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LI\Downloads\"/>
    </mc:Choice>
  </mc:AlternateContent>
  <xr:revisionPtr revIDLastSave="0" documentId="13_ncr:1_{D7D01F59-367F-4358-A23C-7F8B37B3D0A8}" xr6:coauthVersionLast="47" xr6:coauthVersionMax="47" xr10:uidLastSave="{00000000-0000-0000-0000-000000000000}"/>
  <bookViews>
    <workbookView xWindow="-98" yWindow="-98" windowWidth="19396" windowHeight="11596" tabRatio="822" activeTab="1" xr2:uid="{FDB7D11C-BD31-4433-8A29-7E2A7F13989A}"/>
  </bookViews>
  <sheets>
    <sheet name="Excel常用功能" sheetId="13" r:id="rId1"/>
    <sheet name="图表类型" sheetId="21" r:id="rId2"/>
    <sheet name="表格+数据透视+切片器" sheetId="18" r:id="rId3"/>
    <sheet name="函数清单" sheetId="19" r:id="rId4"/>
    <sheet name="函数符号" sheetId="14" r:id="rId5"/>
    <sheet name="文本" sheetId="1" r:id="rId6"/>
    <sheet name="统计" sheetId="2" r:id="rId7"/>
    <sheet name="查找引用" sheetId="8" r:id="rId8"/>
    <sheet name="逻辑判断" sheetId="9" r:id="rId9"/>
    <sheet name="日期时间" sheetId="10" r:id="rId10"/>
    <sheet name="数学" sheetId="11" r:id="rId11"/>
    <sheet name="动态阵列" sheetId="12" r:id="rId12"/>
  </sheets>
  <definedNames>
    <definedName name="_xlnm._FilterDatabase" localSheetId="0" hidden="1">Excel常用功能!$A$111:$C$118</definedName>
    <definedName name="_xlnm.Criteria" localSheetId="0">Excel常用功能!$E$111:$F$113</definedName>
    <definedName name="NativeTimeline_Col_A">#N/A</definedName>
    <definedName name="NativeTimeline_日期">#N/A</definedName>
    <definedName name="切片器_Col_B">#N/A</definedName>
    <definedName name="切片器_Col_C">#N/A</definedName>
    <definedName name="切片器_产品类别">#N/A</definedName>
    <definedName name="切片器_区域">#N/A</definedName>
    <definedName name="_xlnm.Extract" localSheetId="0">Excel常用功能!$I$111:$K$118</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s>
    </ext>
    <ext xmlns:x15="http://schemas.microsoft.com/office/spreadsheetml/2010/11/main" uri="{46BE6895-7355-4a93-B00E-2C351335B9C9}">
      <x15:slicerCaches xmlns:x14="http://schemas.microsoft.com/office/spreadsheetml/2009/9/main">
        <x14:slicerCache r:id="rId20"/>
        <x14:slicerCache r:id="rId2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3" i="19" l="1"/>
  <c r="C84" i="19"/>
  <c r="C85" i="19"/>
  <c r="C86" i="19"/>
  <c r="C87" i="19"/>
  <c r="C88" i="19"/>
  <c r="C89" i="19"/>
  <c r="C90" i="19"/>
  <c r="C91" i="19"/>
  <c r="B91" i="19"/>
  <c r="B90" i="19"/>
  <c r="B89" i="19"/>
  <c r="B88" i="19"/>
  <c r="B87" i="19"/>
  <c r="B86" i="19"/>
  <c r="B85" i="19"/>
  <c r="B84" i="19"/>
  <c r="B83" i="19"/>
  <c r="C75" i="19"/>
  <c r="C76" i="19"/>
  <c r="C77" i="19"/>
  <c r="C78" i="19"/>
  <c r="C79" i="19"/>
  <c r="C80" i="19"/>
  <c r="C81" i="19"/>
  <c r="B81" i="19"/>
  <c r="B80" i="19"/>
  <c r="B79" i="19"/>
  <c r="B78" i="19"/>
  <c r="B77" i="19"/>
  <c r="B76" i="19"/>
  <c r="B75" i="19"/>
  <c r="C66" i="19"/>
  <c r="C67" i="19"/>
  <c r="C68" i="19"/>
  <c r="C69" i="19"/>
  <c r="C70" i="19"/>
  <c r="C71" i="19"/>
  <c r="C72" i="19"/>
  <c r="C73" i="19"/>
  <c r="B73" i="19"/>
  <c r="B72" i="19"/>
  <c r="B71" i="19"/>
  <c r="B70" i="19"/>
  <c r="B69" i="19"/>
  <c r="B68" i="19"/>
  <c r="B67" i="19"/>
  <c r="B66" i="19"/>
  <c r="C59" i="19"/>
  <c r="C60" i="19"/>
  <c r="C61" i="19"/>
  <c r="C62" i="19"/>
  <c r="C63" i="19"/>
  <c r="C64" i="19"/>
  <c r="B64" i="19"/>
  <c r="B63" i="19"/>
  <c r="B62" i="19"/>
  <c r="B61" i="19"/>
  <c r="B60" i="19"/>
  <c r="B59" i="19"/>
  <c r="C50" i="19"/>
  <c r="C51" i="19"/>
  <c r="C52" i="19"/>
  <c r="C53" i="19"/>
  <c r="C54" i="19"/>
  <c r="C55" i="19"/>
  <c r="C56" i="19"/>
  <c r="C57" i="19"/>
  <c r="B57" i="19"/>
  <c r="B56" i="19"/>
  <c r="B55" i="19"/>
  <c r="B54" i="19"/>
  <c r="B53" i="19"/>
  <c r="B52" i="19"/>
  <c r="B51" i="19"/>
  <c r="B5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7" i="19"/>
  <c r="C8" i="19"/>
  <c r="C9" i="19"/>
  <c r="C10" i="19"/>
  <c r="C11" i="19"/>
  <c r="C12" i="19"/>
  <c r="C13" i="19"/>
  <c r="C14" i="19"/>
  <c r="C15" i="19"/>
  <c r="C16" i="19"/>
  <c r="C17" i="19"/>
  <c r="C18" i="19"/>
  <c r="C1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19" i="19"/>
  <c r="B18" i="19"/>
  <c r="B17" i="19"/>
  <c r="B16" i="19"/>
  <c r="B15" i="19"/>
  <c r="B14" i="19"/>
  <c r="B13" i="19"/>
  <c r="B12" i="19"/>
  <c r="B11" i="19"/>
  <c r="B10" i="19"/>
  <c r="B9" i="19"/>
  <c r="B8" i="19"/>
  <c r="B7" i="19"/>
  <c r="B4" i="19"/>
  <c r="B3" i="19"/>
  <c r="B2" i="19"/>
  <c r="B1" i="19"/>
  <c r="E73" i="12" a="1"/>
  <c r="E73" i="12" s="1"/>
  <c r="F73" i="12" a="1"/>
  <c r="F73" i="12" s="1"/>
  <c r="E42" i="8"/>
  <c r="E43" i="8"/>
  <c r="E34" i="8" a="1"/>
  <c r="E34" i="8" s="1"/>
  <c r="E39" i="8"/>
  <c r="E36" i="8" a="1"/>
  <c r="E36" i="8" s="1"/>
  <c r="E33" i="8"/>
  <c r="E32" i="8"/>
  <c r="E83" i="1"/>
  <c r="E82" i="1"/>
  <c r="E79" i="1"/>
  <c r="E151" i="2"/>
  <c r="E148" i="2"/>
  <c r="E130" i="2"/>
  <c r="E124" i="2"/>
  <c r="E27" i="2"/>
  <c r="G27" i="2"/>
  <c r="H27" i="2"/>
  <c r="I27" i="2"/>
  <c r="F27" i="2"/>
  <c r="E28" i="2" s="1"/>
  <c r="E25" i="2"/>
  <c r="E26" i="2"/>
  <c r="E24" i="2"/>
  <c r="E29" i="10"/>
  <c r="G28" i="10"/>
  <c r="E28" i="10" s="1"/>
  <c r="G27" i="10"/>
  <c r="E27" i="10" s="1"/>
  <c r="E24" i="10"/>
  <c r="E23" i="10"/>
  <c r="F154" i="2" a="1"/>
  <c r="F154" i="2" s="1"/>
  <c r="E154" i="2" s="1"/>
  <c r="E142" i="2"/>
  <c r="E145" i="2"/>
  <c r="E138" i="2"/>
  <c r="E118" i="2"/>
  <c r="E112" i="2"/>
  <c r="E108" i="2" a="1"/>
  <c r="E108" i="2" s="1"/>
  <c r="E106" i="2" a="1"/>
  <c r="E106" i="2" s="1"/>
  <c r="E105" i="2" a="1"/>
  <c r="E105" i="2" s="1"/>
  <c r="E104" i="2" a="1"/>
  <c r="E104" i="2" s="1"/>
  <c r="E100" i="2"/>
  <c r="E99" i="2"/>
  <c r="E94" i="2"/>
  <c r="E98" i="2"/>
  <c r="E95" i="2"/>
  <c r="E91" i="2"/>
  <c r="E90" i="2"/>
  <c r="C27" i="14"/>
  <c r="C28" i="14"/>
  <c r="C29" i="14"/>
  <c r="C30" i="14"/>
  <c r="C31" i="14"/>
  <c r="C21" i="14"/>
  <c r="C20" i="14"/>
  <c r="E14" i="14"/>
  <c r="E13" i="14"/>
  <c r="D10" i="14"/>
  <c r="E3" i="14"/>
  <c r="D3" i="14"/>
  <c r="C3" i="14"/>
  <c r="B3" i="14"/>
  <c r="E82" i="12" a="1"/>
  <c r="E82" i="12" s="1"/>
  <c r="E68" i="12" a="1"/>
  <c r="E68" i="12" s="1"/>
  <c r="E66" i="12" a="1"/>
  <c r="E66" i="12" s="1"/>
  <c r="E57" i="12" a="1"/>
  <c r="E57" i="12" s="1"/>
  <c r="E49" i="12" a="1"/>
  <c r="E49" i="12" s="1"/>
  <c r="G37" i="12" a="1"/>
  <c r="G37" i="12" s="1"/>
  <c r="E37" i="12" a="1"/>
  <c r="E37" i="12" s="1"/>
  <c r="E24" i="12" a="1"/>
  <c r="E24" i="12" s="1"/>
  <c r="E10" i="12" a="1"/>
  <c r="E10" i="12" s="1"/>
  <c r="E4" i="12" a="1"/>
  <c r="E4" i="12" s="1"/>
  <c r="E144" i="2"/>
  <c r="E143" i="2"/>
  <c r="E7" i="1"/>
  <c r="E24" i="11"/>
  <c r="E20" i="11"/>
  <c r="E17" i="11"/>
  <c r="E14" i="11"/>
  <c r="E13" i="11"/>
  <c r="E12" i="11"/>
  <c r="E8" i="11"/>
  <c r="E5" i="11"/>
  <c r="E3" i="11"/>
  <c r="F20" i="10"/>
  <c r="E20" i="10" s="1"/>
  <c r="F17" i="10"/>
  <c r="E17" i="10" s="1"/>
  <c r="F14" i="10"/>
  <c r="E14" i="10" s="1"/>
  <c r="F13" i="10"/>
  <c r="E13" i="10" s="1"/>
  <c r="E9" i="10"/>
  <c r="E6" i="10"/>
  <c r="E3" i="10"/>
  <c r="E33" i="9"/>
  <c r="E32" i="9"/>
  <c r="E28" i="9"/>
  <c r="E29" i="9"/>
  <c r="E27" i="9"/>
  <c r="E23" i="9"/>
  <c r="E24" i="9"/>
  <c r="E22" i="9"/>
  <c r="F17" i="9"/>
  <c r="E17" i="9" s="1"/>
  <c r="F16" i="9"/>
  <c r="E16" i="9" s="1"/>
  <c r="F19" i="9" a="1"/>
  <c r="F19" i="9" s="1"/>
  <c r="E19" i="9" s="1"/>
  <c r="F18" i="9" a="1"/>
  <c r="F18" i="9" s="1"/>
  <c r="E18" i="9" s="1"/>
  <c r="E13" i="9" a="1"/>
  <c r="E13" i="9" s="1"/>
  <c r="E11" i="9" a="1"/>
  <c r="E11" i="9" s="1"/>
  <c r="E7" i="9" a="1"/>
  <c r="E7" i="9" s="1"/>
  <c r="E9" i="9" a="1"/>
  <c r="E9" i="9" s="1"/>
  <c r="E4" i="9"/>
  <c r="E3" i="9"/>
  <c r="E63" i="8"/>
  <c r="E62" i="8"/>
  <c r="E61" i="8"/>
  <c r="E52" i="8" a="1"/>
  <c r="E52" i="8" s="1"/>
  <c r="E51" i="8" a="1"/>
  <c r="E51" i="8" s="1"/>
  <c r="E49" i="8" a="1"/>
  <c r="E49" i="8" s="1"/>
  <c r="E48" i="8" a="1"/>
  <c r="E48" i="8" s="1"/>
  <c r="E47" i="8" a="1"/>
  <c r="E47" i="8" s="1"/>
  <c r="E7" i="8"/>
  <c r="E6" i="8"/>
  <c r="E5" i="8"/>
  <c r="E4" i="8"/>
  <c r="E3" i="8"/>
  <c r="E83" i="2"/>
  <c r="E80" i="2"/>
  <c r="E78" i="2"/>
  <c r="E76" i="2"/>
  <c r="E73" i="2"/>
  <c r="E72" i="2"/>
  <c r="E67" i="2"/>
  <c r="E66" i="2"/>
  <c r="E56" i="2"/>
  <c r="E53" i="2"/>
  <c r="E52" i="2"/>
  <c r="E51" i="2"/>
  <c r="E50" i="2"/>
  <c r="E49" i="2"/>
  <c r="E39" i="2"/>
  <c r="E44" i="2"/>
  <c r="E33" i="2"/>
  <c r="E38" i="2"/>
  <c r="E32" i="2"/>
  <c r="E17" i="2"/>
  <c r="E11" i="2"/>
  <c r="E9" i="2"/>
  <c r="E3" i="2"/>
  <c r="E4" i="2"/>
  <c r="E5" i="2"/>
  <c r="E6" i="2"/>
  <c r="E68" i="1"/>
  <c r="E69" i="1"/>
  <c r="E67" i="1"/>
  <c r="E60" i="1"/>
  <c r="E57" i="1"/>
  <c r="E58" i="1"/>
  <c r="E59" i="1"/>
  <c r="E53" i="1"/>
  <c r="E52" i="1"/>
  <c r="E47" i="1"/>
  <c r="E46" i="1"/>
  <c r="E45" i="1"/>
  <c r="E42" i="1"/>
  <c r="E41" i="1"/>
  <c r="E38" i="1"/>
  <c r="F37" i="1"/>
  <c r="E37" i="1" s="1"/>
  <c r="F36" i="1"/>
  <c r="E36" i="1" s="1"/>
  <c r="F35" i="1"/>
  <c r="E35" i="1" s="1"/>
  <c r="E34" i="1"/>
  <c r="E28" i="1"/>
  <c r="E29" i="1"/>
  <c r="E30" i="1"/>
  <c r="E31" i="1"/>
  <c r="E27" i="1"/>
  <c r="E26" i="1"/>
  <c r="E21" i="1"/>
  <c r="E22" i="1"/>
  <c r="E23" i="1"/>
  <c r="E20" i="1"/>
  <c r="E19" i="1"/>
  <c r="E18" i="1"/>
  <c r="E14" i="1"/>
  <c r="E15" i="1"/>
  <c r="E11" i="1"/>
  <c r="E10" i="1"/>
  <c r="E12" i="1"/>
  <c r="E13" i="1"/>
  <c r="E4" i="1"/>
  <c r="E3" i="1"/>
  <c r="E29" i="8" a="1"/>
  <c r="E26" i="8" a="1"/>
  <c r="E27" i="8" a="1"/>
  <c r="E28" i="8" a="1"/>
  <c r="E25" i="8" a="1"/>
  <c r="E28" i="8" l="1"/>
  <c r="E29" i="8"/>
  <c r="E27" i="8"/>
  <c r="E26" i="8"/>
  <c r="E25"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<sst xmlns="http://schemas.openxmlformats.org/spreadsheetml/2006/main" count="1511" uniqueCount="820">
  <si>
    <t>TRIM</t>
    <phoneticPr fontId="1" type="noConversion"/>
  </si>
  <si>
    <t>LEFT</t>
    <phoneticPr fontId="1" type="noConversion"/>
  </si>
  <si>
    <t>RIGHT</t>
    <phoneticPr fontId="1" type="noConversion"/>
  </si>
  <si>
    <t>MID</t>
    <phoneticPr fontId="1" type="noConversion"/>
  </si>
  <si>
    <t>TEXT</t>
    <phoneticPr fontId="1" type="noConversion"/>
  </si>
  <si>
    <t>VALUE</t>
    <phoneticPr fontId="1" type="noConversion"/>
  </si>
  <si>
    <t>VALUETOTEXT</t>
    <phoneticPr fontId="1" type="noConversion"/>
  </si>
  <si>
    <t>Hello
world</t>
    <phoneticPr fontId="1" type="noConversion"/>
  </si>
  <si>
    <t>说明摘要</t>
    <phoneticPr fontId="1" type="noConversion"/>
  </si>
  <si>
    <t>参数说明</t>
    <phoneticPr fontId="1" type="noConversion"/>
  </si>
  <si>
    <t>使用示例</t>
    <phoneticPr fontId="1" type="noConversion"/>
  </si>
  <si>
    <t>函数</t>
    <phoneticPr fontId="1" type="noConversion"/>
  </si>
  <si>
    <t>TRIM(text)</t>
    <phoneticPr fontId="1" type="noConversion"/>
  </si>
  <si>
    <t>语法</t>
    <phoneticPr fontId="1" type="noConversion"/>
  </si>
  <si>
    <t>转化后</t>
  </si>
  <si>
    <t>转化后</t>
    <phoneticPr fontId="1" type="noConversion"/>
  </si>
  <si>
    <t xml:space="preserve">   abcd efg  </t>
    <phoneticPr fontId="1" type="noConversion"/>
  </si>
  <si>
    <t xml:space="preserve">   你好 世界    </t>
    <phoneticPr fontId="1" type="noConversion"/>
  </si>
  <si>
    <t>abcdefg</t>
    <phoneticPr fontId="1" type="noConversion"/>
  </si>
  <si>
    <t>你好世界</t>
    <phoneticPr fontId="1" type="noConversion"/>
  </si>
  <si>
    <t>从文本字符串的第一个字符开始返回指定个数的字符</t>
    <phoneticPr fontId="1" type="noConversion"/>
  </si>
  <si>
    <t>除了单词之间的单个空格之外，移除文本中的所有空格</t>
    <phoneticPr fontId="1" type="noConversion"/>
  </si>
  <si>
    <t>LEFT(text, [num_chars])</t>
    <phoneticPr fontId="1" type="noConversion"/>
  </si>
  <si>
    <t>文本 必需。包含要提取的字符的文本字符串</t>
    <phoneticPr fontId="1" type="noConversion"/>
  </si>
  <si>
    <t>text 必需。要从中移除空格的文本</t>
    <phoneticPr fontId="1" type="noConversion"/>
  </si>
  <si>
    <t>num_chars 可选。指定要由 LEFT 提取的字符的数量</t>
    <phoneticPr fontId="1" type="noConversion"/>
  </si>
  <si>
    <t>num_chars</t>
    <phoneticPr fontId="1" type="noConversion"/>
  </si>
  <si>
    <t>省略 num_chars，则假定其值为 1</t>
    <phoneticPr fontId="1" type="noConversion"/>
  </si>
  <si>
    <t>RIGHT(text,[num_chars])</t>
    <phoneticPr fontId="1" type="noConversion"/>
  </si>
  <si>
    <t>参照LEFT相同</t>
    <phoneticPr fontId="1" type="noConversion"/>
  </si>
  <si>
    <t>根据所指定的字符数返回文本字符串中最后一个或多个字符</t>
    <phoneticPr fontId="1" type="noConversion"/>
  </si>
  <si>
    <t>返回文本字符串中从指定位置开始的特定数目的字符，该数目由用户指定</t>
    <phoneticPr fontId="1" type="noConversion"/>
  </si>
  <si>
    <t>text 必需。包含要提取字符的文本字符串</t>
    <phoneticPr fontId="1" type="noConversion"/>
  </si>
  <si>
    <t>start_num 必需。文本中要提取的第一个字符的位置</t>
    <phoneticPr fontId="1" type="noConversion"/>
  </si>
  <si>
    <t>start_num</t>
    <phoneticPr fontId="1" type="noConversion"/>
  </si>
  <si>
    <t>text</t>
    <phoneticPr fontId="1" type="noConversion"/>
  </si>
  <si>
    <t>num_chars 必需。指定希望 MID 从文本中返回字符的个数</t>
    <phoneticPr fontId="1" type="noConversion"/>
  </si>
  <si>
    <t>通过格式代码向数字应用格式，进而更改数字的显示方式</t>
    <phoneticPr fontId="1" type="noConversion"/>
  </si>
  <si>
    <t>MID(text, start_num, num_chars)</t>
    <phoneticPr fontId="1" type="noConversion"/>
  </si>
  <si>
    <t>TEXT(value, format_text)</t>
    <phoneticPr fontId="1" type="noConversion"/>
  </si>
  <si>
    <t>value 要转换为文本的数值</t>
    <phoneticPr fontId="1" type="noConversion"/>
  </si>
  <si>
    <t>format_text 一个文本字符串，定义要应用于所提供值的格式</t>
    <phoneticPr fontId="1" type="noConversion"/>
  </si>
  <si>
    <t>$#,##0.00</t>
    <phoneticPr fontId="1" type="noConversion"/>
  </si>
  <si>
    <t>MM/DD/YY</t>
    <phoneticPr fontId="1" type="noConversion"/>
  </si>
  <si>
    <t>DDDD</t>
    <phoneticPr fontId="1" type="noConversion"/>
  </si>
  <si>
    <t>H:MM AM/PM</t>
    <phoneticPr fontId="1" type="noConversion"/>
  </si>
  <si>
    <t>0.00%</t>
    <phoneticPr fontId="1" type="noConversion"/>
  </si>
  <si>
    <t>value</t>
  </si>
  <si>
    <t>value</t>
    <phoneticPr fontId="1" type="noConversion"/>
  </si>
  <si>
    <t>format_text</t>
    <phoneticPr fontId="1" type="noConversion"/>
  </si>
  <si>
    <t>VALUE(text)</t>
    <phoneticPr fontId="1" type="noConversion"/>
  </si>
  <si>
    <t>将表示数字的文本字符串转换为数字</t>
    <phoneticPr fontId="1" type="noConversion"/>
  </si>
  <si>
    <t>text 必需。用引号括起来的文本或包含要转换文本的单元格的引用</t>
    <phoneticPr fontId="1" type="noConversion"/>
  </si>
  <si>
    <t>1,000</t>
    <phoneticPr fontId="1" type="noConversion"/>
  </si>
  <si>
    <t>123,345.00</t>
    <phoneticPr fontId="1" type="noConversion"/>
  </si>
  <si>
    <t>从任何指定值返回文本</t>
    <phoneticPr fontId="1" type="noConversion"/>
  </si>
  <si>
    <t>VALUETOTEXT(value, [format])</t>
    <phoneticPr fontId="1" type="noConversion"/>
  </si>
  <si>
    <t>value 必需。以文本形式返回的值</t>
    <phoneticPr fontId="1" type="noConversion"/>
  </si>
  <si>
    <t>[format]</t>
    <phoneticPr fontId="1" type="noConversion"/>
  </si>
  <si>
    <t>format 可选。返回的数据的格式，0 默认。简明格式。1 包含转义字符和行定界符的严格格式</t>
    <phoneticPr fontId="1" type="noConversion"/>
  </si>
  <si>
    <t>CLEAN(text)</t>
    <phoneticPr fontId="1" type="noConversion"/>
  </si>
  <si>
    <t>文本 必需。要从中删除非打印字符的任何工作表信息</t>
    <phoneticPr fontId="1" type="noConversion"/>
  </si>
  <si>
    <t>CLEAN</t>
    <phoneticPr fontId="1" type="noConversion"/>
  </si>
  <si>
    <t>删除文本中所有不能打印的字符</t>
    <phoneticPr fontId="1" type="noConversion"/>
  </si>
  <si>
    <t xml:space="preserve">	月度报
表
</t>
    <phoneticPr fontId="1" type="noConversion"/>
  </si>
  <si>
    <t>SUBSTITUTE</t>
    <phoneticPr fontId="1" type="noConversion"/>
  </si>
  <si>
    <t>SUBSTITUTE(text, old_text, new_text, [instance_num])</t>
    <phoneticPr fontId="1" type="noConversion"/>
  </si>
  <si>
    <t>在文本字符串中用 new_text 替换 old_text</t>
    <phoneticPr fontId="1" type="noConversion"/>
  </si>
  <si>
    <t>text 必需。需要替换其中字符的文本</t>
    <phoneticPr fontId="1" type="noConversion"/>
  </si>
  <si>
    <t>old_text 必需。需要替换的文本</t>
    <phoneticPr fontId="1" type="noConversion"/>
  </si>
  <si>
    <t>new_text 必需。用于替换 old_text 的文本</t>
    <phoneticPr fontId="1" type="noConversion"/>
  </si>
  <si>
    <t>Instance_num 可选。指定要将第几个 old_text 替换为 new_text</t>
    <phoneticPr fontId="1" type="noConversion"/>
  </si>
  <si>
    <t>如果指定了 instance_num，则只有满足要求的 old_text 被替换。否则，文本中出现的所有 old_text 都会更改为 new_text</t>
    <phoneticPr fontId="1" type="noConversion"/>
  </si>
  <si>
    <t>old_text</t>
    <phoneticPr fontId="1" type="noConversion"/>
  </si>
  <si>
    <t>new_text</t>
    <phoneticPr fontId="1" type="noConversion"/>
  </si>
  <si>
    <t>[instance_num]</t>
    <phoneticPr fontId="1" type="noConversion"/>
  </si>
  <si>
    <t>华北数据</t>
    <phoneticPr fontId="1" type="noConversion"/>
  </si>
  <si>
    <t>华北</t>
    <phoneticPr fontId="1" type="noConversion"/>
  </si>
  <si>
    <t>华南</t>
    <phoneticPr fontId="1" type="noConversion"/>
  </si>
  <si>
    <t>2025年2月份</t>
    <phoneticPr fontId="1" type="noConversion"/>
  </si>
  <si>
    <t>REPLACE(old_text, start_num, num_chars, new_text)</t>
    <phoneticPr fontId="1" type="noConversion"/>
  </si>
  <si>
    <t>REPLACE</t>
    <phoneticPr fontId="1" type="noConversion"/>
  </si>
  <si>
    <t>根据指定的字符数，将部分文本字符串替换为不同的文本字符串</t>
    <phoneticPr fontId="1" type="noConversion"/>
  </si>
  <si>
    <t>old_text 必需。要替换其部分字符的文本</t>
    <phoneticPr fontId="1" type="noConversion"/>
  </si>
  <si>
    <t>start_num 必需。old_text 中要替换为 new_text 的字符位置</t>
    <phoneticPr fontId="1" type="noConversion"/>
  </si>
  <si>
    <t>num_chars 必需。old_text 中希望 REPLACE 使用 new_text 来进行替换的字符数</t>
    <phoneticPr fontId="1" type="noConversion"/>
  </si>
  <si>
    <t>new_text 必需。将替换 old_text 中字符的文本</t>
    <phoneticPr fontId="1" type="noConversion"/>
  </si>
  <si>
    <t>ABCDEFGHIJK</t>
    <phoneticPr fontId="1" type="noConversion"/>
  </si>
  <si>
    <t>##</t>
    <phoneticPr fontId="1" type="noConversion"/>
  </si>
  <si>
    <t>%</t>
    <phoneticPr fontId="1" type="noConversion"/>
  </si>
  <si>
    <t>如果需要在某一文本字符串中替换指定的文本，首选使用函数 SUBSTITUTE；如果需要在某一文本字符串中替换特定位置处的任意文本，首选使用函数 REPLACE。</t>
    <phoneticPr fontId="1" type="noConversion"/>
  </si>
  <si>
    <t>移除重复值</t>
    <phoneticPr fontId="1" type="noConversion"/>
  </si>
  <si>
    <t>A</t>
    <phoneticPr fontId="1" type="noConversion"/>
  </si>
  <si>
    <t>B</t>
    <phoneticPr fontId="1" type="noConversion"/>
  </si>
  <si>
    <t>分列</t>
    <phoneticPr fontId="1" type="noConversion"/>
  </si>
  <si>
    <t>快速填充</t>
    <phoneticPr fontId="1" type="noConversion"/>
  </si>
  <si>
    <t>SUM</t>
    <phoneticPr fontId="1" type="noConversion"/>
  </si>
  <si>
    <t>将单个值、单元格引用或是区域相加，或者将三者的组合相加</t>
    <phoneticPr fontId="1" type="noConversion"/>
  </si>
  <si>
    <t>SUM(number1,[number2],...)</t>
    <phoneticPr fontId="1" type="noConversion"/>
  </si>
  <si>
    <t>number1 必需</t>
    <phoneticPr fontId="1" type="noConversion"/>
  </si>
  <si>
    <t>number2-255 可选</t>
    <phoneticPr fontId="1" type="noConversion"/>
  </si>
  <si>
    <t>&amp;</t>
    <phoneticPr fontId="1" type="noConversion"/>
  </si>
  <si>
    <t>nine</t>
    <phoneticPr fontId="1" type="noConversion"/>
  </si>
  <si>
    <t>number1</t>
    <phoneticPr fontId="1" type="noConversion"/>
  </si>
  <si>
    <t>number4</t>
    <phoneticPr fontId="1" type="noConversion"/>
  </si>
  <si>
    <t>number2</t>
    <phoneticPr fontId="1" type="noConversion"/>
  </si>
  <si>
    <t>number3</t>
    <phoneticPr fontId="1" type="noConversion"/>
  </si>
  <si>
    <t>SUMIF</t>
    <phoneticPr fontId="1" type="noConversion"/>
  </si>
  <si>
    <t>C</t>
    <phoneticPr fontId="1" type="noConversion"/>
  </si>
  <si>
    <t>结果</t>
    <phoneticPr fontId="1" type="noConversion"/>
  </si>
  <si>
    <t>SUMIF(range, criteria, [sum_range])</t>
    <phoneticPr fontId="1" type="noConversion"/>
  </si>
  <si>
    <t>对范围中符合指定条件的值求和</t>
    <phoneticPr fontId="1" type="noConversion"/>
  </si>
  <si>
    <t>range 必需</t>
    <phoneticPr fontId="1" type="noConversion"/>
  </si>
  <si>
    <t>range</t>
    <phoneticPr fontId="1" type="noConversion"/>
  </si>
  <si>
    <t>D</t>
    <phoneticPr fontId="1" type="noConversion"/>
  </si>
  <si>
    <t>criteria 以数字、表达式、单元格参考、文本或函数的形式来定义将添加哪些单元格。可包括的通配符字符 - 问号（？）以匹配任意单个字符，星号（*）以匹配任意字符序列。如果要查找实际的问号或星号，需在该字符前键入波形符（~）</t>
    <phoneticPr fontId="1" type="noConversion"/>
  </si>
  <si>
    <t>criteria 必需</t>
    <phoneticPr fontId="1" type="noConversion"/>
  </si>
  <si>
    <t>criteria</t>
    <phoneticPr fontId="1" type="noConversion"/>
  </si>
  <si>
    <t>sum_range</t>
    <phoneticPr fontId="1" type="noConversion"/>
  </si>
  <si>
    <t>sum_range 可选。要添加的实际单元格。 如果省略sum_range参数，会添加范围参数中指定的单元格</t>
    <phoneticPr fontId="1" type="noConversion"/>
  </si>
  <si>
    <t>SUMIFS</t>
    <phoneticPr fontId="1" type="noConversion"/>
  </si>
  <si>
    <t>甲</t>
    <phoneticPr fontId="1" type="noConversion"/>
  </si>
  <si>
    <t>乙</t>
    <phoneticPr fontId="1" type="noConversion"/>
  </si>
  <si>
    <t>丙</t>
    <phoneticPr fontId="1" type="noConversion"/>
  </si>
  <si>
    <t>丁</t>
    <phoneticPr fontId="1" type="noConversion"/>
  </si>
  <si>
    <t>SUMIFS(sum_range, criteria_range1, criteria1, [criteria_range2, criteria2], ...)</t>
    <phoneticPr fontId="1" type="noConversion"/>
  </si>
  <si>
    <t>满足多个条件的全部参数的总量</t>
    <phoneticPr fontId="1" type="noConversion"/>
  </si>
  <si>
    <t>Criteria_range1</t>
    <phoneticPr fontId="1" type="noConversion"/>
  </si>
  <si>
    <t>Criteria_range2</t>
    <phoneticPr fontId="1" type="noConversion"/>
  </si>
  <si>
    <t>Sum_range</t>
    <phoneticPr fontId="1" type="noConversion"/>
  </si>
  <si>
    <t>Sum_range、Criteria_range1、Criteria1（必需）</t>
    <phoneticPr fontId="1" type="noConversion"/>
  </si>
  <si>
    <t>Criteria1</t>
    <phoneticPr fontId="1" type="noConversion"/>
  </si>
  <si>
    <t>criteria2</t>
    <phoneticPr fontId="1" type="noConversion"/>
  </si>
  <si>
    <t>Criteria_range2, criteria2, … 最多可以输入 127 个区域/条件对</t>
    <phoneticPr fontId="1" type="noConversion"/>
  </si>
  <si>
    <t>COUNT</t>
    <phoneticPr fontId="1" type="noConversion"/>
  </si>
  <si>
    <t>#</t>
    <phoneticPr fontId="1" type="noConversion"/>
  </si>
  <si>
    <t>计算包含数字的单元格个数以及参数列表中数字的个数</t>
    <phoneticPr fontId="1" type="noConversion"/>
  </si>
  <si>
    <t>COUNT(value1, [value2], ...)</t>
    <phoneticPr fontId="1" type="noConversion"/>
  </si>
  <si>
    <t>value1 必需。要计算其中数字的个数的第一项、单元格引用或区域</t>
    <phoneticPr fontId="1" type="noConversion"/>
  </si>
  <si>
    <t>value2, ... 可选。最多可包含 255 个</t>
    <phoneticPr fontId="1" type="noConversion"/>
  </si>
  <si>
    <t>value1</t>
    <phoneticPr fontId="1" type="noConversion"/>
  </si>
  <si>
    <t>COUNTA</t>
    <phoneticPr fontId="1" type="noConversion"/>
  </si>
  <si>
    <t>计算范围中不为空的单元格的个数</t>
    <phoneticPr fontId="1" type="noConversion"/>
  </si>
  <si>
    <t>COUNTA(value1, [value2], ...)</t>
    <phoneticPr fontId="1" type="noConversion"/>
  </si>
  <si>
    <t>COUNTBLANK</t>
    <phoneticPr fontId="1" type="noConversion"/>
  </si>
  <si>
    <t>value1 必需。表示要计数的值的第一个参数</t>
    <phoneticPr fontId="1" type="noConversion"/>
  </si>
  <si>
    <t>value2, ... 可选。最多可包含 255 个参数</t>
    <phoneticPr fontId="1" type="noConversion"/>
  </si>
  <si>
    <t>COUNTIF</t>
    <phoneticPr fontId="1" type="noConversion"/>
  </si>
  <si>
    <t>COUNTIFS</t>
  </si>
  <si>
    <t>MAX</t>
    <phoneticPr fontId="1" type="noConversion"/>
  </si>
  <si>
    <t>MIN</t>
    <phoneticPr fontId="1" type="noConversion"/>
  </si>
  <si>
    <t>AVERAGE</t>
    <phoneticPr fontId="1" type="noConversion"/>
  </si>
  <si>
    <t>AVERAGEIF</t>
    <phoneticPr fontId="1" type="noConversion"/>
  </si>
  <si>
    <t>AVERAGEIFS</t>
    <phoneticPr fontId="1" type="noConversion"/>
  </si>
  <si>
    <t>XLOOKUP</t>
    <phoneticPr fontId="1" type="noConversion"/>
  </si>
  <si>
    <t>INDEX</t>
    <phoneticPr fontId="1" type="noConversion"/>
  </si>
  <si>
    <t>MATCH</t>
    <phoneticPr fontId="1" type="noConversion"/>
  </si>
  <si>
    <t>INDIRECT</t>
    <phoneticPr fontId="1" type="noConversion"/>
  </si>
  <si>
    <t>IF</t>
    <phoneticPr fontId="1" type="noConversion"/>
  </si>
  <si>
    <t>IFS</t>
    <phoneticPr fontId="1" type="noConversion"/>
  </si>
  <si>
    <t>AND</t>
    <phoneticPr fontId="1" type="noConversion"/>
  </si>
  <si>
    <t>OR</t>
    <phoneticPr fontId="1" type="noConversion"/>
  </si>
  <si>
    <t>NOT</t>
    <phoneticPr fontId="1" type="noConversion"/>
  </si>
  <si>
    <t>IFERROR</t>
    <phoneticPr fontId="1" type="noConversion"/>
  </si>
  <si>
    <t>TODAY</t>
    <phoneticPr fontId="1" type="noConversion"/>
  </si>
  <si>
    <t>NOW</t>
    <phoneticPr fontId="1" type="noConversion"/>
  </si>
  <si>
    <t>DATE</t>
    <phoneticPr fontId="1" type="noConversion"/>
  </si>
  <si>
    <t>YEAR</t>
    <phoneticPr fontId="1" type="noConversion"/>
  </si>
  <si>
    <t>MONTH</t>
    <phoneticPr fontId="1" type="noConversion"/>
  </si>
  <si>
    <t>FILTER</t>
    <phoneticPr fontId="1" type="noConversion"/>
  </si>
  <si>
    <t>SORT</t>
    <phoneticPr fontId="1" type="noConversion"/>
  </si>
  <si>
    <t>SORTBY</t>
    <phoneticPr fontId="1" type="noConversion"/>
  </si>
  <si>
    <t>UNIQUE</t>
    <phoneticPr fontId="1" type="noConversion"/>
  </si>
  <si>
    <t>SEQUENCE</t>
    <phoneticPr fontId="1" type="noConversion"/>
  </si>
  <si>
    <t>ROUND</t>
    <phoneticPr fontId="1" type="noConversion"/>
  </si>
  <si>
    <t>ROUNDUP</t>
    <phoneticPr fontId="1" type="noConversion"/>
  </si>
  <si>
    <t>ROUNDDOWN</t>
    <phoneticPr fontId="1" type="noConversion"/>
  </si>
  <si>
    <t>ABS</t>
    <phoneticPr fontId="1" type="noConversion"/>
  </si>
  <si>
    <t>MOD</t>
    <phoneticPr fontId="1" type="noConversion"/>
  </si>
  <si>
    <t>RAND</t>
    <phoneticPr fontId="1" type="noConversion"/>
  </si>
  <si>
    <t>RANDBETWEEN</t>
    <phoneticPr fontId="1" type="noConversion"/>
  </si>
  <si>
    <t>寻找与替代</t>
    <phoneticPr fontId="1" type="noConversion"/>
  </si>
  <si>
    <t>冻结窗格</t>
    <phoneticPr fontId="1" type="noConversion"/>
  </si>
  <si>
    <t>条件化格式</t>
    <phoneticPr fontId="1" type="noConversion"/>
  </si>
  <si>
    <t>常用图表</t>
    <phoneticPr fontId="1" type="noConversion"/>
  </si>
  <si>
    <t>统计满足某个条件的单元格的数量</t>
    <phoneticPr fontId="1" type="noConversion"/>
  </si>
  <si>
    <t>COUNTIF(range, criteria)</t>
    <phoneticPr fontId="1" type="noConversion"/>
  </si>
  <si>
    <t>深圳</t>
    <phoneticPr fontId="1" type="noConversion"/>
  </si>
  <si>
    <t>上海</t>
    <phoneticPr fontId="1" type="noConversion"/>
  </si>
  <si>
    <t>河南</t>
    <phoneticPr fontId="1" type="noConversion"/>
  </si>
  <si>
    <t>湖南</t>
    <phoneticPr fontId="1" type="noConversion"/>
  </si>
  <si>
    <t>海南</t>
    <phoneticPr fontId="1" type="noConversion"/>
  </si>
  <si>
    <t>江西</t>
    <phoneticPr fontId="1" type="noConversion"/>
  </si>
  <si>
    <t>COUNTIFS(criteria_range1, criteria1, [criteria_range2, criteria2],…)</t>
    <phoneticPr fontId="1" type="noConversion"/>
  </si>
  <si>
    <t>criteria_range1 必需。在其中计算关联条件的第一个区域</t>
    <phoneticPr fontId="1" type="noConversion"/>
  </si>
  <si>
    <t>criteria1 必需。条件的形式为数字、表达式、单元格引用或文本</t>
    <phoneticPr fontId="1" type="noConversion"/>
  </si>
  <si>
    <t>criteria_range 必需。在其中计算关联条件的区域</t>
    <phoneticPr fontId="1" type="noConversion"/>
  </si>
  <si>
    <t>criteria_range</t>
    <phoneticPr fontId="1" type="noConversion"/>
  </si>
  <si>
    <t>criteria_range2, criteria2, ... 可选。最多允许 127 个区域/条件对</t>
    <phoneticPr fontId="1" type="noConversion"/>
  </si>
  <si>
    <t>统计满足所有条件的次数</t>
    <phoneticPr fontId="1" type="noConversion"/>
  </si>
  <si>
    <t>criteria 必需。条件的形式为数字、表达式、单元格引用或文本</t>
    <phoneticPr fontId="1" type="noConversion"/>
  </si>
  <si>
    <t>criteria_range1</t>
    <phoneticPr fontId="1" type="noConversion"/>
  </si>
  <si>
    <t>criteria1</t>
    <phoneticPr fontId="1" type="noConversion"/>
  </si>
  <si>
    <t>criteria_range2</t>
    <phoneticPr fontId="1" type="noConversion"/>
  </si>
  <si>
    <t>销售</t>
    <phoneticPr fontId="1" type="noConversion"/>
  </si>
  <si>
    <t>财务</t>
    <phoneticPr fontId="1" type="noConversion"/>
  </si>
  <si>
    <t>行政</t>
    <phoneticPr fontId="1" type="noConversion"/>
  </si>
  <si>
    <t>IT</t>
    <phoneticPr fontId="1" type="noConversion"/>
  </si>
  <si>
    <t>河北</t>
    <phoneticPr fontId="1" type="noConversion"/>
  </si>
  <si>
    <t>湖北</t>
    <phoneticPr fontId="1" type="noConversion"/>
  </si>
  <si>
    <t>陕西</t>
    <phoneticPr fontId="1" type="noConversion"/>
  </si>
  <si>
    <t>、</t>
    <phoneticPr fontId="1" type="noConversion"/>
  </si>
  <si>
    <t>返回一组值中的最大值</t>
    <phoneticPr fontId="1" type="noConversion"/>
  </si>
  <si>
    <t>MAX(number1, [number2], ...)</t>
    <phoneticPr fontId="1" type="noConversion"/>
  </si>
  <si>
    <t>number1, number2, ... Number1 是必需的，查找 1 到 255 个数字</t>
    <phoneticPr fontId="1" type="noConversion"/>
  </si>
  <si>
    <t>number</t>
    <phoneticPr fontId="1" type="noConversion"/>
  </si>
  <si>
    <t>参见MAX</t>
    <phoneticPr fontId="1" type="noConversion"/>
  </si>
  <si>
    <t>返回参数的平均 (算术平均值)</t>
    <phoneticPr fontId="1" type="noConversion"/>
  </si>
  <si>
    <t>AVERAGE(number1, [number2], ...)</t>
    <phoneticPr fontId="1" type="noConversion"/>
  </si>
  <si>
    <t>Number1 必需</t>
    <phoneticPr fontId="1" type="noConversion"/>
  </si>
  <si>
    <t>Number2, ... 可选。最多可包含 255 个</t>
    <phoneticPr fontId="1" type="noConversion"/>
  </si>
  <si>
    <t>返回某个区域内满足给定条件的所有单元格的平均值（算术平均值）</t>
    <phoneticPr fontId="1" type="noConversion"/>
  </si>
  <si>
    <t>AVERAGEIF(range, criteria, [average_range])</t>
    <phoneticPr fontId="1" type="noConversion"/>
  </si>
  <si>
    <t>Range 必需</t>
    <phoneticPr fontId="1" type="noConversion"/>
  </si>
  <si>
    <t>Criteria 必需。形式为数字、表达式、单元格引用或文本的条件</t>
    <phoneticPr fontId="1" type="noConversion"/>
  </si>
  <si>
    <t>Average_range 可选。如省略，则使用 range</t>
    <phoneticPr fontId="1" type="noConversion"/>
  </si>
  <si>
    <t>Range</t>
    <phoneticPr fontId="1" type="noConversion"/>
  </si>
  <si>
    <t>Criteria</t>
    <phoneticPr fontId="1" type="noConversion"/>
  </si>
  <si>
    <t>Range/Average_range</t>
    <phoneticPr fontId="1" type="noConversion"/>
  </si>
  <si>
    <t>返回满足多个条件的所有单元格的平均值（算术平均值）</t>
    <phoneticPr fontId="1" type="noConversion"/>
  </si>
  <si>
    <t>AVERAGEIFS(average_range, criteria_range1, criteria1, [criteria_range2, criteria2], ...)</t>
    <phoneticPr fontId="1" type="noConversion"/>
  </si>
  <si>
    <t>Average_range 必需</t>
    <phoneticPr fontId="1" type="noConversion"/>
  </si>
  <si>
    <t>Criteria_range1 必需</t>
    <phoneticPr fontId="1" type="noConversion"/>
  </si>
  <si>
    <t>criteria_range2 ... 可选。1 至 127 个区域</t>
    <phoneticPr fontId="1" type="noConversion"/>
  </si>
  <si>
    <t>Criteria1 必需</t>
    <phoneticPr fontId="1" type="noConversion"/>
  </si>
  <si>
    <t>criteria ... 可选</t>
    <phoneticPr fontId="1" type="noConversion"/>
  </si>
  <si>
    <t>Average_range</t>
    <phoneticPr fontId="1" type="noConversion"/>
  </si>
  <si>
    <t>按行查找表或区域中的项</t>
    <phoneticPr fontId="1" type="noConversion"/>
  </si>
  <si>
    <t xml:space="preserve">XLOOKUP(lookup_value, lookup_array, return_array, [if_not_found], [match_mode], [search_mode]) </t>
    <phoneticPr fontId="1" type="noConversion"/>
  </si>
  <si>
    <t>lookup_value</t>
    <phoneticPr fontId="1" type="noConversion"/>
  </si>
  <si>
    <t>E</t>
    <phoneticPr fontId="1" type="noConversion"/>
  </si>
  <si>
    <t>lookup_array</t>
    <phoneticPr fontId="1" type="noConversion"/>
  </si>
  <si>
    <t>return_array</t>
    <phoneticPr fontId="1" type="noConversion"/>
  </si>
  <si>
    <t>F</t>
    <phoneticPr fontId="1" type="noConversion"/>
  </si>
  <si>
    <t>[if_not_found]</t>
    <phoneticPr fontId="1" type="noConversion"/>
  </si>
  <si>
    <t>[match_mode]</t>
    <phoneticPr fontId="1" type="noConversion"/>
  </si>
  <si>
    <t>[search_mode]</t>
    <phoneticPr fontId="1" type="noConversion"/>
  </si>
  <si>
    <t>如果未找到有效的匹配项，并且缺少 [if_not_found]，则返回 #N/A 。</t>
    <phoneticPr fontId="1" type="noConversion"/>
  </si>
  <si>
    <t>如果未找到有效的匹配项，则返回你提供的 [if_not_found] 文本。</t>
    <phoneticPr fontId="1" type="noConversion"/>
  </si>
  <si>
    <t>可选</t>
    <phoneticPr fontId="1" type="noConversion"/>
  </si>
  <si>
    <t xml:space="preserve"> [match_mode]</t>
    <phoneticPr fontId="1" type="noConversion"/>
  </si>
  <si>
    <t>可选。指定匹配类型</t>
    <phoneticPr fontId="1" type="noConversion"/>
  </si>
  <si>
    <t xml:space="preserve">   0 - 完全匹配。 如果未找到，则返回 #N/A。 这是默认选项。</t>
    <phoneticPr fontId="1" type="noConversion"/>
  </si>
  <si>
    <t xml:space="preserve">   1 - 完全匹配。 如果没有找到，则返回下一个较大的项。</t>
    <phoneticPr fontId="1" type="noConversion"/>
  </si>
  <si>
    <t xml:space="preserve">   2 - 通配符匹配，其中 *, ? 和 ~ 有特殊含义。</t>
    <phoneticPr fontId="1" type="noConversion"/>
  </si>
  <si>
    <t xml:space="preserve"> -1 - 完全匹配。 如果没有找到,则返回下一个较小的项。</t>
    <phoneticPr fontId="1" type="noConversion"/>
  </si>
  <si>
    <t>可选。指定要使用的搜索模式</t>
    <phoneticPr fontId="1" type="noConversion"/>
  </si>
  <si>
    <t xml:space="preserve"> -1 - 从最后一项开始执行反向搜索。</t>
    <phoneticPr fontId="1" type="noConversion"/>
  </si>
  <si>
    <t xml:space="preserve">   2 - 执行依赖于 lookup_array 按升序排序的二进制搜索。 如果未排序，将返回无效结果。</t>
    <phoneticPr fontId="1" type="noConversion"/>
  </si>
  <si>
    <t xml:space="preserve">   1 - 从第一项开始执行搜索。 这是默认选项。</t>
    <phoneticPr fontId="1" type="noConversion"/>
  </si>
  <si>
    <t xml:space="preserve"> -2 - 执行依赖于 lookup_array 按降序排序的二进制搜索。 如果未排序，将返回无效结果。</t>
    <phoneticPr fontId="1" type="noConversion"/>
  </si>
  <si>
    <t>数组形式：通过行号和列号索引返回元素的值（当第一个参数为数组常量时）</t>
    <phoneticPr fontId="1" type="noConversion"/>
  </si>
  <si>
    <t>INDEX(array, row_num, [column_num])</t>
    <phoneticPr fontId="1" type="noConversion"/>
  </si>
  <si>
    <t>array</t>
    <phoneticPr fontId="1" type="noConversion"/>
  </si>
  <si>
    <t>row_num</t>
    <phoneticPr fontId="1" type="noConversion"/>
  </si>
  <si>
    <t>[column_num]</t>
    <phoneticPr fontId="1" type="noConversion"/>
  </si>
  <si>
    <t>略，详见帮助文档</t>
    <phoneticPr fontId="1" type="noConversion"/>
  </si>
  <si>
    <t>引用格式：指定的行与列交叉处的单元格引用。 如果引用由不连续的选定区域组成，可以选择某一选定区域</t>
    <phoneticPr fontId="1" type="noConversion"/>
  </si>
  <si>
    <t>INDEX(reference, row_num, [column_num], [area_num])</t>
    <phoneticPr fontId="1" type="noConversion"/>
  </si>
  <si>
    <t>reference</t>
    <phoneticPr fontId="1" type="noConversion"/>
  </si>
  <si>
    <t>[area_num]</t>
    <phoneticPr fontId="1" type="noConversion"/>
  </si>
  <si>
    <t>MATCH(lookup_value, lookup_array, [match_type])</t>
    <phoneticPr fontId="1" type="noConversion"/>
  </si>
  <si>
    <t>在范围单元格中搜索特定的项，然后返回该项在此区域中的相对位置</t>
    <phoneticPr fontId="1" type="noConversion"/>
  </si>
  <si>
    <t>kup_array</t>
    <phoneticPr fontId="1" type="noConversion"/>
  </si>
  <si>
    <t>[match_type]</t>
    <phoneticPr fontId="1" type="noConversion"/>
  </si>
  <si>
    <t>返回由文本字符串指定的引用</t>
    <phoneticPr fontId="1" type="noConversion"/>
  </si>
  <si>
    <t>INDIRECT(ref_text, [a1])</t>
    <phoneticPr fontId="1" type="noConversion"/>
  </si>
  <si>
    <t>Ref_text 必需。对包含 A1 样式引用、R1C1 样式引用、定义为引用的名称或作为文本字符串引用的单元格的引用的引用</t>
    <phoneticPr fontId="1" type="noConversion"/>
  </si>
  <si>
    <t>Ref_text 必需</t>
    <phoneticPr fontId="1" type="noConversion"/>
  </si>
  <si>
    <t>A1 可选。 指定包含在单元格 ref_text 中的引用的类型</t>
    <phoneticPr fontId="1" type="noConversion"/>
  </si>
  <si>
    <t>TRUE 或省略，A1-样式</t>
    <phoneticPr fontId="1" type="noConversion"/>
  </si>
  <si>
    <t>FALSE，R1C1 样式</t>
    <phoneticPr fontId="1" type="noConversion"/>
  </si>
  <si>
    <t>必需​</t>
    <phoneticPr fontId="1" type="noConversion"/>
  </si>
  <si>
    <t>要搜索的数组或区域</t>
    <phoneticPr fontId="1" type="noConversion"/>
  </si>
  <si>
    <t>要返回的数组或区域</t>
    <phoneticPr fontId="1" type="noConversion"/>
  </si>
  <si>
    <t>必填</t>
    <phoneticPr fontId="1" type="noConversion"/>
  </si>
  <si>
    <t>要搜索的值</t>
    <phoneticPr fontId="1" type="noConversion"/>
  </si>
  <si>
    <t>必需</t>
    <phoneticPr fontId="1" type="noConversion"/>
  </si>
  <si>
    <t>ref_text</t>
    <phoneticPr fontId="1" type="noConversion"/>
  </si>
  <si>
    <t>A1</t>
    <phoneticPr fontId="1" type="noConversion"/>
  </si>
  <si>
    <t>G</t>
    <phoneticPr fontId="1" type="noConversion"/>
  </si>
  <si>
    <t>H25</t>
    <phoneticPr fontId="1" type="noConversion"/>
  </si>
  <si>
    <t>H28</t>
    <phoneticPr fontId="1" type="noConversion"/>
  </si>
  <si>
    <t>R29C8</t>
    <phoneticPr fontId="1" type="noConversion"/>
  </si>
  <si>
    <t xml:space="preserve"> XLOOKUP 函数是 VLOOKUP、HLOOKUP 的改进版本，建议直接使用 XLOOLUP，遇到不支持 XLOOKUP 的早期Office版本，除了使用 VLOOKUP、HLOOKUP，也可以组合使用 INDEX + MATCH 代替。 VLOOKUP、HLOOKUP 略。</t>
    <phoneticPr fontId="1" type="noConversion"/>
  </si>
  <si>
    <t>对值和期待值进行逻辑比较</t>
    <phoneticPr fontId="1" type="noConversion"/>
  </si>
  <si>
    <t>IF(logical_test, value_if_true, [value_if_false])</t>
    <phoneticPr fontId="1" type="noConversion"/>
  </si>
  <si>
    <t>value_if_true 必需</t>
    <phoneticPr fontId="1" type="noConversion"/>
  </si>
  <si>
    <t>logical_test 必需</t>
    <phoneticPr fontId="1" type="noConversion"/>
  </si>
  <si>
    <t>logical_test</t>
    <phoneticPr fontId="1" type="noConversion"/>
  </si>
  <si>
    <t>value_if_true</t>
    <phoneticPr fontId="1" type="noConversion"/>
  </si>
  <si>
    <t>value_if_false 可选</t>
    <phoneticPr fontId="1" type="noConversion"/>
  </si>
  <si>
    <t>value_if_false</t>
    <phoneticPr fontId="1" type="noConversion"/>
  </si>
  <si>
    <t>YES</t>
    <phoneticPr fontId="1" type="noConversion"/>
  </si>
  <si>
    <t>NO</t>
    <phoneticPr fontId="1" type="noConversion"/>
  </si>
  <si>
    <t>检查是否满足一个或多个条件，且返回符合第一个 TRUE 条件的值</t>
    <phoneticPr fontId="1" type="noConversion"/>
  </si>
  <si>
    <t>IFS(logical_test1, value_if_true1, [logical_test2, value_if_true2], [logical_test3, value_if_true3],…)</t>
    <phoneticPr fontId="1" type="noConversion"/>
  </si>
  <si>
    <t>logical_test1 必需。计算结果为 TRUE 或 FALSE 的条件</t>
    <phoneticPr fontId="1" type="noConversion"/>
  </si>
  <si>
    <t>value_if_true1 必需</t>
    <phoneticPr fontId="1" type="noConversion"/>
  </si>
  <si>
    <t>logical_test2…logical_test127 可选</t>
    <phoneticPr fontId="1" type="noConversion"/>
  </si>
  <si>
    <t>value_if_true2…value_if_true127 可选</t>
    <phoneticPr fontId="1" type="noConversion"/>
  </si>
  <si>
    <t xml:space="preserve"> value_if_true1</t>
    <phoneticPr fontId="1" type="noConversion"/>
  </si>
  <si>
    <t>IFERROR(value, value_if_error)</t>
    <phoneticPr fontId="1" type="noConversion"/>
  </si>
  <si>
    <t>value 必需。检查是否存在错误的参数</t>
    <phoneticPr fontId="1" type="noConversion"/>
  </si>
  <si>
    <t>value_if_error 必需。公式计算结果为错误时要返回的值</t>
    <phoneticPr fontId="1" type="noConversion"/>
  </si>
  <si>
    <t>评估以下错误类型：#N/A、#VALUE！、#REF！、#DIV/0！、#NUM！、#NAME？或 #NULL！</t>
    <phoneticPr fontId="1" type="noConversion"/>
  </si>
  <si>
    <t>处理公式中的错误</t>
    <phoneticPr fontId="1" type="noConversion"/>
  </si>
  <si>
    <t>value_if_error</t>
    <phoneticPr fontId="1" type="noConversion"/>
  </si>
  <si>
    <t>确定测试中的所有条件是否均为 TRUE</t>
    <phoneticPr fontId="1" type="noConversion"/>
  </si>
  <si>
    <t>AND(logical1, [logical2], ...)</t>
    <phoneticPr fontId="1" type="noConversion"/>
  </si>
  <si>
    <t>Logical1 必填</t>
    <phoneticPr fontId="1" type="noConversion"/>
  </si>
  <si>
    <t>Logical1</t>
    <phoneticPr fontId="1" type="noConversion"/>
  </si>
  <si>
    <t>Logical2</t>
    <phoneticPr fontId="1" type="noConversion"/>
  </si>
  <si>
    <t>Logical2, … 可选。最多 255 个条件</t>
    <phoneticPr fontId="1" type="noConversion"/>
  </si>
  <si>
    <t>OR(logical1, [logical2], ...)</t>
    <phoneticPr fontId="1" type="noConversion"/>
  </si>
  <si>
    <t>对其参数的值进行求反</t>
    <phoneticPr fontId="1" type="noConversion"/>
  </si>
  <si>
    <t>Logical 必需。计算结果为 TRUE 或 FALSE 的任何值或表达式</t>
    <phoneticPr fontId="1" type="noConversion"/>
  </si>
  <si>
    <t>NOT(Logical)</t>
    <phoneticPr fontId="1" type="noConversion"/>
  </si>
  <si>
    <t>Logical</t>
    <phoneticPr fontId="1" type="noConversion"/>
  </si>
  <si>
    <t>TODAY()</t>
    <phoneticPr fontId="1" type="noConversion"/>
  </si>
  <si>
    <t>返回当前日期的序列号</t>
    <phoneticPr fontId="1" type="noConversion"/>
  </si>
  <si>
    <t>Excel会将单元格格式更改为“日期”</t>
    <phoneticPr fontId="1" type="noConversion"/>
  </si>
  <si>
    <t>返回当前日期和时间的序列号</t>
    <phoneticPr fontId="1" type="noConversion"/>
  </si>
  <si>
    <t>Now()</t>
    <phoneticPr fontId="1" type="noConversion"/>
  </si>
  <si>
    <t>没有参数</t>
    <phoneticPr fontId="1" type="noConversion"/>
  </si>
  <si>
    <t>Excel 会更改单元格格式</t>
    <phoneticPr fontId="1" type="noConversion"/>
  </si>
  <si>
    <t>DATE(year,month,day)</t>
    <phoneticPr fontId="1" type="noConversion"/>
  </si>
  <si>
    <t>返回表示特定日期的连续序列号</t>
    <phoneticPr fontId="1" type="noConversion"/>
  </si>
  <si>
    <t>year 必需</t>
    <phoneticPr fontId="1" type="noConversion"/>
  </si>
  <si>
    <t>month 必需</t>
    <phoneticPr fontId="1" type="noConversion"/>
  </si>
  <si>
    <t>day 必需</t>
    <phoneticPr fontId="1" type="noConversion"/>
  </si>
  <si>
    <t>year</t>
    <phoneticPr fontId="1" type="noConversion"/>
  </si>
  <si>
    <t>month</t>
    <phoneticPr fontId="1" type="noConversion"/>
  </si>
  <si>
    <t>day</t>
    <phoneticPr fontId="1" type="noConversion"/>
  </si>
  <si>
    <t>YEAR(serial_number)</t>
    <phoneticPr fontId="1" type="noConversion"/>
  </si>
  <si>
    <t>返回对应于某个日期的年份</t>
    <phoneticPr fontId="1" type="noConversion"/>
  </si>
  <si>
    <t>Serial_number 必需。要查找的年份的日期</t>
    <phoneticPr fontId="1" type="noConversion"/>
  </si>
  <si>
    <t>serial_number</t>
    <phoneticPr fontId="1" type="noConversion"/>
  </si>
  <si>
    <t>返回日期（以序列数表示）中的月份</t>
    <phoneticPr fontId="1" type="noConversion"/>
  </si>
  <si>
    <t>MONTH(serial_number)</t>
    <phoneticPr fontId="1" type="noConversion"/>
  </si>
  <si>
    <t>DAY</t>
    <phoneticPr fontId="1" type="noConversion"/>
  </si>
  <si>
    <t>DAY(serial_number)</t>
    <phoneticPr fontId="1" type="noConversion"/>
  </si>
  <si>
    <t>返回以序列数表示的某日期的天数</t>
    <phoneticPr fontId="1" type="noConversion"/>
  </si>
  <si>
    <t>ROUND(number, num_digits)</t>
    <phoneticPr fontId="1" type="noConversion"/>
  </si>
  <si>
    <t>将数字四舍五入到指定的位数</t>
    <phoneticPr fontId="1" type="noConversion"/>
  </si>
  <si>
    <t>number 必需。要四舍五入的数字</t>
    <phoneticPr fontId="1" type="noConversion"/>
  </si>
  <si>
    <t>ROUNDUP(number, num_digits)</t>
    <phoneticPr fontId="1" type="noConversion"/>
  </si>
  <si>
    <t>将数字进行向上舍入到指定的位数</t>
    <phoneticPr fontId="1" type="noConversion"/>
  </si>
  <si>
    <t>将数字进行向下舍入到指定的位数</t>
    <phoneticPr fontId="1" type="noConversion"/>
  </si>
  <si>
    <t>ROUNDDOWN(number, num_digits)</t>
    <phoneticPr fontId="1" type="noConversion"/>
  </si>
  <si>
    <t>num_digits</t>
    <phoneticPr fontId="1" type="noConversion"/>
  </si>
  <si>
    <t>返回数字的绝对值</t>
    <phoneticPr fontId="1" type="noConversion"/>
  </si>
  <si>
    <t>ABS(number)</t>
    <phoneticPr fontId="1" type="noConversion"/>
  </si>
  <si>
    <t>number 必需。需要计算其绝对值的实数</t>
    <phoneticPr fontId="1" type="noConversion"/>
  </si>
  <si>
    <t>MOD(number, divisor)</t>
    <phoneticPr fontId="1" type="noConversion"/>
  </si>
  <si>
    <t>返回两数相除的余数。结果的符号与除数相同</t>
    <phoneticPr fontId="1" type="noConversion"/>
  </si>
  <si>
    <t>number 必需。被除数</t>
    <phoneticPr fontId="1" type="noConversion"/>
  </si>
  <si>
    <t>divisor 必需。除数</t>
    <phoneticPr fontId="1" type="noConversion"/>
  </si>
  <si>
    <t>divisor</t>
    <phoneticPr fontId="1" type="noConversion"/>
  </si>
  <si>
    <t>返回了一个大于等于 0 且小于 1 的平均分布的随机实数</t>
    <phoneticPr fontId="1" type="noConversion"/>
  </si>
  <si>
    <t>RAND()</t>
    <phoneticPr fontId="1" type="noConversion"/>
  </si>
  <si>
    <t>RANDBETWEEN(bottom, top)</t>
    <phoneticPr fontId="1" type="noConversion"/>
  </si>
  <si>
    <t>返回位于两个指定数之间的一个随机整数</t>
    <phoneticPr fontId="1" type="noConversion"/>
  </si>
  <si>
    <t>bottom 必需。最小整数</t>
    <phoneticPr fontId="1" type="noConversion"/>
  </si>
  <si>
    <t>top 必需。最大整数</t>
    <phoneticPr fontId="1" type="noConversion"/>
  </si>
  <si>
    <t>bottom</t>
    <phoneticPr fontId="1" type="noConversion"/>
  </si>
  <si>
    <t>top</t>
    <phoneticPr fontId="1" type="noConversion"/>
  </si>
  <si>
    <t>返回文本字符串中的字符个数</t>
    <phoneticPr fontId="1" type="noConversion"/>
  </si>
  <si>
    <t>LEN</t>
    <phoneticPr fontId="1" type="noConversion"/>
  </si>
  <si>
    <t>LEN(text)</t>
    <phoneticPr fontId="1" type="noConversion"/>
  </si>
  <si>
    <t>ABCD FEG</t>
    <phoneticPr fontId="1" type="noConversion"/>
  </si>
  <si>
    <t>空格将作为字符进行计数</t>
    <phoneticPr fontId="1" type="noConversion"/>
  </si>
  <si>
    <t>text 必需。要查找其长度的文本</t>
    <phoneticPr fontId="1" type="noConversion"/>
  </si>
  <si>
    <t>RANK(number,ref,[order])</t>
    <phoneticPr fontId="1" type="noConversion"/>
  </si>
  <si>
    <t>RANK</t>
    <phoneticPr fontId="1" type="noConversion"/>
  </si>
  <si>
    <t>返回一列数字的数字排位</t>
    <phoneticPr fontId="1" type="noConversion"/>
  </si>
  <si>
    <t>number 必需。要找到其排位的数字</t>
    <phoneticPr fontId="1" type="noConversion"/>
  </si>
  <si>
    <t>ref 必需。数字列表。非数字值会被忽略</t>
    <phoneticPr fontId="1" type="noConversion"/>
  </si>
  <si>
    <t>[order] 可选。排位方式</t>
    <phoneticPr fontId="1" type="noConversion"/>
  </si>
  <si>
    <t>ref</t>
    <phoneticPr fontId="1" type="noConversion"/>
  </si>
  <si>
    <t>[order]</t>
    <phoneticPr fontId="1" type="noConversion"/>
  </si>
  <si>
    <t>RANK 赋予重复数相同的排位。影响后续数值的排位</t>
    <phoneticPr fontId="1" type="noConversion"/>
  </si>
  <si>
    <t>order 为 0（零）或省略，降序排列</t>
    <phoneticPr fontId="1" type="noConversion"/>
  </si>
  <si>
    <t>order 不为零，升序排列</t>
    <phoneticPr fontId="1" type="noConversion"/>
  </si>
  <si>
    <t>Col A</t>
    <phoneticPr fontId="1" type="noConversion"/>
  </si>
  <si>
    <t>Col B</t>
    <phoneticPr fontId="1" type="noConversion"/>
  </si>
  <si>
    <t>Col C</t>
    <phoneticPr fontId="1" type="noConversion"/>
  </si>
  <si>
    <t>Col D</t>
    <phoneticPr fontId="1" type="noConversion"/>
  </si>
  <si>
    <t>Col E</t>
    <phoneticPr fontId="1" type="noConversion"/>
  </si>
  <si>
    <t>Col F</t>
    <phoneticPr fontId="1" type="noConversion"/>
  </si>
  <si>
    <t>Col G</t>
    <phoneticPr fontId="1" type="noConversion"/>
  </si>
  <si>
    <t>Col H</t>
    <phoneticPr fontId="1" type="noConversion"/>
  </si>
  <si>
    <t>Col I</t>
    <phoneticPr fontId="1" type="noConversion"/>
  </si>
  <si>
    <t>Row 1</t>
    <phoneticPr fontId="1" type="noConversion"/>
  </si>
  <si>
    <t>Row 2</t>
  </si>
  <si>
    <t>Row 3</t>
  </si>
  <si>
    <t>Row 4</t>
  </si>
  <si>
    <t>Row 5</t>
  </si>
  <si>
    <t>Row 6</t>
  </si>
  <si>
    <t>Row 7</t>
  </si>
  <si>
    <t>Row 8</t>
  </si>
  <si>
    <t>Row 9</t>
  </si>
  <si>
    <t>Row 10</t>
  </si>
  <si>
    <t>一</t>
    <phoneticPr fontId="1" type="noConversion"/>
  </si>
  <si>
    <t>二</t>
    <phoneticPr fontId="1" type="noConversion"/>
  </si>
  <si>
    <t>三</t>
    <phoneticPr fontId="1" type="noConversion"/>
  </si>
  <si>
    <t>四</t>
    <phoneticPr fontId="1" type="noConversion"/>
  </si>
  <si>
    <t>五</t>
    <phoneticPr fontId="1" type="noConversion"/>
  </si>
  <si>
    <t>六</t>
    <phoneticPr fontId="1" type="noConversion"/>
  </si>
  <si>
    <t>七</t>
    <phoneticPr fontId="1" type="noConversion"/>
  </si>
  <si>
    <t>八</t>
    <phoneticPr fontId="1" type="noConversion"/>
  </si>
  <si>
    <t>九</t>
    <phoneticPr fontId="1" type="noConversion"/>
  </si>
  <si>
    <t>十</t>
    <phoneticPr fontId="1" type="noConversion"/>
  </si>
  <si>
    <t>基于布尔值 (True/False) 数组筛选数组</t>
    <phoneticPr fontId="1" type="noConversion"/>
  </si>
  <si>
    <t>FILTER(array,include,[if_empty])</t>
    <phoneticPr fontId="1" type="noConversion"/>
  </si>
  <si>
    <t>include</t>
    <phoneticPr fontId="1" type="noConversion"/>
  </si>
  <si>
    <t>[if_empty]</t>
    <phoneticPr fontId="1" type="noConversion"/>
  </si>
  <si>
    <t>array 必需。要筛选的数组或区域</t>
    <phoneticPr fontId="1" type="noConversion"/>
  </si>
  <si>
    <t>include 必需。布尔值数组</t>
    <phoneticPr fontId="1" type="noConversion"/>
  </si>
  <si>
    <t>[if_empty] 可选。所含数组中的所有值都为空（筛选器不返回任何内容）时返回的值</t>
    <phoneticPr fontId="1" type="noConversion"/>
  </si>
  <si>
    <t>将返回数组中排序的元素数组</t>
    <phoneticPr fontId="1" type="noConversion"/>
  </si>
  <si>
    <t>SORT(array,[sort_index],[sort_order],[by_col])</t>
    <phoneticPr fontId="1" type="noConversion"/>
  </si>
  <si>
    <t>[sort_index]</t>
    <phoneticPr fontId="1" type="noConversion"/>
  </si>
  <si>
    <t>[sort_order]</t>
    <phoneticPr fontId="1" type="noConversion"/>
  </si>
  <si>
    <t>[by_col]</t>
    <phoneticPr fontId="1" type="noConversion"/>
  </si>
  <si>
    <t>[sort_index] 可选。一个数字，表示要按其排序的行或列</t>
    <phoneticPr fontId="1" type="noConversion"/>
  </si>
  <si>
    <t>[sort_order] 可选。1 表示升序（默认值），-1 表示降序</t>
    <phoneticPr fontId="1" type="noConversion"/>
  </si>
  <si>
    <t>[by_col] 可选。False 表示按行排序（默认值），True 表示按列排序</t>
    <phoneticPr fontId="1" type="noConversion"/>
  </si>
  <si>
    <t xml:space="preserve">SORTBY(array, by_array1, [sort_order1], [by_array2, sort_order2],…) </t>
    <phoneticPr fontId="1" type="noConversion"/>
  </si>
  <si>
    <t>基于相应范围或数组中的值对范围或数组的内容进行排序</t>
    <phoneticPr fontId="1" type="noConversion"/>
  </si>
  <si>
    <t>[sort_order1]</t>
    <phoneticPr fontId="1" type="noConversion"/>
  </si>
  <si>
    <t>[sort_order2]</t>
    <phoneticPr fontId="1" type="noConversion"/>
  </si>
  <si>
    <t>array 必需。要进行排序的数组或区域</t>
    <phoneticPr fontId="1" type="noConversion"/>
  </si>
  <si>
    <t>by_array 要对其进行排序的数组或区域</t>
    <phoneticPr fontId="1" type="noConversion"/>
  </si>
  <si>
    <t>[sort_order] 1 表示升序，-1 表示降序。 默认为升序</t>
    <phoneticPr fontId="1" type="noConversion"/>
  </si>
  <si>
    <t>函数返回列表或范围中的一系列唯一值</t>
    <phoneticPr fontId="1" type="noConversion"/>
  </si>
  <si>
    <t>UNIQUE (array，[by_col]，[exactly_once])</t>
    <phoneticPr fontId="1" type="noConversion"/>
  </si>
  <si>
    <t>[exactly_once]</t>
    <phoneticPr fontId="1" type="noConversion"/>
  </si>
  <si>
    <t>[by_col] 可选。TRUE 将相互比较列并返回唯一列。FALSE (或省略) 将相互比较行并返回唯一行</t>
    <phoneticPr fontId="1" type="noConversion"/>
  </si>
  <si>
    <t>[exactly_once] 可选。TRUE 将返回区域或数组中发生一次的所有非重复行或列。FALSE (或省略) 将返回区域或数组中的所有不同行或列</t>
    <phoneticPr fontId="1" type="noConversion"/>
  </si>
  <si>
    <t>rows 必需。返回的行数</t>
    <phoneticPr fontId="1" type="noConversion"/>
  </si>
  <si>
    <t>rows</t>
    <phoneticPr fontId="1" type="noConversion"/>
  </si>
  <si>
    <t>[columns] 可选。要返回的列数</t>
    <phoneticPr fontId="1" type="noConversion"/>
  </si>
  <si>
    <t>[start] 可选。序列中第一个数字</t>
    <phoneticPr fontId="1" type="noConversion"/>
  </si>
  <si>
    <t>[step] 可选。数组中每个连续值递增的值</t>
    <phoneticPr fontId="1" type="noConversion"/>
  </si>
  <si>
    <t>SEQUENCE(rows,[columns],[start],[step])</t>
    <phoneticPr fontId="1" type="noConversion"/>
  </si>
  <si>
    <t>[columns]</t>
    <phoneticPr fontId="1" type="noConversion"/>
  </si>
  <si>
    <t>[start]</t>
    <phoneticPr fontId="1" type="noConversion"/>
  </si>
  <si>
    <t>[step]</t>
    <phoneticPr fontId="1" type="noConversion"/>
  </si>
  <si>
    <t>在数组中生成一系列连续数字</t>
    <phoneticPr fontId="1" type="noConversion"/>
  </si>
  <si>
    <t>RANDARRAY([rows],[columns],[min],[max],[whole_number])</t>
    <phoneticPr fontId="1" type="noConversion"/>
  </si>
  <si>
    <t>RANDARRAY</t>
    <phoneticPr fontId="1" type="noConversion"/>
  </si>
  <si>
    <t>返回一组随机数字</t>
    <phoneticPr fontId="1" type="noConversion"/>
  </si>
  <si>
    <t>[whole_number]</t>
    <phoneticPr fontId="1" type="noConversion"/>
  </si>
  <si>
    <t>[rows]</t>
    <phoneticPr fontId="1" type="noConversion"/>
  </si>
  <si>
    <t>[min]</t>
    <phoneticPr fontId="1" type="noConversion"/>
  </si>
  <si>
    <t>[max]</t>
    <phoneticPr fontId="1" type="noConversion"/>
  </si>
  <si>
    <t>[rows] 可选。要返回的行数</t>
    <phoneticPr fontId="1" type="noConversion"/>
  </si>
  <si>
    <t>[min] 可选。返回的最小数值</t>
    <phoneticPr fontId="1" type="noConversion"/>
  </si>
  <si>
    <t>[max] 可选。想返回的最大数值</t>
    <phoneticPr fontId="1" type="noConversion"/>
  </si>
  <si>
    <t>[integer] 可选。TRUE 表示整数。十进制数的 FALSE</t>
    <phoneticPr fontId="1" type="noConversion"/>
  </si>
  <si>
    <t>TEXTSPLIT</t>
    <phoneticPr fontId="1" type="noConversion"/>
  </si>
  <si>
    <t>TEXTSPLIT(text,col_delimiter,[row_delimiter],[ignore_empty], [match_mode], [pad_with])</t>
    <phoneticPr fontId="1" type="noConversion"/>
  </si>
  <si>
    <t>col_delimiter</t>
    <phoneticPr fontId="1" type="noConversion"/>
  </si>
  <si>
    <t>[row_delimiter]</t>
    <phoneticPr fontId="1" type="noConversion"/>
  </si>
  <si>
    <t>[ignore_empty]</t>
    <phoneticPr fontId="1" type="noConversion"/>
  </si>
  <si>
    <t>[pad_with]</t>
    <phoneticPr fontId="1" type="noConversion"/>
  </si>
  <si>
    <t>甲A乙AA丙 A丁a戊</t>
    <phoneticPr fontId="1" type="noConversion"/>
  </si>
  <si>
    <t>text 必需。要拆分的文本</t>
    <phoneticPr fontId="1" type="noConversion"/>
  </si>
  <si>
    <t>col_delimiter 标记跨列溢出文本的点的文本</t>
    <phoneticPr fontId="1" type="noConversion"/>
  </si>
  <si>
    <t>row_delimiter 可选。标记向下溢出文本行的点的文本</t>
    <phoneticPr fontId="1" type="noConversion"/>
  </si>
  <si>
    <t>ignore_empty 可选。指定 TRUE 以忽略连续分隔符。默认为 FALSE，将创建一个空单元格</t>
    <phoneticPr fontId="1" type="noConversion"/>
  </si>
  <si>
    <t>match_mode 可选。指定 1 以执行不区分大小写的匹配。默认为 0，这会执行区分大小写的匹配</t>
    <phoneticPr fontId="1" type="noConversion"/>
  </si>
  <si>
    <t>pad_with 用于填充结果的值。默认值为 #N/A</t>
    <phoneticPr fontId="1" type="noConversion"/>
  </si>
  <si>
    <t>如果存在多个分隔符，则必须使用数组常量。如：TEXTSPLIT(A1,{",","."})</t>
    <phoneticPr fontId="1" type="noConversion"/>
  </si>
  <si>
    <t>跨列拆分或按行向下拆分文本</t>
    <phoneticPr fontId="1" type="noConversion"/>
  </si>
  <si>
    <t>Office2024以上</t>
    <phoneticPr fontId="1" type="noConversion"/>
  </si>
  <si>
    <r>
      <t>PIVOTBY (row_fields，col_fields，values，function，[field_headers]，[row_total_depth]，[row_sort_order]，[col_total_depth]，[col_sort_order]，[filter_array]，[relative_to])</t>
    </r>
    <r>
      <rPr>
        <sz val="11"/>
        <color theme="1"/>
        <rFont val="等线"/>
        <family val="1"/>
        <scheme val="minor"/>
      </rPr>
      <t>​</t>
    </r>
    <phoneticPr fontId="1" type="noConversion"/>
  </si>
  <si>
    <t>PIVOTBY</t>
    <phoneticPr fontId="1" type="noConversion"/>
  </si>
  <si>
    <t>根据指定的行和列字段对数据进行分组、聚合、排序和筛选</t>
    <phoneticPr fontId="1" type="noConversion"/>
  </si>
  <si>
    <t>[field_headers]</t>
    <phoneticPr fontId="1" type="noConversion"/>
  </si>
  <si>
    <t>[row_total_depth]</t>
    <phoneticPr fontId="1" type="noConversion"/>
  </si>
  <si>
    <t>[row_sort_order]</t>
    <phoneticPr fontId="1" type="noConversion"/>
  </si>
  <si>
    <t>[col_total_depth]</t>
    <phoneticPr fontId="1" type="noConversion"/>
  </si>
  <si>
    <t>[col_sort_order]</t>
    <phoneticPr fontId="1" type="noConversion"/>
  </si>
  <si>
    <t>row_fields 必需 一个面向列的数组或区域。数组或区域可以包含多个列。 如果是这样，输出将具有多个行组级别</t>
    <phoneticPr fontId="1" type="noConversion"/>
  </si>
  <si>
    <t>col_fields 必需。一个面向列的数组或区域。 数组或区域可以包含多个列。 如果是这样，输出将具有多个列组级别</t>
    <phoneticPr fontId="1" type="noConversion"/>
  </si>
  <si>
    <t>values 必需。要聚合的数据的面向列的数组或区域。数组或区域可以包含多个列。 如果是这样，输出将具有多个聚合</t>
    <phoneticPr fontId="1" type="noConversion"/>
  </si>
  <si>
    <t>function 必需。定义如何聚合值的 lambda 函数或 eta-reduced lambda (SUM、AVERAGE、COUNT 等) 。</t>
    <phoneticPr fontId="1" type="noConversion"/>
  </si>
  <si>
    <t>field_headers 指定 row_fields、col_fields 和 值是否具有标头，以及是否应在结果中返回字段标头。 可能的值为：</t>
    <phoneticPr fontId="1" type="noConversion"/>
  </si>
  <si>
    <t>注意: 自动假定数据包含基于 values 参数的标头。 如果第 1 个值为文本，第 2 个值为数字，则假定数据具有标头。 如果有多个行或列组级别，则显示字段标头。</t>
    <phoneticPr fontId="1" type="noConversion"/>
  </si>
  <si>
    <t>缺失：自动    0：否    1：是且不显示    2：否，但生成    3：是并显示</t>
    <phoneticPr fontId="1" type="noConversion"/>
  </si>
  <si>
    <t>row_total_depth 确定行标题是否应包含总计。 可能的值为：</t>
    <phoneticPr fontId="1" type="noConversion"/>
  </si>
  <si>
    <t>注意: 对于小计， row_fields 必须至少包含 2 列。 如果row_field有足够的列，则支持大于 2 的数字</t>
    <phoneticPr fontId="1" type="noConversion"/>
  </si>
  <si>
    <t>缺失：自动：总计和小计（如果可能）。    0： No Totals    1： Grand Totals    2： Grand and Subtotals    -1： Grand Totals at Top    -2： Grand total and Subtotals at Top</t>
    <phoneticPr fontId="1" type="noConversion"/>
  </si>
  <si>
    <t>row_sort_order 一个数字，指示应如何对列进行排序。 数字对应于 row_fields 中的列，后跟 值中的列。 如果数字为负数，则行按降序/反向排序。仅基于 row_fields进行排序时，可以提供数字向量</t>
    <phoneticPr fontId="1" type="noConversion"/>
  </si>
  <si>
    <t>col_total_depth、col_sort_order参见row_total_depth、row_sort_order</t>
    <phoneticPr fontId="1" type="noConversion"/>
  </si>
  <si>
    <t>filter_array 一个面向列的 1D 布尔值数组，指示是否应考虑相应的数据行。注意: 数组的长度必须与提供给 row_fields 和 col_fields的长度匹配</t>
    <phoneticPr fontId="1" type="noConversion"/>
  </si>
  <si>
    <t>relative_to 使用需要两个参数的聚合函数时，relative_to 控制向聚合函数的第二个参数提供哪些值。 这通常在为函数提供PERCENTOF时使用</t>
    <phoneticPr fontId="1" type="noConversion"/>
  </si>
  <si>
    <t>可能的值为：0：列汇总 (默认)    1：行总计    2：总计    3：父总计    4：父行总计</t>
    <phoneticPr fontId="1" type="noConversion"/>
  </si>
  <si>
    <t xml:space="preserve">注意: 仅当 函数 需要两个参数时，此参数才会产生影响。 如果向 函数提供自定义 lambda 函数，则它应遵循以下模式：LAMBDA (子集、totalset、SUM (子集) /SUM (totalset) ) </t>
    <phoneticPr fontId="1" type="noConversion"/>
  </si>
  <si>
    <t>相对引用与绝对引用</t>
    <phoneticPr fontId="1" type="noConversion"/>
  </si>
  <si>
    <t>绝对引用符号：美元符号$</t>
    <phoneticPr fontId="1" type="noConversion"/>
  </si>
  <si>
    <t>绝对引用的快捷键：F4</t>
    <phoneticPr fontId="1" type="noConversion"/>
  </si>
  <si>
    <t>双引号“”</t>
    <phoneticPr fontId="1" type="noConversion"/>
  </si>
  <si>
    <t>双引号通常用于表示空字符串或是用来包含文字数据</t>
    <phoneticPr fontId="1" type="noConversion"/>
  </si>
  <si>
    <t>“”：表示一个空值</t>
    <phoneticPr fontId="1" type="noConversion"/>
  </si>
  <si>
    <t>连接运算符&amp;</t>
    <phoneticPr fontId="1" type="noConversion"/>
  </si>
  <si>
    <t>连接运算符用于将两个或多个字符串连接起来</t>
    <phoneticPr fontId="1" type="noConversion"/>
  </si>
  <si>
    <t>通配符 * ?</t>
    <phoneticPr fontId="1" type="noConversion"/>
  </si>
  <si>
    <t xml:space="preserve"> *（星号）：代表任何数量的字符，包括零个字符</t>
    <phoneticPr fontId="1" type="noConversion"/>
  </si>
  <si>
    <t>`?`（问号）：代表单一任意字符</t>
    <phoneticPr fontId="1" type="noConversion"/>
  </si>
  <si>
    <t>Apple手机</t>
    <phoneticPr fontId="1" type="noConversion"/>
  </si>
  <si>
    <t>小米手机</t>
    <phoneticPr fontId="1" type="noConversion"/>
  </si>
  <si>
    <t>Apple Watch</t>
    <phoneticPr fontId="1" type="noConversion"/>
  </si>
  <si>
    <t>Android手机</t>
    <phoneticPr fontId="1" type="noConversion"/>
  </si>
  <si>
    <t>小米手环</t>
    <phoneticPr fontId="1" type="noConversion"/>
  </si>
  <si>
    <t>普通单元格公式（动态数组 Excel）：隐式交集操作符，取与当前单元格同行/列的单个值</t>
    <phoneticPr fontId="1" type="noConversion"/>
  </si>
  <si>
    <t>表格（Table）中的结构化引用：表示“当前行”的数据，如 [@列名]</t>
    <phoneticPr fontId="1" type="noConversion"/>
  </si>
  <si>
    <t>列1</t>
  </si>
  <si>
    <t>列2</t>
  </si>
  <si>
    <t>在旧版 Excel（如 Excel 2016 及更早）中，@ 不是合法的公式符号，不会出现这种用法。</t>
    <phoneticPr fontId="1" type="noConversion"/>
  </si>
  <si>
    <t>数据工具</t>
    <phoneticPr fontId="1" type="noConversion"/>
  </si>
  <si>
    <t>对文本进行分列，变通用法，去除首位的空格。与TEXTSPLIT函数有共同的功能（TEXTSPLIT函数需Office2024及以上版本）</t>
    <phoneticPr fontId="1" type="noConversion"/>
  </si>
  <si>
    <t>注意对其他列的影响以及是否包含标题行选项</t>
    <phoneticPr fontId="1" type="noConversion"/>
  </si>
  <si>
    <t>数据验证</t>
    <phoneticPr fontId="1" type="noConversion"/>
  </si>
  <si>
    <t>适合小量数据，内含数据验证窗口、圈释无效数据、清除验证标识圈三个选项。先建立数据验证规则，无效数据无法输入。</t>
    <phoneticPr fontId="1" type="noConversion"/>
  </si>
  <si>
    <t>在已有数据上建立数据验证规则，可以使用圈释无效数据、清除验证标识圈功能，建议100行以内，10列以内的小量数据使用。</t>
    <phoneticPr fontId="1" type="noConversion"/>
  </si>
  <si>
    <t>合并计算</t>
    <phoneticPr fontId="1" type="noConversion"/>
  </si>
  <si>
    <t>从单独的工作表汇总和报告结果，可以将每个工作表中的数据合并到主工作表中</t>
    <phoneticPr fontId="1" type="noConversion"/>
  </si>
  <si>
    <t>A</t>
  </si>
  <si>
    <t>B</t>
  </si>
  <si>
    <t>=</t>
    <phoneticPr fontId="1" type="noConversion"/>
  </si>
  <si>
    <t>+</t>
    <phoneticPr fontId="1" type="noConversion"/>
  </si>
  <si>
    <t>略，见填充</t>
    <phoneticPr fontId="1" type="noConversion"/>
  </si>
  <si>
    <t>数据模型</t>
    <phoneticPr fontId="1" type="noConversion"/>
  </si>
  <si>
    <t>打开power pivot窗口，略，见power pivot</t>
    <phoneticPr fontId="1" type="noConversion"/>
  </si>
  <si>
    <t>C</t>
  </si>
  <si>
    <t>D</t>
  </si>
  <si>
    <t>E</t>
  </si>
  <si>
    <t>F</t>
  </si>
  <si>
    <t>G</t>
  </si>
  <si>
    <t>总计</t>
  </si>
  <si>
    <t>求和项:Col E</t>
  </si>
  <si>
    <t>甲</t>
  </si>
  <si>
    <t>乙</t>
  </si>
  <si>
    <t>丙</t>
  </si>
  <si>
    <t>分析数据</t>
    <phoneticPr fontId="1" type="noConversion"/>
  </si>
  <si>
    <t>给出插入数据透视表、数据透视图、图表等预览建议。建议从这里进入相关功能。</t>
    <phoneticPr fontId="1" type="noConversion"/>
  </si>
  <si>
    <t>填充</t>
    <phoneticPr fontId="1" type="noConversion"/>
  </si>
  <si>
    <t>开始选项卡——编辑——填充</t>
    <phoneticPr fontId="1" type="noConversion"/>
  </si>
  <si>
    <t>数据选项卡——数据工具</t>
    <phoneticPr fontId="1" type="noConversion"/>
  </si>
  <si>
    <t>向下、向右、向上、向左</t>
    <phoneticPr fontId="1" type="noConversion"/>
  </si>
  <si>
    <t>略，适合填充公式</t>
    <phoneticPr fontId="1" type="noConversion"/>
  </si>
  <si>
    <t>至同组工作表</t>
    <phoneticPr fontId="1" type="noConversion"/>
  </si>
  <si>
    <t>使用CTRL键选中多个工作表组成同组工作表</t>
    <phoneticPr fontId="1" type="noConversion"/>
  </si>
  <si>
    <t>序列…</t>
    <phoneticPr fontId="1" type="noConversion"/>
  </si>
  <si>
    <t>内容重排</t>
    <phoneticPr fontId="1" type="noConversion"/>
  </si>
  <si>
    <t>可用于拆分、组合文本等，略</t>
    <phoneticPr fontId="1" type="noConversion"/>
  </si>
  <si>
    <t>数据选项卡——排序和筛选</t>
    <phoneticPr fontId="1" type="noConversion"/>
  </si>
  <si>
    <t>排序和筛选</t>
    <phoneticPr fontId="1" type="noConversion"/>
  </si>
  <si>
    <t>升序、降序、排序</t>
    <phoneticPr fontId="1" type="noConversion"/>
  </si>
  <si>
    <t>略，注意对其他列的影响</t>
    <phoneticPr fontId="1" type="noConversion"/>
  </si>
  <si>
    <t>筛选、清除、重新应用</t>
    <phoneticPr fontId="1" type="noConversion"/>
  </si>
  <si>
    <t>略</t>
    <phoneticPr fontId="1" type="noConversion"/>
  </si>
  <si>
    <t>高级筛选</t>
    <phoneticPr fontId="1" type="noConversion"/>
  </si>
  <si>
    <t>部门A</t>
    <phoneticPr fontId="1" type="noConversion"/>
  </si>
  <si>
    <t>部门B</t>
    <phoneticPr fontId="1" type="noConversion"/>
  </si>
  <si>
    <t>部门C</t>
    <phoneticPr fontId="1" type="noConversion"/>
  </si>
  <si>
    <t>戊</t>
    <phoneticPr fontId="1" type="noConversion"/>
  </si>
  <si>
    <t>&gt;4000</t>
    <phoneticPr fontId="1" type="noConversion"/>
  </si>
  <si>
    <t>通过设置条件区域来定义筛选规则，并可将结果原地筛选或复制到其他位置，用来取代快速筛选很合适，但是表功能更强大。</t>
    <phoneticPr fontId="1" type="noConversion"/>
  </si>
  <si>
    <t>数据透视图和数据透视图</t>
    <phoneticPr fontId="1" type="noConversion"/>
  </si>
  <si>
    <t>插入选项卡——数据透视表、数据透视图</t>
    <phoneticPr fontId="1" type="noConversion"/>
  </si>
  <si>
    <t>行标签</t>
  </si>
  <si>
    <t>列标签</t>
  </si>
  <si>
    <t>开始选项卡——样式</t>
    <phoneticPr fontId="1" type="noConversion"/>
  </si>
  <si>
    <t>适合标识呈现数据，但是有更方便的表功能。略。</t>
    <phoneticPr fontId="1" type="noConversion"/>
  </si>
  <si>
    <t>表格</t>
    <phoneticPr fontId="1" type="noConversion"/>
  </si>
  <si>
    <t>插入选项卡——表格</t>
    <phoneticPr fontId="1" type="noConversion"/>
  </si>
  <si>
    <t>格式化为表格</t>
    <phoneticPr fontId="1" type="noConversion"/>
  </si>
  <si>
    <t>快捷键 ctrl+T</t>
    <phoneticPr fontId="1" type="noConversion"/>
  </si>
  <si>
    <t>表设计选项卡</t>
    <phoneticPr fontId="1" type="noConversion"/>
  </si>
  <si>
    <t>插入选项卡——图标</t>
    <phoneticPr fontId="1" type="noConversion"/>
  </si>
  <si>
    <t>推荐数据透视图。略。</t>
    <phoneticPr fontId="1" type="noConversion"/>
  </si>
  <si>
    <t>Slicer（切片器交叉分析筛选器）</t>
    <phoneticPr fontId="1" type="noConversion"/>
  </si>
  <si>
    <t>十一</t>
    <phoneticPr fontId="1" type="noConversion"/>
  </si>
  <si>
    <t>十二</t>
    <phoneticPr fontId="1" type="noConversion"/>
  </si>
  <si>
    <t>1月</t>
  </si>
  <si>
    <t>2月</t>
  </si>
  <si>
    <t>3月</t>
  </si>
  <si>
    <t>4月</t>
  </si>
  <si>
    <t>5月</t>
  </si>
  <si>
    <t>6月</t>
  </si>
  <si>
    <t>7月</t>
  </si>
  <si>
    <t>8月</t>
  </si>
  <si>
    <t>9月</t>
  </si>
  <si>
    <t>10月</t>
  </si>
  <si>
    <t>时间轴（Timeline） 是一种专用于筛选日期字段的可视化交互工具，它是 Slicer（切片器）的特殊形式，仅适用于包含日期或时间数据的数据透视表（PivotTable）或基于 Power Pivot 数据模型的表格。</t>
    <phoneticPr fontId="1" type="noConversion"/>
  </si>
  <si>
    <t>插入日程表（时间轴）</t>
    <phoneticPr fontId="1" type="noConversion"/>
  </si>
  <si>
    <t>切片器（Slicer） 是 Excel 中一种可视化、交互式的筛选工具，通过按钮式界面让用户快速筛选数据。它最初为 数据透视表（PivotTable） 和 Power Pivot 数据模型 设计。</t>
    <phoneticPr fontId="1" type="noConversion"/>
  </si>
  <si>
    <t>可用于数据清洗</t>
    <phoneticPr fontId="1" type="noConversion"/>
  </si>
  <si>
    <t>日期</t>
  </si>
  <si>
    <t>区域</t>
  </si>
  <si>
    <t>产品类别</t>
  </si>
  <si>
    <t>销售员</t>
  </si>
  <si>
    <t>销售额</t>
  </si>
  <si>
    <t>订单数量</t>
  </si>
  <si>
    <t>华东</t>
  </si>
  <si>
    <t>电子产品</t>
  </si>
  <si>
    <t>张三</t>
  </si>
  <si>
    <t>华南</t>
  </si>
  <si>
    <t>家居用品</t>
  </si>
  <si>
    <t>李四</t>
  </si>
  <si>
    <t>华北</t>
  </si>
  <si>
    <t>食品</t>
  </si>
  <si>
    <t>王五</t>
  </si>
  <si>
    <t>西南</t>
  </si>
  <si>
    <t>服装</t>
  </si>
  <si>
    <t>赵六</t>
  </si>
  <si>
    <t>孙七</t>
  </si>
  <si>
    <t>周八</t>
  </si>
  <si>
    <t>吴九</t>
  </si>
  <si>
    <t>郑十</t>
  </si>
  <si>
    <t>求和项:销售额</t>
  </si>
  <si>
    <t>MEDIAN</t>
    <phoneticPr fontId="1" type="noConversion"/>
  </si>
  <si>
    <t>MEDIAN(number1, [number2], ...)</t>
    <phoneticPr fontId="1" type="noConversion"/>
  </si>
  <si>
    <t>number1, number2, ...    Number1 是必需的</t>
    <phoneticPr fontId="1" type="noConversion"/>
  </si>
  <si>
    <t xml:space="preserve"> 1 到 255 个数字</t>
    <phoneticPr fontId="1" type="noConversion"/>
  </si>
  <si>
    <t>MODE</t>
    <phoneticPr fontId="1" type="noConversion"/>
  </si>
  <si>
    <t>早期版本，已被替换</t>
    <phoneticPr fontId="1" type="noConversion"/>
  </si>
  <si>
    <t>MODE(number1,[number2],...)</t>
    <phoneticPr fontId="1" type="noConversion"/>
  </si>
  <si>
    <t>返回一组已知数字的中值（中位数）</t>
    <phoneticPr fontId="1" type="noConversion"/>
  </si>
  <si>
    <t>返回数组或数据区域中最常出现或重复的值（众数）</t>
    <phoneticPr fontId="1" type="noConversion"/>
  </si>
  <si>
    <t>返回在某一数组或数据区域中出现频率最多的数值</t>
    <phoneticPr fontId="1" type="noConversion"/>
  </si>
  <si>
    <t>MODE.SNGL</t>
    <phoneticPr fontId="1" type="noConversion"/>
  </si>
  <si>
    <t>MODE.SNGL(number1,[number2],...)</t>
    <phoneticPr fontId="1" type="noConversion"/>
  </si>
  <si>
    <t>MODE.MULT</t>
    <phoneticPr fontId="1" type="noConversion"/>
  </si>
  <si>
    <t>返回一组数据或数据区域中出现频率最高或重复出现的数值的垂直数组</t>
    <phoneticPr fontId="1" type="noConversion"/>
  </si>
  <si>
    <t>MODE.MULT((number1,[number2],...)</t>
    <phoneticPr fontId="1" type="noConversion"/>
  </si>
  <si>
    <t>于水平数组：</t>
    <phoneticPr fontId="1" type="noConversion"/>
  </si>
  <si>
    <t>TRANSPOSE(MODE.MULT(number1,number2,...))</t>
    <phoneticPr fontId="1" type="noConversion"/>
  </si>
  <si>
    <t>STDEV.S</t>
    <phoneticPr fontId="1" type="noConversion"/>
  </si>
  <si>
    <t>基于样本估算标准偏差（忽略样本中的逻辑值和文本）</t>
    <phoneticPr fontId="1" type="noConversion"/>
  </si>
  <si>
    <t>STDEV.S(number1,[number2],...)</t>
    <phoneticPr fontId="1" type="noConversion"/>
  </si>
  <si>
    <t>Number2,... 可选。2 到 254 个参数</t>
    <phoneticPr fontId="1" type="noConversion"/>
  </si>
  <si>
    <t>STDEV.S 假设其参数是总体样本。如果数据代表整个总体，使用 STDEV.P 计算标准偏差</t>
    <phoneticPr fontId="1" type="noConversion"/>
  </si>
  <si>
    <t>STDEV.P</t>
    <phoneticPr fontId="1" type="noConversion"/>
  </si>
  <si>
    <t>计算基于以参数形式给出的整个样本总体的标准偏差（忽略逻辑值和文本）</t>
    <phoneticPr fontId="1" type="noConversion"/>
  </si>
  <si>
    <t>STDEV.P(number1,[number2],...)</t>
    <phoneticPr fontId="1" type="noConversion"/>
  </si>
  <si>
    <t>STDEV.P 假定其参数是整个总体。如果数据代表总体样本，使用 STDEV 计算标准偏差</t>
    <phoneticPr fontId="1" type="noConversion"/>
  </si>
  <si>
    <r>
      <t xml:space="preserve">( 标准差 / 平均值 )  </t>
    </r>
    <r>
      <rPr>
        <sz val="9.9"/>
        <color theme="1"/>
        <rFont val="等线"/>
        <family val="3"/>
        <charset val="134"/>
      </rPr>
      <t>×</t>
    </r>
    <r>
      <rPr>
        <sz val="11"/>
        <color theme="1"/>
        <rFont val="等线"/>
        <family val="2"/>
        <charset val="134"/>
        <scheme val="minor"/>
      </rPr>
      <t xml:space="preserve"> 100%</t>
    </r>
    <phoneticPr fontId="1" type="noConversion"/>
  </si>
  <si>
    <t>标准差除以平均值</t>
    <phoneticPr fontId="1" type="noConversion"/>
  </si>
  <si>
    <t>返回两个单元格区域的相关系数</t>
    <phoneticPr fontId="1" type="noConversion"/>
  </si>
  <si>
    <t>CORREL</t>
    <phoneticPr fontId="1" type="noConversion"/>
  </si>
  <si>
    <t>CORREL(array1,array2)</t>
    <phoneticPr fontId="1" type="noConversion"/>
  </si>
  <si>
    <t>array1 必需</t>
    <phoneticPr fontId="1" type="noConversion"/>
  </si>
  <si>
    <t>array2 必需</t>
    <phoneticPr fontId="1" type="noConversion"/>
  </si>
  <si>
    <t>返回列表或数据库中的分类汇总</t>
    <phoneticPr fontId="1" type="noConversion"/>
  </si>
  <si>
    <t>SUBTOTAL</t>
    <phoneticPr fontId="1" type="noConversion"/>
  </si>
  <si>
    <t>SUBTOTAL(function_num,ref1,[ref2],...)</t>
    <phoneticPr fontId="1" type="noConversion"/>
  </si>
  <si>
    <t>函数</t>
  </si>
  <si>
    <t>AVERAGE</t>
  </si>
  <si>
    <t>COUNT</t>
  </si>
  <si>
    <t>COUNTA</t>
  </si>
  <si>
    <t>MAX</t>
  </si>
  <si>
    <t>MIN</t>
  </si>
  <si>
    <t>STDEV</t>
  </si>
  <si>
    <t>STDEVP</t>
  </si>
  <si>
    <t>SUM</t>
  </si>
  <si>
    <t>VAR</t>
  </si>
  <si>
    <t>VARP</t>
  </si>
  <si>
    <t>Function_num (包括隐藏行)</t>
    <phoneticPr fontId="1" type="noConversion"/>
  </si>
  <si>
    <t>Function_num (忽略隐藏行)</t>
    <phoneticPr fontId="1" type="noConversion"/>
  </si>
  <si>
    <t>Function_num</t>
    <phoneticPr fontId="1" type="noConversion"/>
  </si>
  <si>
    <t>变异系数(CV)</t>
    <phoneticPr fontId="1" type="noConversion"/>
  </si>
  <si>
    <t>PRODUCT (所有参数的乘积)</t>
    <phoneticPr fontId="1" type="noConversion"/>
  </si>
  <si>
    <t>Ref1 必需</t>
    <phoneticPr fontId="1" type="noConversion"/>
  </si>
  <si>
    <t>ef2,... 可选。 2 个至第 254 个</t>
    <phoneticPr fontId="1" type="noConversion"/>
  </si>
  <si>
    <t>DAYS</t>
    <phoneticPr fontId="1" type="noConversion"/>
  </si>
  <si>
    <t>返回两个日期之间的天数</t>
    <phoneticPr fontId="1" type="noConversion"/>
  </si>
  <si>
    <t>DAYS(end_date, start_date)</t>
    <phoneticPr fontId="1" type="noConversion"/>
  </si>
  <si>
    <t>Start_date 和 End_date 是用于计算期间天数的起止日期</t>
    <phoneticPr fontId="1" type="noConversion"/>
  </si>
  <si>
    <t>Start_date</t>
    <phoneticPr fontId="1" type="noConversion"/>
  </si>
  <si>
    <t>End_date</t>
    <phoneticPr fontId="1" type="noConversion"/>
  </si>
  <si>
    <t>1 或省略</t>
  </si>
  <si>
    <t>数字 1（星期日）到 7（星期六）。 同 Microsoft Excel 早期版本。</t>
  </si>
  <si>
    <t>数字 1（星期一）到 7（星期日）。</t>
  </si>
  <si>
    <t>数字 0（星期一）到 6（星期日）。</t>
  </si>
  <si>
    <t>数字 1（星期二）到数字 7（星期一）。</t>
  </si>
  <si>
    <t>数字 1（星期三）到数字 7（星期二）。</t>
  </si>
  <si>
    <t>数字 1（星期四）到数字 7（星期三）。</t>
  </si>
  <si>
    <t>数字 1（星期五）到数字 7（星期四）。</t>
  </si>
  <si>
    <t>数字 1（星期六）到数字 7（星期五）。</t>
  </si>
  <si>
    <t>数字 1（星期日）到 7（星期六）。</t>
  </si>
  <si>
    <t>WEEKDAY</t>
    <phoneticPr fontId="1" type="noConversion"/>
  </si>
  <si>
    <t>返回对应于某个日期的一周中的第几天</t>
    <phoneticPr fontId="1" type="noConversion"/>
  </si>
  <si>
    <t>WEEKDAY(serial_number,[return_type])</t>
    <phoneticPr fontId="1" type="noConversion"/>
  </si>
  <si>
    <t>Return_type</t>
  </si>
  <si>
    <t>返回的数字</t>
  </si>
  <si>
    <t>Serial_number 必需</t>
    <phoneticPr fontId="1" type="noConversion"/>
  </si>
  <si>
    <t>Serial_number</t>
    <phoneticPr fontId="1" type="noConversion"/>
  </si>
  <si>
    <t>SUMPRODUCT</t>
    <phoneticPr fontId="1" type="noConversion"/>
  </si>
  <si>
    <t>返回相应范围或数组的乘积的总和</t>
    <phoneticPr fontId="1" type="noConversion"/>
  </si>
  <si>
    <t>SUMPRODUCT (array1， [array2]， [array3]， ...)</t>
    <phoneticPr fontId="1" type="noConversion"/>
  </si>
  <si>
    <t>[array2]、[array3],... 可选。2 到 255 个数组参数，其相应元素需要进行相乘并求和</t>
    <phoneticPr fontId="1" type="noConversion"/>
  </si>
  <si>
    <t>将分隔数组参数的逗号替换为所需的算术运算符 (*、/、+、-) 。 执行所有操作后，将像往常一样对结果进行求和</t>
    <phoneticPr fontId="1" type="noConversion"/>
  </si>
  <si>
    <t>SUMPRODUCT ( (B2：B9=B12) * (C2：C9=C12) *D2：D9)</t>
    <phoneticPr fontId="1" type="noConversion"/>
  </si>
  <si>
    <t>例如：</t>
    <phoneticPr fontId="1" type="noConversion"/>
  </si>
  <si>
    <t>VAR.S(number1,[number2],...)</t>
    <phoneticPr fontId="1" type="noConversion"/>
  </si>
  <si>
    <t>估算基于样本的方差（忽略样本中的逻辑值和文本）</t>
    <phoneticPr fontId="1" type="noConversion"/>
  </si>
  <si>
    <t>VAR.S</t>
    <phoneticPr fontId="1" type="noConversion"/>
  </si>
  <si>
    <t>函数 VAR.S 假设其参数是样本总体中的一个样本。 如果数据为整个样本总体，使用函数 VAR.P 来计算</t>
    <phoneticPr fontId="1" type="noConversion"/>
  </si>
  <si>
    <t>VAR.P</t>
    <phoneticPr fontId="1" type="noConversion"/>
  </si>
  <si>
    <t>VAR.P(number1,[number2],...)</t>
    <phoneticPr fontId="1" type="noConversion"/>
  </si>
  <si>
    <t>计算基于整个样本总体的方差（忽略样本总体中的逻辑值和文本）</t>
    <phoneticPr fontId="1" type="noConversion"/>
  </si>
  <si>
    <t>VAR.P 假定其参数是整个总体。 如果数据代表总体样本，使用 VAR.S 计算方差</t>
    <phoneticPr fontId="1" type="noConversion"/>
  </si>
  <si>
    <t>LARGE</t>
    <phoneticPr fontId="1" type="noConversion"/>
  </si>
  <si>
    <t>返回数据集中第 k 个最大值</t>
    <phoneticPr fontId="1" type="noConversion"/>
  </si>
  <si>
    <t>LARGE(array,k)</t>
    <phoneticPr fontId="1" type="noConversion"/>
  </si>
  <si>
    <t>k 必需。从大到小排</t>
    <phoneticPr fontId="1" type="noConversion"/>
  </si>
  <si>
    <t>k</t>
    <phoneticPr fontId="1" type="noConversion"/>
  </si>
  <si>
    <t>array 必需</t>
    <phoneticPr fontId="1" type="noConversion"/>
  </si>
  <si>
    <t>SMALL</t>
    <phoneticPr fontId="1" type="noConversion"/>
  </si>
  <si>
    <t>返回数据集中的第 k 个最小值</t>
    <phoneticPr fontId="1" type="noConversion"/>
  </si>
  <si>
    <t>SMALL(array,k)</t>
    <phoneticPr fontId="1" type="noConversion"/>
  </si>
  <si>
    <t>k 必需。从小到大排</t>
    <phoneticPr fontId="1" type="noConversion"/>
  </si>
  <si>
    <t>Hello</t>
    <phoneticPr fontId="1" type="noConversion"/>
  </si>
  <si>
    <t xml:space="preserve">, </t>
    <phoneticPr fontId="1" type="noConversion"/>
  </si>
  <si>
    <t>world</t>
    <phoneticPr fontId="1" type="noConversion"/>
  </si>
  <si>
    <t>!</t>
    <phoneticPr fontId="1" type="noConversion"/>
  </si>
  <si>
    <t>CONCAT</t>
    <phoneticPr fontId="1" type="noConversion"/>
  </si>
  <si>
    <t>合并来自多个区域和/或字符串的文本</t>
    <phoneticPr fontId="1" type="noConversion"/>
  </si>
  <si>
    <t>CONCAT(text1, [text2],…)</t>
    <phoneticPr fontId="1" type="noConversion"/>
  </si>
  <si>
    <t>text1 必需</t>
    <phoneticPr fontId="1" type="noConversion"/>
  </si>
  <si>
    <t>[text2， ...] 可选</t>
    <phoneticPr fontId="1" type="noConversion"/>
  </si>
  <si>
    <t>与 &amp; 效果相同</t>
    <phoneticPr fontId="1" type="noConversion"/>
  </si>
  <si>
    <t>FIND(find_text, within_text, [start_num])</t>
    <phoneticPr fontId="1" type="noConversion"/>
  </si>
  <si>
    <t>FIND</t>
    <phoneticPr fontId="1" type="noConversion"/>
  </si>
  <si>
    <t>在第二个文本字符串中查找一个文本字符串，</t>
    <phoneticPr fontId="1" type="noConversion"/>
  </si>
  <si>
    <t>并返回第一个文本字符串从第二个文本字符串的第一个字符开始位置的编号</t>
    <phoneticPr fontId="1" type="noConversion"/>
  </si>
  <si>
    <t>find_text 要查找的文本</t>
    <phoneticPr fontId="1" type="noConversion"/>
  </si>
  <si>
    <t>within_text 包含的文本</t>
    <phoneticPr fontId="1" type="noConversion"/>
  </si>
  <si>
    <t>start_num 如省略则为 1</t>
    <phoneticPr fontId="1" type="noConversion"/>
  </si>
  <si>
    <t>a</t>
    <phoneticPr fontId="1" type="noConversion"/>
  </si>
  <si>
    <t>abcde</t>
    <phoneticPr fontId="1" type="noConversion"/>
  </si>
  <si>
    <t>c</t>
    <phoneticPr fontId="1" type="noConversion"/>
  </si>
  <si>
    <t>find_text</t>
    <phoneticPr fontId="1" type="noConversion"/>
  </si>
  <si>
    <t>within_text</t>
    <phoneticPr fontId="1" type="noConversion"/>
  </si>
  <si>
    <t>ROW</t>
    <phoneticPr fontId="1" type="noConversion"/>
  </si>
  <si>
    <t>返回引用的行号</t>
    <phoneticPr fontId="1" type="noConversion"/>
  </si>
  <si>
    <t>ROW([reference])</t>
    <phoneticPr fontId="1" type="noConversion"/>
  </si>
  <si>
    <t>[reference] 可选。需要得到其行号的单元格或单元格区域</t>
    <phoneticPr fontId="1" type="noConversion"/>
  </si>
  <si>
    <t>返回引用或数组的行数</t>
    <phoneticPr fontId="1" type="noConversion"/>
  </si>
  <si>
    <t>ROWS</t>
    <phoneticPr fontId="1" type="noConversion"/>
  </si>
  <si>
    <t>ROWS(array)</t>
    <phoneticPr fontId="1" type="noConversion"/>
  </si>
  <si>
    <t>array 数组、数组公式或对单元格区域的引用</t>
    <phoneticPr fontId="1" type="noConversion"/>
  </si>
  <si>
    <t>COLUMN</t>
    <phoneticPr fontId="1" type="noConversion"/>
  </si>
  <si>
    <t>COLUMNS</t>
    <phoneticPr fontId="1" type="noConversion"/>
  </si>
  <si>
    <t>参见COLUMN</t>
    <phoneticPr fontId="1" type="noConversion"/>
  </si>
  <si>
    <t>参见COLUMNS</t>
    <phoneticPr fontId="1" type="noConversion"/>
  </si>
  <si>
    <t>返回对单元格或单元格区域中指定行数和列数的区域的引用</t>
    <phoneticPr fontId="1" type="noConversion"/>
  </si>
  <si>
    <t>OFFSET</t>
    <phoneticPr fontId="1" type="noConversion"/>
  </si>
  <si>
    <t>OFFSET(reference, rows, cols, [height], [width])</t>
    <phoneticPr fontId="1" type="noConversion"/>
  </si>
  <si>
    <t>reference 必需</t>
    <phoneticPr fontId="1" type="noConversion"/>
  </si>
  <si>
    <t>Rows 左上角单元格引用的向上或向下行数。可为正数或负数</t>
    <phoneticPr fontId="1" type="noConversion"/>
  </si>
  <si>
    <t>参考cols</t>
    <phoneticPr fontId="1" type="noConversion"/>
  </si>
  <si>
    <t>cols</t>
    <phoneticPr fontId="1" type="noConversion"/>
  </si>
  <si>
    <t>[height] 要返回的行高</t>
    <phoneticPr fontId="1" type="noConversion"/>
  </si>
  <si>
    <t>[width] 要返回的列宽</t>
    <phoneticPr fontId="1" type="noConversion"/>
  </si>
  <si>
    <t>[height]</t>
    <phoneticPr fontId="1" type="noConversion"/>
  </si>
  <si>
    <t>[width]</t>
    <phoneticPr fontId="1" type="noConversion"/>
  </si>
  <si>
    <t>函数符号</t>
    <phoneticPr fontId="1" type="noConversion"/>
  </si>
  <si>
    <t>@</t>
    <phoneticPr fontId="1" type="noConversion"/>
  </si>
  <si>
    <t>文本函数</t>
    <phoneticPr fontId="1" type="noConversion"/>
  </si>
  <si>
    <t>统计函数</t>
    <phoneticPr fontId="1" type="noConversion"/>
  </si>
  <si>
    <t>查找引用函数</t>
    <phoneticPr fontId="1" type="noConversion"/>
  </si>
  <si>
    <t>逻辑判断函数</t>
    <phoneticPr fontId="1" type="noConversion"/>
  </si>
  <si>
    <t>日期时间函数</t>
    <phoneticPr fontId="1" type="noConversion"/>
  </si>
  <si>
    <t>数学函数</t>
    <phoneticPr fontId="1" type="noConversion"/>
  </si>
  <si>
    <t>动态阵列函数</t>
    <phoneticPr fontId="1" type="noConversion"/>
  </si>
  <si>
    <t>转到与定位条件</t>
    <phoneticPr fontId="1" type="noConversion"/>
  </si>
  <si>
    <t>快捷键</t>
    <phoneticPr fontId="1" type="noConversion"/>
  </si>
  <si>
    <t>Ctrl + G</t>
    <phoneticPr fontId="1" type="noConversion"/>
  </si>
  <si>
    <t>图表类型</t>
    <phoneticPr fontId="1" type="noConversion"/>
  </si>
  <si>
    <t>柱形图</t>
    <phoneticPr fontId="1" type="noConversion"/>
  </si>
  <si>
    <t>折线图</t>
    <phoneticPr fontId="1" type="noConversion"/>
  </si>
  <si>
    <t>饼图</t>
    <phoneticPr fontId="1" type="noConversion"/>
  </si>
  <si>
    <t>条形图</t>
    <phoneticPr fontId="1" type="noConversion"/>
  </si>
  <si>
    <t>面积图</t>
    <phoneticPr fontId="1" type="noConversion"/>
  </si>
  <si>
    <t>XY散点图</t>
    <phoneticPr fontId="1" type="noConversion"/>
  </si>
  <si>
    <t>地图</t>
    <phoneticPr fontId="1" type="noConversion"/>
  </si>
  <si>
    <t>股价图</t>
    <phoneticPr fontId="1" type="noConversion"/>
  </si>
  <si>
    <t>曲面图</t>
    <phoneticPr fontId="1" type="noConversion"/>
  </si>
  <si>
    <t>雷达图</t>
    <phoneticPr fontId="1" type="noConversion"/>
  </si>
  <si>
    <t>树状图</t>
    <phoneticPr fontId="1" type="noConversion"/>
  </si>
  <si>
    <t>直方图</t>
    <phoneticPr fontId="1" type="noConversion"/>
  </si>
  <si>
    <t>箱型图</t>
    <phoneticPr fontId="1" type="noConversion"/>
  </si>
  <si>
    <t>瀑布图</t>
    <phoneticPr fontId="1" type="noConversion"/>
  </si>
  <si>
    <t>漏斗图</t>
    <phoneticPr fontId="1" type="noConversion"/>
  </si>
  <si>
    <t>组合图</t>
    <phoneticPr fontId="1" type="noConversion"/>
  </si>
  <si>
    <t>结构成分</t>
    <phoneticPr fontId="1" type="noConversion"/>
  </si>
  <si>
    <t>排序</t>
    <phoneticPr fontId="1" type="noConversion"/>
  </si>
  <si>
    <t>频率分布</t>
    <phoneticPr fontId="1" type="noConversion"/>
  </si>
  <si>
    <t>时间序列</t>
    <phoneticPr fontId="1" type="noConversion"/>
  </si>
  <si>
    <t>关联性</t>
    <phoneticPr fontId="1" type="noConversion"/>
  </si>
  <si>
    <t>适用</t>
    <phoneticPr fontId="1" type="noConversion"/>
  </si>
  <si>
    <t>适用（连续）</t>
    <phoneticPr fontId="1" type="noConversion"/>
  </si>
  <si>
    <t>适用（不连续）</t>
    <phoneticPr fontId="1" type="noConversion"/>
  </si>
  <si>
    <t>旭日图（圆环图）</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</si>
</sst>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4" x14ac:knownFonts="1">
    <font>
      <sz val="11"/>
      <color theme="1"/>
      <name val="等线"/>
      <family val="2"/>
      <charset val="134"/>
      <scheme val="minor"/>
    </font>
    <font>
      <sz val="9"/>
      <name val="等线"/>
      <family val="2"/>
      <charset val="134"/>
      <scheme val="minor"/>
    </font>
    <font>
      <sz val="11"/>
      <color theme="1"/>
      <name val="等线"/>
      <family val="1"/>
      <scheme val="minor"/>
    </font>
    <font>
      <sz val="9.9"/>
      <color theme="1"/>
      <name val="等线"/>
      <family val="3"/>
      <charset val="134"/>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73">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1" xfId="0" applyBorder="1" applyAlignment="1">
      <alignment vertical="center" wrapText="1"/>
    </xf>
    <xf numFmtId="0" fontId="0" fillId="0" borderId="12" xfId="0" applyBorder="1" applyAlignment="1">
      <alignment vertical="center" wrapText="1"/>
    </xf>
    <xf numFmtId="0" fontId="0" fillId="2" borderId="5" xfId="0" applyFill="1" applyBorder="1">
      <alignment vertical="center"/>
    </xf>
    <xf numFmtId="0" fontId="0" fillId="0" borderId="14" xfId="0" applyBorder="1">
      <alignment vertical="center"/>
    </xf>
    <xf numFmtId="0" fontId="0" fillId="2" borderId="0" xfId="0" applyFill="1">
      <alignment vertical="center"/>
    </xf>
    <xf numFmtId="14" fontId="0" fillId="0" borderId="0" xfId="0" applyNumberFormat="1">
      <alignment vertical="center"/>
    </xf>
    <xf numFmtId="10" fontId="0" fillId="0" borderId="0" xfId="0" quotePrefix="1" applyNumberFormat="1">
      <alignment vertical="center"/>
    </xf>
    <xf numFmtId="3" fontId="0" fillId="0" borderId="0" xfId="0" quotePrefix="1" applyNumberFormat="1">
      <alignment vertical="center"/>
    </xf>
    <xf numFmtId="0" fontId="0" fillId="0" borderId="0" xfId="0" quotePrefix="1">
      <alignment vertical="center"/>
    </xf>
    <xf numFmtId="22" fontId="0" fillId="0" borderId="8" xfId="0" quotePrefix="1" applyNumberFormat="1" applyBorder="1">
      <alignment vertical="center"/>
    </xf>
    <xf numFmtId="0" fontId="0" fillId="0" borderId="0" xfId="0" applyAlignment="1">
      <alignment vertical="top" wrapText="1"/>
    </xf>
    <xf numFmtId="0" fontId="0" fillId="0" borderId="15" xfId="0" applyBorder="1">
      <alignment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3" borderId="10" xfId="0" applyFill="1" applyBorder="1">
      <alignment vertical="center"/>
    </xf>
    <xf numFmtId="0" fontId="0" fillId="3" borderId="11" xfId="0" applyFill="1" applyBorder="1">
      <alignment vertical="center"/>
    </xf>
    <xf numFmtId="0" fontId="0" fillId="0" borderId="10" xfId="0" applyBorder="1" applyAlignment="1">
      <alignment vertical="center" wrapText="1"/>
    </xf>
    <xf numFmtId="0" fontId="0" fillId="0" borderId="6" xfId="0" applyBorder="1" applyAlignment="1">
      <alignment vertical="center" wrapText="1"/>
    </xf>
    <xf numFmtId="0" fontId="0" fillId="3" borderId="0" xfId="0" applyFill="1">
      <alignment vertical="center"/>
    </xf>
    <xf numFmtId="0" fontId="0" fillId="2" borderId="5" xfId="0" quotePrefix="1" applyFill="1" applyBorder="1">
      <alignment vertical="center"/>
    </xf>
    <xf numFmtId="14" fontId="0" fillId="2" borderId="5" xfId="0" applyNumberFormat="1" applyFill="1" applyBorder="1">
      <alignment vertical="center"/>
    </xf>
    <xf numFmtId="22" fontId="0" fillId="2" borderId="5" xfId="0" applyNumberFormat="1" applyFill="1" applyBorder="1">
      <alignment vertical="center"/>
    </xf>
    <xf numFmtId="14" fontId="0" fillId="0" borderId="7" xfId="0" applyNumberFormat="1" applyBorder="1">
      <alignment vertical="center"/>
    </xf>
    <xf numFmtId="14" fontId="0" fillId="0" borderId="8" xfId="0" applyNumberFormat="1" applyBorder="1">
      <alignment vertical="center"/>
    </xf>
    <xf numFmtId="0" fontId="0" fillId="0" borderId="0" xfId="0" applyAlignment="1">
      <alignment horizontal="center" vertical="center"/>
    </xf>
    <xf numFmtId="0" fontId="0" fillId="4" borderId="1" xfId="0" applyFill="1" applyBorder="1">
      <alignment vertical="center"/>
    </xf>
    <xf numFmtId="0" fontId="0" fillId="0" borderId="0" xfId="0" pivotButton="1">
      <alignment vertical="center"/>
    </xf>
    <xf numFmtId="0" fontId="0" fillId="0" borderId="0" xfId="0" applyAlignment="1">
      <alignment horizontal="left" vertical="center"/>
    </xf>
    <xf numFmtId="14" fontId="0" fillId="0" borderId="1" xfId="0" applyNumberFormat="1" applyBorder="1">
      <alignment vertical="center"/>
    </xf>
    <xf numFmtId="14" fontId="0" fillId="0" borderId="15" xfId="0" applyNumberFormat="1" applyBorder="1">
      <alignment vertical="center"/>
    </xf>
    <xf numFmtId="14" fontId="0" fillId="0" borderId="4" xfId="0" applyNumberFormat="1" applyBorder="1">
      <alignment vertical="center"/>
    </xf>
    <xf numFmtId="176" fontId="0" fillId="0" borderId="0" xfId="0" applyNumberFormat="1">
      <alignment vertical="center"/>
    </xf>
    <xf numFmtId="0" fontId="0" fillId="2" borderId="2" xfId="0" applyFill="1" applyBorder="1">
      <alignment vertical="center"/>
    </xf>
    <xf numFmtId="0" fontId="0" fillId="0" borderId="0" xfId="0" applyAlignment="1">
      <alignment horizontal="centerContinuous" vertical="center"/>
    </xf>
    <xf numFmtId="0" fontId="0" fillId="0" borderId="5" xfId="0" applyBorder="1" applyAlignment="1">
      <alignment horizontal="centerContinuous" vertical="center"/>
    </xf>
    <xf numFmtId="14" fontId="0" fillId="0" borderId="3" xfId="0" applyNumberFormat="1" applyBorder="1">
      <alignment vertical="center"/>
    </xf>
    <xf numFmtId="14" fontId="0" fillId="0" borderId="6" xfId="0" applyNumberFormat="1" applyBorder="1">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0" xfId="0" applyBorder="1" applyAlignment="1">
      <alignment vertical="center" wrapText="1"/>
    </xf>
    <xf numFmtId="0" fontId="0" fillId="0" borderId="11" xfId="0" applyBorder="1" applyAlignment="1">
      <alignment vertical="center" wrapText="1"/>
    </xf>
    <xf numFmtId="0" fontId="0" fillId="0" borderId="3" xfId="0" applyBorder="1">
      <alignment vertical="center"/>
    </xf>
    <xf numFmtId="0" fontId="0" fillId="0" borderId="4" xfId="0" applyBorder="1">
      <alignment vertical="center"/>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2" xfId="0" applyBorder="1" applyAlignment="1">
      <alignment vertical="center" wrapText="1"/>
    </xf>
    <xf numFmtId="0" fontId="0" fillId="0" borderId="10" xfId="0" applyBorder="1" applyAlignment="1">
      <alignment vertical="top" wrapText="1"/>
    </xf>
    <xf numFmtId="0" fontId="0" fillId="0" borderId="11" xfId="0" applyBorder="1" applyAlignment="1">
      <alignment vertical="top" wrapText="1"/>
    </xf>
    <xf numFmtId="0" fontId="0" fillId="2" borderId="13" xfId="0" applyFill="1" applyBorder="1">
      <alignment vertical="center"/>
    </xf>
    <xf numFmtId="0" fontId="0" fillId="2" borderId="14" xfId="0" applyFill="1" applyBorder="1">
      <alignment vertical="center"/>
    </xf>
    <xf numFmtId="0" fontId="0" fillId="2" borderId="15" xfId="0" applyFill="1" applyBorder="1">
      <alignment vertical="center"/>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11" xfId="0" applyBorder="1">
      <alignment vertical="center"/>
    </xf>
    <xf numFmtId="0" fontId="0" fillId="0" borderId="0" xfId="0">
      <alignment vertical="center"/>
    </xf>
    <xf numFmtId="0" fontId="0" fillId="0" borderId="6" xfId="0" applyBorder="1">
      <alignment vertical="center"/>
    </xf>
  </cellXfs>
  <cellStyles count="1">
    <cellStyle name="常规" xfId="0" builtinId="0"/>
  </cellStyles>
  <dxfs count="30">
    <dxf>
      <numFmt numFmtId="0" formatCode="General"/>
    </dxf>
    <dxf>
      <numFmt numFmtId="19" formatCode="yyyy/m/d"/>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yyyy/m/d"/>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indexed="65"/>
        </patternFill>
      </fill>
    </dxf>
    <dxf>
      <border outline="0">
        <bottom style="thin">
          <color auto="1"/>
        </bottom>
      </border>
    </dxf>
    <dxf>
      <fill>
        <patternFill patternType="none">
          <fgColor indexed="64"/>
          <bgColor indexed="65"/>
        </patternFill>
      </fill>
      <border diagonalUp="0" diagonalDown="0" outline="0">
        <left style="thin">
          <color auto="1"/>
        </left>
        <right style="thin">
          <color auto="1"/>
        </right>
        <top/>
        <bottom/>
      </border>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indexed="65"/>
        </patternFill>
      </fill>
    </dxf>
    <dxf>
      <border outline="0">
        <bottom style="thin">
          <color auto="1"/>
        </bottom>
      </border>
    </dxf>
    <dxf>
      <fill>
        <patternFill patternType="none">
          <fgColor indexed="64"/>
          <bgColor indexed="65"/>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3.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[数据分析（使用Excel）.xlsx]Excel常用功能!数据透视表1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Excel常用功能!$B$146:$B$147</c:f>
              <c:strCache>
                <c:ptCount val="1"/>
                <c:pt idx="0">
                  <c:v>甲</c:v>
                </c:pt>
              </c:strCache>
            </c:strRef>
          </c:tx>
          <c:spPr>
            <a:solidFill>
              <a:schemeClr val="accent1"/>
            </a:solidFill>
            <a:ln>
              <a:noFill/>
            </a:ln>
            <a:effectLst/>
          </c:spPr>
          <c:invertIfNegative val="0"/>
          <c:cat>
            <c:strRef>
              <c:f>Excel常用功能!$A$148:$A$155</c:f>
              <c:strCache>
                <c:ptCount val="7"/>
                <c:pt idx="0">
                  <c:v>A</c:v>
                </c:pt>
                <c:pt idx="1">
                  <c:v>B</c:v>
                </c:pt>
                <c:pt idx="2">
                  <c:v>C</c:v>
                </c:pt>
                <c:pt idx="3">
                  <c:v>D</c:v>
                </c:pt>
                <c:pt idx="4">
                  <c:v>E</c:v>
                </c:pt>
                <c:pt idx="5">
                  <c:v>F</c:v>
                </c:pt>
                <c:pt idx="6">
                  <c:v>G</c:v>
                </c:pt>
              </c:strCache>
            </c:strRef>
          </c:cat>
          <c:val>
            <c:numRef>
              <c:f>Excel常用功能!$B$148:$B$155</c:f>
              <c:numCache>
                <c:formatCode>General</c:formatCode>
                <c:ptCount val="7"/>
                <c:pt idx="0">
                  <c:v>51</c:v>
                </c:pt>
                <c:pt idx="2">
                  <c:v>77</c:v>
                </c:pt>
                <c:pt idx="5">
                  <c:v>34</c:v>
                </c:pt>
              </c:numCache>
            </c:numRef>
          </c:val>
          <c:extLst>
            <c:ext xmlns:c16="http://schemas.microsoft.com/office/drawing/2014/chart" uri="{C3380CC4-5D6E-409C-BE32-E72D297353CC}">
              <c16:uniqueId val="{00000000-66C3-4C74-9EFB-285016525B78}"/>
            </c:ext>
          </c:extLst>
        </c:ser>
        <c:ser>
          <c:idx val="1"/>
          <c:order val="1"/>
          <c:tx>
            <c:strRef>
              <c:f>Excel常用功能!$C$146:$C$147</c:f>
              <c:strCache>
                <c:ptCount val="1"/>
                <c:pt idx="0">
                  <c:v>乙</c:v>
                </c:pt>
              </c:strCache>
            </c:strRef>
          </c:tx>
          <c:spPr>
            <a:solidFill>
              <a:schemeClr val="accent2"/>
            </a:solidFill>
            <a:ln>
              <a:noFill/>
            </a:ln>
            <a:effectLst/>
          </c:spPr>
          <c:invertIfNegative val="0"/>
          <c:cat>
            <c:strRef>
              <c:f>Excel常用功能!$A$148:$A$155</c:f>
              <c:strCache>
                <c:ptCount val="7"/>
                <c:pt idx="0">
                  <c:v>A</c:v>
                </c:pt>
                <c:pt idx="1">
                  <c:v>B</c:v>
                </c:pt>
                <c:pt idx="2">
                  <c:v>C</c:v>
                </c:pt>
                <c:pt idx="3">
                  <c:v>D</c:v>
                </c:pt>
                <c:pt idx="4">
                  <c:v>E</c:v>
                </c:pt>
                <c:pt idx="5">
                  <c:v>F</c:v>
                </c:pt>
                <c:pt idx="6">
                  <c:v>G</c:v>
                </c:pt>
              </c:strCache>
            </c:strRef>
          </c:cat>
          <c:val>
            <c:numRef>
              <c:f>Excel常用功能!$C$148:$C$155</c:f>
              <c:numCache>
                <c:formatCode>General</c:formatCode>
                <c:ptCount val="7"/>
                <c:pt idx="0">
                  <c:v>48</c:v>
                </c:pt>
                <c:pt idx="1">
                  <c:v>67</c:v>
                </c:pt>
                <c:pt idx="6">
                  <c:v>55</c:v>
                </c:pt>
              </c:numCache>
            </c:numRef>
          </c:val>
          <c:extLst>
            <c:ext xmlns:c16="http://schemas.microsoft.com/office/drawing/2014/chart" uri="{C3380CC4-5D6E-409C-BE32-E72D297353CC}">
              <c16:uniqueId val="{00000001-66C3-4C74-9EFB-285016525B78}"/>
            </c:ext>
          </c:extLst>
        </c:ser>
        <c:ser>
          <c:idx val="2"/>
          <c:order val="2"/>
          <c:tx>
            <c:strRef>
              <c:f>Excel常用功能!$D$146:$D$147</c:f>
              <c:strCache>
                <c:ptCount val="1"/>
                <c:pt idx="0">
                  <c:v>丙</c:v>
                </c:pt>
              </c:strCache>
            </c:strRef>
          </c:tx>
          <c:spPr>
            <a:solidFill>
              <a:schemeClr val="accent3"/>
            </a:solidFill>
            <a:ln>
              <a:noFill/>
            </a:ln>
            <a:effectLst/>
          </c:spPr>
          <c:invertIfNegative val="0"/>
          <c:cat>
            <c:strRef>
              <c:f>Excel常用功能!$A$148:$A$155</c:f>
              <c:strCache>
                <c:ptCount val="7"/>
                <c:pt idx="0">
                  <c:v>A</c:v>
                </c:pt>
                <c:pt idx="1">
                  <c:v>B</c:v>
                </c:pt>
                <c:pt idx="2">
                  <c:v>C</c:v>
                </c:pt>
                <c:pt idx="3">
                  <c:v>D</c:v>
                </c:pt>
                <c:pt idx="4">
                  <c:v>E</c:v>
                </c:pt>
                <c:pt idx="5">
                  <c:v>F</c:v>
                </c:pt>
                <c:pt idx="6">
                  <c:v>G</c:v>
                </c:pt>
              </c:strCache>
            </c:strRef>
          </c:cat>
          <c:val>
            <c:numRef>
              <c:f>Excel常用功能!$D$148:$D$155</c:f>
              <c:numCache>
                <c:formatCode>General</c:formatCode>
                <c:ptCount val="7"/>
                <c:pt idx="1">
                  <c:v>43</c:v>
                </c:pt>
                <c:pt idx="3">
                  <c:v>68</c:v>
                </c:pt>
                <c:pt idx="4">
                  <c:v>19</c:v>
                </c:pt>
              </c:numCache>
            </c:numRef>
          </c:val>
          <c:extLst>
            <c:ext xmlns:c16="http://schemas.microsoft.com/office/drawing/2014/chart" uri="{C3380CC4-5D6E-409C-BE32-E72D297353CC}">
              <c16:uniqueId val="{00000002-66C3-4C74-9EFB-285016525B78}"/>
            </c:ext>
          </c:extLst>
        </c:ser>
        <c:dLbls>
          <c:showLegendKey val="0"/>
          <c:showVal val="0"/>
          <c:showCatName val="0"/>
          <c:showSerName val="0"/>
          <c:showPercent val="0"/>
          <c:showBubbleSize val="0"/>
        </c:dLbls>
        <c:gapWidth val="219"/>
        <c:overlap val="-27"/>
        <c:axId val="1271155856"/>
        <c:axId val="1271158736"/>
      </c:barChart>
      <c:catAx>
        <c:axId val="127115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71158736"/>
        <c:crosses val="autoZero"/>
        <c:auto val="1"/>
        <c:lblAlgn val="ctr"/>
        <c:lblOffset val="100"/>
        <c:noMultiLvlLbl val="0"/>
      </c:catAx>
      <c:valAx>
        <c:axId val="127115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711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[数据分析（使用Excel）.xlsx]Excel常用功能!数据透视表4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Excel常用功能!$B$172:$B$173</c:f>
              <c:strCache>
                <c:ptCount val="1"/>
                <c:pt idx="0">
                  <c:v>甲</c:v>
                </c:pt>
              </c:strCache>
            </c:strRef>
          </c:tx>
          <c:spPr>
            <a:solidFill>
              <a:schemeClr val="accent1"/>
            </a:solidFill>
            <a:ln>
              <a:noFill/>
            </a:ln>
            <a:effectLst/>
          </c:spPr>
          <c:invertIfNegative val="0"/>
          <c:cat>
            <c:strRef>
              <c:f>Excel常用功能!$A$174:$A$184</c:f>
              <c:strCache>
                <c:ptCount val="10"/>
                <c:pt idx="0">
                  <c:v>1月</c:v>
                </c:pt>
                <c:pt idx="1">
                  <c:v>2月</c:v>
                </c:pt>
                <c:pt idx="2">
                  <c:v>3月</c:v>
                </c:pt>
                <c:pt idx="3">
                  <c:v>4月</c:v>
                </c:pt>
                <c:pt idx="4">
                  <c:v>5月</c:v>
                </c:pt>
                <c:pt idx="5">
                  <c:v>6月</c:v>
                </c:pt>
                <c:pt idx="6">
                  <c:v>7月</c:v>
                </c:pt>
                <c:pt idx="7">
                  <c:v>8月</c:v>
                </c:pt>
                <c:pt idx="8">
                  <c:v>9月</c:v>
                </c:pt>
                <c:pt idx="9">
                  <c:v>10月</c:v>
                </c:pt>
              </c:strCache>
            </c:strRef>
          </c:cat>
          <c:val>
            <c:numRef>
              <c:f>Excel常用功能!$B$174:$B$184</c:f>
              <c:numCache>
                <c:formatCode>General</c:formatCode>
                <c:ptCount val="10"/>
                <c:pt idx="0">
                  <c:v>51</c:v>
                </c:pt>
                <c:pt idx="3">
                  <c:v>77</c:v>
                </c:pt>
                <c:pt idx="7">
                  <c:v>34</c:v>
                </c:pt>
              </c:numCache>
            </c:numRef>
          </c:val>
          <c:extLst>
            <c:ext xmlns:c16="http://schemas.microsoft.com/office/drawing/2014/chart" uri="{C3380CC4-5D6E-409C-BE32-E72D297353CC}">
              <c16:uniqueId val="{00000000-7A37-4CFF-BFD4-114A36C0C79B}"/>
            </c:ext>
          </c:extLst>
        </c:ser>
        <c:ser>
          <c:idx val="1"/>
          <c:order val="1"/>
          <c:tx>
            <c:strRef>
              <c:f>Excel常用功能!$C$172:$C$173</c:f>
              <c:strCache>
                <c:ptCount val="1"/>
                <c:pt idx="0">
                  <c:v>乙</c:v>
                </c:pt>
              </c:strCache>
            </c:strRef>
          </c:tx>
          <c:spPr>
            <a:solidFill>
              <a:schemeClr val="accent2"/>
            </a:solidFill>
            <a:ln>
              <a:noFill/>
            </a:ln>
            <a:effectLst/>
          </c:spPr>
          <c:invertIfNegative val="0"/>
          <c:cat>
            <c:strRef>
              <c:f>Excel常用功能!$A$174:$A$184</c:f>
              <c:strCache>
                <c:ptCount val="10"/>
                <c:pt idx="0">
                  <c:v>1月</c:v>
                </c:pt>
                <c:pt idx="1">
                  <c:v>2月</c:v>
                </c:pt>
                <c:pt idx="2">
                  <c:v>3月</c:v>
                </c:pt>
                <c:pt idx="3">
                  <c:v>4月</c:v>
                </c:pt>
                <c:pt idx="4">
                  <c:v>5月</c:v>
                </c:pt>
                <c:pt idx="5">
                  <c:v>6月</c:v>
                </c:pt>
                <c:pt idx="6">
                  <c:v>7月</c:v>
                </c:pt>
                <c:pt idx="7">
                  <c:v>8月</c:v>
                </c:pt>
                <c:pt idx="8">
                  <c:v>9月</c:v>
                </c:pt>
                <c:pt idx="9">
                  <c:v>10月</c:v>
                </c:pt>
              </c:strCache>
            </c:strRef>
          </c:cat>
          <c:val>
            <c:numRef>
              <c:f>Excel常用功能!$C$174:$C$184</c:f>
              <c:numCache>
                <c:formatCode>General</c:formatCode>
                <c:ptCount val="10"/>
                <c:pt idx="1">
                  <c:v>67</c:v>
                </c:pt>
                <c:pt idx="5">
                  <c:v>48</c:v>
                </c:pt>
                <c:pt idx="8">
                  <c:v>55</c:v>
                </c:pt>
              </c:numCache>
            </c:numRef>
          </c:val>
          <c:extLst>
            <c:ext xmlns:c16="http://schemas.microsoft.com/office/drawing/2014/chart" uri="{C3380CC4-5D6E-409C-BE32-E72D297353CC}">
              <c16:uniqueId val="{00000004-7A37-4CFF-BFD4-114A36C0C79B}"/>
            </c:ext>
          </c:extLst>
        </c:ser>
        <c:ser>
          <c:idx val="2"/>
          <c:order val="2"/>
          <c:tx>
            <c:strRef>
              <c:f>Excel常用功能!$D$172:$D$173</c:f>
              <c:strCache>
                <c:ptCount val="1"/>
                <c:pt idx="0">
                  <c:v>丙</c:v>
                </c:pt>
              </c:strCache>
            </c:strRef>
          </c:tx>
          <c:spPr>
            <a:solidFill>
              <a:schemeClr val="accent3"/>
            </a:solidFill>
            <a:ln>
              <a:noFill/>
            </a:ln>
            <a:effectLst/>
          </c:spPr>
          <c:invertIfNegative val="0"/>
          <c:cat>
            <c:strRef>
              <c:f>Excel常用功能!$A$174:$A$184</c:f>
              <c:strCache>
                <c:ptCount val="10"/>
                <c:pt idx="0">
                  <c:v>1月</c:v>
                </c:pt>
                <c:pt idx="1">
                  <c:v>2月</c:v>
                </c:pt>
                <c:pt idx="2">
                  <c:v>3月</c:v>
                </c:pt>
                <c:pt idx="3">
                  <c:v>4月</c:v>
                </c:pt>
                <c:pt idx="4">
                  <c:v>5月</c:v>
                </c:pt>
                <c:pt idx="5">
                  <c:v>6月</c:v>
                </c:pt>
                <c:pt idx="6">
                  <c:v>7月</c:v>
                </c:pt>
                <c:pt idx="7">
                  <c:v>8月</c:v>
                </c:pt>
                <c:pt idx="8">
                  <c:v>9月</c:v>
                </c:pt>
                <c:pt idx="9">
                  <c:v>10月</c:v>
                </c:pt>
              </c:strCache>
            </c:strRef>
          </c:cat>
          <c:val>
            <c:numRef>
              <c:f>Excel常用功能!$D$174:$D$184</c:f>
              <c:numCache>
                <c:formatCode>General</c:formatCode>
                <c:ptCount val="10"/>
                <c:pt idx="2">
                  <c:v>43</c:v>
                </c:pt>
                <c:pt idx="4">
                  <c:v>43</c:v>
                </c:pt>
                <c:pt idx="6">
                  <c:v>19</c:v>
                </c:pt>
                <c:pt idx="9">
                  <c:v>25</c:v>
                </c:pt>
              </c:numCache>
            </c:numRef>
          </c:val>
          <c:extLst>
            <c:ext xmlns:c16="http://schemas.microsoft.com/office/drawing/2014/chart" uri="{C3380CC4-5D6E-409C-BE32-E72D297353CC}">
              <c16:uniqueId val="{00000005-7A37-4CFF-BFD4-114A36C0C79B}"/>
            </c:ext>
          </c:extLst>
        </c:ser>
        <c:dLbls>
          <c:showLegendKey val="0"/>
          <c:showVal val="0"/>
          <c:showCatName val="0"/>
          <c:showSerName val="0"/>
          <c:showPercent val="0"/>
          <c:showBubbleSize val="0"/>
        </c:dLbls>
        <c:gapWidth val="219"/>
        <c:overlap val="-27"/>
        <c:axId val="1246960719"/>
        <c:axId val="1246963599"/>
      </c:barChart>
      <c:catAx>
        <c:axId val="12469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63599"/>
        <c:crosses val="autoZero"/>
        <c:auto val="1"/>
        <c:lblAlgn val="ctr"/>
        <c:lblOffset val="100"/>
        <c:noMultiLvlLbl val="0"/>
      </c:catAx>
      <c:valAx>
        <c:axId val="12469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[数据分析（使用Excel）.xlsx]表格+数据透视+切片器!数据透视表5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'表格+数据透视+切片器'!$I$1:$I$2</c:f>
              <c:strCache>
                <c:ptCount val="1"/>
                <c:pt idx="0">
                  <c:v>电子产品</c:v>
                </c:pt>
              </c:strCache>
            </c:strRef>
          </c:tx>
          <c:spPr>
            <a:solidFill>
              <a:schemeClr val="accent1"/>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'表格+数据透视+切片器'!$I$3:$I$7</c:f>
              <c:numCache>
                <c:formatCode>#,##0.00_ </c:formatCode>
                <c:ptCount val="4"/>
                <c:pt idx="1">
                  <c:v>12000</c:v>
                </c:pt>
                <c:pt idx="2">
                  <c:v>74500</c:v>
                </c:pt>
              </c:numCache>
            </c:numRef>
          </c:val>
          <c:extLst>
            <c:ext xmlns:c16="http://schemas.microsoft.com/office/drawing/2014/chart" uri="{C3380CC4-5D6E-409C-BE32-E72D297353CC}">
              <c16:uniqueId val="{00000000-2268-4A12-B57C-A8E8A60E4B21}"/>
            </c:ext>
          </c:extLst>
        </c:ser>
        <c:ser>
          <c:idx val="1"/>
          <c:order val="1"/>
          <c:tx>
            <c:strRef>
              <c:f>'表格+数据透视+切片器'!$J$1:$J$2</c:f>
              <c:strCache>
                <c:ptCount val="1"/>
                <c:pt idx="0">
                  <c:v>服装</c:v>
                </c:pt>
              </c:strCache>
            </c:strRef>
          </c:tx>
          <c:spPr>
            <a:solidFill>
              <a:schemeClr val="accent2"/>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'表格+数据透视+切片器'!$J$3:$J$7</c:f>
              <c:numCache>
                <c:formatCode>#,##0.00_ </c:formatCode>
                <c:ptCount val="4"/>
                <c:pt idx="0">
                  <c:v>15500</c:v>
                </c:pt>
                <c:pt idx="3">
                  <c:v>42000</c:v>
                </c:pt>
              </c:numCache>
            </c:numRef>
          </c:val>
          <c:extLst>
            <c:ext xmlns:c16="http://schemas.microsoft.com/office/drawing/2014/chart" uri="{C3380CC4-5D6E-409C-BE32-E72D297353CC}">
              <c16:uniqueId val="{0000000E-2268-4A12-B57C-A8E8A60E4B21}"/>
            </c:ext>
          </c:extLst>
        </c:ser>
        <c:ser>
          <c:idx val="2"/>
          <c:order val="2"/>
          <c:tx>
            <c:strRef>
              <c:f>'表格+数据透视+切片器'!$K$1:$K$2</c:f>
              <c:strCache>
                <c:ptCount val="1"/>
                <c:pt idx="0">
                  <c:v>家居用品</c:v>
                </c:pt>
              </c:strCache>
            </c:strRef>
          </c:tx>
          <c:spPr>
            <a:solidFill>
              <a:schemeClr val="accent3"/>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'表格+数据透视+切片器'!$K$3:$K$7</c:f>
              <c:numCache>
                <c:formatCode>#,##0.00_ </c:formatCode>
                <c:ptCount val="4"/>
                <c:pt idx="1">
                  <c:v>60500</c:v>
                </c:pt>
                <c:pt idx="2">
                  <c:v>9500</c:v>
                </c:pt>
              </c:numCache>
            </c:numRef>
          </c:val>
          <c:extLst>
            <c:ext xmlns:c16="http://schemas.microsoft.com/office/drawing/2014/chart" uri="{C3380CC4-5D6E-409C-BE32-E72D297353CC}">
              <c16:uniqueId val="{0000000F-2268-4A12-B57C-A8E8A60E4B21}"/>
            </c:ext>
          </c:extLst>
        </c:ser>
        <c:ser>
          <c:idx val="3"/>
          <c:order val="3"/>
          <c:tx>
            <c:strRef>
              <c:f>'表格+数据透视+切片器'!$L$1:$L$2</c:f>
              <c:strCache>
                <c:ptCount val="1"/>
                <c:pt idx="0">
                  <c:v>食品</c:v>
                </c:pt>
              </c:strCache>
            </c:strRef>
          </c:tx>
          <c:spPr>
            <a:solidFill>
              <a:schemeClr val="accent4"/>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'表格+数据透视+切片器'!$L$3:$L$7</c:f>
              <c:numCache>
                <c:formatCode>#,##0.00_ </c:formatCode>
                <c:ptCount val="4"/>
                <c:pt idx="0">
                  <c:v>34500</c:v>
                </c:pt>
                <c:pt idx="3">
                  <c:v>14000</c:v>
                </c:pt>
              </c:numCache>
            </c:numRef>
          </c:val>
          <c:extLst>
            <c:ext xmlns:c16="http://schemas.microsoft.com/office/drawing/2014/chart" uri="{C3380CC4-5D6E-409C-BE32-E72D297353CC}">
              <c16:uniqueId val="{00000010-2268-4A12-B57C-A8E8A60E4B21}"/>
            </c:ext>
          </c:extLst>
        </c:ser>
        <c:dLbls>
          <c:showLegendKey val="0"/>
          <c:showVal val="0"/>
          <c:showCatName val="0"/>
          <c:showSerName val="0"/>
          <c:showPercent val="0"/>
          <c:showBubbleSize val="0"/>
        </c:dLbls>
        <c:gapWidth val="219"/>
        <c:overlap val="-27"/>
        <c:axId val="1246974639"/>
        <c:axId val="1246975119"/>
      </c:barChart>
      <c:catAx>
        <c:axId val="12469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75119"/>
        <c:crosses val="autoZero"/>
        <c:auto val="1"/>
        <c:lblAlgn val="ctr"/>
        <c:lblOffset val="100"/>
        <c:noMultiLvlLbl val="0"/>
      </c:catAx>
      <c:valAx>
        <c:axId val="1246975119"/>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7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2.png"/><Relationship Id="rId3" Type="http://schemas.openxmlformats.org/officeDocument/2006/relationships/image" Target="../media/image14.png"/><Relationship Id="rId7" Type="http://schemas.openxmlformats.org/officeDocument/2006/relationships/image" Target="../media/image17.png"/><Relationship Id="rId12" Type="http://schemas.openxmlformats.org/officeDocument/2006/relationships/image" Target="../media/image21.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chart" Target="../charts/chart1.xml"/><Relationship Id="rId11" Type="http://schemas.openxmlformats.org/officeDocument/2006/relationships/chart" Target="../charts/chart2.xml"/><Relationship Id="rId5" Type="http://schemas.openxmlformats.org/officeDocument/2006/relationships/image" Target="../media/image16.png"/><Relationship Id="rId15" Type="http://schemas.openxmlformats.org/officeDocument/2006/relationships/image" Target="../media/image24.png"/><Relationship Id="rId10" Type="http://schemas.openxmlformats.org/officeDocument/2006/relationships/image" Target="../media/image20.png"/><Relationship Id="rId4" Type="http://schemas.openxmlformats.org/officeDocument/2006/relationships/image" Target="../media/image15.png"/><Relationship Id="rId9" Type="http://schemas.openxmlformats.org/officeDocument/2006/relationships/image" Target="../media/image19.png"/><Relationship Id="rId14" Type="http://schemas.openxmlformats.org/officeDocument/2006/relationships/image" Target="../media/image2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21168</xdr:rowOff>
    </xdr:from>
    <xdr:to>
      <xdr:col>11</xdr:col>
      <xdr:colOff>658174</xdr:colOff>
      <xdr:row>11</xdr:row>
      <xdr:rowOff>63500</xdr:rowOff>
    </xdr:to>
    <xdr:pic>
      <xdr:nvPicPr>
        <xdr:cNvPr id="3" name="图片 2">
          <a:extLst>
            <a:ext uri="{FF2B5EF4-FFF2-40B4-BE49-F238E27FC236}">
              <a16:creationId xmlns:a16="http://schemas.microsoft.com/office/drawing/2014/main" id="{B01BA870-FF31-D558-9DC2-44EFC4B88FC7}"/>
            </a:ext>
          </a:extLst>
        </xdr:cNvPr>
        <xdr:cNvPicPr>
          <a:picLocks noChangeAspect="1"/>
        </xdr:cNvPicPr>
      </xdr:nvPicPr>
      <xdr:blipFill>
        <a:blip xmlns:r="http://schemas.openxmlformats.org/officeDocument/2006/relationships" r:embed="rId1"/>
        <a:stretch>
          <a:fillRect/>
        </a:stretch>
      </xdr:blipFill>
      <xdr:spPr>
        <a:xfrm>
          <a:off x="0" y="195794"/>
          <a:ext cx="12940133" cy="1788582"/>
        </a:xfrm>
        <a:prstGeom prst="rect">
          <a:avLst/>
        </a:prstGeom>
      </xdr:spPr>
    </xdr:pic>
    <xdr:clientData/>
  </xdr:twoCellAnchor>
  <xdr:twoCellAnchor editAs="oneCell">
    <xdr:from>
      <xdr:col>0</xdr:col>
      <xdr:colOff>0</xdr:colOff>
      <xdr:row>49</xdr:row>
      <xdr:rowOff>21166</xdr:rowOff>
    </xdr:from>
    <xdr:to>
      <xdr:col>9</xdr:col>
      <xdr:colOff>58206</xdr:colOff>
      <xdr:row>65</xdr:row>
      <xdr:rowOff>116206</xdr:rowOff>
    </xdr:to>
    <xdr:pic>
      <xdr:nvPicPr>
        <xdr:cNvPr id="4" name="图片 3">
          <a:extLst>
            <a:ext uri="{FF2B5EF4-FFF2-40B4-BE49-F238E27FC236}">
              <a16:creationId xmlns:a16="http://schemas.microsoft.com/office/drawing/2014/main" id="{8E22DB8A-FE03-E9AB-B45E-D65C3290E4AC}"/>
            </a:ext>
          </a:extLst>
        </xdr:cNvPr>
        <xdr:cNvPicPr>
          <a:picLocks noChangeAspect="1"/>
        </xdr:cNvPicPr>
      </xdr:nvPicPr>
      <xdr:blipFill>
        <a:blip xmlns:r="http://schemas.openxmlformats.org/officeDocument/2006/relationships" r:embed="rId2"/>
        <a:stretch>
          <a:fillRect/>
        </a:stretch>
      </xdr:blipFill>
      <xdr:spPr>
        <a:xfrm>
          <a:off x="0" y="8577792"/>
          <a:ext cx="10107082" cy="2889040"/>
        </a:xfrm>
        <a:prstGeom prst="rect">
          <a:avLst/>
        </a:prstGeom>
      </xdr:spPr>
    </xdr:pic>
    <xdr:clientData/>
  </xdr:twoCellAnchor>
  <xdr:twoCellAnchor editAs="oneCell">
    <xdr:from>
      <xdr:col>2</xdr:col>
      <xdr:colOff>31749</xdr:colOff>
      <xdr:row>71</xdr:row>
      <xdr:rowOff>15874</xdr:rowOff>
    </xdr:from>
    <xdr:to>
      <xdr:col>4</xdr:col>
      <xdr:colOff>1026582</xdr:colOff>
      <xdr:row>87</xdr:row>
      <xdr:rowOff>44969</xdr:rowOff>
    </xdr:to>
    <xdr:pic>
      <xdr:nvPicPr>
        <xdr:cNvPr id="6" name="图片 5">
          <a:extLst>
            <a:ext uri="{FF2B5EF4-FFF2-40B4-BE49-F238E27FC236}">
              <a16:creationId xmlns:a16="http://schemas.microsoft.com/office/drawing/2014/main" id="{E5E1857E-389D-9D92-58ED-4035F00D26A3}"/>
            </a:ext>
          </a:extLst>
        </xdr:cNvPr>
        <xdr:cNvPicPr>
          <a:picLocks noChangeAspect="1"/>
        </xdr:cNvPicPr>
      </xdr:nvPicPr>
      <xdr:blipFill>
        <a:blip xmlns:r="http://schemas.openxmlformats.org/officeDocument/2006/relationships" r:embed="rId3"/>
        <a:stretch>
          <a:fillRect/>
        </a:stretch>
      </xdr:blipFill>
      <xdr:spPr>
        <a:xfrm>
          <a:off x="2264832" y="12414250"/>
          <a:ext cx="3227917" cy="2823095"/>
        </a:xfrm>
        <a:prstGeom prst="rect">
          <a:avLst/>
        </a:prstGeom>
      </xdr:spPr>
    </xdr:pic>
    <xdr:clientData/>
  </xdr:twoCellAnchor>
  <xdr:twoCellAnchor editAs="oneCell">
    <xdr:from>
      <xdr:col>0</xdr:col>
      <xdr:colOff>0</xdr:colOff>
      <xdr:row>92</xdr:row>
      <xdr:rowOff>21168</xdr:rowOff>
    </xdr:from>
    <xdr:to>
      <xdr:col>11</xdr:col>
      <xdr:colOff>693917</xdr:colOff>
      <xdr:row>102</xdr:row>
      <xdr:rowOff>79376</xdr:rowOff>
    </xdr:to>
    <xdr:pic>
      <xdr:nvPicPr>
        <xdr:cNvPr id="7" name="图片 6">
          <a:extLst>
            <a:ext uri="{FF2B5EF4-FFF2-40B4-BE49-F238E27FC236}">
              <a16:creationId xmlns:a16="http://schemas.microsoft.com/office/drawing/2014/main" id="{0C9762C9-9D5A-18A7-B990-1807CED2630A}"/>
            </a:ext>
          </a:extLst>
        </xdr:cNvPr>
        <xdr:cNvPicPr>
          <a:picLocks noChangeAspect="1"/>
        </xdr:cNvPicPr>
      </xdr:nvPicPr>
      <xdr:blipFill>
        <a:blip xmlns:r="http://schemas.openxmlformats.org/officeDocument/2006/relationships" r:embed="rId4"/>
        <a:stretch>
          <a:fillRect/>
        </a:stretch>
      </xdr:blipFill>
      <xdr:spPr>
        <a:xfrm>
          <a:off x="0" y="16086668"/>
          <a:ext cx="12975876" cy="1804458"/>
        </a:xfrm>
        <a:prstGeom prst="rect">
          <a:avLst/>
        </a:prstGeom>
      </xdr:spPr>
    </xdr:pic>
    <xdr:clientData/>
  </xdr:twoCellAnchor>
  <xdr:twoCellAnchor editAs="oneCell">
    <xdr:from>
      <xdr:col>0</xdr:col>
      <xdr:colOff>0</xdr:colOff>
      <xdr:row>121</xdr:row>
      <xdr:rowOff>26457</xdr:rowOff>
    </xdr:from>
    <xdr:to>
      <xdr:col>11</xdr:col>
      <xdr:colOff>579752</xdr:colOff>
      <xdr:row>131</xdr:row>
      <xdr:rowOff>68789</xdr:rowOff>
    </xdr:to>
    <xdr:pic>
      <xdr:nvPicPr>
        <xdr:cNvPr id="8" name="图片 7">
          <a:extLst>
            <a:ext uri="{FF2B5EF4-FFF2-40B4-BE49-F238E27FC236}">
              <a16:creationId xmlns:a16="http://schemas.microsoft.com/office/drawing/2014/main" id="{10757049-09B7-5CF4-5049-F2434E44554D}"/>
            </a:ext>
          </a:extLst>
        </xdr:cNvPr>
        <xdr:cNvPicPr>
          <a:picLocks noChangeAspect="1"/>
        </xdr:cNvPicPr>
      </xdr:nvPicPr>
      <xdr:blipFill>
        <a:blip xmlns:r="http://schemas.openxmlformats.org/officeDocument/2006/relationships" r:embed="rId5"/>
        <a:stretch>
          <a:fillRect/>
        </a:stretch>
      </xdr:blipFill>
      <xdr:spPr>
        <a:xfrm>
          <a:off x="0" y="21156083"/>
          <a:ext cx="12861711" cy="1788582"/>
        </a:xfrm>
        <a:prstGeom prst="rect">
          <a:avLst/>
        </a:prstGeom>
      </xdr:spPr>
    </xdr:pic>
    <xdr:clientData/>
  </xdr:twoCellAnchor>
  <xdr:twoCellAnchor>
    <xdr:from>
      <xdr:col>5</xdr:col>
      <xdr:colOff>133349</xdr:colOff>
      <xdr:row>145</xdr:row>
      <xdr:rowOff>5289</xdr:rowOff>
    </xdr:from>
    <xdr:to>
      <xdr:col>9</xdr:col>
      <xdr:colOff>15874</xdr:colOff>
      <xdr:row>155</xdr:row>
      <xdr:rowOff>42332</xdr:rowOff>
    </xdr:to>
    <xdr:graphicFrame macro="">
      <xdr:nvGraphicFramePr>
        <xdr:cNvPr id="9" name="图表 8">
          <a:extLst>
            <a:ext uri="{FF2B5EF4-FFF2-40B4-BE49-F238E27FC236}">
              <a16:creationId xmlns:a16="http://schemas.microsoft.com/office/drawing/2014/main" id="{F5327130-3647-C47E-5AEF-EEC332CCB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204</xdr:row>
      <xdr:rowOff>26460</xdr:rowOff>
    </xdr:from>
    <xdr:to>
      <xdr:col>11</xdr:col>
      <xdr:colOff>655858</xdr:colOff>
      <xdr:row>214</xdr:row>
      <xdr:rowOff>79375</xdr:rowOff>
    </xdr:to>
    <xdr:pic>
      <xdr:nvPicPr>
        <xdr:cNvPr id="10" name="图片 9">
          <a:extLst>
            <a:ext uri="{FF2B5EF4-FFF2-40B4-BE49-F238E27FC236}">
              <a16:creationId xmlns:a16="http://schemas.microsoft.com/office/drawing/2014/main" id="{2F6329C4-11F0-A484-56E8-05F1644002A3}"/>
            </a:ext>
          </a:extLst>
        </xdr:cNvPr>
        <xdr:cNvPicPr>
          <a:picLocks noChangeAspect="1"/>
        </xdr:cNvPicPr>
      </xdr:nvPicPr>
      <xdr:blipFill>
        <a:blip xmlns:r="http://schemas.openxmlformats.org/officeDocument/2006/relationships" r:embed="rId7"/>
        <a:stretch>
          <a:fillRect/>
        </a:stretch>
      </xdr:blipFill>
      <xdr:spPr>
        <a:xfrm>
          <a:off x="0" y="27617210"/>
          <a:ext cx="12937817" cy="1799165"/>
        </a:xfrm>
        <a:prstGeom prst="rect">
          <a:avLst/>
        </a:prstGeom>
      </xdr:spPr>
    </xdr:pic>
    <xdr:clientData/>
  </xdr:twoCellAnchor>
  <xdr:twoCellAnchor editAs="oneCell">
    <xdr:from>
      <xdr:col>0</xdr:col>
      <xdr:colOff>1</xdr:colOff>
      <xdr:row>220</xdr:row>
      <xdr:rowOff>26460</xdr:rowOff>
    </xdr:from>
    <xdr:to>
      <xdr:col>11</xdr:col>
      <xdr:colOff>617818</xdr:colOff>
      <xdr:row>230</xdr:row>
      <xdr:rowOff>74085</xdr:rowOff>
    </xdr:to>
    <xdr:pic>
      <xdr:nvPicPr>
        <xdr:cNvPr id="11" name="图片 10">
          <a:extLst>
            <a:ext uri="{FF2B5EF4-FFF2-40B4-BE49-F238E27FC236}">
              <a16:creationId xmlns:a16="http://schemas.microsoft.com/office/drawing/2014/main" id="{238FF1DE-2925-815E-A18C-F03F89085C4E}"/>
            </a:ext>
          </a:extLst>
        </xdr:cNvPr>
        <xdr:cNvPicPr>
          <a:picLocks noChangeAspect="1"/>
        </xdr:cNvPicPr>
      </xdr:nvPicPr>
      <xdr:blipFill>
        <a:blip xmlns:r="http://schemas.openxmlformats.org/officeDocument/2006/relationships" r:embed="rId8"/>
        <a:stretch>
          <a:fillRect/>
        </a:stretch>
      </xdr:blipFill>
      <xdr:spPr>
        <a:xfrm>
          <a:off x="1" y="30411210"/>
          <a:ext cx="12899776" cy="1793875"/>
        </a:xfrm>
        <a:prstGeom prst="rect">
          <a:avLst/>
        </a:prstGeom>
      </xdr:spPr>
    </xdr:pic>
    <xdr:clientData/>
  </xdr:twoCellAnchor>
  <xdr:twoCellAnchor editAs="oneCell">
    <xdr:from>
      <xdr:col>0</xdr:col>
      <xdr:colOff>0</xdr:colOff>
      <xdr:row>247</xdr:row>
      <xdr:rowOff>42337</xdr:rowOff>
    </xdr:from>
    <xdr:to>
      <xdr:col>11</xdr:col>
      <xdr:colOff>693905</xdr:colOff>
      <xdr:row>257</xdr:row>
      <xdr:rowOff>100543</xdr:rowOff>
    </xdr:to>
    <xdr:pic>
      <xdr:nvPicPr>
        <xdr:cNvPr id="12" name="图片 11">
          <a:extLst>
            <a:ext uri="{FF2B5EF4-FFF2-40B4-BE49-F238E27FC236}">
              <a16:creationId xmlns:a16="http://schemas.microsoft.com/office/drawing/2014/main" id="{20F957D0-C307-5B25-C50F-D30C7A3EC5BB}"/>
            </a:ext>
          </a:extLst>
        </xdr:cNvPr>
        <xdr:cNvPicPr>
          <a:picLocks noChangeAspect="1"/>
        </xdr:cNvPicPr>
      </xdr:nvPicPr>
      <xdr:blipFill>
        <a:blip xmlns:r="http://schemas.openxmlformats.org/officeDocument/2006/relationships" r:embed="rId9"/>
        <a:stretch>
          <a:fillRect/>
        </a:stretch>
      </xdr:blipFill>
      <xdr:spPr>
        <a:xfrm>
          <a:off x="0" y="35141963"/>
          <a:ext cx="12975864" cy="1804456"/>
        </a:xfrm>
        <a:prstGeom prst="rect">
          <a:avLst/>
        </a:prstGeom>
      </xdr:spPr>
    </xdr:pic>
    <xdr:clientData/>
  </xdr:twoCellAnchor>
  <xdr:twoCellAnchor editAs="oneCell">
    <xdr:from>
      <xdr:col>0</xdr:col>
      <xdr:colOff>0</xdr:colOff>
      <xdr:row>261</xdr:row>
      <xdr:rowOff>31753</xdr:rowOff>
    </xdr:from>
    <xdr:to>
      <xdr:col>11</xdr:col>
      <xdr:colOff>617808</xdr:colOff>
      <xdr:row>271</xdr:row>
      <xdr:rowOff>79377</xdr:rowOff>
    </xdr:to>
    <xdr:pic>
      <xdr:nvPicPr>
        <xdr:cNvPr id="13" name="图片 12">
          <a:extLst>
            <a:ext uri="{FF2B5EF4-FFF2-40B4-BE49-F238E27FC236}">
              <a16:creationId xmlns:a16="http://schemas.microsoft.com/office/drawing/2014/main" id="{9D4620B1-907A-8134-38F1-44496745389B}"/>
            </a:ext>
          </a:extLst>
        </xdr:cNvPr>
        <xdr:cNvPicPr>
          <a:picLocks noChangeAspect="1"/>
        </xdr:cNvPicPr>
      </xdr:nvPicPr>
      <xdr:blipFill>
        <a:blip xmlns:r="http://schemas.openxmlformats.org/officeDocument/2006/relationships" r:embed="rId10"/>
        <a:stretch>
          <a:fillRect/>
        </a:stretch>
      </xdr:blipFill>
      <xdr:spPr>
        <a:xfrm>
          <a:off x="0" y="37576129"/>
          <a:ext cx="12899767" cy="1793874"/>
        </a:xfrm>
        <a:prstGeom prst="rect">
          <a:avLst/>
        </a:prstGeom>
      </xdr:spPr>
    </xdr:pic>
    <xdr:clientData/>
  </xdr:twoCellAnchor>
  <xdr:twoCellAnchor editAs="absolute">
    <xdr:from>
      <xdr:col>9</xdr:col>
      <xdr:colOff>149224</xdr:colOff>
      <xdr:row>234</xdr:row>
      <xdr:rowOff>5292</xdr:rowOff>
    </xdr:from>
    <xdr:to>
      <xdr:col>10</xdr:col>
      <xdr:colOff>861483</xdr:colOff>
      <xdr:row>246</xdr:row>
      <xdr:rowOff>76734</xdr:rowOff>
    </xdr:to>
    <mc:AlternateContent xmlns:mc="http://schemas.openxmlformats.org/markup-compatibility/2006" xmlns:sle15="http://schemas.microsoft.com/office/drawing/2012/slicer">
      <mc:Choice Requires="sle15">
        <xdr:graphicFrame macro="">
          <xdr:nvGraphicFramePr>
            <xdr:cNvPr id="14" name="Col C">
              <a:extLst>
                <a:ext uri="{FF2B5EF4-FFF2-40B4-BE49-F238E27FC236}">
                  <a16:creationId xmlns:a16="http://schemas.microsoft.com/office/drawing/2014/main" id="{F575D9F9-27DC-020B-574F-1F4BCCE2C11F}"/>
                </a:ext>
              </a:extLst>
            </xdr:cNvPr>
            <xdr:cNvGraphicFramePr/>
          </xdr:nvGraphicFramePr>
          <xdr:xfrm>
            <a:off x="0" y="0"/>
            <a:ext cx="0" cy="0"/>
          </xdr:xfrm>
          <a:graphic>
            <a:graphicData uri="http://schemas.microsoft.com/office/drawing/2010/slicer">
              <sle:slicer xmlns:sle="http://schemas.microsoft.com/office/drawing/2010/slicer" name="Col C"/>
            </a:graphicData>
          </a:graphic>
        </xdr:graphicFrame>
      </mc:Choice>
      <mc:Fallback xmlns="">
        <xdr:sp macro="" textlink="">
          <xdr:nvSpPr>
            <xdr:cNvPr id="0" name=""/>
            <xdr:cNvSpPr>
              <a:spLocks noTextEdit="1"/>
            </xdr:cNvSpPr>
          </xdr:nvSpPr>
          <xdr:spPr>
            <a:xfrm>
              <a:off x="10198100" y="40867542"/>
              <a:ext cx="1828800" cy="2166942"/>
            </a:xfrm>
            <a:prstGeom prst="rect">
              <a:avLst/>
            </a:prstGeom>
            <a:solidFill>
              <a:prstClr val="white"/>
            </a:solidFill>
            <a:ln w="1">
              <a:solidFill>
                <a:prstClr val="green"/>
              </a:solidFill>
            </a:ln>
          </xdr:spPr>
          <xdr:txBody>
            <a:bodyPr vertOverflow="clip" horzOverflow="clip"/>
            <a:lstStyle/>
            <a:p>
              <a:r>
                <a:rPr lang="zh-CN" altLang="en-US" sz="1100"/>
                <a:t>此形状表示表切片器。此版本的 Excel 中不支持表切片器。
如果形状是在较早版本的 Excel 中修改的，或者工作簿是使用 Excel 2007 或更早版本保存的，则不能使用切片器。</a:t>
              </a:r>
            </a:p>
          </xdr:txBody>
        </xdr:sp>
      </mc:Fallback>
    </mc:AlternateContent>
    <xdr:clientData/>
  </xdr:twoCellAnchor>
  <xdr:twoCellAnchor>
    <xdr:from>
      <xdr:col>0</xdr:col>
      <xdr:colOff>68791</xdr:colOff>
      <xdr:row>184</xdr:row>
      <xdr:rowOff>160338</xdr:rowOff>
    </xdr:from>
    <xdr:to>
      <xdr:col>9</xdr:col>
      <xdr:colOff>5291</xdr:colOff>
      <xdr:row>200</xdr:row>
      <xdr:rowOff>109538</xdr:rowOff>
    </xdr:to>
    <xdr:graphicFrame macro="">
      <xdr:nvGraphicFramePr>
        <xdr:cNvPr id="2" name="图表 1">
          <a:extLst>
            <a:ext uri="{FF2B5EF4-FFF2-40B4-BE49-F238E27FC236}">
              <a16:creationId xmlns:a16="http://schemas.microsoft.com/office/drawing/2014/main" id="{AFD105C4-4AC5-1B40-883F-329181403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188911</xdr:colOff>
      <xdr:row>171</xdr:row>
      <xdr:rowOff>19049</xdr:rowOff>
    </xdr:from>
    <xdr:to>
      <xdr:col>8</xdr:col>
      <xdr:colOff>1105958</xdr:colOff>
      <xdr:row>183</xdr:row>
      <xdr:rowOff>126998</xdr:rowOff>
    </xdr:to>
    <mc:AlternateContent xmlns:mc="http://schemas.openxmlformats.org/markup-compatibility/2006" xmlns:tsle="http://schemas.microsoft.com/office/drawing/2012/timeslicer">
      <mc:Choice Requires="tsle">
        <xdr:graphicFrame macro="">
          <xdr:nvGraphicFramePr>
            <xdr:cNvPr id="5" name="Col A">
              <a:extLst>
                <a:ext uri="{FF2B5EF4-FFF2-40B4-BE49-F238E27FC236}">
                  <a16:creationId xmlns:a16="http://schemas.microsoft.com/office/drawing/2014/main" id="{71AC6D7E-CC60-34CA-FD81-A28C827151C0}"/>
                </a:ext>
              </a:extLst>
            </xdr:cNvPr>
            <xdr:cNvGraphicFramePr/>
          </xdr:nvGraphicFramePr>
          <xdr:xfrm>
            <a:off x="0" y="0"/>
            <a:ext cx="0" cy="0"/>
          </xdr:xfrm>
          <a:graphic>
            <a:graphicData uri="http://schemas.microsoft.com/office/drawing/2012/timeslicer">
              <tsle:timeslicer name="Col A"/>
            </a:graphicData>
          </a:graphic>
        </xdr:graphicFrame>
      </mc:Choice>
      <mc:Fallback xmlns="">
        <xdr:sp macro="" textlink="">
          <xdr:nvSpPr>
            <xdr:cNvPr id="0" name=""/>
            <xdr:cNvSpPr>
              <a:spLocks noTextEdit="1"/>
            </xdr:cNvSpPr>
          </xdr:nvSpPr>
          <xdr:spPr>
            <a:xfrm>
              <a:off x="5771620" y="29879925"/>
              <a:ext cx="4266671" cy="2203449"/>
            </a:xfrm>
            <a:prstGeom prst="rect">
              <a:avLst/>
            </a:prstGeom>
            <a:solidFill>
              <a:prstClr val="white"/>
            </a:solidFill>
            <a:ln w="1">
              <a:solidFill>
                <a:prstClr val="green"/>
              </a:solidFill>
            </a:ln>
          </xdr:spPr>
          <xdr:txBody>
            <a:bodyPr vertOverflow="clip" horzOverflow="clip"/>
            <a:lstStyle/>
            <a:p>
              <a:r>
                <a:rPr lang="zh-CN" altLang="en-US" sz="1100"/>
                <a:t>日程表: 适用于 Excel 2013 或更高版本。请勿移动或调整大小。</a:t>
              </a:r>
            </a:p>
          </xdr:txBody>
        </xdr:sp>
      </mc:Fallback>
    </mc:AlternateContent>
    <xdr:clientData/>
  </xdr:twoCellAnchor>
  <xdr:twoCellAnchor editAs="oneCell">
    <xdr:from>
      <xdr:col>0</xdr:col>
      <xdr:colOff>1</xdr:colOff>
      <xdr:row>278</xdr:row>
      <xdr:rowOff>52918</xdr:rowOff>
    </xdr:from>
    <xdr:to>
      <xdr:col>11</xdr:col>
      <xdr:colOff>731966</xdr:colOff>
      <xdr:row>288</xdr:row>
      <xdr:rowOff>116417</xdr:rowOff>
    </xdr:to>
    <xdr:pic>
      <xdr:nvPicPr>
        <xdr:cNvPr id="16" name="图片 15">
          <a:extLst>
            <a:ext uri="{FF2B5EF4-FFF2-40B4-BE49-F238E27FC236}">
              <a16:creationId xmlns:a16="http://schemas.microsoft.com/office/drawing/2014/main" id="{AE95F30B-9312-C4FF-5553-54D52F83A08B}"/>
            </a:ext>
          </a:extLst>
        </xdr:cNvPr>
        <xdr:cNvPicPr>
          <a:picLocks noChangeAspect="1"/>
        </xdr:cNvPicPr>
      </xdr:nvPicPr>
      <xdr:blipFill>
        <a:blip xmlns:r="http://schemas.openxmlformats.org/officeDocument/2006/relationships" r:embed="rId12"/>
        <a:stretch>
          <a:fillRect/>
        </a:stretch>
      </xdr:blipFill>
      <xdr:spPr>
        <a:xfrm>
          <a:off x="1" y="48598668"/>
          <a:ext cx="13013924" cy="1809749"/>
        </a:xfrm>
        <a:prstGeom prst="rect">
          <a:avLst/>
        </a:prstGeom>
      </xdr:spPr>
    </xdr:pic>
    <xdr:clientData/>
  </xdr:twoCellAnchor>
  <xdr:twoCellAnchor editAs="absolute">
    <xdr:from>
      <xdr:col>9</xdr:col>
      <xdr:colOff>117474</xdr:colOff>
      <xdr:row>289</xdr:row>
      <xdr:rowOff>171448</xdr:rowOff>
    </xdr:from>
    <xdr:to>
      <xdr:col>10</xdr:col>
      <xdr:colOff>333375</xdr:colOff>
      <xdr:row>302</xdr:row>
      <xdr:rowOff>164041</xdr:rowOff>
    </xdr:to>
    <mc:AlternateContent xmlns:mc="http://schemas.openxmlformats.org/markup-compatibility/2006" xmlns:sle15="http://schemas.microsoft.com/office/drawing/2012/slicer">
      <mc:Choice Requires="sle15">
        <xdr:graphicFrame macro="">
          <xdr:nvGraphicFramePr>
            <xdr:cNvPr id="17" name="Col B">
              <a:extLst>
                <a:ext uri="{FF2B5EF4-FFF2-40B4-BE49-F238E27FC236}">
                  <a16:creationId xmlns:a16="http://schemas.microsoft.com/office/drawing/2014/main" id="{E52BAE69-DAAF-6C5C-0422-6F3A6EE21626}"/>
                </a:ext>
              </a:extLst>
            </xdr:cNvPr>
            <xdr:cNvGraphicFramePr/>
          </xdr:nvGraphicFramePr>
          <xdr:xfrm>
            <a:off x="0" y="0"/>
            <a:ext cx="0" cy="0"/>
          </xdr:xfrm>
          <a:graphic>
            <a:graphicData uri="http://schemas.microsoft.com/office/drawing/2010/slicer">
              <sle:slicer xmlns:sle="http://schemas.microsoft.com/office/drawing/2010/slicer" name="Col B"/>
            </a:graphicData>
          </a:graphic>
        </xdr:graphicFrame>
      </mc:Choice>
      <mc:Fallback xmlns="">
        <xdr:sp macro="" textlink="">
          <xdr:nvSpPr>
            <xdr:cNvPr id="0" name=""/>
            <xdr:cNvSpPr>
              <a:spLocks noTextEdit="1"/>
            </xdr:cNvSpPr>
          </xdr:nvSpPr>
          <xdr:spPr>
            <a:xfrm>
              <a:off x="10166350" y="50638074"/>
              <a:ext cx="1332442" cy="2262717"/>
            </a:xfrm>
            <a:prstGeom prst="rect">
              <a:avLst/>
            </a:prstGeom>
            <a:solidFill>
              <a:prstClr val="white"/>
            </a:solidFill>
            <a:ln w="1">
              <a:solidFill>
                <a:prstClr val="green"/>
              </a:solidFill>
            </a:ln>
          </xdr:spPr>
          <xdr:txBody>
            <a:bodyPr vertOverflow="clip" horzOverflow="clip"/>
            <a:lstStyle/>
            <a:p>
              <a:r>
                <a:rPr lang="zh-CN" altLang="en-US" sz="1100"/>
                <a:t>此形状表示表切片器。此版本的 Excel 中不支持表切片器。
如果形状是在较早版本的 Excel 中修改的，或者工作簿是使用 Excel 2007 或更早版本保存的，则不能使用切片器。</a:t>
              </a:r>
            </a:p>
          </xdr:txBody>
        </xdr:sp>
      </mc:Fallback>
    </mc:AlternateContent>
    <xdr:clientData/>
  </xdr:twoCellAnchor>
  <xdr:twoCellAnchor editAs="absolute">
    <xdr:from>
      <xdr:col>10</xdr:col>
      <xdr:colOff>439209</xdr:colOff>
      <xdr:row>289</xdr:row>
      <xdr:rowOff>166157</xdr:rowOff>
    </xdr:from>
    <xdr:to>
      <xdr:col>11</xdr:col>
      <xdr:colOff>682625</xdr:colOff>
      <xdr:row>302</xdr:row>
      <xdr:rowOff>142875</xdr:rowOff>
    </xdr:to>
    <mc:AlternateContent xmlns:mc="http://schemas.openxmlformats.org/markup-compatibility/2006" xmlns:sle15="http://schemas.microsoft.com/office/drawing/2012/slicer">
      <mc:Choice Requires="sle15">
        <xdr:graphicFrame macro="">
          <xdr:nvGraphicFramePr>
            <xdr:cNvPr id="18" name="Col C 1">
              <a:extLst>
                <a:ext uri="{FF2B5EF4-FFF2-40B4-BE49-F238E27FC236}">
                  <a16:creationId xmlns:a16="http://schemas.microsoft.com/office/drawing/2014/main" id="{415ADB14-6D76-502B-562D-60B302ED977B}"/>
                </a:ext>
              </a:extLst>
            </xdr:cNvPr>
            <xdr:cNvGraphicFramePr/>
          </xdr:nvGraphicFramePr>
          <xdr:xfrm>
            <a:off x="0" y="0"/>
            <a:ext cx="0" cy="0"/>
          </xdr:xfrm>
          <a:graphic>
            <a:graphicData uri="http://schemas.microsoft.com/office/drawing/2010/slicer">
              <sle:slicer xmlns:sle="http://schemas.microsoft.com/office/drawing/2010/slicer" name="Col C 1"/>
            </a:graphicData>
          </a:graphic>
        </xdr:graphicFrame>
      </mc:Choice>
      <mc:Fallback xmlns="">
        <xdr:sp macro="" textlink="">
          <xdr:nvSpPr>
            <xdr:cNvPr id="0" name=""/>
            <xdr:cNvSpPr>
              <a:spLocks noTextEdit="1"/>
            </xdr:cNvSpPr>
          </xdr:nvSpPr>
          <xdr:spPr>
            <a:xfrm>
              <a:off x="11604626" y="50632783"/>
              <a:ext cx="1359958" cy="2246842"/>
            </a:xfrm>
            <a:prstGeom prst="rect">
              <a:avLst/>
            </a:prstGeom>
            <a:solidFill>
              <a:prstClr val="white"/>
            </a:solidFill>
            <a:ln w="1">
              <a:solidFill>
                <a:prstClr val="green"/>
              </a:solidFill>
            </a:ln>
          </xdr:spPr>
          <xdr:txBody>
            <a:bodyPr vertOverflow="clip" horzOverflow="clip"/>
            <a:lstStyle/>
            <a:p>
              <a:r>
                <a:rPr lang="zh-CN" altLang="en-US" sz="1100"/>
                <a:t>此形状表示表切片器。此版本的 Excel 中不支持表切片器。
如果形状是在较早版本的 Excel 中修改的，或者工作簿是使用 Excel 2007 或更早版本保存的，则不能使用切片器。</a:t>
              </a:r>
            </a:p>
          </xdr:txBody>
        </xdr:sp>
      </mc:Fallback>
    </mc:AlternateContent>
    <xdr:clientData/>
  </xdr:twoCellAnchor>
  <xdr:twoCellAnchor editAs="oneCell">
    <xdr:from>
      <xdr:col>0</xdr:col>
      <xdr:colOff>21169</xdr:colOff>
      <xdr:row>310</xdr:row>
      <xdr:rowOff>63497</xdr:rowOff>
    </xdr:from>
    <xdr:to>
      <xdr:col>11</xdr:col>
      <xdr:colOff>343960</xdr:colOff>
      <xdr:row>336</xdr:row>
      <xdr:rowOff>62926</xdr:rowOff>
    </xdr:to>
    <xdr:pic>
      <xdr:nvPicPr>
        <xdr:cNvPr id="15" name="图片 14">
          <a:extLst>
            <a:ext uri="{FF2B5EF4-FFF2-40B4-BE49-F238E27FC236}">
              <a16:creationId xmlns:a16="http://schemas.microsoft.com/office/drawing/2014/main" id="{6E3954DD-25A5-8DCA-8262-D62BD76606DA}"/>
            </a:ext>
          </a:extLst>
        </xdr:cNvPr>
        <xdr:cNvPicPr>
          <a:picLocks noChangeAspect="1"/>
        </xdr:cNvPicPr>
      </xdr:nvPicPr>
      <xdr:blipFill>
        <a:blip xmlns:r="http://schemas.openxmlformats.org/officeDocument/2006/relationships" r:embed="rId13"/>
        <a:stretch>
          <a:fillRect/>
        </a:stretch>
      </xdr:blipFill>
      <xdr:spPr>
        <a:xfrm>
          <a:off x="21169" y="54197247"/>
          <a:ext cx="12604750" cy="4539679"/>
        </a:xfrm>
        <a:prstGeom prst="rect">
          <a:avLst/>
        </a:prstGeom>
      </xdr:spPr>
    </xdr:pic>
    <xdr:clientData/>
  </xdr:twoCellAnchor>
  <xdr:twoCellAnchor editAs="oneCell">
    <xdr:from>
      <xdr:col>0</xdr:col>
      <xdr:colOff>285752</xdr:colOff>
      <xdr:row>336</xdr:row>
      <xdr:rowOff>111120</xdr:rowOff>
    </xdr:from>
    <xdr:to>
      <xdr:col>3</xdr:col>
      <xdr:colOff>161220</xdr:colOff>
      <xdr:row>356</xdr:row>
      <xdr:rowOff>74078</xdr:rowOff>
    </xdr:to>
    <xdr:pic>
      <xdr:nvPicPr>
        <xdr:cNvPr id="19" name="图片 18">
          <a:extLst>
            <a:ext uri="{FF2B5EF4-FFF2-40B4-BE49-F238E27FC236}">
              <a16:creationId xmlns:a16="http://schemas.microsoft.com/office/drawing/2014/main" id="{7A311C9F-B07D-F7E8-1E9F-F4DD33E7C042}"/>
            </a:ext>
          </a:extLst>
        </xdr:cNvPr>
        <xdr:cNvPicPr>
          <a:picLocks noChangeAspect="1"/>
        </xdr:cNvPicPr>
      </xdr:nvPicPr>
      <xdr:blipFill>
        <a:blip xmlns:r="http://schemas.openxmlformats.org/officeDocument/2006/relationships" r:embed="rId14"/>
        <a:stretch>
          <a:fillRect/>
        </a:stretch>
      </xdr:blipFill>
      <xdr:spPr>
        <a:xfrm>
          <a:off x="285752" y="58785120"/>
          <a:ext cx="3225094" cy="3455458"/>
        </a:xfrm>
        <a:prstGeom prst="rect">
          <a:avLst/>
        </a:prstGeom>
      </xdr:spPr>
    </xdr:pic>
    <xdr:clientData/>
  </xdr:twoCellAnchor>
  <xdr:twoCellAnchor editAs="oneCell">
    <xdr:from>
      <xdr:col>3</xdr:col>
      <xdr:colOff>317501</xdr:colOff>
      <xdr:row>336</xdr:row>
      <xdr:rowOff>121702</xdr:rowOff>
    </xdr:from>
    <xdr:to>
      <xdr:col>5</xdr:col>
      <xdr:colOff>1095099</xdr:colOff>
      <xdr:row>356</xdr:row>
      <xdr:rowOff>111120</xdr:rowOff>
    </xdr:to>
    <xdr:pic>
      <xdr:nvPicPr>
        <xdr:cNvPr id="20" name="图片 19">
          <a:extLst>
            <a:ext uri="{FF2B5EF4-FFF2-40B4-BE49-F238E27FC236}">
              <a16:creationId xmlns:a16="http://schemas.microsoft.com/office/drawing/2014/main" id="{E94D2FAD-F017-3DD7-6DFF-0FF14E83FF15}"/>
            </a:ext>
          </a:extLst>
        </xdr:cNvPr>
        <xdr:cNvPicPr>
          <a:picLocks noChangeAspect="1"/>
        </xdr:cNvPicPr>
      </xdr:nvPicPr>
      <xdr:blipFill>
        <a:blip xmlns:r="http://schemas.openxmlformats.org/officeDocument/2006/relationships" r:embed="rId15"/>
        <a:stretch>
          <a:fillRect/>
        </a:stretch>
      </xdr:blipFill>
      <xdr:spPr>
        <a:xfrm>
          <a:off x="3667127" y="58795702"/>
          <a:ext cx="3010681" cy="3481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383646</xdr:colOff>
      <xdr:row>0</xdr:row>
      <xdr:rowOff>169598</xdr:rowOff>
    </xdr:from>
    <xdr:to>
      <xdr:col>21</xdr:col>
      <xdr:colOff>95250</xdr:colOff>
      <xdr:row>26</xdr:row>
      <xdr:rowOff>37042</xdr:rowOff>
    </xdr:to>
    <xdr:graphicFrame macro="">
      <xdr:nvGraphicFramePr>
        <xdr:cNvPr id="2" name="图表 1">
          <a:extLst>
            <a:ext uri="{FF2B5EF4-FFF2-40B4-BE49-F238E27FC236}">
              <a16:creationId xmlns:a16="http://schemas.microsoft.com/office/drawing/2014/main" id="{41741B82-8961-D8E1-4646-A5CD0757B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8466</xdr:colOff>
      <xdr:row>7</xdr:row>
      <xdr:rowOff>173036</xdr:rowOff>
    </xdr:from>
    <xdr:to>
      <xdr:col>12</xdr:col>
      <xdr:colOff>777875</xdr:colOff>
      <xdr:row>16</xdr:row>
      <xdr:rowOff>17462</xdr:rowOff>
    </xdr:to>
    <mc:AlternateContent xmlns:mc="http://schemas.openxmlformats.org/markup-compatibility/2006" xmlns:tsle="http://schemas.microsoft.com/office/drawing/2012/timeslicer">
      <mc:Choice Requires="tsle">
        <xdr:graphicFrame macro="">
          <xdr:nvGraphicFramePr>
            <xdr:cNvPr id="3" name="日期">
              <a:extLst>
                <a:ext uri="{FF2B5EF4-FFF2-40B4-BE49-F238E27FC236}">
                  <a16:creationId xmlns:a16="http://schemas.microsoft.com/office/drawing/2014/main" id="{D5A3938F-6720-C0DA-79AF-DC05DA9AE78A}"/>
                </a:ext>
              </a:extLst>
            </xdr:cNvPr>
            <xdr:cNvGraphicFramePr/>
          </xdr:nvGraphicFramePr>
          <xdr:xfrm>
            <a:off x="0" y="0"/>
            <a:ext cx="0" cy="0"/>
          </xdr:xfrm>
          <a:graphic>
            <a:graphicData uri="http://schemas.microsoft.com/office/drawing/2012/timeslicer">
              <tsle:timeslicer name="日期"/>
            </a:graphicData>
          </a:graphic>
        </xdr:graphicFrame>
      </mc:Choice>
      <mc:Fallback xmlns="">
        <xdr:sp macro="" textlink="">
          <xdr:nvSpPr>
            <xdr:cNvPr id="0" name=""/>
            <xdr:cNvSpPr>
              <a:spLocks noTextEdit="1"/>
            </xdr:cNvSpPr>
          </xdr:nvSpPr>
          <xdr:spPr>
            <a:xfrm>
              <a:off x="4474633" y="1395412"/>
              <a:ext cx="4584701" cy="1416050"/>
            </a:xfrm>
            <a:prstGeom prst="rect">
              <a:avLst/>
            </a:prstGeom>
            <a:solidFill>
              <a:prstClr val="white"/>
            </a:solidFill>
            <a:ln w="1">
              <a:solidFill>
                <a:prstClr val="green"/>
              </a:solidFill>
            </a:ln>
          </xdr:spPr>
          <xdr:txBody>
            <a:bodyPr vertOverflow="clip" horzOverflow="clip"/>
            <a:lstStyle/>
            <a:p>
              <a:r>
                <a:rPr lang="zh-CN" altLang="en-US" sz="1100"/>
                <a:t>日程表: 适用于 Excel 2013 或更高版本。请勿移动或调整大小。</a:t>
              </a:r>
            </a:p>
          </xdr:txBody>
        </xdr:sp>
      </mc:Fallback>
    </mc:AlternateContent>
    <xdr:clientData/>
  </xdr:twoCellAnchor>
  <xdr:twoCellAnchor editAs="oneCell">
    <xdr:from>
      <xdr:col>9</xdr:col>
      <xdr:colOff>710250</xdr:colOff>
      <xdr:row>17</xdr:row>
      <xdr:rowOff>-1</xdr:rowOff>
    </xdr:from>
    <xdr:to>
      <xdr:col>13</xdr:col>
      <xdr:colOff>5374</xdr:colOff>
      <xdr:row>24</xdr:row>
      <xdr:rowOff>42333</xdr:rowOff>
    </xdr:to>
    <mc:AlternateContent xmlns:mc="http://schemas.openxmlformats.org/markup-compatibility/2006" xmlns:a14="http://schemas.microsoft.com/office/drawing/2010/main">
      <mc:Choice Requires="a14">
        <xdr:graphicFrame macro="">
          <xdr:nvGraphicFramePr>
            <xdr:cNvPr id="4" name="区域">
              <a:extLst>
                <a:ext uri="{FF2B5EF4-FFF2-40B4-BE49-F238E27FC236}">
                  <a16:creationId xmlns:a16="http://schemas.microsoft.com/office/drawing/2014/main" id="{AF83B010-72EC-F287-C05B-B9E1B1CA0511}"/>
                </a:ext>
              </a:extLst>
            </xdr:cNvPr>
            <xdr:cNvGraphicFramePr/>
          </xdr:nvGraphicFramePr>
          <xdr:xfrm>
            <a:off x="0" y="0"/>
            <a:ext cx="0" cy="0"/>
          </xdr:xfrm>
          <a:graphic>
            <a:graphicData uri="http://schemas.microsoft.com/office/drawing/2010/slicer">
              <sle:slicer xmlns:sle="http://schemas.microsoft.com/office/drawing/2010/slicer" name="区域"/>
            </a:graphicData>
          </a:graphic>
        </xdr:graphicFrame>
      </mc:Choice>
      <mc:Fallback xmlns="">
        <xdr:sp macro="" textlink="">
          <xdr:nvSpPr>
            <xdr:cNvPr id="0" name=""/>
            <xdr:cNvSpPr>
              <a:spLocks noTextEdit="1"/>
            </xdr:cNvSpPr>
          </xdr:nvSpPr>
          <xdr:spPr>
            <a:xfrm>
              <a:off x="6848583" y="2968625"/>
              <a:ext cx="2232000" cy="1264708"/>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9</xdr:col>
      <xdr:colOff>710250</xdr:colOff>
      <xdr:row>17</xdr:row>
      <xdr:rowOff>5291</xdr:rowOff>
    </xdr:from>
    <xdr:to>
      <xdr:col>13</xdr:col>
      <xdr:colOff>5374</xdr:colOff>
      <xdr:row>24</xdr:row>
      <xdr:rowOff>47625</xdr:rowOff>
    </xdr:to>
    <mc:AlternateContent xmlns:mc="http://schemas.openxmlformats.org/markup-compatibility/2006" xmlns:a14="http://schemas.microsoft.com/office/drawing/2010/main">
      <mc:Choice Requires="a14">
        <xdr:graphicFrame macro="">
          <xdr:nvGraphicFramePr>
            <xdr:cNvPr id="5" name="产品类别">
              <a:extLst>
                <a:ext uri="{FF2B5EF4-FFF2-40B4-BE49-F238E27FC236}">
                  <a16:creationId xmlns:a16="http://schemas.microsoft.com/office/drawing/2014/main" id="{FC1C6EBD-4D4B-CA12-5C2C-149EBF6C21B4}"/>
                </a:ext>
              </a:extLst>
            </xdr:cNvPr>
            <xdr:cNvGraphicFramePr/>
          </xdr:nvGraphicFramePr>
          <xdr:xfrm>
            <a:off x="0" y="0"/>
            <a:ext cx="0" cy="0"/>
          </xdr:xfrm>
          <a:graphic>
            <a:graphicData uri="http://schemas.microsoft.com/office/drawing/2010/slicer">
              <sle:slicer xmlns:sle="http://schemas.microsoft.com/office/drawing/2010/slicer" name="产品类别"/>
            </a:graphicData>
          </a:graphic>
        </xdr:graphicFrame>
      </mc:Choice>
      <mc:Fallback xmlns="">
        <xdr:sp macro="" textlink="">
          <xdr:nvSpPr>
            <xdr:cNvPr id="0" name=""/>
            <xdr:cNvSpPr>
              <a:spLocks noTextEdit="1"/>
            </xdr:cNvSpPr>
          </xdr:nvSpPr>
          <xdr:spPr>
            <a:xfrm>
              <a:off x="6848583" y="2973917"/>
              <a:ext cx="2232000" cy="1264708"/>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7</xdr:col>
      <xdr:colOff>2644</xdr:colOff>
      <xdr:row>16</xdr:row>
      <xdr:rowOff>174624</xdr:rowOff>
    </xdr:from>
    <xdr:to>
      <xdr:col>9</xdr:col>
      <xdr:colOff>534459</xdr:colOff>
      <xdr:row>24</xdr:row>
      <xdr:rowOff>31749</xdr:rowOff>
    </xdr:to>
    <mc:AlternateContent xmlns:mc="http://schemas.openxmlformats.org/markup-compatibility/2006" xmlns:a14="http://schemas.microsoft.com/office/drawing/2010/main">
      <mc:Choice Requires="a14">
        <xdr:graphicFrame macro="">
          <xdr:nvGraphicFramePr>
            <xdr:cNvPr id="7" name="区域 1">
              <a:extLst>
                <a:ext uri="{FF2B5EF4-FFF2-40B4-BE49-F238E27FC236}">
                  <a16:creationId xmlns:a16="http://schemas.microsoft.com/office/drawing/2014/main" id="{687D401D-4B7E-24EE-89BF-568E9C0FA50F}"/>
                </a:ext>
              </a:extLst>
            </xdr:cNvPr>
            <xdr:cNvGraphicFramePr/>
          </xdr:nvGraphicFramePr>
          <xdr:xfrm>
            <a:off x="0" y="0"/>
            <a:ext cx="0" cy="0"/>
          </xdr:xfrm>
          <a:graphic>
            <a:graphicData uri="http://schemas.microsoft.com/office/drawing/2010/slicer">
              <sle:slicer xmlns:sle="http://schemas.microsoft.com/office/drawing/2010/slicer" name="区域 1"/>
            </a:graphicData>
          </a:graphic>
        </xdr:graphicFrame>
      </mc:Choice>
      <mc:Fallback xmlns="">
        <xdr:sp macro="" textlink="">
          <xdr:nvSpPr>
            <xdr:cNvPr id="0" name=""/>
            <xdr:cNvSpPr>
              <a:spLocks noTextEdit="1"/>
            </xdr:cNvSpPr>
          </xdr:nvSpPr>
          <xdr:spPr>
            <a:xfrm>
              <a:off x="4468811" y="2968624"/>
              <a:ext cx="2203981" cy="1254125"/>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refreshedDate="46009.564903356484" createdVersion="8" refreshedVersion="8" minRefreshableVersion="3" recordCount="10" xr:uid="{F8A1A8A8-7194-45D8-AB9A-90200C599CBB}">
  <cacheSource type="worksheet">
    <worksheetSource ref="A134:I144" sheet="Excel常用功能"/>
  </cacheSource>
  <cacheFields count="9">
    <cacheField name="Col A" numFmtId="0">
      <sharedItems count="10">
        <s v="Row 1"/>
        <s v="Row 2"/>
        <s v="Row 3"/>
        <s v="Row 4"/>
        <s v="Row 5"/>
        <s v="Row 6"/>
        <s v="Row 7"/>
        <s v="Row 8"/>
        <s v="Row 9"/>
        <s v="Row 10"/>
      </sharedItems>
    </cacheField>
    <cacheField name="Col B" numFmtId="0">
      <sharedItems count="7">
        <s v="A"/>
        <s v="B"/>
        <s v="C"/>
        <s v="D"/>
        <s v="E"/>
        <s v="F"/>
        <s v="G"/>
      </sharedItems>
    </cacheField>
    <cacheField name="Col C" numFmtId="0">
      <sharedItems count="3">
        <s v="甲"/>
        <s v="乙"/>
        <s v="丙"/>
      </sharedItems>
    </cacheField>
    <cacheField name="Col D" numFmtId="0">
      <sharedItems containsSemiMixedTypes="0" containsString="0" containsNumber="1" containsInteger="1" minValue="3" maxValue="10"/>
    </cacheField>
    <cacheField name="Col E" numFmtId="0">
      <sharedItems containsSemiMixedTypes="0" containsString="0" containsNumber="1" containsInteger="1" minValue="19" maxValue="77"/>
    </cacheField>
    <cacheField name="Col F" numFmtId="0">
      <sharedItems containsSemiMixedTypes="0" containsString="0" containsNumber="1" containsInteger="1" minValue="1" maxValue="10"/>
    </cacheField>
    <cacheField name="Col G" numFmtId="0">
      <sharedItems containsSemiMixedTypes="0" containsString="0" containsNumber="1" containsInteger="1" minValue="100" maxValue="600"/>
    </cacheField>
    <cacheField name="Col H" numFmtId="0">
      <sharedItems containsSemiMixedTypes="0" containsString="0" containsNumber="1" minValue="0.2" maxValue="0.9"/>
    </cacheField>
    <cacheField name="Col I"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refreshedDate="46009.626423726855" createdVersion="8" refreshedVersion="8" minRefreshableVersion="3" recordCount="10" xr:uid="{3D632B42-5863-4CCA-99E0-87DD7B5F2608}">
  <cacheSource type="worksheet">
    <worksheetSource ref="A160:I170" sheet="Excel常用功能"/>
  </cacheSource>
  <cacheFields count="11">
    <cacheField name="Col A" numFmtId="14">
      <sharedItems containsSemiMixedTypes="0" containsNonDate="0" containsDate="1" containsString="0" minDate="2025-01-15T00:00:00" maxDate="2025-10-16T00:00:00" count="10">
        <d v="2025-01-15T00:00:00"/>
        <d v="2025-02-15T00:00:00"/>
        <d v="2025-03-15T00:00:00"/>
        <d v="2025-04-15T00:00:00"/>
        <d v="2025-05-15T00:00:00"/>
        <d v="2025-06-15T00:00:00"/>
        <d v="2025-07-15T00:00:00"/>
        <d v="2025-08-15T00:00:00"/>
        <d v="2025-09-15T00:00:00"/>
        <d v="2025-10-15T00:00:00"/>
      </sharedItems>
      <fieldGroup par="10"/>
    </cacheField>
    <cacheField name="Col B" numFmtId="0">
      <sharedItems/>
    </cacheField>
    <cacheField name="Col C" numFmtId="0">
      <sharedItems count="3">
        <s v="甲"/>
        <s v="乙"/>
        <s v="丙"/>
      </sharedItems>
    </cacheField>
    <cacheField name="Col D" numFmtId="0">
      <sharedItems containsSemiMixedTypes="0" containsString="0" containsNumber="1" containsInteger="1" minValue="3" maxValue="10"/>
    </cacheField>
    <cacheField name="Col E" numFmtId="0">
      <sharedItems containsSemiMixedTypes="0" containsString="0" containsNumber="1" containsInteger="1" minValue="19" maxValue="77"/>
    </cacheField>
    <cacheField name="Col F" numFmtId="0">
      <sharedItems containsSemiMixedTypes="0" containsString="0" containsNumber="1" containsInteger="1" minValue="1" maxValue="10"/>
    </cacheField>
    <cacheField name="Col G" numFmtId="0">
      <sharedItems containsSemiMixedTypes="0" containsString="0" containsNumber="1" containsInteger="1" minValue="100" maxValue="600"/>
    </cacheField>
    <cacheField name="Col H" numFmtId="0">
      <sharedItems containsSemiMixedTypes="0" containsString="0" containsNumber="1" minValue="0.2" maxValue="0.9"/>
    </cacheField>
    <cacheField name="Col I" numFmtId="0">
      <sharedItems/>
    </cacheField>
    <cacheField name="天(Col A)" numFmtId="0" databaseField="0">
      <fieldGroup base="0">
        <rangePr groupBy="days" startDate="2025-01-15T00:00:00" endDate="2025-10-16T00:00:00"/>
        <groupItems count="368">
          <s v="&lt;2025/1/15"/>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16"/>
        </groupItems>
      </fieldGroup>
    </cacheField>
    <cacheField name="月(Col A)" numFmtId="0" databaseField="0">
      <fieldGroup base="0">
        <rangePr groupBy="months" startDate="2025-01-15T00:00:00" endDate="2025-10-16T00:00:00"/>
        <groupItems count="14">
          <s v="&lt;2025/1/15"/>
          <s v="1月"/>
          <s v="2月"/>
          <s v="3月"/>
          <s v="4月"/>
          <s v="5月"/>
          <s v="6月"/>
          <s v="7月"/>
          <s v="8月"/>
          <s v="9月"/>
          <s v="10月"/>
          <s v="11月"/>
          <s v="12月"/>
          <s v="&gt;2025/10/16"/>
        </groupItems>
      </fieldGroup>
    </cacheField>
  </cacheFields>
  <extLst>
    <ext xmlns:x14="http://schemas.microsoft.com/office/spreadsheetml/2009/9/main" uri="{725AE2AE-9491-48be-B2B4-4EB974FC3084}">
      <x14:pivotCacheDefinition pivotCacheId="16445088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refreshedDate="46009.635773495371" createdVersion="8" refreshedVersion="8" minRefreshableVersion="3" recordCount="30" xr:uid="{A563B667-F983-41D6-AB28-27ED1BF5D86A}">
  <cacheSource type="worksheet">
    <worksheetSource name="表2"/>
  </cacheSource>
  <cacheFields count="6">
    <cacheField name="日期"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区域" numFmtId="0">
      <sharedItems count="4">
        <s v="华东"/>
        <s v="华南"/>
        <s v="华北"/>
        <s v="西南"/>
      </sharedItems>
    </cacheField>
    <cacheField name="产品类别" numFmtId="0">
      <sharedItems count="4">
        <s v="电子产品"/>
        <s v="家居用品"/>
        <s v="食品"/>
        <s v="服装"/>
      </sharedItems>
    </cacheField>
    <cacheField name="销售员" numFmtId="0">
      <sharedItems count="8">
        <s v="张三"/>
        <s v="李四"/>
        <s v="王五"/>
        <s v="赵六"/>
        <s v="孙七"/>
        <s v="周八"/>
        <s v="吴九"/>
        <s v="郑十"/>
      </sharedItems>
    </cacheField>
    <cacheField name="销售额" numFmtId="0">
      <sharedItems containsSemiMixedTypes="0" containsString="0" containsNumber="1" containsInteger="1" minValue="6500" maxValue="12000"/>
    </cacheField>
    <cacheField name="订单数量" numFmtId="0">
      <sharedItems containsSemiMixedTypes="0" containsString="0" containsNumber="1" containsInteger="1" minValue="4" maxValue="9"/>
    </cacheField>
  </cacheFields>
  <extLst>
    <ext xmlns:x14="http://schemas.microsoft.com/office/spreadsheetml/2009/9/main" uri="{725AE2AE-9491-48be-B2B4-4EB974FC3084}">
      <x14:pivotCacheDefinition pivotCacheId="1946901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3"/>
    <n v="51"/>
    <n v="3"/>
    <n v="100"/>
    <n v="0.5"/>
    <s v="一"/>
  </r>
  <r>
    <x v="1"/>
    <x v="1"/>
    <x v="1"/>
    <n v="5"/>
    <n v="67"/>
    <n v="5"/>
    <n v="100"/>
    <n v="0.7"/>
    <s v="二"/>
  </r>
  <r>
    <x v="2"/>
    <x v="1"/>
    <x v="2"/>
    <n v="7"/>
    <n v="43"/>
    <n v="6"/>
    <n v="100"/>
    <n v="0.7"/>
    <s v="三"/>
  </r>
  <r>
    <x v="3"/>
    <x v="2"/>
    <x v="0"/>
    <n v="3"/>
    <n v="77"/>
    <n v="7"/>
    <n v="300"/>
    <n v="0.4"/>
    <s v="四"/>
  </r>
  <r>
    <x v="4"/>
    <x v="3"/>
    <x v="2"/>
    <n v="5"/>
    <n v="43"/>
    <n v="1"/>
    <n v="300"/>
    <n v="0.5"/>
    <s v="五"/>
  </r>
  <r>
    <x v="5"/>
    <x v="0"/>
    <x v="1"/>
    <n v="9"/>
    <n v="48"/>
    <n v="10"/>
    <n v="200"/>
    <n v="0.2"/>
    <s v="六"/>
  </r>
  <r>
    <x v="6"/>
    <x v="4"/>
    <x v="2"/>
    <n v="10"/>
    <n v="19"/>
    <n v="2"/>
    <n v="200"/>
    <n v="0.3"/>
    <s v="七"/>
  </r>
  <r>
    <x v="7"/>
    <x v="5"/>
    <x v="0"/>
    <n v="8"/>
    <n v="34"/>
    <n v="4"/>
    <n v="200"/>
    <n v="0.9"/>
    <s v="八"/>
  </r>
  <r>
    <x v="8"/>
    <x v="6"/>
    <x v="1"/>
    <n v="4"/>
    <n v="55"/>
    <n v="9"/>
    <n v="500"/>
    <n v="0.6"/>
    <s v="九"/>
  </r>
  <r>
    <x v="9"/>
    <x v="3"/>
    <x v="2"/>
    <n v="6"/>
    <n v="25"/>
    <n v="8"/>
    <n v="600"/>
    <n v="0.3"/>
    <s v="十"/>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A"/>
    <x v="0"/>
    <n v="3"/>
    <n v="51"/>
    <n v="3"/>
    <n v="100"/>
    <n v="0.5"/>
    <s v="一"/>
  </r>
  <r>
    <x v="1"/>
    <s v="B"/>
    <x v="1"/>
    <n v="5"/>
    <n v="67"/>
    <n v="5"/>
    <n v="100"/>
    <n v="0.7"/>
    <s v="二"/>
  </r>
  <r>
    <x v="2"/>
    <s v="B"/>
    <x v="2"/>
    <n v="7"/>
    <n v="43"/>
    <n v="6"/>
    <n v="100"/>
    <n v="0.7"/>
    <s v="三"/>
  </r>
  <r>
    <x v="3"/>
    <s v="C"/>
    <x v="0"/>
    <n v="3"/>
    <n v="77"/>
    <n v="7"/>
    <n v="300"/>
    <n v="0.4"/>
    <s v="四"/>
  </r>
  <r>
    <x v="4"/>
    <s v="D"/>
    <x v="2"/>
    <n v="5"/>
    <n v="43"/>
    <n v="1"/>
    <n v="300"/>
    <n v="0.5"/>
    <s v="五"/>
  </r>
  <r>
    <x v="5"/>
    <s v="A"/>
    <x v="1"/>
    <n v="9"/>
    <n v="48"/>
    <n v="10"/>
    <n v="200"/>
    <n v="0.2"/>
    <s v="六"/>
  </r>
  <r>
    <x v="6"/>
    <s v="E"/>
    <x v="2"/>
    <n v="10"/>
    <n v="19"/>
    <n v="2"/>
    <n v="200"/>
    <n v="0.3"/>
    <s v="七"/>
  </r>
  <r>
    <x v="7"/>
    <s v="F"/>
    <x v="0"/>
    <n v="8"/>
    <n v="34"/>
    <n v="4"/>
    <n v="200"/>
    <n v="0.9"/>
    <s v="八"/>
  </r>
  <r>
    <x v="8"/>
    <s v="G"/>
    <x v="1"/>
    <n v="4"/>
    <n v="55"/>
    <n v="9"/>
    <n v="500"/>
    <n v="0.6"/>
    <s v="九"/>
  </r>
  <r>
    <x v="9"/>
    <s v="D"/>
    <x v="2"/>
    <n v="6"/>
    <n v="25"/>
    <n v="8"/>
    <n v="600"/>
    <n v="0.3"/>
    <s v="十"/>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000"/>
    <n v="8"/>
  </r>
  <r>
    <x v="1"/>
    <x v="1"/>
    <x v="1"/>
    <x v="1"/>
    <n v="9500"/>
    <n v="6"/>
  </r>
  <r>
    <x v="2"/>
    <x v="2"/>
    <x v="2"/>
    <x v="2"/>
    <n v="7500"/>
    <n v="5"/>
  </r>
  <r>
    <x v="3"/>
    <x v="3"/>
    <x v="3"/>
    <x v="3"/>
    <n v="8500"/>
    <n v="4"/>
  </r>
  <r>
    <x v="4"/>
    <x v="0"/>
    <x v="1"/>
    <x v="4"/>
    <n v="9000"/>
    <n v="7"/>
  </r>
  <r>
    <x v="5"/>
    <x v="1"/>
    <x v="0"/>
    <x v="5"/>
    <n v="10000"/>
    <n v="9"/>
  </r>
  <r>
    <x v="6"/>
    <x v="2"/>
    <x v="3"/>
    <x v="6"/>
    <n v="8000"/>
    <n v="5"/>
  </r>
  <r>
    <x v="7"/>
    <x v="3"/>
    <x v="2"/>
    <x v="7"/>
    <n v="7000"/>
    <n v="4"/>
  </r>
  <r>
    <x v="8"/>
    <x v="0"/>
    <x v="1"/>
    <x v="0"/>
    <n v="8500"/>
    <n v="6"/>
  </r>
  <r>
    <x v="9"/>
    <x v="1"/>
    <x v="0"/>
    <x v="1"/>
    <n v="10500"/>
    <n v="8"/>
  </r>
  <r>
    <x v="10"/>
    <x v="2"/>
    <x v="2"/>
    <x v="2"/>
    <n v="6500"/>
    <n v="4"/>
  </r>
  <r>
    <x v="11"/>
    <x v="3"/>
    <x v="3"/>
    <x v="3"/>
    <n v="8500"/>
    <n v="5"/>
  </r>
  <r>
    <x v="12"/>
    <x v="0"/>
    <x v="1"/>
    <x v="4"/>
    <n v="8000"/>
    <n v="6"/>
  </r>
  <r>
    <x v="13"/>
    <x v="1"/>
    <x v="0"/>
    <x v="5"/>
    <n v="10000"/>
    <n v="7"/>
  </r>
  <r>
    <x v="14"/>
    <x v="2"/>
    <x v="3"/>
    <x v="6"/>
    <n v="7500"/>
    <n v="5"/>
  </r>
  <r>
    <x v="15"/>
    <x v="3"/>
    <x v="2"/>
    <x v="7"/>
    <n v="7000"/>
    <n v="4"/>
  </r>
  <r>
    <x v="16"/>
    <x v="0"/>
    <x v="1"/>
    <x v="0"/>
    <n v="9000"/>
    <n v="7"/>
  </r>
  <r>
    <x v="17"/>
    <x v="1"/>
    <x v="0"/>
    <x v="1"/>
    <n v="11000"/>
    <n v="8"/>
  </r>
  <r>
    <x v="18"/>
    <x v="2"/>
    <x v="2"/>
    <x v="2"/>
    <n v="7000"/>
    <n v="4"/>
  </r>
  <r>
    <x v="19"/>
    <x v="3"/>
    <x v="3"/>
    <x v="3"/>
    <n v="8500"/>
    <n v="5"/>
  </r>
  <r>
    <x v="20"/>
    <x v="0"/>
    <x v="1"/>
    <x v="4"/>
    <n v="8500"/>
    <n v="6"/>
  </r>
  <r>
    <x v="21"/>
    <x v="1"/>
    <x v="0"/>
    <x v="5"/>
    <n v="10500"/>
    <n v="8"/>
  </r>
  <r>
    <x v="22"/>
    <x v="2"/>
    <x v="2"/>
    <x v="6"/>
    <n v="6500"/>
    <n v="4"/>
  </r>
  <r>
    <x v="23"/>
    <x v="3"/>
    <x v="3"/>
    <x v="7"/>
    <n v="8000"/>
    <n v="5"/>
  </r>
  <r>
    <x v="24"/>
    <x v="0"/>
    <x v="1"/>
    <x v="0"/>
    <n v="9000"/>
    <n v="7"/>
  </r>
  <r>
    <x v="25"/>
    <x v="1"/>
    <x v="0"/>
    <x v="1"/>
    <n v="11500"/>
    <n v="9"/>
  </r>
  <r>
    <x v="26"/>
    <x v="2"/>
    <x v="2"/>
    <x v="2"/>
    <n v="7000"/>
    <n v="4"/>
  </r>
  <r>
    <x v="27"/>
    <x v="3"/>
    <x v="3"/>
    <x v="3"/>
    <n v="8500"/>
    <n v="5"/>
  </r>
  <r>
    <x v="28"/>
    <x v="0"/>
    <x v="1"/>
    <x v="4"/>
    <n v="8500"/>
    <n v="6"/>
  </r>
  <r>
    <x v="29"/>
    <x v="1"/>
    <x v="0"/>
    <x v="5"/>
    <n v="1100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7368B-D154-4F02-B7A7-F11721834B34}" name="数据透视表4" cacheId="1" applyNumberFormats="0" applyBorderFormats="0" applyFontFormats="0" applyPatternFormats="0" applyAlignmentFormats="0" applyWidthHeightFormats="1" dataCaption="值" updatedVersion="8" minRefreshableVersion="5" useAutoFormatting="1" itemPrintTitles="1" createdVersion="8" indent="0" outline="1" outlineData="1" multipleFieldFilters="0" chartFormat="1">
  <location ref="A172:E184" firstHeaderRow="1" firstDataRow="2" firstDataCol="1"/>
  <pivotFields count="11">
    <pivotField axis="axisRow" numFmtId="14" showAll="0">
      <items count="11">
        <item x="0"/>
        <item x="1"/>
        <item x="2"/>
        <item x="3"/>
        <item x="4"/>
        <item x="5"/>
        <item x="6"/>
        <item x="7"/>
        <item x="8"/>
        <item x="9"/>
        <item t="default"/>
      </items>
    </pivotField>
    <pivotField showAll="0"/>
    <pivotField axis="axisCol" showAll="0">
      <items count="4">
        <item x="0"/>
        <item x="1"/>
        <item x="2"/>
        <item t="default"/>
      </items>
    </pivotField>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11">
    <i>
      <x v="1"/>
    </i>
    <i>
      <x v="2"/>
    </i>
    <i>
      <x v="3"/>
    </i>
    <i>
      <x v="4"/>
    </i>
    <i>
      <x v="5"/>
    </i>
    <i>
      <x v="6"/>
    </i>
    <i>
      <x v="7"/>
    </i>
    <i>
      <x v="8"/>
    </i>
    <i>
      <x v="9"/>
    </i>
    <i>
      <x v="10"/>
    </i>
    <i t="grand">
      <x/>
    </i>
  </rowItems>
  <colFields count="1">
    <field x="2"/>
  </colFields>
  <colItems count="4">
    <i>
      <x/>
    </i>
    <i>
      <x v="1"/>
    </i>
    <i>
      <x v="2"/>
    </i>
    <i t="grand">
      <x/>
    </i>
  </colItems>
  <dataFields count="1">
    <dataField name="求和项:Col E" fld="4" baseField="0" baseItem="0"/>
  </dataFields>
  <chartFormats count="6">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41472-D31D-4624-8530-72507B640E7E}"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
  <location ref="A146:E155" firstHeaderRow="1" firstDataRow="2" firstDataCol="1"/>
  <pivotFields count="9">
    <pivotField showAll="0">
      <items count="11">
        <item x="0"/>
        <item x="9"/>
        <item x="1"/>
        <item x="2"/>
        <item x="3"/>
        <item x="4"/>
        <item x="5"/>
        <item x="6"/>
        <item x="7"/>
        <item x="8"/>
        <item t="default"/>
      </items>
    </pivotField>
    <pivotField axis="axisRow" showAll="0">
      <items count="8">
        <item x="0"/>
        <item x="1"/>
        <item x="2"/>
        <item x="3"/>
        <item x="4"/>
        <item x="5"/>
        <item x="6"/>
        <item t="default"/>
      </items>
    </pivotField>
    <pivotField axis="axisCol" showAll="0">
      <items count="4">
        <item x="0"/>
        <item x="1"/>
        <item x="2"/>
        <item t="default"/>
      </items>
    </pivotField>
    <pivotField showAll="0"/>
    <pivotField dataField="1" showAll="0"/>
    <pivotField showAll="0"/>
    <pivotField showAll="0"/>
    <pivotField showAll="0"/>
    <pivotField showAll="0"/>
  </pivotFields>
  <rowFields count="1">
    <field x="1"/>
  </rowFields>
  <rowItems count="8">
    <i>
      <x/>
    </i>
    <i>
      <x v="1"/>
    </i>
    <i>
      <x v="2"/>
    </i>
    <i>
      <x v="3"/>
    </i>
    <i>
      <x v="4"/>
    </i>
    <i>
      <x v="5"/>
    </i>
    <i>
      <x v="6"/>
    </i>
    <i t="grand">
      <x/>
    </i>
  </rowItems>
  <colFields count="1">
    <field x="2"/>
  </colFields>
  <colItems count="4">
    <i>
      <x/>
    </i>
    <i>
      <x v="1"/>
    </i>
    <i>
      <x v="2"/>
    </i>
    <i t="grand">
      <x/>
    </i>
  </colItems>
  <dataFields count="1">
    <dataField name="求和项:Col E" fld="4" baseField="0" baseItem="0"/>
  </dataFields>
  <chartFormats count="1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1">
          <reference field="1" count="1" selected="0">
            <x v="6"/>
          </reference>
        </references>
      </pivotArea>
    </chartFormat>
    <chartFormat chart="0" format="7" series="1">
      <pivotArea type="data" outline="0" fieldPosition="0">
        <references count="3">
          <reference field="4294967294" count="1" selected="0">
            <x v="0"/>
          </reference>
          <reference field="1" count="1" selected="0">
            <x v="5"/>
          </reference>
          <reference field="2" count="1" selected="0">
            <x v="0"/>
          </reference>
        </references>
      </pivotArea>
    </chartFormat>
    <chartFormat chart="0" format="8" series="1">
      <pivotArea type="data" outline="0" fieldPosition="0">
        <references count="3">
          <reference field="4294967294" count="1" selected="0">
            <x v="0"/>
          </reference>
          <reference field="1" count="1" selected="0">
            <x v="6"/>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6281A-C4BE-4E1D-8CD1-771B94289255}" name="数据透视表5" cacheId="2" applyNumberFormats="0" applyBorderFormats="0" applyFontFormats="0" applyPatternFormats="0" applyAlignmentFormats="0" applyWidthHeightFormats="1" dataCaption="值" updatedVersion="8" minRefreshableVersion="5" useAutoFormatting="1" itemPrintTitles="1" createdVersion="8" indent="0" outline="1" outlineData="1" multipleFieldFilters="0" chartFormat="2">
  <location ref="H1:M7" firstHeaderRow="1" firstDataRow="2" firstDataCol="1"/>
  <pivotFields count="6">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5">
        <item x="2"/>
        <item x="0"/>
        <item x="1"/>
        <item x="3"/>
        <item t="default"/>
      </items>
    </pivotField>
    <pivotField axis="axisCol" showAll="0">
      <items count="5">
        <item x="0"/>
        <item x="3"/>
        <item x="1"/>
        <item x="2"/>
        <item t="default"/>
      </items>
    </pivotField>
    <pivotField showAll="0">
      <items count="9">
        <item x="1"/>
        <item x="4"/>
        <item x="2"/>
        <item x="6"/>
        <item x="0"/>
        <item x="3"/>
        <item x="7"/>
        <item x="5"/>
        <item t="default"/>
      </items>
    </pivotField>
    <pivotField dataField="1" showAll="0"/>
    <pivotField showAll="0"/>
  </pivotFields>
  <rowFields count="1">
    <field x="1"/>
  </rowFields>
  <rowItems count="5">
    <i>
      <x/>
    </i>
    <i>
      <x v="1"/>
    </i>
    <i>
      <x v="2"/>
    </i>
    <i>
      <x v="3"/>
    </i>
    <i t="grand">
      <x/>
    </i>
  </rowItems>
  <colFields count="1">
    <field x="2"/>
  </colFields>
  <colItems count="5">
    <i>
      <x/>
    </i>
    <i>
      <x v="1"/>
    </i>
    <i>
      <x v="2"/>
    </i>
    <i>
      <x v="3"/>
    </i>
    <i t="grand">
      <x/>
    </i>
  </colItems>
  <dataFields count="1">
    <dataField name="求和项:销售额" fld="4" baseField="1" baseItem="0" numFmtId="176"/>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区域" xr10:uid="{5F391BD4-4564-419D-9DE1-605CADE739C3}" sourceName="区域">
  <pivotTables>
    <pivotTable tabId="18" name="数据透视表5"/>
  </pivotTables>
  <data>
    <tabular pivotCacheId="194690195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产品类别" xr10:uid="{6553E71B-1291-432A-AB9C-4B114887C799}" sourceName="产品类别">
  <pivotTables>
    <pivotTable tabId="18" name="数据透视表5"/>
  </pivotTables>
  <data>
    <tabular pivotCacheId="194690195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Col_C" xr10:uid="{41DC3CA9-6292-402C-991C-887B2CA74AB2}" sourceName="Col C">
  <extLst>
    <x:ext xmlns:x15="http://schemas.microsoft.com/office/spreadsheetml/2010/11/main" uri="{2F2917AC-EB37-4324-AD4E-5DD8C200BD13}">
      <x15:tableSlicerCache tableId="5"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Col_B" xr10:uid="{845862E8-37B9-4FE4-8FB1-F3E3F8CE3841}" sourceName="Col B">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 C" xr10:uid="{26C831E6-F19C-44D2-A019-EDD650177225}" cache="切片器_Col_C" caption="Col C" rowHeight="201613"/>
  <slicer name="Col C 1" xr10:uid="{FD4E672C-248C-4B36-A5CF-2AF33EE8BC2B}" cache="切片器_Col_C" caption="Col C" rowHeight="201613"/>
  <slicer name="Col B" xr10:uid="{5EE80EA2-3DE8-4D9A-9FFD-FC9E219B2247}" cache="切片器_Col_B" caption="Col B" rowHeight="20161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区域" xr10:uid="{BB4BC0A0-DB8F-4182-B35F-C566A071C90F}" cache="切片器_区域" caption="区域" rowHeight="201613"/>
  <slicer name="区域 1" xr10:uid="{20BD02DF-7B6B-4FDF-8D55-47311D87F129}" cache="切片器_区域" caption="区域" rowHeight="201613"/>
  <slicer name="产品类别" xr10:uid="{A7CABDB7-2FB7-4DAC-AC19-3C3C34FFEEC9}" cache="切片器_产品类别" caption="产品类别" rowHeight="2016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D885C3-E482-4EB8-B954-46AC1BDA70A0}" name="表4" displayName="表4" ref="A235:I245" totalsRowShown="0" headerRowDxfId="29" dataDxfId="27" headerRowBorderDxfId="28" tableBorderDxfId="26" totalsRowBorderDxfId="25">
  <autoFilter ref="A235:I245" xr:uid="{47D885C3-E482-4EB8-B954-46AC1BDA70A0}"/>
  <tableColumns count="9">
    <tableColumn id="1" xr3:uid="{9B3BA948-7AD8-4F13-BD57-EA01DA09268A}" name="Col A" dataDxfId="24"/>
    <tableColumn id="2" xr3:uid="{8A58B95B-17B9-472B-B30D-D70E675C066A}" name="Col B" dataDxfId="23"/>
    <tableColumn id="3" xr3:uid="{E38C3756-D5DF-44D9-B8B8-C36DAED4270A}" name="Col C" dataDxfId="22"/>
    <tableColumn id="4" xr3:uid="{1F04946A-129E-47CC-91B4-AEB1A9CDFA14}" name="Col D" dataDxfId="21"/>
    <tableColumn id="5" xr3:uid="{CFB151FE-41E8-4FEA-A2D6-DA3FB6DF344F}" name="Col E" dataDxfId="20"/>
    <tableColumn id="6" xr3:uid="{2E63AC97-3C68-4FFA-A429-A8EA2B573ACE}" name="Col F" dataDxfId="19"/>
    <tableColumn id="7" xr3:uid="{4B2012AB-D726-4E2D-BDC1-B7F810081550}" name="Col G" dataDxfId="18"/>
    <tableColumn id="8" xr3:uid="{1F373E97-756B-46D5-8775-346F9F0A11F4}" name="Col H" dataDxfId="17"/>
    <tableColumn id="9" xr3:uid="{622618FA-5D32-463A-A21E-B1A38230BA95}" name="Col I"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5BFBFB-314A-4183-82B8-6E1BAB3D0FA3}" name="表5" displayName="表5" ref="A291:I303" totalsRowShown="0" headerRowDxfId="15" dataDxfId="13" headerRowBorderDxfId="14" tableBorderDxfId="12" totalsRowBorderDxfId="11">
  <autoFilter ref="A291:I303" xr:uid="{B15BFBFB-314A-4183-82B8-6E1BAB3D0FA3}"/>
  <tableColumns count="9">
    <tableColumn id="1" xr3:uid="{7DD69A32-EEAE-4FF2-A660-F3B3452F10E0}" name="Col A" dataDxfId="10"/>
    <tableColumn id="2" xr3:uid="{567A4354-56C5-42AC-9D21-8862EF9A8132}" name="Col B" dataDxfId="9"/>
    <tableColumn id="3" xr3:uid="{E12C1720-F939-4D64-92B0-78602B661516}" name="Col C" dataDxfId="8"/>
    <tableColumn id="4" xr3:uid="{45175C2F-8A46-4851-BB2C-1228189C241F}" name="Col D" dataDxfId="7"/>
    <tableColumn id="5" xr3:uid="{73894474-46B6-4DAC-81F7-55731E973FBB}" name="Col E" dataDxfId="6"/>
    <tableColumn id="6" xr3:uid="{0FFA2E1A-51D9-4447-BE39-0774D325275D}" name="Col F" dataDxfId="5"/>
    <tableColumn id="7" xr3:uid="{09DF8E3D-DB26-4095-98EE-058FE9D84355}" name="Col G" dataDxfId="4"/>
    <tableColumn id="8" xr3:uid="{141AC5A3-C472-436A-AAC9-7E521C711A6C}" name="Col H" dataDxfId="3"/>
    <tableColumn id="9" xr3:uid="{2E778C34-3EFD-4133-846B-4638236DF0AD}" name="Col I"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77125E-925C-4421-8CF9-414B02B7E590}" name="表2" displayName="表2" ref="A1:F31">
  <autoFilter ref="A1:F31" xr:uid="{C077125E-925C-4421-8CF9-414B02B7E590}"/>
  <tableColumns count="6">
    <tableColumn id="1" xr3:uid="{CD38F1C0-4D30-435C-933A-DFDD1AE32F50}" name="日期" totalsRowLabel="汇总" dataDxfId="1"/>
    <tableColumn id="2" xr3:uid="{3388EE3D-A3A3-481D-9623-2B525D4004FC}" name="区域"/>
    <tableColumn id="3" xr3:uid="{0E183FCC-53C4-447E-A934-B24E304FA923}" name="产品类别"/>
    <tableColumn id="4" xr3:uid="{A31F5D6C-4DE2-489A-B231-93EB101F6881}" name="销售员"/>
    <tableColumn id="5" xr3:uid="{8254CF58-26C9-4495-9E7C-CE09CA88EEBF}" name="销售额"/>
    <tableColumn id="6" xr3:uid="{D363FC8E-368B-4036-8946-815BAEF86D3A}" name="订单数量" totalsRowFunction="su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A70A1D-03C3-4D79-97FC-01D71892C2E4}" name="表A" displayName="表A" ref="A26:C31" totalsRowShown="0">
  <autoFilter ref="A26:C31" xr:uid="{38A70A1D-03C3-4D79-97FC-01D71892C2E4}"/>
  <tableColumns count="3">
    <tableColumn id="1" xr3:uid="{7C002977-F31D-41C4-95A2-188D7589EEA8}" name="Col A"/>
    <tableColumn id="2" xr3:uid="{936019CD-6940-49C7-B48E-B8B15DD278E4}" name="列1"/>
    <tableColumn id="3" xr3:uid="{E4C3760D-B56C-40DE-9FAE-6C53F2FFA39E}" name="列2" dataDxfId="0">
      <calculatedColumnFormula>表A[[#This Row],[Col A]]*0.1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l_A" xr10:uid="{66B50C99-5EBD-44B7-91C8-A56CA1FB7352}" sourceName="Col A">
  <pivotTables>
    <pivotTable tabId="13" name="数据透视表4"/>
  </pivotTables>
  <state minimalRefreshVersion="6" lastRefreshVersion="6" pivotCacheId="1644508844"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日期" xr10:uid="{7FA004BC-357A-4911-840C-20621A6BCB9B}" sourceName="日期">
  <pivotTables>
    <pivotTable tabId="18" name="数据透视表5"/>
  </pivotTables>
  <state minimalRefreshVersion="6" lastRefreshVersion="6" pivotCacheId="194690195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l A" xr10:uid="{B81F677E-A6A3-449B-B9A7-353941FA55EA}" cache="NativeTimeline_Col_A" caption="Col A"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日期" xr10:uid="{B93E15F1-77CC-4577-B167-9B7000CE8A54}" cache="NativeTimeline_日期" caption="日期" level="3" selectionLevel="3"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3.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6AC4-E0A1-44E6-8C03-7A005148086A}">
  <dimension ref="A1:K361"/>
  <sheetViews>
    <sheetView zoomScale="90" zoomScaleNormal="90" workbookViewId="0">
      <selection activeCell="K16" sqref="K16"/>
    </sheetView>
  </sheetViews>
  <sheetFormatPr defaultRowHeight="13.9" x14ac:dyDescent="0.4"/>
  <cols>
    <col min="1" max="12" width="15.59765625" customWidth="1"/>
    <col min="13" max="18" width="9.06640625" customWidth="1"/>
  </cols>
  <sheetData>
    <row r="1" spans="1:3" x14ac:dyDescent="0.4">
      <c r="A1" s="34" t="s">
        <v>532</v>
      </c>
      <c r="B1" t="s">
        <v>561</v>
      </c>
    </row>
    <row r="14" spans="1:3" x14ac:dyDescent="0.4">
      <c r="A14" s="19" t="e" vm="1">
        <v>#VALUE!</v>
      </c>
      <c r="B14" s="19" t="s">
        <v>94</v>
      </c>
      <c r="C14" t="s">
        <v>533</v>
      </c>
    </row>
    <row r="16" spans="1:3" x14ac:dyDescent="0.4">
      <c r="A16" s="19" t="e" vm="2">
        <v>#VALUE!</v>
      </c>
      <c r="B16" s="19" t="s">
        <v>95</v>
      </c>
      <c r="C16" t="s">
        <v>544</v>
      </c>
    </row>
    <row r="18" spans="1:8" x14ac:dyDescent="0.4">
      <c r="A18" s="19" t="e" vm="3">
        <v>#VALUE!</v>
      </c>
      <c r="B18" s="19" t="s">
        <v>91</v>
      </c>
      <c r="C18" t="s">
        <v>534</v>
      </c>
    </row>
    <row r="20" spans="1:8" x14ac:dyDescent="0.4">
      <c r="A20" s="19" t="e" vm="4">
        <v>#VALUE!</v>
      </c>
      <c r="B20" s="19" t="s">
        <v>535</v>
      </c>
      <c r="C20" t="s">
        <v>536</v>
      </c>
    </row>
    <row r="21" spans="1:8" x14ac:dyDescent="0.4">
      <c r="C21" t="s">
        <v>537</v>
      </c>
    </row>
    <row r="23" spans="1:8" x14ac:dyDescent="0.4">
      <c r="A23" s="19" t="e" vm="5">
        <v>#VALUE!</v>
      </c>
      <c r="B23" s="19" t="s">
        <v>538</v>
      </c>
      <c r="C23" t="s">
        <v>539</v>
      </c>
    </row>
    <row r="25" spans="1:8" x14ac:dyDescent="0.4">
      <c r="A25" s="3" t="s">
        <v>540</v>
      </c>
      <c r="B25" s="5" t="s">
        <v>541</v>
      </c>
      <c r="D25" s="3" t="s">
        <v>92</v>
      </c>
      <c r="E25" s="5" t="s">
        <v>93</v>
      </c>
      <c r="G25" s="3" t="s">
        <v>92</v>
      </c>
      <c r="H25" s="5" t="s">
        <v>93</v>
      </c>
    </row>
    <row r="26" spans="1:8" x14ac:dyDescent="0.4">
      <c r="A26" s="6">
        <v>2</v>
      </c>
      <c r="B26" s="7">
        <v>12</v>
      </c>
      <c r="D26" s="6">
        <v>1</v>
      </c>
      <c r="E26" s="7">
        <v>6</v>
      </c>
      <c r="G26" s="6">
        <v>1</v>
      </c>
      <c r="H26" s="7">
        <v>6</v>
      </c>
    </row>
    <row r="27" spans="1:8" x14ac:dyDescent="0.4">
      <c r="A27" s="6">
        <v>4</v>
      </c>
      <c r="B27" s="7">
        <v>14</v>
      </c>
      <c r="C27" s="40" t="s">
        <v>542</v>
      </c>
      <c r="D27" s="6">
        <v>2</v>
      </c>
      <c r="E27" s="7">
        <v>7</v>
      </c>
      <c r="F27" s="40" t="s">
        <v>543</v>
      </c>
      <c r="G27" s="6">
        <v>2</v>
      </c>
      <c r="H27" s="7">
        <v>7</v>
      </c>
    </row>
    <row r="28" spans="1:8" x14ac:dyDescent="0.4">
      <c r="A28" s="6">
        <v>6</v>
      </c>
      <c r="B28" s="7">
        <v>16</v>
      </c>
      <c r="D28" s="6">
        <v>3</v>
      </c>
      <c r="E28" s="7">
        <v>8</v>
      </c>
      <c r="G28" s="6">
        <v>3</v>
      </c>
      <c r="H28" s="7">
        <v>8</v>
      </c>
    </row>
    <row r="29" spans="1:8" x14ac:dyDescent="0.4">
      <c r="A29" s="6">
        <v>8</v>
      </c>
      <c r="B29" s="7">
        <v>18</v>
      </c>
      <c r="D29" s="6">
        <v>4</v>
      </c>
      <c r="E29" s="7">
        <v>9</v>
      </c>
      <c r="G29" s="6">
        <v>4</v>
      </c>
      <c r="H29" s="7">
        <v>9</v>
      </c>
    </row>
    <row r="30" spans="1:8" x14ac:dyDescent="0.4">
      <c r="A30" s="8">
        <v>10</v>
      </c>
      <c r="B30" s="10">
        <v>20</v>
      </c>
      <c r="D30" s="8">
        <v>5</v>
      </c>
      <c r="E30" s="10">
        <v>10</v>
      </c>
      <c r="G30" s="8">
        <v>5</v>
      </c>
      <c r="H30" s="10">
        <v>10</v>
      </c>
    </row>
    <row r="32" spans="1:8" x14ac:dyDescent="0.4">
      <c r="A32" s="19" t="e" vm="6">
        <v>#VALUE!</v>
      </c>
      <c r="B32" s="19" t="s">
        <v>545</v>
      </c>
      <c r="C32" t="s">
        <v>546</v>
      </c>
    </row>
    <row r="34" spans="1:9" x14ac:dyDescent="0.4">
      <c r="A34" s="19" t="e" vm="7">
        <v>#VALUE!</v>
      </c>
      <c r="B34" s="19" t="s">
        <v>557</v>
      </c>
      <c r="C34" t="s">
        <v>558</v>
      </c>
    </row>
    <row r="36" spans="1:9" x14ac:dyDescent="0.4">
      <c r="A36" s="2" t="s">
        <v>394</v>
      </c>
      <c r="B36" s="2" t="s">
        <v>395</v>
      </c>
      <c r="C36" s="2" t="s">
        <v>396</v>
      </c>
      <c r="D36" s="2" t="s">
        <v>397</v>
      </c>
      <c r="E36" s="2" t="s">
        <v>398</v>
      </c>
      <c r="F36" s="2" t="s">
        <v>399</v>
      </c>
      <c r="G36" s="2" t="s">
        <v>400</v>
      </c>
      <c r="H36" s="2" t="s">
        <v>401</v>
      </c>
      <c r="I36" s="2" t="s">
        <v>402</v>
      </c>
    </row>
    <row r="37" spans="1:9" x14ac:dyDescent="0.4">
      <c r="A37" s="2" t="s">
        <v>403</v>
      </c>
      <c r="B37" s="2" t="s">
        <v>92</v>
      </c>
      <c r="C37" s="2" t="s">
        <v>121</v>
      </c>
      <c r="D37" s="2">
        <v>3</v>
      </c>
      <c r="E37" s="2">
        <v>51</v>
      </c>
      <c r="F37" s="2">
        <v>3</v>
      </c>
      <c r="G37" s="2">
        <v>100</v>
      </c>
      <c r="H37" s="2">
        <v>0.5</v>
      </c>
      <c r="I37" s="2" t="s">
        <v>413</v>
      </c>
    </row>
    <row r="38" spans="1:9" x14ac:dyDescent="0.4">
      <c r="A38" s="2" t="s">
        <v>404</v>
      </c>
      <c r="B38" s="2" t="s">
        <v>93</v>
      </c>
      <c r="C38" s="2" t="s">
        <v>122</v>
      </c>
      <c r="D38" s="2">
        <v>5</v>
      </c>
      <c r="E38" s="2">
        <v>67</v>
      </c>
      <c r="F38" s="2">
        <v>5</v>
      </c>
      <c r="G38" s="2">
        <v>100</v>
      </c>
      <c r="H38" s="2">
        <v>0.7</v>
      </c>
      <c r="I38" s="2" t="s">
        <v>414</v>
      </c>
    </row>
    <row r="39" spans="1:9" x14ac:dyDescent="0.4">
      <c r="A39" s="2" t="s">
        <v>405</v>
      </c>
      <c r="B39" s="2" t="s">
        <v>93</v>
      </c>
      <c r="C39" s="2" t="s">
        <v>123</v>
      </c>
      <c r="D39" s="2">
        <v>7</v>
      </c>
      <c r="E39" s="2">
        <v>43</v>
      </c>
      <c r="F39" s="2">
        <v>6</v>
      </c>
      <c r="G39" s="2">
        <v>100</v>
      </c>
      <c r="H39" s="2">
        <v>0.7</v>
      </c>
      <c r="I39" s="2" t="s">
        <v>415</v>
      </c>
    </row>
    <row r="40" spans="1:9" x14ac:dyDescent="0.4">
      <c r="A40" s="2" t="s">
        <v>406</v>
      </c>
      <c r="B40" s="2" t="s">
        <v>108</v>
      </c>
      <c r="C40" s="2" t="s">
        <v>121</v>
      </c>
      <c r="D40" s="2">
        <v>3</v>
      </c>
      <c r="E40" s="2">
        <v>77</v>
      </c>
      <c r="F40" s="2">
        <v>7</v>
      </c>
      <c r="G40" s="2">
        <v>300</v>
      </c>
      <c r="H40" s="2">
        <v>0.4</v>
      </c>
      <c r="I40" s="2" t="s">
        <v>416</v>
      </c>
    </row>
    <row r="41" spans="1:9" x14ac:dyDescent="0.4">
      <c r="A41" s="2" t="s">
        <v>407</v>
      </c>
      <c r="B41" s="2" t="s">
        <v>114</v>
      </c>
      <c r="C41" s="2" t="s">
        <v>123</v>
      </c>
      <c r="D41" s="2">
        <v>5</v>
      </c>
      <c r="E41" s="2">
        <v>43</v>
      </c>
      <c r="F41" s="2">
        <v>1</v>
      </c>
      <c r="G41" s="2">
        <v>300</v>
      </c>
      <c r="H41" s="2">
        <v>0.5</v>
      </c>
      <c r="I41" s="2" t="s">
        <v>417</v>
      </c>
    </row>
    <row r="42" spans="1:9" x14ac:dyDescent="0.4">
      <c r="A42" s="2" t="s">
        <v>408</v>
      </c>
      <c r="B42" s="2" t="s">
        <v>92</v>
      </c>
      <c r="C42" s="2" t="s">
        <v>122</v>
      </c>
      <c r="D42" s="2">
        <v>9</v>
      </c>
      <c r="E42" s="2">
        <v>48</v>
      </c>
      <c r="F42" s="2">
        <v>10</v>
      </c>
      <c r="G42" s="2">
        <v>200</v>
      </c>
      <c r="H42" s="2">
        <v>0.2</v>
      </c>
      <c r="I42" s="2" t="s">
        <v>418</v>
      </c>
    </row>
    <row r="43" spans="1:9" x14ac:dyDescent="0.4">
      <c r="A43" s="2" t="s">
        <v>409</v>
      </c>
      <c r="B43" s="2" t="s">
        <v>240</v>
      </c>
      <c r="C43" s="2" t="s">
        <v>123</v>
      </c>
      <c r="D43" s="2">
        <v>10</v>
      </c>
      <c r="E43" s="2">
        <v>19</v>
      </c>
      <c r="F43" s="2">
        <v>2</v>
      </c>
      <c r="G43" s="2">
        <v>200</v>
      </c>
      <c r="H43" s="2">
        <v>0.3</v>
      </c>
      <c r="I43" s="2" t="s">
        <v>419</v>
      </c>
    </row>
    <row r="44" spans="1:9" x14ac:dyDescent="0.4">
      <c r="A44" s="2" t="s">
        <v>410</v>
      </c>
      <c r="B44" s="2" t="s">
        <v>243</v>
      </c>
      <c r="C44" s="2" t="s">
        <v>121</v>
      </c>
      <c r="D44" s="2">
        <v>8</v>
      </c>
      <c r="E44" s="2">
        <v>34</v>
      </c>
      <c r="F44" s="2">
        <v>4</v>
      </c>
      <c r="G44" s="2">
        <v>200</v>
      </c>
      <c r="H44" s="2">
        <v>0.9</v>
      </c>
      <c r="I44" s="2" t="s">
        <v>420</v>
      </c>
    </row>
    <row r="45" spans="1:9" x14ac:dyDescent="0.4">
      <c r="A45" s="2" t="s">
        <v>411</v>
      </c>
      <c r="B45" s="2" t="s">
        <v>290</v>
      </c>
      <c r="C45" s="2" t="s">
        <v>122</v>
      </c>
      <c r="D45" s="2">
        <v>4</v>
      </c>
      <c r="E45" s="2">
        <v>55</v>
      </c>
      <c r="F45" s="2">
        <v>9</v>
      </c>
      <c r="G45" s="2">
        <v>500</v>
      </c>
      <c r="H45" s="2">
        <v>0.6</v>
      </c>
      <c r="I45" s="2" t="s">
        <v>421</v>
      </c>
    </row>
    <row r="46" spans="1:9" x14ac:dyDescent="0.4">
      <c r="A46" s="2" t="s">
        <v>412</v>
      </c>
      <c r="B46" s="2" t="s">
        <v>114</v>
      </c>
      <c r="C46" s="2" t="s">
        <v>123</v>
      </c>
      <c r="D46" s="2">
        <v>6</v>
      </c>
      <c r="E46" s="2">
        <v>25</v>
      </c>
      <c r="F46" s="2">
        <v>8</v>
      </c>
      <c r="G46" s="2">
        <v>600</v>
      </c>
      <c r="H46" s="2">
        <v>0.3</v>
      </c>
      <c r="I46" s="2" t="s">
        <v>422</v>
      </c>
    </row>
    <row r="49" spans="1:2" x14ac:dyDescent="0.4">
      <c r="A49" s="34" t="s">
        <v>559</v>
      </c>
      <c r="B49" t="s">
        <v>560</v>
      </c>
    </row>
    <row r="68" spans="1:3" x14ac:dyDescent="0.4">
      <c r="A68" s="19" t="s">
        <v>562</v>
      </c>
      <c r="B68" s="19"/>
      <c r="C68" t="s">
        <v>563</v>
      </c>
    </row>
    <row r="70" spans="1:3" x14ac:dyDescent="0.4">
      <c r="A70" s="19" t="s">
        <v>564</v>
      </c>
      <c r="B70" s="19"/>
      <c r="C70" t="s">
        <v>565</v>
      </c>
    </row>
    <row r="72" spans="1:3" x14ac:dyDescent="0.4">
      <c r="A72" s="19" t="s">
        <v>566</v>
      </c>
      <c r="B72" s="19"/>
    </row>
    <row r="89" spans="1:3" x14ac:dyDescent="0.4">
      <c r="A89" s="19" t="s">
        <v>567</v>
      </c>
      <c r="B89" s="19" t="s">
        <v>95</v>
      </c>
      <c r="C89" t="s">
        <v>568</v>
      </c>
    </row>
    <row r="92" spans="1:3" x14ac:dyDescent="0.4">
      <c r="A92" s="34" t="s">
        <v>570</v>
      </c>
      <c r="B92" t="s">
        <v>569</v>
      </c>
    </row>
    <row r="105" spans="1:11" x14ac:dyDescent="0.4">
      <c r="A105" s="19" t="s">
        <v>571</v>
      </c>
      <c r="B105" s="19"/>
      <c r="C105" t="s">
        <v>572</v>
      </c>
    </row>
    <row r="107" spans="1:11" x14ac:dyDescent="0.4">
      <c r="A107" s="19" t="s">
        <v>573</v>
      </c>
      <c r="B107" s="19"/>
      <c r="C107" t="s">
        <v>574</v>
      </c>
    </row>
    <row r="109" spans="1:11" x14ac:dyDescent="0.4">
      <c r="A109" s="19" t="s">
        <v>575</v>
      </c>
      <c r="B109" s="19"/>
      <c r="C109" t="s">
        <v>581</v>
      </c>
    </row>
    <row r="111" spans="1:11" x14ac:dyDescent="0.4">
      <c r="A111" s="2" t="s">
        <v>394</v>
      </c>
      <c r="B111" s="2" t="s">
        <v>395</v>
      </c>
      <c r="C111" s="2" t="s">
        <v>396</v>
      </c>
      <c r="D111" s="12"/>
      <c r="E111" s="2" t="s">
        <v>394</v>
      </c>
      <c r="F111" s="2" t="s">
        <v>396</v>
      </c>
      <c r="H111" s="7"/>
      <c r="I111" s="2" t="s">
        <v>394</v>
      </c>
      <c r="J111" s="2" t="s">
        <v>395</v>
      </c>
      <c r="K111" s="2" t="s">
        <v>396</v>
      </c>
    </row>
    <row r="112" spans="1:11" x14ac:dyDescent="0.4">
      <c r="A112" s="2" t="s">
        <v>576</v>
      </c>
      <c r="B112" s="2" t="s">
        <v>121</v>
      </c>
      <c r="C112" s="2">
        <v>5000</v>
      </c>
      <c r="D112" s="12"/>
      <c r="E112" s="2" t="s">
        <v>576</v>
      </c>
      <c r="F112" s="2" t="s">
        <v>580</v>
      </c>
      <c r="H112" s="7"/>
      <c r="I112" s="2" t="s">
        <v>576</v>
      </c>
      <c r="J112" s="2" t="s">
        <v>121</v>
      </c>
      <c r="K112" s="2">
        <v>5000</v>
      </c>
    </row>
    <row r="113" spans="1:11" x14ac:dyDescent="0.4">
      <c r="A113" s="2" t="s">
        <v>576</v>
      </c>
      <c r="B113" s="2" t="s">
        <v>122</v>
      </c>
      <c r="C113" s="2">
        <v>3000</v>
      </c>
      <c r="D113" s="12"/>
      <c r="E113" s="2" t="s">
        <v>577</v>
      </c>
      <c r="F113" s="2"/>
      <c r="H113" s="7"/>
      <c r="I113" s="2" t="s">
        <v>577</v>
      </c>
      <c r="J113" s="2" t="s">
        <v>123</v>
      </c>
      <c r="K113" s="2">
        <v>6000</v>
      </c>
    </row>
    <row r="114" spans="1:11" x14ac:dyDescent="0.4">
      <c r="A114" s="2" t="s">
        <v>577</v>
      </c>
      <c r="B114" s="2" t="s">
        <v>123</v>
      </c>
      <c r="C114" s="2">
        <v>6000</v>
      </c>
      <c r="D114" s="6"/>
      <c r="E114" s="23"/>
      <c r="H114" s="7"/>
      <c r="I114" s="2" t="s">
        <v>577</v>
      </c>
      <c r="J114" s="2" t="s">
        <v>124</v>
      </c>
      <c r="K114" s="2">
        <v>3000</v>
      </c>
    </row>
    <row r="115" spans="1:11" x14ac:dyDescent="0.4">
      <c r="A115" s="2" t="s">
        <v>577</v>
      </c>
      <c r="B115" s="2" t="s">
        <v>124</v>
      </c>
      <c r="C115" s="2">
        <v>3000</v>
      </c>
      <c r="D115" s="6"/>
      <c r="E115" s="23"/>
      <c r="H115" s="7"/>
      <c r="I115" s="2" t="s">
        <v>576</v>
      </c>
      <c r="J115" s="2" t="s">
        <v>121</v>
      </c>
      <c r="K115" s="2">
        <v>8000</v>
      </c>
    </row>
    <row r="116" spans="1:11" x14ac:dyDescent="0.4">
      <c r="A116" s="2" t="s">
        <v>578</v>
      </c>
      <c r="B116" s="2" t="s">
        <v>579</v>
      </c>
      <c r="C116" s="2">
        <v>4500</v>
      </c>
      <c r="D116" s="6"/>
      <c r="E116" s="23"/>
      <c r="H116" s="7"/>
      <c r="I116" s="2"/>
      <c r="J116" s="2"/>
      <c r="K116" s="2"/>
    </row>
    <row r="117" spans="1:11" x14ac:dyDescent="0.4">
      <c r="A117" s="2" t="s">
        <v>576</v>
      </c>
      <c r="B117" s="2" t="s">
        <v>121</v>
      </c>
      <c r="C117" s="2">
        <v>5000</v>
      </c>
      <c r="I117" s="2"/>
      <c r="J117" s="2"/>
      <c r="K117" s="2"/>
    </row>
    <row r="118" spans="1:11" x14ac:dyDescent="0.4">
      <c r="A118" s="2" t="s">
        <v>576</v>
      </c>
      <c r="B118" s="2" t="s">
        <v>121</v>
      </c>
      <c r="C118" s="2">
        <v>8000</v>
      </c>
    </row>
    <row r="121" spans="1:11" x14ac:dyDescent="0.4">
      <c r="A121" s="34" t="s">
        <v>582</v>
      </c>
      <c r="B121" s="34"/>
      <c r="C121" t="s">
        <v>583</v>
      </c>
    </row>
    <row r="134" spans="1:9" x14ac:dyDescent="0.4">
      <c r="A134" s="2" t="s">
        <v>394</v>
      </c>
      <c r="B134" s="2" t="s">
        <v>395</v>
      </c>
      <c r="C134" s="2" t="s">
        <v>396</v>
      </c>
      <c r="D134" s="2" t="s">
        <v>397</v>
      </c>
      <c r="E134" s="2" t="s">
        <v>398</v>
      </c>
      <c r="F134" s="2" t="s">
        <v>399</v>
      </c>
      <c r="G134" s="2" t="s">
        <v>400</v>
      </c>
      <c r="H134" s="2" t="s">
        <v>401</v>
      </c>
      <c r="I134" s="2" t="s">
        <v>402</v>
      </c>
    </row>
    <row r="135" spans="1:9" x14ac:dyDescent="0.4">
      <c r="A135" s="2" t="s">
        <v>403</v>
      </c>
      <c r="B135" s="2" t="s">
        <v>92</v>
      </c>
      <c r="C135" s="2" t="s">
        <v>121</v>
      </c>
      <c r="D135" s="2">
        <v>3</v>
      </c>
      <c r="E135" s="2">
        <v>51</v>
      </c>
      <c r="F135" s="2">
        <v>3</v>
      </c>
      <c r="G135" s="2">
        <v>100</v>
      </c>
      <c r="H135" s="2">
        <v>0.5</v>
      </c>
      <c r="I135" s="2" t="s">
        <v>413</v>
      </c>
    </row>
    <row r="136" spans="1:9" x14ac:dyDescent="0.4">
      <c r="A136" s="2" t="s">
        <v>404</v>
      </c>
      <c r="B136" s="2" t="s">
        <v>93</v>
      </c>
      <c r="C136" s="2" t="s">
        <v>122</v>
      </c>
      <c r="D136" s="2">
        <v>5</v>
      </c>
      <c r="E136" s="2">
        <v>67</v>
      </c>
      <c r="F136" s="2">
        <v>5</v>
      </c>
      <c r="G136" s="2">
        <v>100</v>
      </c>
      <c r="H136" s="2">
        <v>0.7</v>
      </c>
      <c r="I136" s="2" t="s">
        <v>414</v>
      </c>
    </row>
    <row r="137" spans="1:9" x14ac:dyDescent="0.4">
      <c r="A137" s="2" t="s">
        <v>405</v>
      </c>
      <c r="B137" s="2" t="s">
        <v>93</v>
      </c>
      <c r="C137" s="2" t="s">
        <v>123</v>
      </c>
      <c r="D137" s="2">
        <v>7</v>
      </c>
      <c r="E137" s="2">
        <v>43</v>
      </c>
      <c r="F137" s="2">
        <v>6</v>
      </c>
      <c r="G137" s="2">
        <v>100</v>
      </c>
      <c r="H137" s="2">
        <v>0.7</v>
      </c>
      <c r="I137" s="2" t="s">
        <v>415</v>
      </c>
    </row>
    <row r="138" spans="1:9" x14ac:dyDescent="0.4">
      <c r="A138" s="2" t="s">
        <v>406</v>
      </c>
      <c r="B138" s="2" t="s">
        <v>108</v>
      </c>
      <c r="C138" s="2" t="s">
        <v>121</v>
      </c>
      <c r="D138" s="2">
        <v>3</v>
      </c>
      <c r="E138" s="2">
        <v>77</v>
      </c>
      <c r="F138" s="2">
        <v>7</v>
      </c>
      <c r="G138" s="2">
        <v>300</v>
      </c>
      <c r="H138" s="2">
        <v>0.4</v>
      </c>
      <c r="I138" s="2" t="s">
        <v>416</v>
      </c>
    </row>
    <row r="139" spans="1:9" x14ac:dyDescent="0.4">
      <c r="A139" s="2" t="s">
        <v>407</v>
      </c>
      <c r="B139" s="2" t="s">
        <v>114</v>
      </c>
      <c r="C139" s="2" t="s">
        <v>123</v>
      </c>
      <c r="D139" s="2">
        <v>5</v>
      </c>
      <c r="E139" s="2">
        <v>43</v>
      </c>
      <c r="F139" s="2">
        <v>1</v>
      </c>
      <c r="G139" s="2">
        <v>300</v>
      </c>
      <c r="H139" s="2">
        <v>0.5</v>
      </c>
      <c r="I139" s="2" t="s">
        <v>417</v>
      </c>
    </row>
    <row r="140" spans="1:9" x14ac:dyDescent="0.4">
      <c r="A140" s="2" t="s">
        <v>408</v>
      </c>
      <c r="B140" s="2" t="s">
        <v>92</v>
      </c>
      <c r="C140" s="2" t="s">
        <v>122</v>
      </c>
      <c r="D140" s="2">
        <v>9</v>
      </c>
      <c r="E140" s="2">
        <v>48</v>
      </c>
      <c r="F140" s="2">
        <v>10</v>
      </c>
      <c r="G140" s="2">
        <v>200</v>
      </c>
      <c r="H140" s="2">
        <v>0.2</v>
      </c>
      <c r="I140" s="2" t="s">
        <v>418</v>
      </c>
    </row>
    <row r="141" spans="1:9" x14ac:dyDescent="0.4">
      <c r="A141" s="2" t="s">
        <v>409</v>
      </c>
      <c r="B141" s="2" t="s">
        <v>240</v>
      </c>
      <c r="C141" s="2" t="s">
        <v>123</v>
      </c>
      <c r="D141" s="2">
        <v>10</v>
      </c>
      <c r="E141" s="2">
        <v>19</v>
      </c>
      <c r="F141" s="2">
        <v>2</v>
      </c>
      <c r="G141" s="2">
        <v>200</v>
      </c>
      <c r="H141" s="2">
        <v>0.3</v>
      </c>
      <c r="I141" s="2" t="s">
        <v>419</v>
      </c>
    </row>
    <row r="142" spans="1:9" x14ac:dyDescent="0.4">
      <c r="A142" s="2" t="s">
        <v>410</v>
      </c>
      <c r="B142" s="2" t="s">
        <v>243</v>
      </c>
      <c r="C142" s="2" t="s">
        <v>121</v>
      </c>
      <c r="D142" s="2">
        <v>8</v>
      </c>
      <c r="E142" s="2">
        <v>34</v>
      </c>
      <c r="F142" s="2">
        <v>4</v>
      </c>
      <c r="G142" s="2">
        <v>200</v>
      </c>
      <c r="H142" s="2">
        <v>0.9</v>
      </c>
      <c r="I142" s="2" t="s">
        <v>420</v>
      </c>
    </row>
    <row r="143" spans="1:9" x14ac:dyDescent="0.4">
      <c r="A143" s="2" t="s">
        <v>411</v>
      </c>
      <c r="B143" s="2" t="s">
        <v>290</v>
      </c>
      <c r="C143" s="2" t="s">
        <v>122</v>
      </c>
      <c r="D143" s="2">
        <v>4</v>
      </c>
      <c r="E143" s="2">
        <v>55</v>
      </c>
      <c r="F143" s="2">
        <v>9</v>
      </c>
      <c r="G143" s="2">
        <v>500</v>
      </c>
      <c r="H143" s="2">
        <v>0.6</v>
      </c>
      <c r="I143" s="2" t="s">
        <v>421</v>
      </c>
    </row>
    <row r="144" spans="1:9" x14ac:dyDescent="0.4">
      <c r="A144" s="2" t="s">
        <v>412</v>
      </c>
      <c r="B144" s="2" t="s">
        <v>114</v>
      </c>
      <c r="C144" s="2" t="s">
        <v>123</v>
      </c>
      <c r="D144" s="2">
        <v>6</v>
      </c>
      <c r="E144" s="2">
        <v>25</v>
      </c>
      <c r="F144" s="2">
        <v>8</v>
      </c>
      <c r="G144" s="2">
        <v>600</v>
      </c>
      <c r="H144" s="2">
        <v>0.3</v>
      </c>
      <c r="I144" s="2" t="s">
        <v>422</v>
      </c>
    </row>
    <row r="146" spans="1:9" x14ac:dyDescent="0.4">
      <c r="A146" s="42" t="s">
        <v>553</v>
      </c>
      <c r="B146" s="42" t="s">
        <v>585</v>
      </c>
    </row>
    <row r="147" spans="1:9" x14ac:dyDescent="0.4">
      <c r="A147" s="42" t="s">
        <v>584</v>
      </c>
      <c r="B147" t="s">
        <v>554</v>
      </c>
      <c r="C147" t="s">
        <v>555</v>
      </c>
      <c r="D147" t="s">
        <v>556</v>
      </c>
      <c r="E147" t="s">
        <v>552</v>
      </c>
    </row>
    <row r="148" spans="1:9" x14ac:dyDescent="0.4">
      <c r="A148" s="43" t="s">
        <v>540</v>
      </c>
      <c r="B148">
        <v>51</v>
      </c>
      <c r="C148">
        <v>48</v>
      </c>
      <c r="E148">
        <v>99</v>
      </c>
    </row>
    <row r="149" spans="1:9" x14ac:dyDescent="0.4">
      <c r="A149" s="43" t="s">
        <v>541</v>
      </c>
      <c r="C149">
        <v>67</v>
      </c>
      <c r="D149">
        <v>43</v>
      </c>
      <c r="E149">
        <v>110</v>
      </c>
    </row>
    <row r="150" spans="1:9" x14ac:dyDescent="0.4">
      <c r="A150" s="43" t="s">
        <v>547</v>
      </c>
      <c r="B150">
        <v>77</v>
      </c>
      <c r="E150">
        <v>77</v>
      </c>
    </row>
    <row r="151" spans="1:9" x14ac:dyDescent="0.4">
      <c r="A151" s="43" t="s">
        <v>548</v>
      </c>
      <c r="D151">
        <v>68</v>
      </c>
      <c r="E151">
        <v>68</v>
      </c>
    </row>
    <row r="152" spans="1:9" x14ac:dyDescent="0.4">
      <c r="A152" s="43" t="s">
        <v>549</v>
      </c>
      <c r="D152">
        <v>19</v>
      </c>
      <c r="E152">
        <v>19</v>
      </c>
    </row>
    <row r="153" spans="1:9" x14ac:dyDescent="0.4">
      <c r="A153" s="43" t="s">
        <v>550</v>
      </c>
      <c r="B153">
        <v>34</v>
      </c>
      <c r="E153">
        <v>34</v>
      </c>
    </row>
    <row r="154" spans="1:9" x14ac:dyDescent="0.4">
      <c r="A154" s="43" t="s">
        <v>551</v>
      </c>
      <c r="C154">
        <v>55</v>
      </c>
      <c r="E154">
        <v>55</v>
      </c>
    </row>
    <row r="155" spans="1:9" x14ac:dyDescent="0.4">
      <c r="A155" s="43" t="s">
        <v>552</v>
      </c>
      <c r="B155">
        <v>162</v>
      </c>
      <c r="C155">
        <v>170</v>
      </c>
      <c r="D155">
        <v>130</v>
      </c>
      <c r="E155">
        <v>462</v>
      </c>
    </row>
    <row r="157" spans="1:9" x14ac:dyDescent="0.4">
      <c r="A157" s="19" t="s">
        <v>609</v>
      </c>
      <c r="B157" s="19"/>
    </row>
    <row r="158" spans="1:9" x14ac:dyDescent="0.4">
      <c r="A158" s="43" t="s">
        <v>608</v>
      </c>
    </row>
    <row r="160" spans="1:9" x14ac:dyDescent="0.4">
      <c r="A160" s="2" t="s">
        <v>394</v>
      </c>
      <c r="B160" s="2" t="s">
        <v>395</v>
      </c>
      <c r="C160" s="2" t="s">
        <v>396</v>
      </c>
      <c r="D160" s="2" t="s">
        <v>397</v>
      </c>
      <c r="E160" s="2" t="s">
        <v>398</v>
      </c>
      <c r="F160" s="2" t="s">
        <v>399</v>
      </c>
      <c r="G160" s="2" t="s">
        <v>400</v>
      </c>
      <c r="H160" s="2" t="s">
        <v>401</v>
      </c>
      <c r="I160" s="2" t="s">
        <v>402</v>
      </c>
    </row>
    <row r="161" spans="1:9" x14ac:dyDescent="0.4">
      <c r="A161" s="44">
        <v>45672</v>
      </c>
      <c r="B161" s="2" t="s">
        <v>92</v>
      </c>
      <c r="C161" s="2" t="s">
        <v>121</v>
      </c>
      <c r="D161" s="2">
        <v>3</v>
      </c>
      <c r="E161" s="2">
        <v>51</v>
      </c>
      <c r="F161" s="2">
        <v>3</v>
      </c>
      <c r="G161" s="2">
        <v>100</v>
      </c>
      <c r="H161" s="2">
        <v>0.5</v>
      </c>
      <c r="I161" s="2" t="s">
        <v>413</v>
      </c>
    </row>
    <row r="162" spans="1:9" x14ac:dyDescent="0.4">
      <c r="A162" s="44">
        <v>45703</v>
      </c>
      <c r="B162" s="2" t="s">
        <v>93</v>
      </c>
      <c r="C162" s="2" t="s">
        <v>122</v>
      </c>
      <c r="D162" s="2">
        <v>5</v>
      </c>
      <c r="E162" s="2">
        <v>67</v>
      </c>
      <c r="F162" s="2">
        <v>5</v>
      </c>
      <c r="G162" s="2">
        <v>100</v>
      </c>
      <c r="H162" s="2">
        <v>0.7</v>
      </c>
      <c r="I162" s="2" t="s">
        <v>414</v>
      </c>
    </row>
    <row r="163" spans="1:9" x14ac:dyDescent="0.4">
      <c r="A163" s="44">
        <v>45731</v>
      </c>
      <c r="B163" s="2" t="s">
        <v>93</v>
      </c>
      <c r="C163" s="2" t="s">
        <v>123</v>
      </c>
      <c r="D163" s="2">
        <v>7</v>
      </c>
      <c r="E163" s="2">
        <v>43</v>
      </c>
      <c r="F163" s="2">
        <v>6</v>
      </c>
      <c r="G163" s="2">
        <v>100</v>
      </c>
      <c r="H163" s="2">
        <v>0.7</v>
      </c>
      <c r="I163" s="2" t="s">
        <v>415</v>
      </c>
    </row>
    <row r="164" spans="1:9" x14ac:dyDescent="0.4">
      <c r="A164" s="44">
        <v>45762</v>
      </c>
      <c r="B164" s="2" t="s">
        <v>108</v>
      </c>
      <c r="C164" s="2" t="s">
        <v>121</v>
      </c>
      <c r="D164" s="2">
        <v>3</v>
      </c>
      <c r="E164" s="2">
        <v>77</v>
      </c>
      <c r="F164" s="2">
        <v>7</v>
      </c>
      <c r="G164" s="2">
        <v>300</v>
      </c>
      <c r="H164" s="2">
        <v>0.4</v>
      </c>
      <c r="I164" s="2" t="s">
        <v>416</v>
      </c>
    </row>
    <row r="165" spans="1:9" x14ac:dyDescent="0.4">
      <c r="A165" s="44">
        <v>45792</v>
      </c>
      <c r="B165" s="2" t="s">
        <v>114</v>
      </c>
      <c r="C165" s="2" t="s">
        <v>123</v>
      </c>
      <c r="D165" s="2">
        <v>5</v>
      </c>
      <c r="E165" s="2">
        <v>43</v>
      </c>
      <c r="F165" s="2">
        <v>1</v>
      </c>
      <c r="G165" s="2">
        <v>300</v>
      </c>
      <c r="H165" s="2">
        <v>0.5</v>
      </c>
      <c r="I165" s="2" t="s">
        <v>417</v>
      </c>
    </row>
    <row r="166" spans="1:9" x14ac:dyDescent="0.4">
      <c r="A166" s="44">
        <v>45823</v>
      </c>
      <c r="B166" s="2" t="s">
        <v>92</v>
      </c>
      <c r="C166" s="2" t="s">
        <v>122</v>
      </c>
      <c r="D166" s="2">
        <v>9</v>
      </c>
      <c r="E166" s="2">
        <v>48</v>
      </c>
      <c r="F166" s="2">
        <v>10</v>
      </c>
      <c r="G166" s="2">
        <v>200</v>
      </c>
      <c r="H166" s="2">
        <v>0.2</v>
      </c>
      <c r="I166" s="2" t="s">
        <v>418</v>
      </c>
    </row>
    <row r="167" spans="1:9" x14ac:dyDescent="0.4">
      <c r="A167" s="44">
        <v>45853</v>
      </c>
      <c r="B167" s="2" t="s">
        <v>240</v>
      </c>
      <c r="C167" s="2" t="s">
        <v>123</v>
      </c>
      <c r="D167" s="2">
        <v>10</v>
      </c>
      <c r="E167" s="2">
        <v>19</v>
      </c>
      <c r="F167" s="2">
        <v>2</v>
      </c>
      <c r="G167" s="2">
        <v>200</v>
      </c>
      <c r="H167" s="2">
        <v>0.3</v>
      </c>
      <c r="I167" s="2" t="s">
        <v>419</v>
      </c>
    </row>
    <row r="168" spans="1:9" x14ac:dyDescent="0.4">
      <c r="A168" s="44">
        <v>45884</v>
      </c>
      <c r="B168" s="2" t="s">
        <v>243</v>
      </c>
      <c r="C168" s="2" t="s">
        <v>121</v>
      </c>
      <c r="D168" s="2">
        <v>8</v>
      </c>
      <c r="E168" s="2">
        <v>34</v>
      </c>
      <c r="F168" s="2">
        <v>4</v>
      </c>
      <c r="G168" s="2">
        <v>200</v>
      </c>
      <c r="H168" s="2">
        <v>0.9</v>
      </c>
      <c r="I168" s="2" t="s">
        <v>420</v>
      </c>
    </row>
    <row r="169" spans="1:9" x14ac:dyDescent="0.4">
      <c r="A169" s="44">
        <v>45915</v>
      </c>
      <c r="B169" s="2" t="s">
        <v>290</v>
      </c>
      <c r="C169" s="2" t="s">
        <v>122</v>
      </c>
      <c r="D169" s="2">
        <v>4</v>
      </c>
      <c r="E169" s="2">
        <v>55</v>
      </c>
      <c r="F169" s="2">
        <v>9</v>
      </c>
      <c r="G169" s="2">
        <v>500</v>
      </c>
      <c r="H169" s="2">
        <v>0.6</v>
      </c>
      <c r="I169" s="2" t="s">
        <v>421</v>
      </c>
    </row>
    <row r="170" spans="1:9" x14ac:dyDescent="0.4">
      <c r="A170" s="44">
        <v>45945</v>
      </c>
      <c r="B170" s="2" t="s">
        <v>114</v>
      </c>
      <c r="C170" s="2" t="s">
        <v>123</v>
      </c>
      <c r="D170" s="2">
        <v>6</v>
      </c>
      <c r="E170" s="2">
        <v>25</v>
      </c>
      <c r="F170" s="2">
        <v>8</v>
      </c>
      <c r="G170" s="2">
        <v>600</v>
      </c>
      <c r="H170" s="2">
        <v>0.3</v>
      </c>
      <c r="I170" s="2" t="s">
        <v>422</v>
      </c>
    </row>
    <row r="172" spans="1:9" x14ac:dyDescent="0.4">
      <c r="A172" s="42" t="s">
        <v>553</v>
      </c>
      <c r="B172" s="42" t="s">
        <v>585</v>
      </c>
    </row>
    <row r="173" spans="1:9" x14ac:dyDescent="0.4">
      <c r="A173" s="42" t="s">
        <v>584</v>
      </c>
      <c r="B173" t="s">
        <v>554</v>
      </c>
      <c r="C173" t="s">
        <v>555</v>
      </c>
      <c r="D173" t="s">
        <v>556</v>
      </c>
      <c r="E173" t="s">
        <v>552</v>
      </c>
    </row>
    <row r="174" spans="1:9" x14ac:dyDescent="0.4">
      <c r="A174" s="43" t="s">
        <v>598</v>
      </c>
      <c r="B174">
        <v>51</v>
      </c>
      <c r="E174">
        <v>51</v>
      </c>
    </row>
    <row r="175" spans="1:9" x14ac:dyDescent="0.4">
      <c r="A175" s="43" t="s">
        <v>599</v>
      </c>
      <c r="C175">
        <v>67</v>
      </c>
      <c r="E175">
        <v>67</v>
      </c>
    </row>
    <row r="176" spans="1:9" x14ac:dyDescent="0.4">
      <c r="A176" s="43" t="s">
        <v>600</v>
      </c>
      <c r="D176">
        <v>43</v>
      </c>
      <c r="E176">
        <v>43</v>
      </c>
    </row>
    <row r="177" spans="1:5" x14ac:dyDescent="0.4">
      <c r="A177" s="43" t="s">
        <v>601</v>
      </c>
      <c r="B177">
        <v>77</v>
      </c>
      <c r="E177">
        <v>77</v>
      </c>
    </row>
    <row r="178" spans="1:5" x14ac:dyDescent="0.4">
      <c r="A178" s="43" t="s">
        <v>602</v>
      </c>
      <c r="D178">
        <v>43</v>
      </c>
      <c r="E178">
        <v>43</v>
      </c>
    </row>
    <row r="179" spans="1:5" x14ac:dyDescent="0.4">
      <c r="A179" s="43" t="s">
        <v>603</v>
      </c>
      <c r="C179">
        <v>48</v>
      </c>
      <c r="E179">
        <v>48</v>
      </c>
    </row>
    <row r="180" spans="1:5" x14ac:dyDescent="0.4">
      <c r="A180" s="43" t="s">
        <v>604</v>
      </c>
      <c r="D180">
        <v>19</v>
      </c>
      <c r="E180">
        <v>19</v>
      </c>
    </row>
    <row r="181" spans="1:5" x14ac:dyDescent="0.4">
      <c r="A181" s="43" t="s">
        <v>605</v>
      </c>
      <c r="B181">
        <v>34</v>
      </c>
      <c r="E181">
        <v>34</v>
      </c>
    </row>
    <row r="182" spans="1:5" x14ac:dyDescent="0.4">
      <c r="A182" s="43" t="s">
        <v>606</v>
      </c>
      <c r="C182">
        <v>55</v>
      </c>
      <c r="E182">
        <v>55</v>
      </c>
    </row>
    <row r="183" spans="1:5" x14ac:dyDescent="0.4">
      <c r="A183" s="43" t="s">
        <v>607</v>
      </c>
      <c r="D183">
        <v>25</v>
      </c>
      <c r="E183">
        <v>25</v>
      </c>
    </row>
    <row r="184" spans="1:5" x14ac:dyDescent="0.4">
      <c r="A184" s="43" t="s">
        <v>552</v>
      </c>
      <c r="B184">
        <v>162</v>
      </c>
      <c r="C184">
        <v>170</v>
      </c>
      <c r="D184">
        <v>130</v>
      </c>
      <c r="E184">
        <v>462</v>
      </c>
    </row>
    <row r="204" spans="1:2" x14ac:dyDescent="0.4">
      <c r="A204" s="34" t="s">
        <v>183</v>
      </c>
      <c r="B204" t="s">
        <v>586</v>
      </c>
    </row>
    <row r="217" spans="1:2" x14ac:dyDescent="0.4">
      <c r="A217" t="s">
        <v>587</v>
      </c>
    </row>
    <row r="220" spans="1:2" x14ac:dyDescent="0.4">
      <c r="A220" s="34" t="s">
        <v>588</v>
      </c>
      <c r="B220" t="s">
        <v>589</v>
      </c>
    </row>
    <row r="233" spans="1:9" x14ac:dyDescent="0.4">
      <c r="A233" s="19" t="s">
        <v>590</v>
      </c>
      <c r="B233" t="s">
        <v>591</v>
      </c>
    </row>
    <row r="235" spans="1:9" x14ac:dyDescent="0.4">
      <c r="A235" s="10" t="s">
        <v>394</v>
      </c>
      <c r="B235" s="13" t="s">
        <v>395</v>
      </c>
      <c r="C235" s="13" t="s">
        <v>396</v>
      </c>
      <c r="D235" s="13" t="s">
        <v>397</v>
      </c>
      <c r="E235" s="13" t="s">
        <v>398</v>
      </c>
      <c r="F235" s="13" t="s">
        <v>399</v>
      </c>
      <c r="G235" s="13" t="s">
        <v>400</v>
      </c>
      <c r="H235" s="13" t="s">
        <v>401</v>
      </c>
      <c r="I235" s="8" t="s">
        <v>402</v>
      </c>
    </row>
    <row r="236" spans="1:9" x14ac:dyDescent="0.4">
      <c r="A236" s="26" t="s">
        <v>403</v>
      </c>
      <c r="B236" s="2" t="s">
        <v>92</v>
      </c>
      <c r="C236" s="2" t="s">
        <v>121</v>
      </c>
      <c r="D236" s="2">
        <v>3</v>
      </c>
      <c r="E236" s="2">
        <v>51</v>
      </c>
      <c r="F236" s="2">
        <v>3</v>
      </c>
      <c r="G236" s="2">
        <v>100</v>
      </c>
      <c r="H236" s="2">
        <v>0.5</v>
      </c>
      <c r="I236" s="14" t="s">
        <v>413</v>
      </c>
    </row>
    <row r="237" spans="1:9" x14ac:dyDescent="0.4">
      <c r="A237" s="26" t="s">
        <v>404</v>
      </c>
      <c r="B237" s="2" t="s">
        <v>93</v>
      </c>
      <c r="C237" s="2" t="s">
        <v>122</v>
      </c>
      <c r="D237" s="2">
        <v>5</v>
      </c>
      <c r="E237" s="2">
        <v>67</v>
      </c>
      <c r="F237" s="2">
        <v>5</v>
      </c>
      <c r="G237" s="2">
        <v>100</v>
      </c>
      <c r="H237" s="2">
        <v>0.7</v>
      </c>
      <c r="I237" s="14" t="s">
        <v>414</v>
      </c>
    </row>
    <row r="238" spans="1:9" x14ac:dyDescent="0.4">
      <c r="A238" s="26" t="s">
        <v>405</v>
      </c>
      <c r="B238" s="2" t="s">
        <v>93</v>
      </c>
      <c r="C238" s="2" t="s">
        <v>123</v>
      </c>
      <c r="D238" s="2">
        <v>7</v>
      </c>
      <c r="E238" s="2">
        <v>43</v>
      </c>
      <c r="F238" s="2">
        <v>6</v>
      </c>
      <c r="G238" s="2">
        <v>100</v>
      </c>
      <c r="H238" s="2">
        <v>0.7</v>
      </c>
      <c r="I238" s="14" t="s">
        <v>415</v>
      </c>
    </row>
    <row r="239" spans="1:9" x14ac:dyDescent="0.4">
      <c r="A239" s="26" t="s">
        <v>406</v>
      </c>
      <c r="B239" s="2" t="s">
        <v>108</v>
      </c>
      <c r="C239" s="2" t="s">
        <v>121</v>
      </c>
      <c r="D239" s="2">
        <v>3</v>
      </c>
      <c r="E239" s="2">
        <v>77</v>
      </c>
      <c r="F239" s="2">
        <v>7</v>
      </c>
      <c r="G239" s="2">
        <v>300</v>
      </c>
      <c r="H239" s="2">
        <v>0.4</v>
      </c>
      <c r="I239" s="14" t="s">
        <v>416</v>
      </c>
    </row>
    <row r="240" spans="1:9" x14ac:dyDescent="0.4">
      <c r="A240" s="26" t="s">
        <v>407</v>
      </c>
      <c r="B240" s="2" t="s">
        <v>114</v>
      </c>
      <c r="C240" s="2" t="s">
        <v>123</v>
      </c>
      <c r="D240" s="2">
        <v>5</v>
      </c>
      <c r="E240" s="2">
        <v>43</v>
      </c>
      <c r="F240" s="2">
        <v>1</v>
      </c>
      <c r="G240" s="2">
        <v>300</v>
      </c>
      <c r="H240" s="2">
        <v>0.5</v>
      </c>
      <c r="I240" s="14" t="s">
        <v>417</v>
      </c>
    </row>
    <row r="241" spans="1:9" x14ac:dyDescent="0.4">
      <c r="A241" s="26" t="s">
        <v>408</v>
      </c>
      <c r="B241" s="2" t="s">
        <v>92</v>
      </c>
      <c r="C241" s="2" t="s">
        <v>122</v>
      </c>
      <c r="D241" s="2">
        <v>9</v>
      </c>
      <c r="E241" s="2">
        <v>48</v>
      </c>
      <c r="F241" s="2">
        <v>10</v>
      </c>
      <c r="G241" s="2">
        <v>200</v>
      </c>
      <c r="H241" s="2">
        <v>0.2</v>
      </c>
      <c r="I241" s="14" t="s">
        <v>418</v>
      </c>
    </row>
    <row r="242" spans="1:9" x14ac:dyDescent="0.4">
      <c r="A242" s="26" t="s">
        <v>409</v>
      </c>
      <c r="B242" s="2" t="s">
        <v>240</v>
      </c>
      <c r="C242" s="2" t="s">
        <v>123</v>
      </c>
      <c r="D242" s="2">
        <v>10</v>
      </c>
      <c r="E242" s="2">
        <v>19</v>
      </c>
      <c r="F242" s="2">
        <v>2</v>
      </c>
      <c r="G242" s="2">
        <v>200</v>
      </c>
      <c r="H242" s="2">
        <v>0.3</v>
      </c>
      <c r="I242" s="14" t="s">
        <v>419</v>
      </c>
    </row>
    <row r="243" spans="1:9" x14ac:dyDescent="0.4">
      <c r="A243" s="26" t="s">
        <v>410</v>
      </c>
      <c r="B243" s="2" t="s">
        <v>243</v>
      </c>
      <c r="C243" s="2" t="s">
        <v>121</v>
      </c>
      <c r="D243" s="2">
        <v>8</v>
      </c>
      <c r="E243" s="2">
        <v>34</v>
      </c>
      <c r="F243" s="2">
        <v>4</v>
      </c>
      <c r="G243" s="2">
        <v>200</v>
      </c>
      <c r="H243" s="2">
        <v>0.9</v>
      </c>
      <c r="I243" s="14" t="s">
        <v>420</v>
      </c>
    </row>
    <row r="244" spans="1:9" x14ac:dyDescent="0.4">
      <c r="A244" s="26" t="s">
        <v>411</v>
      </c>
      <c r="B244" s="2" t="s">
        <v>290</v>
      </c>
      <c r="C244" s="2" t="s">
        <v>122</v>
      </c>
      <c r="D244" s="2">
        <v>4</v>
      </c>
      <c r="E244" s="2">
        <v>55</v>
      </c>
      <c r="F244" s="2">
        <v>9</v>
      </c>
      <c r="G244" s="2">
        <v>500</v>
      </c>
      <c r="H244" s="2">
        <v>0.6</v>
      </c>
      <c r="I244" s="14" t="s">
        <v>421</v>
      </c>
    </row>
    <row r="245" spans="1:9" x14ac:dyDescent="0.4">
      <c r="A245" s="5" t="s">
        <v>412</v>
      </c>
      <c r="B245" s="11" t="s">
        <v>114</v>
      </c>
      <c r="C245" s="11" t="s">
        <v>123</v>
      </c>
      <c r="D245" s="11">
        <v>6</v>
      </c>
      <c r="E245" s="11">
        <v>25</v>
      </c>
      <c r="F245" s="11">
        <v>8</v>
      </c>
      <c r="G245" s="11">
        <v>600</v>
      </c>
      <c r="H245" s="11">
        <v>0.3</v>
      </c>
      <c r="I245" s="3" t="s">
        <v>422</v>
      </c>
    </row>
    <row r="247" spans="1:9" x14ac:dyDescent="0.4">
      <c r="A247" s="19" t="s">
        <v>592</v>
      </c>
    </row>
    <row r="261" spans="1:2" x14ac:dyDescent="0.4">
      <c r="A261" s="34" t="s">
        <v>184</v>
      </c>
      <c r="B261" t="s">
        <v>593</v>
      </c>
    </row>
    <row r="274" spans="1:2" x14ac:dyDescent="0.4">
      <c r="A274" t="s">
        <v>594</v>
      </c>
    </row>
    <row r="277" spans="1:2" x14ac:dyDescent="0.4">
      <c r="A277" s="34" t="s">
        <v>595</v>
      </c>
      <c r="B277" s="34"/>
    </row>
    <row r="278" spans="1:2" x14ac:dyDescent="0.4">
      <c r="A278" t="s">
        <v>610</v>
      </c>
    </row>
    <row r="291" spans="1:9" x14ac:dyDescent="0.4">
      <c r="A291" s="10" t="s">
        <v>394</v>
      </c>
      <c r="B291" s="13" t="s">
        <v>395</v>
      </c>
      <c r="C291" s="13" t="s">
        <v>396</v>
      </c>
      <c r="D291" s="13" t="s">
        <v>397</v>
      </c>
      <c r="E291" s="13" t="s">
        <v>398</v>
      </c>
      <c r="F291" s="13" t="s">
        <v>399</v>
      </c>
      <c r="G291" s="13" t="s">
        <v>400</v>
      </c>
      <c r="H291" s="13" t="s">
        <v>401</v>
      </c>
      <c r="I291" s="8" t="s">
        <v>402</v>
      </c>
    </row>
    <row r="292" spans="1:9" x14ac:dyDescent="0.4">
      <c r="A292" s="45">
        <v>45672</v>
      </c>
      <c r="B292" s="2" t="s">
        <v>92</v>
      </c>
      <c r="C292" s="2" t="s">
        <v>121</v>
      </c>
      <c r="D292" s="2">
        <v>3</v>
      </c>
      <c r="E292" s="2">
        <v>51</v>
      </c>
      <c r="F292" s="2">
        <v>3</v>
      </c>
      <c r="G292" s="2">
        <v>100</v>
      </c>
      <c r="H292" s="2">
        <v>0.5</v>
      </c>
      <c r="I292" s="14" t="s">
        <v>413</v>
      </c>
    </row>
    <row r="293" spans="1:9" x14ac:dyDescent="0.4">
      <c r="A293" s="45">
        <v>45703</v>
      </c>
      <c r="B293" s="2" t="s">
        <v>93</v>
      </c>
      <c r="C293" s="2" t="s">
        <v>122</v>
      </c>
      <c r="D293" s="2">
        <v>5</v>
      </c>
      <c r="E293" s="2">
        <v>67</v>
      </c>
      <c r="F293" s="2">
        <v>5</v>
      </c>
      <c r="G293" s="2">
        <v>100</v>
      </c>
      <c r="H293" s="2">
        <v>0.7</v>
      </c>
      <c r="I293" s="14" t="s">
        <v>414</v>
      </c>
    </row>
    <row r="294" spans="1:9" x14ac:dyDescent="0.4">
      <c r="A294" s="45">
        <v>45731</v>
      </c>
      <c r="B294" s="2" t="s">
        <v>93</v>
      </c>
      <c r="C294" s="2" t="s">
        <v>123</v>
      </c>
      <c r="D294" s="2">
        <v>7</v>
      </c>
      <c r="E294" s="2">
        <v>43</v>
      </c>
      <c r="F294" s="2">
        <v>6</v>
      </c>
      <c r="G294" s="2">
        <v>100</v>
      </c>
      <c r="H294" s="2">
        <v>0.7</v>
      </c>
      <c r="I294" s="14" t="s">
        <v>415</v>
      </c>
    </row>
    <row r="295" spans="1:9" x14ac:dyDescent="0.4">
      <c r="A295" s="45">
        <v>45762</v>
      </c>
      <c r="B295" s="2" t="s">
        <v>108</v>
      </c>
      <c r="C295" s="2" t="s">
        <v>121</v>
      </c>
      <c r="D295" s="2">
        <v>3</v>
      </c>
      <c r="E295" s="2">
        <v>77</v>
      </c>
      <c r="F295" s="2">
        <v>7</v>
      </c>
      <c r="G295" s="2">
        <v>300</v>
      </c>
      <c r="H295" s="2">
        <v>0.4</v>
      </c>
      <c r="I295" s="14" t="s">
        <v>416</v>
      </c>
    </row>
    <row r="296" spans="1:9" x14ac:dyDescent="0.4">
      <c r="A296" s="45">
        <v>45792</v>
      </c>
      <c r="B296" s="2" t="s">
        <v>114</v>
      </c>
      <c r="C296" s="2" t="s">
        <v>123</v>
      </c>
      <c r="D296" s="2">
        <v>5</v>
      </c>
      <c r="E296" s="2">
        <v>43</v>
      </c>
      <c r="F296" s="2">
        <v>1</v>
      </c>
      <c r="G296" s="2">
        <v>300</v>
      </c>
      <c r="H296" s="2">
        <v>0.5</v>
      </c>
      <c r="I296" s="14" t="s">
        <v>417</v>
      </c>
    </row>
    <row r="297" spans="1:9" x14ac:dyDescent="0.4">
      <c r="A297" s="45">
        <v>45823</v>
      </c>
      <c r="B297" s="2" t="s">
        <v>92</v>
      </c>
      <c r="C297" s="2" t="s">
        <v>122</v>
      </c>
      <c r="D297" s="2">
        <v>9</v>
      </c>
      <c r="E297" s="2">
        <v>48</v>
      </c>
      <c r="F297" s="2">
        <v>10</v>
      </c>
      <c r="G297" s="2">
        <v>200</v>
      </c>
      <c r="H297" s="2">
        <v>0.2</v>
      </c>
      <c r="I297" s="14" t="s">
        <v>418</v>
      </c>
    </row>
    <row r="298" spans="1:9" x14ac:dyDescent="0.4">
      <c r="A298" s="45">
        <v>45853</v>
      </c>
      <c r="B298" s="2" t="s">
        <v>240</v>
      </c>
      <c r="C298" s="2" t="s">
        <v>123</v>
      </c>
      <c r="D298" s="2">
        <v>10</v>
      </c>
      <c r="E298" s="2">
        <v>19</v>
      </c>
      <c r="F298" s="2">
        <v>2</v>
      </c>
      <c r="G298" s="2">
        <v>200</v>
      </c>
      <c r="H298" s="2">
        <v>0.3</v>
      </c>
      <c r="I298" s="14" t="s">
        <v>419</v>
      </c>
    </row>
    <row r="299" spans="1:9" x14ac:dyDescent="0.4">
      <c r="A299" s="45">
        <v>45884</v>
      </c>
      <c r="B299" s="2" t="s">
        <v>243</v>
      </c>
      <c r="C299" s="2" t="s">
        <v>121</v>
      </c>
      <c r="D299" s="2">
        <v>8</v>
      </c>
      <c r="E299" s="2">
        <v>34</v>
      </c>
      <c r="F299" s="2">
        <v>4</v>
      </c>
      <c r="G299" s="2">
        <v>200</v>
      </c>
      <c r="H299" s="2">
        <v>0.9</v>
      </c>
      <c r="I299" s="14" t="s">
        <v>420</v>
      </c>
    </row>
    <row r="300" spans="1:9" x14ac:dyDescent="0.4">
      <c r="A300" s="45">
        <v>45915</v>
      </c>
      <c r="B300" s="2" t="s">
        <v>290</v>
      </c>
      <c r="C300" s="2" t="s">
        <v>122</v>
      </c>
      <c r="D300" s="2">
        <v>4</v>
      </c>
      <c r="E300" s="2">
        <v>55</v>
      </c>
      <c r="F300" s="2">
        <v>9</v>
      </c>
      <c r="G300" s="2">
        <v>500</v>
      </c>
      <c r="H300" s="2">
        <v>0.6</v>
      </c>
      <c r="I300" s="14" t="s">
        <v>421</v>
      </c>
    </row>
    <row r="301" spans="1:9" x14ac:dyDescent="0.4">
      <c r="A301" s="45">
        <v>45945</v>
      </c>
      <c r="B301" s="2" t="s">
        <v>114</v>
      </c>
      <c r="C301" s="2" t="s">
        <v>123</v>
      </c>
      <c r="D301" s="2">
        <v>6</v>
      </c>
      <c r="E301" s="2">
        <v>25</v>
      </c>
      <c r="F301" s="2">
        <v>8</v>
      </c>
      <c r="G301" s="2">
        <v>600</v>
      </c>
      <c r="H301" s="2">
        <v>0.3</v>
      </c>
      <c r="I301" s="14" t="s">
        <v>422</v>
      </c>
    </row>
    <row r="302" spans="1:9" x14ac:dyDescent="0.4">
      <c r="A302" s="45">
        <v>45976</v>
      </c>
      <c r="B302" s="2" t="s">
        <v>108</v>
      </c>
      <c r="C302" s="2" t="s">
        <v>122</v>
      </c>
      <c r="D302" s="2">
        <v>4</v>
      </c>
      <c r="E302" s="2">
        <v>47</v>
      </c>
      <c r="F302" s="2">
        <v>5</v>
      </c>
      <c r="G302" s="2">
        <v>300</v>
      </c>
      <c r="H302" s="2">
        <v>0.4</v>
      </c>
      <c r="I302" s="14" t="s">
        <v>596</v>
      </c>
    </row>
    <row r="303" spans="1:9" x14ac:dyDescent="0.4">
      <c r="A303" s="46">
        <v>46006</v>
      </c>
      <c r="B303" s="11" t="s">
        <v>93</v>
      </c>
      <c r="C303" s="11" t="s">
        <v>121</v>
      </c>
      <c r="D303" s="11">
        <v>9</v>
      </c>
      <c r="E303" s="11">
        <v>39</v>
      </c>
      <c r="F303" s="11">
        <v>8</v>
      </c>
      <c r="G303" s="11">
        <v>800</v>
      </c>
      <c r="H303" s="11">
        <v>0.6</v>
      </c>
      <c r="I303" s="3" t="s">
        <v>597</v>
      </c>
    </row>
    <row r="306" spans="1:2" x14ac:dyDescent="0.4">
      <c r="A306" s="34" t="s">
        <v>181</v>
      </c>
    </row>
    <row r="307" spans="1:2" x14ac:dyDescent="0.4">
      <c r="A307" t="s">
        <v>611</v>
      </c>
    </row>
    <row r="309" spans="1:2" x14ac:dyDescent="0.4">
      <c r="A309" s="34" t="s">
        <v>791</v>
      </c>
    </row>
    <row r="310" spans="1:2" x14ac:dyDescent="0.4">
      <c r="A310" t="s">
        <v>792</v>
      </c>
      <c r="B310" t="s">
        <v>793</v>
      </c>
    </row>
    <row r="360" spans="1:1" x14ac:dyDescent="0.4">
      <c r="A360" s="34" t="s">
        <v>182</v>
      </c>
    </row>
    <row r="361" spans="1:1" x14ac:dyDescent="0.4">
      <c r="A361" t="s">
        <v>587</v>
      </c>
    </row>
  </sheetData>
  <dataConsolidate topLabels="1">
    <dataRefs count="2">
      <dataRef ref="D23:E28" sheet="Excel常用功能"/>
      <dataRef ref="G23:H28" sheet="Excel常用功能"/>
    </dataRefs>
  </dataConsolidate>
  <phoneticPr fontId="1" type="noConversion"/>
  <pageMargins left="0.7" right="0.7" top="0.75" bottom="0.75" header="0.3" footer="0.3"/>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55FD-3D6A-4D14-8BB3-84BB827CB9D5}">
  <dimension ref="A1:F18"/>
  <sheetViews>
    <sheetView tabSelected="1" workbookViewId="0">
      <selection activeCell="D15" sqref="D15"/>
    </sheetView>
  </sheetViews>
  <sheetFormatPr defaultRowHeight="13.9" x14ac:dyDescent="0.4"/>
  <cols>
    <col min="1" max="6" width="20.59765625" customWidth="1"/>
  </cols>
  <sheetData>
    <row r="1" spans="1:6" ht="19.05" customHeight="1" x14ac:dyDescent="0.4">
      <c r="A1" s="53" t="s">
        <v>794</v>
      </c>
      <c r="B1" s="53" t="s">
        <v>811</v>
      </c>
      <c r="C1" s="53" t="s">
        <v>812</v>
      </c>
      <c r="D1" s="53" t="s">
        <v>813</v>
      </c>
      <c r="E1" s="53" t="s">
        <v>814</v>
      </c>
      <c r="F1" s="53" t="s">
        <v>815</v>
      </c>
    </row>
    <row r="2" spans="1:6" ht="19.05" customHeight="1" x14ac:dyDescent="0.4">
      <c r="A2" s="2" t="s">
        <v>795</v>
      </c>
      <c r="B2" s="54" t="s">
        <v>816</v>
      </c>
      <c r="C2" s="54" t="s">
        <v>816</v>
      </c>
      <c r="D2" s="54" t="s">
        <v>817</v>
      </c>
      <c r="E2" s="54" t="s">
        <v>818</v>
      </c>
      <c r="F2" s="54"/>
    </row>
    <row r="3" spans="1:6" ht="19.05" customHeight="1" x14ac:dyDescent="0.4">
      <c r="A3" s="2" t="s">
        <v>796</v>
      </c>
      <c r="B3" s="54"/>
      <c r="C3" s="54"/>
      <c r="D3" s="54"/>
      <c r="E3" s="54" t="s">
        <v>817</v>
      </c>
      <c r="F3" s="54" t="s">
        <v>817</v>
      </c>
    </row>
    <row r="4" spans="1:6" ht="19.05" customHeight="1" x14ac:dyDescent="0.4">
      <c r="A4" s="2" t="s">
        <v>797</v>
      </c>
      <c r="B4" s="54" t="s">
        <v>816</v>
      </c>
      <c r="C4" s="54"/>
      <c r="D4" s="54"/>
      <c r="E4" s="54"/>
      <c r="F4" s="54"/>
    </row>
    <row r="5" spans="1:6" ht="19.05" customHeight="1" x14ac:dyDescent="0.4">
      <c r="A5" s="2" t="s">
        <v>798</v>
      </c>
      <c r="B5" s="54"/>
      <c r="C5" s="54" t="s">
        <v>816</v>
      </c>
      <c r="D5" s="54"/>
      <c r="E5" s="54"/>
      <c r="F5" s="54"/>
    </row>
    <row r="6" spans="1:6" ht="19.05" customHeight="1" x14ac:dyDescent="0.4">
      <c r="A6" s="2" t="s">
        <v>799</v>
      </c>
      <c r="B6" s="54"/>
      <c r="C6" s="54"/>
      <c r="D6" s="54"/>
      <c r="E6" s="54" t="s">
        <v>816</v>
      </c>
      <c r="F6" s="54"/>
    </row>
    <row r="7" spans="1:6" ht="19.05" customHeight="1" x14ac:dyDescent="0.4">
      <c r="A7" s="2" t="s">
        <v>800</v>
      </c>
      <c r="B7" s="54"/>
      <c r="C7" s="54"/>
      <c r="D7" s="54" t="s">
        <v>818</v>
      </c>
      <c r="E7" s="54"/>
      <c r="F7" s="54" t="s">
        <v>818</v>
      </c>
    </row>
    <row r="8" spans="1:6" ht="19.05" customHeight="1" x14ac:dyDescent="0.4">
      <c r="A8" s="2" t="s">
        <v>801</v>
      </c>
      <c r="B8" s="54"/>
      <c r="C8" s="54"/>
      <c r="D8" s="54"/>
      <c r="E8" s="54"/>
      <c r="F8" s="54"/>
    </row>
    <row r="9" spans="1:6" ht="19.05" customHeight="1" x14ac:dyDescent="0.4">
      <c r="A9" s="2" t="s">
        <v>802</v>
      </c>
      <c r="B9" s="54"/>
      <c r="C9" s="54"/>
      <c r="D9" s="54"/>
      <c r="E9" s="54"/>
      <c r="F9" s="54"/>
    </row>
    <row r="10" spans="1:6" ht="19.05" customHeight="1" x14ac:dyDescent="0.4">
      <c r="A10" s="2" t="s">
        <v>803</v>
      </c>
      <c r="B10" s="54"/>
      <c r="C10" s="54"/>
      <c r="D10" s="54"/>
      <c r="E10" s="54"/>
      <c r="F10" s="54"/>
    </row>
    <row r="11" spans="1:6" ht="19.05" customHeight="1" x14ac:dyDescent="0.4">
      <c r="A11" s="2" t="s">
        <v>804</v>
      </c>
      <c r="B11" s="54"/>
      <c r="C11" s="54"/>
      <c r="D11" s="54"/>
      <c r="E11" s="54"/>
      <c r="F11" s="54"/>
    </row>
    <row r="12" spans="1:6" ht="19.05" customHeight="1" x14ac:dyDescent="0.4">
      <c r="A12" s="2" t="s">
        <v>805</v>
      </c>
      <c r="B12" s="54" t="s">
        <v>816</v>
      </c>
      <c r="C12" s="54"/>
      <c r="D12" s="54"/>
      <c r="E12" s="54"/>
      <c r="F12" s="54"/>
    </row>
    <row r="13" spans="1:6" ht="19.05" customHeight="1" x14ac:dyDescent="0.4">
      <c r="A13" s="2" t="s">
        <v>819</v>
      </c>
      <c r="B13" s="54" t="s">
        <v>816</v>
      </c>
      <c r="C13" s="54"/>
      <c r="D13" s="54"/>
      <c r="E13" s="54"/>
      <c r="F13" s="54"/>
    </row>
    <row r="14" spans="1:6" ht="19.05" customHeight="1" x14ac:dyDescent="0.4">
      <c r="A14" s="2" t="s">
        <v>806</v>
      </c>
      <c r="B14" s="54"/>
      <c r="C14" s="54"/>
      <c r="D14" s="54" t="s">
        <v>816</v>
      </c>
      <c r="E14" s="54"/>
      <c r="F14" s="54"/>
    </row>
    <row r="15" spans="1:6" ht="19.05" customHeight="1" x14ac:dyDescent="0.4">
      <c r="A15" s="2" t="s">
        <v>807</v>
      </c>
      <c r="B15" s="54"/>
      <c r="C15" s="54"/>
      <c r="D15" s="54"/>
      <c r="E15" s="54"/>
      <c r="F15" s="54"/>
    </row>
    <row r="16" spans="1:6" ht="19.05" customHeight="1" x14ac:dyDescent="0.4">
      <c r="A16" s="2" t="s">
        <v>808</v>
      </c>
      <c r="B16" s="54"/>
      <c r="C16" s="54"/>
      <c r="D16" s="54"/>
      <c r="E16" s="54"/>
      <c r="F16" s="54"/>
    </row>
    <row r="17" spans="1:6" ht="19.05" customHeight="1" x14ac:dyDescent="0.4">
      <c r="A17" s="2" t="s">
        <v>809</v>
      </c>
      <c r="B17" s="54" t="s">
        <v>816</v>
      </c>
      <c r="C17" s="54"/>
      <c r="D17" s="54"/>
      <c r="E17" s="54"/>
      <c r="F17" s="54"/>
    </row>
    <row r="18" spans="1:6" ht="19.05" customHeight="1" x14ac:dyDescent="0.4">
      <c r="A18" s="2" t="s">
        <v>810</v>
      </c>
      <c r="B18" s="54"/>
      <c r="C18" s="54"/>
      <c r="D18" s="54"/>
      <c r="E18" s="54"/>
      <c r="F18" s="54"/>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1499-FDDB-4DF2-A8B1-505C3FA3663D}">
  <dimension ref="A1:M31"/>
  <sheetViews>
    <sheetView topLeftCell="G1" zoomScale="90" zoomScaleNormal="90" workbookViewId="0">
      <selection activeCell="H26" sqref="H26"/>
    </sheetView>
  </sheetViews>
  <sheetFormatPr defaultRowHeight="13.9" x14ac:dyDescent="0.4"/>
  <cols>
    <col min="3" max="3" width="10.33203125" customWidth="1"/>
    <col min="6" max="6" width="10.33203125" customWidth="1"/>
    <col min="7" max="7" width="5.59765625" customWidth="1"/>
    <col min="8" max="8" width="13.3984375" bestFit="1" customWidth="1"/>
    <col min="9" max="12" width="10" bestFit="1" customWidth="1"/>
    <col min="13" max="13" width="11.1328125" bestFit="1" customWidth="1"/>
    <col min="14" max="14" width="13.33203125" bestFit="1" customWidth="1"/>
    <col min="15" max="15" width="15.3984375" bestFit="1" customWidth="1"/>
    <col min="16" max="16" width="13.33203125" bestFit="1" customWidth="1"/>
    <col min="17" max="17" width="19.46484375" bestFit="1" customWidth="1"/>
    <col min="18" max="18" width="17.3984375" bestFit="1" customWidth="1"/>
  </cols>
  <sheetData>
    <row r="1" spans="1:13" x14ac:dyDescent="0.4">
      <c r="A1" t="s">
        <v>612</v>
      </c>
      <c r="B1" t="s">
        <v>613</v>
      </c>
      <c r="C1" t="s">
        <v>614</v>
      </c>
      <c r="D1" t="s">
        <v>615</v>
      </c>
      <c r="E1" t="s">
        <v>616</v>
      </c>
      <c r="F1" t="s">
        <v>617</v>
      </c>
      <c r="H1" s="42" t="s">
        <v>634</v>
      </c>
      <c r="I1" s="42" t="s">
        <v>585</v>
      </c>
    </row>
    <row r="2" spans="1:13" x14ac:dyDescent="0.4">
      <c r="A2" s="20">
        <v>45658</v>
      </c>
      <c r="B2" t="s">
        <v>618</v>
      </c>
      <c r="C2" t="s">
        <v>619</v>
      </c>
      <c r="D2" t="s">
        <v>620</v>
      </c>
      <c r="E2">
        <v>12000</v>
      </c>
      <c r="F2">
        <v>8</v>
      </c>
      <c r="H2" s="42" t="s">
        <v>584</v>
      </c>
      <c r="I2" t="s">
        <v>619</v>
      </c>
      <c r="J2" t="s">
        <v>628</v>
      </c>
      <c r="K2" t="s">
        <v>622</v>
      </c>
      <c r="L2" t="s">
        <v>625</v>
      </c>
      <c r="M2" t="s">
        <v>552</v>
      </c>
    </row>
    <row r="3" spans="1:13" x14ac:dyDescent="0.4">
      <c r="A3" s="20">
        <v>45659</v>
      </c>
      <c r="B3" t="s">
        <v>621</v>
      </c>
      <c r="C3" t="s">
        <v>622</v>
      </c>
      <c r="D3" t="s">
        <v>623</v>
      </c>
      <c r="E3">
        <v>9500</v>
      </c>
      <c r="F3">
        <v>6</v>
      </c>
      <c r="H3" s="43" t="s">
        <v>624</v>
      </c>
      <c r="I3" s="47"/>
      <c r="J3" s="47">
        <v>15500</v>
      </c>
      <c r="K3" s="47"/>
      <c r="L3" s="47">
        <v>34500</v>
      </c>
      <c r="M3" s="47">
        <v>50000</v>
      </c>
    </row>
    <row r="4" spans="1:13" x14ac:dyDescent="0.4">
      <c r="A4" s="20">
        <v>45660</v>
      </c>
      <c r="B4" t="s">
        <v>624</v>
      </c>
      <c r="C4" t="s">
        <v>625</v>
      </c>
      <c r="D4" t="s">
        <v>626</v>
      </c>
      <c r="E4">
        <v>7500</v>
      </c>
      <c r="F4">
        <v>5</v>
      </c>
      <c r="H4" s="43" t="s">
        <v>618</v>
      </c>
      <c r="I4" s="47">
        <v>12000</v>
      </c>
      <c r="J4" s="47"/>
      <c r="K4" s="47">
        <v>60500</v>
      </c>
      <c r="L4" s="47"/>
      <c r="M4" s="47">
        <v>72500</v>
      </c>
    </row>
    <row r="5" spans="1:13" x14ac:dyDescent="0.4">
      <c r="A5" s="20">
        <v>45661</v>
      </c>
      <c r="B5" t="s">
        <v>627</v>
      </c>
      <c r="C5" t="s">
        <v>628</v>
      </c>
      <c r="D5" t="s">
        <v>629</v>
      </c>
      <c r="E5">
        <v>8500</v>
      </c>
      <c r="F5">
        <v>4</v>
      </c>
      <c r="H5" s="43" t="s">
        <v>621</v>
      </c>
      <c r="I5" s="47">
        <v>74500</v>
      </c>
      <c r="J5" s="47"/>
      <c r="K5" s="47">
        <v>9500</v>
      </c>
      <c r="L5" s="47"/>
      <c r="M5" s="47">
        <v>84000</v>
      </c>
    </row>
    <row r="6" spans="1:13" x14ac:dyDescent="0.4">
      <c r="A6" s="20">
        <v>45662</v>
      </c>
      <c r="B6" t="s">
        <v>618</v>
      </c>
      <c r="C6" t="s">
        <v>622</v>
      </c>
      <c r="D6" t="s">
        <v>630</v>
      </c>
      <c r="E6">
        <v>9000</v>
      </c>
      <c r="F6">
        <v>7</v>
      </c>
      <c r="H6" s="43" t="s">
        <v>627</v>
      </c>
      <c r="I6" s="47"/>
      <c r="J6" s="47">
        <v>42000</v>
      </c>
      <c r="K6" s="47"/>
      <c r="L6" s="47">
        <v>14000</v>
      </c>
      <c r="M6" s="47">
        <v>56000</v>
      </c>
    </row>
    <row r="7" spans="1:13" x14ac:dyDescent="0.4">
      <c r="A7" s="20">
        <v>45663</v>
      </c>
      <c r="B7" t="s">
        <v>621</v>
      </c>
      <c r="C7" t="s">
        <v>619</v>
      </c>
      <c r="D7" t="s">
        <v>631</v>
      </c>
      <c r="E7">
        <v>10000</v>
      </c>
      <c r="F7">
        <v>9</v>
      </c>
      <c r="H7" s="43" t="s">
        <v>552</v>
      </c>
      <c r="I7" s="47">
        <v>86500</v>
      </c>
      <c r="J7" s="47">
        <v>57500</v>
      </c>
      <c r="K7" s="47">
        <v>70000</v>
      </c>
      <c r="L7" s="47">
        <v>48500</v>
      </c>
      <c r="M7" s="47">
        <v>262500</v>
      </c>
    </row>
    <row r="8" spans="1:13" x14ac:dyDescent="0.4">
      <c r="A8" s="20">
        <v>45664</v>
      </c>
      <c r="B8" t="s">
        <v>624</v>
      </c>
      <c r="C8" t="s">
        <v>628</v>
      </c>
      <c r="D8" t="s">
        <v>632</v>
      </c>
      <c r="E8">
        <v>8000</v>
      </c>
      <c r="F8">
        <v>5</v>
      </c>
    </row>
    <row r="9" spans="1:13" x14ac:dyDescent="0.4">
      <c r="A9" s="20">
        <v>45665</v>
      </c>
      <c r="B9" t="s">
        <v>627</v>
      </c>
      <c r="C9" t="s">
        <v>625</v>
      </c>
      <c r="D9" t="s">
        <v>633</v>
      </c>
      <c r="E9">
        <v>7000</v>
      </c>
      <c r="F9">
        <v>4</v>
      </c>
    </row>
    <row r="10" spans="1:13" x14ac:dyDescent="0.4">
      <c r="A10" s="20">
        <v>45666</v>
      </c>
      <c r="B10" t="s">
        <v>618</v>
      </c>
      <c r="C10" t="s">
        <v>622</v>
      </c>
      <c r="D10" t="s">
        <v>620</v>
      </c>
      <c r="E10">
        <v>8500</v>
      </c>
      <c r="F10">
        <v>6</v>
      </c>
    </row>
    <row r="11" spans="1:13" x14ac:dyDescent="0.4">
      <c r="A11" s="20">
        <v>45667</v>
      </c>
      <c r="B11" t="s">
        <v>621</v>
      </c>
      <c r="C11" t="s">
        <v>619</v>
      </c>
      <c r="D11" t="s">
        <v>623</v>
      </c>
      <c r="E11">
        <v>10500</v>
      </c>
      <c r="F11">
        <v>8</v>
      </c>
    </row>
    <row r="12" spans="1:13" x14ac:dyDescent="0.4">
      <c r="A12" s="20">
        <v>45668</v>
      </c>
      <c r="B12" t="s">
        <v>624</v>
      </c>
      <c r="C12" t="s">
        <v>625</v>
      </c>
      <c r="D12" t="s">
        <v>626</v>
      </c>
      <c r="E12">
        <v>6500</v>
      </c>
      <c r="F12">
        <v>4</v>
      </c>
    </row>
    <row r="13" spans="1:13" x14ac:dyDescent="0.4">
      <c r="A13" s="20">
        <v>45669</v>
      </c>
      <c r="B13" t="s">
        <v>627</v>
      </c>
      <c r="C13" t="s">
        <v>628</v>
      </c>
      <c r="D13" t="s">
        <v>629</v>
      </c>
      <c r="E13">
        <v>8500</v>
      </c>
      <c r="F13">
        <v>5</v>
      </c>
    </row>
    <row r="14" spans="1:13" x14ac:dyDescent="0.4">
      <c r="A14" s="20">
        <v>45670</v>
      </c>
      <c r="B14" t="s">
        <v>618</v>
      </c>
      <c r="C14" t="s">
        <v>622</v>
      </c>
      <c r="D14" t="s">
        <v>630</v>
      </c>
      <c r="E14">
        <v>8000</v>
      </c>
      <c r="F14">
        <v>6</v>
      </c>
    </row>
    <row r="15" spans="1:13" x14ac:dyDescent="0.4">
      <c r="A15" s="20">
        <v>45671</v>
      </c>
      <c r="B15" t="s">
        <v>621</v>
      </c>
      <c r="C15" t="s">
        <v>619</v>
      </c>
      <c r="D15" t="s">
        <v>631</v>
      </c>
      <c r="E15">
        <v>10000</v>
      </c>
      <c r="F15">
        <v>7</v>
      </c>
    </row>
    <row r="16" spans="1:13" x14ac:dyDescent="0.4">
      <c r="A16" s="20">
        <v>45672</v>
      </c>
      <c r="B16" t="s">
        <v>624</v>
      </c>
      <c r="C16" t="s">
        <v>628</v>
      </c>
      <c r="D16" t="s">
        <v>632</v>
      </c>
      <c r="E16">
        <v>7500</v>
      </c>
      <c r="F16">
        <v>5</v>
      </c>
    </row>
    <row r="17" spans="1:6" x14ac:dyDescent="0.4">
      <c r="A17" s="20">
        <v>45673</v>
      </c>
      <c r="B17" t="s">
        <v>627</v>
      </c>
      <c r="C17" t="s">
        <v>625</v>
      </c>
      <c r="D17" t="s">
        <v>633</v>
      </c>
      <c r="E17">
        <v>7000</v>
      </c>
      <c r="F17">
        <v>4</v>
      </c>
    </row>
    <row r="18" spans="1:6" x14ac:dyDescent="0.4">
      <c r="A18" s="20">
        <v>45674</v>
      </c>
      <c r="B18" t="s">
        <v>618</v>
      </c>
      <c r="C18" t="s">
        <v>622</v>
      </c>
      <c r="D18" t="s">
        <v>620</v>
      </c>
      <c r="E18">
        <v>9000</v>
      </c>
      <c r="F18">
        <v>7</v>
      </c>
    </row>
    <row r="19" spans="1:6" x14ac:dyDescent="0.4">
      <c r="A19" s="20">
        <v>45675</v>
      </c>
      <c r="B19" t="s">
        <v>621</v>
      </c>
      <c r="C19" t="s">
        <v>619</v>
      </c>
      <c r="D19" t="s">
        <v>623</v>
      </c>
      <c r="E19">
        <v>11000</v>
      </c>
      <c r="F19">
        <v>8</v>
      </c>
    </row>
    <row r="20" spans="1:6" x14ac:dyDescent="0.4">
      <c r="A20" s="20">
        <v>45676</v>
      </c>
      <c r="B20" t="s">
        <v>624</v>
      </c>
      <c r="C20" t="s">
        <v>625</v>
      </c>
      <c r="D20" t="s">
        <v>626</v>
      </c>
      <c r="E20">
        <v>7000</v>
      </c>
      <c r="F20">
        <v>4</v>
      </c>
    </row>
    <row r="21" spans="1:6" x14ac:dyDescent="0.4">
      <c r="A21" s="20">
        <v>45677</v>
      </c>
      <c r="B21" t="s">
        <v>627</v>
      </c>
      <c r="C21" t="s">
        <v>628</v>
      </c>
      <c r="D21" t="s">
        <v>629</v>
      </c>
      <c r="E21">
        <v>8500</v>
      </c>
      <c r="F21">
        <v>5</v>
      </c>
    </row>
    <row r="22" spans="1:6" x14ac:dyDescent="0.4">
      <c r="A22" s="20">
        <v>45678</v>
      </c>
      <c r="B22" t="s">
        <v>618</v>
      </c>
      <c r="C22" t="s">
        <v>622</v>
      </c>
      <c r="D22" t="s">
        <v>630</v>
      </c>
      <c r="E22">
        <v>8500</v>
      </c>
      <c r="F22">
        <v>6</v>
      </c>
    </row>
    <row r="23" spans="1:6" x14ac:dyDescent="0.4">
      <c r="A23" s="20">
        <v>45679</v>
      </c>
      <c r="B23" t="s">
        <v>621</v>
      </c>
      <c r="C23" t="s">
        <v>619</v>
      </c>
      <c r="D23" t="s">
        <v>631</v>
      </c>
      <c r="E23">
        <v>10500</v>
      </c>
      <c r="F23">
        <v>8</v>
      </c>
    </row>
    <row r="24" spans="1:6" x14ac:dyDescent="0.4">
      <c r="A24" s="20">
        <v>45680</v>
      </c>
      <c r="B24" t="s">
        <v>624</v>
      </c>
      <c r="C24" t="s">
        <v>625</v>
      </c>
      <c r="D24" t="s">
        <v>632</v>
      </c>
      <c r="E24">
        <v>6500</v>
      </c>
      <c r="F24">
        <v>4</v>
      </c>
    </row>
    <row r="25" spans="1:6" x14ac:dyDescent="0.4">
      <c r="A25" s="20">
        <v>45681</v>
      </c>
      <c r="B25" t="s">
        <v>627</v>
      </c>
      <c r="C25" t="s">
        <v>628</v>
      </c>
      <c r="D25" t="s">
        <v>633</v>
      </c>
      <c r="E25">
        <v>8000</v>
      </c>
      <c r="F25">
        <v>5</v>
      </c>
    </row>
    <row r="26" spans="1:6" x14ac:dyDescent="0.4">
      <c r="A26" s="20">
        <v>45682</v>
      </c>
      <c r="B26" t="s">
        <v>618</v>
      </c>
      <c r="C26" t="s">
        <v>622</v>
      </c>
      <c r="D26" t="s">
        <v>620</v>
      </c>
      <c r="E26">
        <v>9000</v>
      </c>
      <c r="F26">
        <v>7</v>
      </c>
    </row>
    <row r="27" spans="1:6" x14ac:dyDescent="0.4">
      <c r="A27" s="20">
        <v>45683</v>
      </c>
      <c r="B27" t="s">
        <v>621</v>
      </c>
      <c r="C27" t="s">
        <v>619</v>
      </c>
      <c r="D27" t="s">
        <v>623</v>
      </c>
      <c r="E27">
        <v>11500</v>
      </c>
      <c r="F27">
        <v>9</v>
      </c>
    </row>
    <row r="28" spans="1:6" x14ac:dyDescent="0.4">
      <c r="A28" s="20">
        <v>45684</v>
      </c>
      <c r="B28" t="s">
        <v>624</v>
      </c>
      <c r="C28" t="s">
        <v>625</v>
      </c>
      <c r="D28" t="s">
        <v>626</v>
      </c>
      <c r="E28">
        <v>7000</v>
      </c>
      <c r="F28">
        <v>4</v>
      </c>
    </row>
    <row r="29" spans="1:6" x14ac:dyDescent="0.4">
      <c r="A29" s="20">
        <v>45685</v>
      </c>
      <c r="B29" t="s">
        <v>627</v>
      </c>
      <c r="C29" t="s">
        <v>628</v>
      </c>
      <c r="D29" t="s">
        <v>629</v>
      </c>
      <c r="E29">
        <v>8500</v>
      </c>
      <c r="F29">
        <v>5</v>
      </c>
    </row>
    <row r="30" spans="1:6" x14ac:dyDescent="0.4">
      <c r="A30" s="20">
        <v>45686</v>
      </c>
      <c r="B30" t="s">
        <v>618</v>
      </c>
      <c r="C30" t="s">
        <v>622</v>
      </c>
      <c r="D30" t="s">
        <v>630</v>
      </c>
      <c r="E30">
        <v>8500</v>
      </c>
      <c r="F30">
        <v>6</v>
      </c>
    </row>
    <row r="31" spans="1:6" x14ac:dyDescent="0.4">
      <c r="A31" s="20">
        <v>45687</v>
      </c>
      <c r="B31" t="s">
        <v>621</v>
      </c>
      <c r="C31" t="s">
        <v>619</v>
      </c>
      <c r="D31" t="s">
        <v>631</v>
      </c>
      <c r="E31">
        <v>11000</v>
      </c>
      <c r="F31">
        <v>8</v>
      </c>
    </row>
  </sheetData>
  <phoneticPr fontId="1"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CA4B-0822-495B-93A1-D14640DBC732}">
  <dimension ref="A1:C91"/>
  <sheetViews>
    <sheetView workbookViewId="0">
      <selection activeCell="A88" sqref="A88"/>
    </sheetView>
  </sheetViews>
  <sheetFormatPr defaultRowHeight="13.9" x14ac:dyDescent="0.4"/>
  <cols>
    <col min="1" max="2" width="20.59765625" customWidth="1"/>
    <col min="3" max="3" width="70.1328125" bestFit="1" customWidth="1"/>
  </cols>
  <sheetData>
    <row r="1" spans="1:3" x14ac:dyDescent="0.4">
      <c r="A1" s="19" t="s">
        <v>782</v>
      </c>
      <c r="B1" s="34" t="str">
        <f>函数符号!A1</f>
        <v>相对引用与绝对引用</v>
      </c>
    </row>
    <row r="2" spans="1:3" x14ac:dyDescent="0.4">
      <c r="B2" s="34" t="str">
        <f>函数符号!A5</f>
        <v>双引号“”</v>
      </c>
    </row>
    <row r="3" spans="1:3" x14ac:dyDescent="0.4">
      <c r="B3" s="34" t="str">
        <f>函数符号!A9</f>
        <v>连接运算符&amp;</v>
      </c>
    </row>
    <row r="4" spans="1:3" x14ac:dyDescent="0.4">
      <c r="B4" s="34" t="str">
        <f>函数符号!A12</f>
        <v>通配符 * ?</v>
      </c>
    </row>
    <row r="5" spans="1:3" x14ac:dyDescent="0.4">
      <c r="B5" s="34" t="s">
        <v>783</v>
      </c>
    </row>
    <row r="7" spans="1:3" x14ac:dyDescent="0.4">
      <c r="A7" s="19" t="s">
        <v>784</v>
      </c>
      <c r="B7" s="34" t="str">
        <f>文本!A2</f>
        <v>TRIM</v>
      </c>
      <c r="C7" t="str">
        <f>文本!B2</f>
        <v>除了单词之间的单个空格之外，移除文本中的所有空格</v>
      </c>
    </row>
    <row r="8" spans="1:3" x14ac:dyDescent="0.4">
      <c r="B8" s="34" t="str">
        <f>文本!A6</f>
        <v>LEN</v>
      </c>
      <c r="C8" t="str">
        <f>文本!B6</f>
        <v>返回文本字符串中的字符个数</v>
      </c>
    </row>
    <row r="9" spans="1:3" x14ac:dyDescent="0.4">
      <c r="B9" s="34" t="str">
        <f>文本!A9</f>
        <v>LEFT</v>
      </c>
      <c r="C9" t="str">
        <f>文本!B9</f>
        <v>从文本字符串的第一个字符开始返回指定个数的字符</v>
      </c>
    </row>
    <row r="10" spans="1:3" x14ac:dyDescent="0.4">
      <c r="B10" s="34" t="str">
        <f>文本!A17</f>
        <v>RIGHT</v>
      </c>
      <c r="C10" t="str">
        <f>文本!B17</f>
        <v>根据所指定的字符数返回文本字符串中最后一个或多个字符</v>
      </c>
    </row>
    <row r="11" spans="1:3" x14ac:dyDescent="0.4">
      <c r="B11" s="34" t="str">
        <f>文本!A25</f>
        <v>MID</v>
      </c>
      <c r="C11" t="str">
        <f>文本!B25</f>
        <v>返回文本字符串中从指定位置开始的特定数目的字符，该数目由用户指定</v>
      </c>
    </row>
    <row r="12" spans="1:3" x14ac:dyDescent="0.4">
      <c r="B12" s="34" t="str">
        <f>文本!A33</f>
        <v>TEXT</v>
      </c>
      <c r="C12" t="str">
        <f>文本!B33</f>
        <v>通过格式代码向数字应用格式，进而更改数字的显示方式</v>
      </c>
    </row>
    <row r="13" spans="1:3" x14ac:dyDescent="0.4">
      <c r="B13" s="34" t="str">
        <f>文本!A40</f>
        <v>VALUE</v>
      </c>
      <c r="C13" t="str">
        <f>文本!B40</f>
        <v>将表示数字的文本字符串转换为数字</v>
      </c>
    </row>
    <row r="14" spans="1:3" x14ac:dyDescent="0.4">
      <c r="B14" s="34" t="str">
        <f>文本!A44</f>
        <v>VALUETOTEXT</v>
      </c>
      <c r="C14" t="str">
        <f>文本!B44</f>
        <v>从任何指定值返回文本</v>
      </c>
    </row>
    <row r="15" spans="1:3" x14ac:dyDescent="0.4">
      <c r="B15" s="34" t="str">
        <f>文本!A51</f>
        <v>CLEAN</v>
      </c>
      <c r="C15" t="str">
        <f>文本!B51</f>
        <v>删除文本中所有不能打印的字符</v>
      </c>
    </row>
    <row r="16" spans="1:3" x14ac:dyDescent="0.4">
      <c r="B16" s="34" t="str">
        <f>文本!A56</f>
        <v>SUBSTITUTE</v>
      </c>
      <c r="C16" t="str">
        <f>文本!B56</f>
        <v>在文本字符串中用 new_text 替换 old_text</v>
      </c>
    </row>
    <row r="17" spans="1:3" x14ac:dyDescent="0.4">
      <c r="B17" s="34" t="str">
        <f>文本!A66</f>
        <v>REPLACE</v>
      </c>
      <c r="C17" t="str">
        <f>文本!B66</f>
        <v>根据指定的字符数，将部分文本字符串替换为不同的文本字符串</v>
      </c>
    </row>
    <row r="18" spans="1:3" x14ac:dyDescent="0.4">
      <c r="B18" s="34" t="str">
        <f>文本!A78</f>
        <v>CONCAT</v>
      </c>
      <c r="C18" t="str">
        <f>文本!B78</f>
        <v>合并来自多个区域和/或字符串的文本</v>
      </c>
    </row>
    <row r="19" spans="1:3" x14ac:dyDescent="0.4">
      <c r="B19" s="34" t="str">
        <f>文本!A81</f>
        <v>FIND</v>
      </c>
      <c r="C19" t="str">
        <f>文本!B81</f>
        <v>在第二个文本字符串中查找一个文本字符串，</v>
      </c>
    </row>
    <row r="21" spans="1:3" x14ac:dyDescent="0.4">
      <c r="A21" s="19" t="s">
        <v>785</v>
      </c>
      <c r="B21" s="34" t="str">
        <f>统计!A2</f>
        <v>SUM</v>
      </c>
      <c r="C21" t="str">
        <f>统计!B2</f>
        <v>将单个值、单元格引用或是区域相加，或者将三者的组合相加</v>
      </c>
    </row>
    <row r="22" spans="1:3" x14ac:dyDescent="0.4">
      <c r="B22" s="34" t="str">
        <f>统计!A8</f>
        <v>SUMIF</v>
      </c>
      <c r="C22" t="str">
        <f>统计!B8</f>
        <v>对范围中符合指定条件的值求和</v>
      </c>
    </row>
    <row r="23" spans="1:3" x14ac:dyDescent="0.4">
      <c r="B23" s="34" t="str">
        <f>统计!A16</f>
        <v>SUMIFS</v>
      </c>
      <c r="C23" t="str">
        <f>统计!B16</f>
        <v>满足多个条件的全部参数的总量</v>
      </c>
    </row>
    <row r="24" spans="1:3" x14ac:dyDescent="0.4">
      <c r="B24" s="34" t="str">
        <f>统计!A23</f>
        <v>SUMPRODUCT</v>
      </c>
      <c r="C24" t="str">
        <f>统计!B23</f>
        <v>返回相应范围或数组的乘积的总和</v>
      </c>
    </row>
    <row r="25" spans="1:3" x14ac:dyDescent="0.4">
      <c r="B25" s="34" t="str">
        <f>统计!A31</f>
        <v>COUNT</v>
      </c>
      <c r="C25" t="str">
        <f>统计!B31</f>
        <v>计算包含数字的单元格个数以及参数列表中数字的个数</v>
      </c>
    </row>
    <row r="26" spans="1:3" x14ac:dyDescent="0.4">
      <c r="B26" s="34" t="str">
        <f>统计!A37</f>
        <v>COUNTA</v>
      </c>
      <c r="C26" t="str">
        <f>统计!B37</f>
        <v>计算范围中不为空的单元格的个数</v>
      </c>
    </row>
    <row r="27" spans="1:3" x14ac:dyDescent="0.4">
      <c r="B27" s="34" t="str">
        <f>统计!A43</f>
        <v>COUNTBLANK</v>
      </c>
      <c r="C27" t="str">
        <f>统计!B43</f>
        <v>计算范围中不为空的单元格的个数</v>
      </c>
    </row>
    <row r="28" spans="1:3" x14ac:dyDescent="0.4">
      <c r="B28" s="34" t="str">
        <f>统计!A48</f>
        <v>COUNTIF</v>
      </c>
      <c r="C28" t="str">
        <f>统计!B48</f>
        <v>统计满足某个条件的单元格的数量</v>
      </c>
    </row>
    <row r="29" spans="1:3" x14ac:dyDescent="0.4">
      <c r="B29" s="34" t="str">
        <f>统计!A55</f>
        <v>COUNTIFS</v>
      </c>
      <c r="C29" t="str">
        <f>统计!B55</f>
        <v>统计满足所有条件的次数</v>
      </c>
    </row>
    <row r="30" spans="1:3" x14ac:dyDescent="0.4">
      <c r="B30" s="34" t="str">
        <f>统计!A65</f>
        <v>MAX</v>
      </c>
      <c r="C30" t="str">
        <f>统计!B65</f>
        <v>返回一组值中的最大值</v>
      </c>
    </row>
    <row r="31" spans="1:3" x14ac:dyDescent="0.4">
      <c r="B31" s="34" t="str">
        <f>统计!A69</f>
        <v>MIN</v>
      </c>
      <c r="C31" t="str">
        <f>统计!B69</f>
        <v>参见MAX</v>
      </c>
    </row>
    <row r="32" spans="1:3" x14ac:dyDescent="0.4">
      <c r="B32" s="34" t="str">
        <f>统计!A71</f>
        <v>AVERAGE</v>
      </c>
      <c r="C32" t="str">
        <f>统计!B71</f>
        <v>返回参数的平均 (算术平均值)</v>
      </c>
    </row>
    <row r="33" spans="2:3" x14ac:dyDescent="0.4">
      <c r="B33" s="34" t="str">
        <f>统计!A75</f>
        <v>AVERAGEIF</v>
      </c>
      <c r="C33" t="str">
        <f>统计!B75</f>
        <v>返回某个区域内满足给定条件的所有单元格的平均值（算术平均值）</v>
      </c>
    </row>
    <row r="34" spans="2:3" x14ac:dyDescent="0.4">
      <c r="B34" s="34" t="str">
        <f>统计!A82</f>
        <v>AVERAGEIFS</v>
      </c>
      <c r="C34" t="str">
        <f>统计!B82</f>
        <v>返回满足多个条件的所有单元格的平均值（算术平均值）</v>
      </c>
    </row>
    <row r="35" spans="2:3" x14ac:dyDescent="0.4">
      <c r="B35" s="34" t="str">
        <f>统计!A89</f>
        <v>MEDIAN</v>
      </c>
      <c r="C35" t="str">
        <f>统计!B89</f>
        <v>返回一组已知数字的中值（中位数）</v>
      </c>
    </row>
    <row r="36" spans="2:3" x14ac:dyDescent="0.4">
      <c r="B36" s="34" t="str">
        <f>统计!A93</f>
        <v>MODE</v>
      </c>
      <c r="C36" t="str">
        <f>统计!B93</f>
        <v>返回数组或数据区域中最常出现或重复的值（众数）</v>
      </c>
    </row>
    <row r="37" spans="2:3" x14ac:dyDescent="0.4">
      <c r="B37" s="34" t="str">
        <f>统计!A97</f>
        <v>MODE.SNGL</v>
      </c>
      <c r="C37" t="str">
        <f>统计!B97</f>
        <v>返回在某一数组或数据区域中出现频率最多的数值</v>
      </c>
    </row>
    <row r="38" spans="2:3" x14ac:dyDescent="0.4">
      <c r="B38" s="34" t="str">
        <f>统计!A103</f>
        <v>MODE.MULT</v>
      </c>
      <c r="C38" t="str">
        <f>统计!B103</f>
        <v>返回一组数据或数据区域中出现频率最高或重复出现的数值的垂直数组</v>
      </c>
    </row>
    <row r="39" spans="2:3" x14ac:dyDescent="0.4">
      <c r="B39" s="34" t="str">
        <f>统计!A111</f>
        <v>STDEV.S</v>
      </c>
      <c r="C39" t="str">
        <f>统计!B111</f>
        <v>基于样本估算标准偏差（忽略样本中的逻辑值和文本）</v>
      </c>
    </row>
    <row r="40" spans="2:3" x14ac:dyDescent="0.4">
      <c r="B40" s="34" t="str">
        <f>统计!A117</f>
        <v>STDEV.P</v>
      </c>
      <c r="C40" t="str">
        <f>统计!B117</f>
        <v>计算基于以参数形式给出的整个样本总体的标准偏差（忽略逻辑值和文本）</v>
      </c>
    </row>
    <row r="41" spans="2:3" x14ac:dyDescent="0.4">
      <c r="B41" s="34" t="str">
        <f>统计!A123</f>
        <v>VAR.S</v>
      </c>
      <c r="C41" t="str">
        <f>统计!B123</f>
        <v>估算基于样本的方差（忽略样本中的逻辑值和文本）</v>
      </c>
    </row>
    <row r="42" spans="2:3" x14ac:dyDescent="0.4">
      <c r="B42" s="34" t="str">
        <f>统计!A129</f>
        <v>VAR.P</v>
      </c>
      <c r="C42" t="str">
        <f>统计!B129</f>
        <v>计算基于整个样本总体的方差（忽略样本总体中的逻辑值和文本）</v>
      </c>
    </row>
    <row r="43" spans="2:3" x14ac:dyDescent="0.4">
      <c r="B43" s="34" t="str">
        <f>统计!A135</f>
        <v>变异系数(CV)</v>
      </c>
      <c r="C43" t="str">
        <f>统计!B135</f>
        <v>标准差除以平均值</v>
      </c>
    </row>
    <row r="44" spans="2:3" x14ac:dyDescent="0.4">
      <c r="B44" s="34" t="str">
        <f>统计!A137</f>
        <v>CORREL</v>
      </c>
      <c r="C44" t="str">
        <f>统计!B137</f>
        <v>返回两个单元格区域的相关系数</v>
      </c>
    </row>
    <row r="45" spans="2:3" x14ac:dyDescent="0.4">
      <c r="B45" s="34" t="str">
        <f>统计!A141</f>
        <v>RANK</v>
      </c>
      <c r="C45" t="str">
        <f>统计!B141</f>
        <v>返回一列数字的数字排位</v>
      </c>
    </row>
    <row r="46" spans="2:3" x14ac:dyDescent="0.4">
      <c r="B46" s="34" t="str">
        <f>统计!A147</f>
        <v>LARGE</v>
      </c>
      <c r="C46" t="str">
        <f>统计!B147</f>
        <v>返回数据集中第 k 个最大值</v>
      </c>
    </row>
    <row r="47" spans="2:3" x14ac:dyDescent="0.4">
      <c r="B47" s="34" t="str">
        <f>统计!A150</f>
        <v>SMALL</v>
      </c>
      <c r="C47" t="str">
        <f>统计!B150</f>
        <v>返回数据集中的第 k 个最小值</v>
      </c>
    </row>
    <row r="48" spans="2:3" x14ac:dyDescent="0.4">
      <c r="B48" s="34" t="str">
        <f>统计!A153</f>
        <v>SUBTOTAL</v>
      </c>
      <c r="C48" t="str">
        <f>统计!B153</f>
        <v>返回列表或数据库中的分类汇总</v>
      </c>
    </row>
    <row r="50" spans="1:3" x14ac:dyDescent="0.4">
      <c r="A50" s="19" t="s">
        <v>786</v>
      </c>
      <c r="B50" s="34" t="str">
        <f>查找引用!A2</f>
        <v>XLOOKUP</v>
      </c>
      <c r="C50" t="str">
        <f>查找引用!B2</f>
        <v>按行查找表或区域中的项</v>
      </c>
    </row>
    <row r="51" spans="1:3" x14ac:dyDescent="0.4">
      <c r="B51" s="34" t="str">
        <f>查找引用!A24</f>
        <v>INDIRECT</v>
      </c>
      <c r="C51" t="str">
        <f>查找引用!B24</f>
        <v>返回由文本字符串指定的引用</v>
      </c>
    </row>
    <row r="52" spans="1:3" x14ac:dyDescent="0.4">
      <c r="B52" s="34" t="str">
        <f>查找引用!A31</f>
        <v>ROW</v>
      </c>
      <c r="C52" t="str">
        <f>查找引用!B31</f>
        <v>返回引用的行号</v>
      </c>
    </row>
    <row r="53" spans="1:3" x14ac:dyDescent="0.4">
      <c r="B53" s="34" t="str">
        <f>查找引用!A38</f>
        <v>ROWS</v>
      </c>
      <c r="C53" t="str">
        <f>查找引用!B38</f>
        <v>返回引用或数组的行数</v>
      </c>
    </row>
    <row r="54" spans="1:3" x14ac:dyDescent="0.4">
      <c r="B54" s="34" t="str">
        <f>查找引用!A41</f>
        <v>COLUMN</v>
      </c>
      <c r="C54" t="str">
        <f>查找引用!B41</f>
        <v>参见COLUMN</v>
      </c>
    </row>
    <row r="55" spans="1:3" x14ac:dyDescent="0.4">
      <c r="B55" s="34" t="str">
        <f>查找引用!A42</f>
        <v>COLUMNS</v>
      </c>
      <c r="C55" t="str">
        <f>查找引用!B42</f>
        <v>参见COLUMNS</v>
      </c>
    </row>
    <row r="56" spans="1:3" x14ac:dyDescent="0.4">
      <c r="B56" s="34" t="str">
        <f>查找引用!A46</f>
        <v>INDEX</v>
      </c>
      <c r="C56" t="str">
        <f>查找引用!B46</f>
        <v>数组形式：通过行号和列号索引返回元素的值（当第一个参数为数组常量时）</v>
      </c>
    </row>
    <row r="57" spans="1:3" x14ac:dyDescent="0.4">
      <c r="B57" s="34" t="str">
        <f>查找引用!A60</f>
        <v>MATCH</v>
      </c>
      <c r="C57" t="str">
        <f>查找引用!B60</f>
        <v>在范围单元格中搜索特定的项，然后返回该项在此区域中的相对位置</v>
      </c>
    </row>
    <row r="59" spans="1:3" x14ac:dyDescent="0.4">
      <c r="A59" s="19" t="s">
        <v>787</v>
      </c>
      <c r="B59" s="34" t="str">
        <f>逻辑判断!A2</f>
        <v>IF</v>
      </c>
      <c r="C59" t="str">
        <f>逻辑判断!B2</f>
        <v>对值和期待值进行逻辑比较</v>
      </c>
    </row>
    <row r="60" spans="1:3" x14ac:dyDescent="0.4">
      <c r="B60" s="34" t="str">
        <f>逻辑判断!A6</f>
        <v>IFS</v>
      </c>
      <c r="C60" t="str">
        <f>逻辑判断!B6</f>
        <v>检查是否满足一个或多个条件，且返回符合第一个 TRUE 条件的值</v>
      </c>
    </row>
    <row r="61" spans="1:3" x14ac:dyDescent="0.4">
      <c r="B61" s="34" t="str">
        <f>逻辑判断!A15</f>
        <v>IFERROR</v>
      </c>
      <c r="C61" t="str">
        <f>逻辑判断!B15</f>
        <v>处理公式中的错误</v>
      </c>
    </row>
    <row r="62" spans="1:3" x14ac:dyDescent="0.4">
      <c r="B62" s="34" t="str">
        <f>逻辑判断!A21</f>
        <v>AND</v>
      </c>
      <c r="C62" t="str">
        <f>逻辑判断!B21</f>
        <v>确定测试中的所有条件是否均为 TRUE</v>
      </c>
    </row>
    <row r="63" spans="1:3" x14ac:dyDescent="0.4">
      <c r="B63" s="34" t="str">
        <f>逻辑判断!A26</f>
        <v>OR</v>
      </c>
      <c r="C63" t="str">
        <f>逻辑判断!B26</f>
        <v>确定测试中的所有条件是否均为 TRUE</v>
      </c>
    </row>
    <row r="64" spans="1:3" x14ac:dyDescent="0.4">
      <c r="B64" s="34" t="str">
        <f>逻辑判断!A31</f>
        <v>NOT</v>
      </c>
      <c r="C64" t="str">
        <f>逻辑判断!B31</f>
        <v>对其参数的值进行求反</v>
      </c>
    </row>
    <row r="66" spans="1:3" x14ac:dyDescent="0.4">
      <c r="A66" s="19" t="s">
        <v>788</v>
      </c>
      <c r="B66" s="34" t="str">
        <f>日期时间!A2</f>
        <v>TODAY</v>
      </c>
      <c r="C66" t="str">
        <f>日期时间!B2</f>
        <v>返回当前日期的序列号</v>
      </c>
    </row>
    <row r="67" spans="1:3" x14ac:dyDescent="0.4">
      <c r="B67" s="34" t="str">
        <f>日期时间!A5</f>
        <v>NOW</v>
      </c>
      <c r="C67" t="str">
        <f>日期时间!B5</f>
        <v>返回当前日期和时间的序列号</v>
      </c>
    </row>
    <row r="68" spans="1:3" x14ac:dyDescent="0.4">
      <c r="B68" s="34" t="str">
        <f>日期时间!A8</f>
        <v>DATE</v>
      </c>
      <c r="C68" t="str">
        <f>日期时间!B8</f>
        <v>返回表示特定日期的连续序列号</v>
      </c>
    </row>
    <row r="69" spans="1:3" x14ac:dyDescent="0.4">
      <c r="B69" s="34" t="str">
        <f>日期时间!A12</f>
        <v>YEAR</v>
      </c>
      <c r="C69" t="str">
        <f>日期时间!B12</f>
        <v>返回对应于某个日期的年份</v>
      </c>
    </row>
    <row r="70" spans="1:3" x14ac:dyDescent="0.4">
      <c r="B70" s="34" t="str">
        <f>日期时间!A16</f>
        <v>MONTH</v>
      </c>
      <c r="C70" t="str">
        <f>日期时间!B16</f>
        <v>返回日期（以序列数表示）中的月份</v>
      </c>
    </row>
    <row r="71" spans="1:3" x14ac:dyDescent="0.4">
      <c r="B71" s="34" t="str">
        <f>日期时间!A19</f>
        <v>DAY</v>
      </c>
      <c r="C71" t="str">
        <f>日期时间!B19</f>
        <v>返回以序列数表示的某日期的天数</v>
      </c>
    </row>
    <row r="72" spans="1:3" x14ac:dyDescent="0.4">
      <c r="B72" s="34" t="str">
        <f>日期时间!A22</f>
        <v>DAYS</v>
      </c>
      <c r="C72" t="str">
        <f>日期时间!B22</f>
        <v>返回两个日期之间的天数</v>
      </c>
    </row>
    <row r="73" spans="1:3" x14ac:dyDescent="0.4">
      <c r="B73" s="34" t="str">
        <f>日期时间!A26</f>
        <v>WEEKDAY</v>
      </c>
      <c r="C73" t="str">
        <f>日期时间!B26</f>
        <v>返回对应于某个日期的一周中的第几天</v>
      </c>
    </row>
    <row r="75" spans="1:3" x14ac:dyDescent="0.4">
      <c r="A75" s="19" t="s">
        <v>789</v>
      </c>
      <c r="B75" s="34" t="str">
        <f>数学!A2</f>
        <v>ROUND</v>
      </c>
      <c r="C75" t="str">
        <f>数学!B2</f>
        <v>将数字四舍五入到指定的位数</v>
      </c>
    </row>
    <row r="76" spans="1:3" x14ac:dyDescent="0.4">
      <c r="B76" s="34" t="str">
        <f>数学!A5</f>
        <v>ROUNDUP</v>
      </c>
      <c r="C76" t="str">
        <f>数学!B5</f>
        <v>将数字进行向上舍入到指定的位数</v>
      </c>
    </row>
    <row r="77" spans="1:3" x14ac:dyDescent="0.4">
      <c r="B77" s="34" t="str">
        <f>数学!A8</f>
        <v>ROUNDDOWN</v>
      </c>
      <c r="C77" t="str">
        <f>数学!B8</f>
        <v>将数字进行向下舍入到指定的位数</v>
      </c>
    </row>
    <row r="78" spans="1:3" x14ac:dyDescent="0.4">
      <c r="B78" s="34" t="str">
        <f>数学!A11</f>
        <v>ABS</v>
      </c>
      <c r="C78" t="str">
        <f>数学!B11</f>
        <v>返回数字的绝对值</v>
      </c>
    </row>
    <row r="79" spans="1:3" x14ac:dyDescent="0.4">
      <c r="B79" s="34" t="str">
        <f>数学!A16</f>
        <v>MOD</v>
      </c>
      <c r="C79" t="str">
        <f>数学!B16</f>
        <v>返回两数相除的余数。结果的符号与除数相同</v>
      </c>
    </row>
    <row r="80" spans="1:3" x14ac:dyDescent="0.4">
      <c r="B80" s="34" t="str">
        <f>数学!A19</f>
        <v>RAND</v>
      </c>
      <c r="C80" t="str">
        <f>数学!B19</f>
        <v>返回了一个大于等于 0 且小于 1 的平均分布的随机实数</v>
      </c>
    </row>
    <row r="81" spans="1:3" x14ac:dyDescent="0.4">
      <c r="B81" s="34" t="str">
        <f>数学!A23</f>
        <v>RANDBETWEEN</v>
      </c>
      <c r="C81" t="str">
        <f>数学!B23</f>
        <v>返回位于两个指定数之间的一个随机整数</v>
      </c>
    </row>
    <row r="83" spans="1:3" x14ac:dyDescent="0.4">
      <c r="A83" s="19" t="s">
        <v>790</v>
      </c>
      <c r="B83" s="34" t="str">
        <f>动态阵列!A2</f>
        <v>FILTER</v>
      </c>
      <c r="C83" t="str">
        <f>动态阵列!B2</f>
        <v>基于布尔值 (True/False) 数组筛选数组</v>
      </c>
    </row>
    <row r="84" spans="1:3" x14ac:dyDescent="0.4">
      <c r="B84" s="34" t="str">
        <f>动态阵列!A7</f>
        <v>SORT</v>
      </c>
      <c r="C84" t="str">
        <f>动态阵列!B7</f>
        <v>将返回数组中排序的元素数组</v>
      </c>
    </row>
    <row r="85" spans="1:3" x14ac:dyDescent="0.4">
      <c r="B85" s="34" t="str">
        <f>动态阵列!A21</f>
        <v>SORTBY</v>
      </c>
      <c r="C85" t="str">
        <f>动态阵列!B21</f>
        <v>基于相应范围或数组中的值对范围或数组的内容进行排序</v>
      </c>
    </row>
    <row r="86" spans="1:3" x14ac:dyDescent="0.4">
      <c r="B86" s="34" t="str">
        <f>动态阵列!A35</f>
        <v>UNIQUE</v>
      </c>
      <c r="C86" t="str">
        <f>动态阵列!B35</f>
        <v>函数返回列表或范围中的一系列唯一值</v>
      </c>
    </row>
    <row r="87" spans="1:3" x14ac:dyDescent="0.4">
      <c r="B87" s="34" t="str">
        <f>动态阵列!A47</f>
        <v>SEQUENCE</v>
      </c>
      <c r="C87" t="str">
        <f>动态阵列!B47</f>
        <v>在数组中生成一系列连续数字</v>
      </c>
    </row>
    <row r="88" spans="1:3" x14ac:dyDescent="0.4">
      <c r="B88" s="34" t="str">
        <f>动态阵列!A55</f>
        <v>RANDARRAY</v>
      </c>
      <c r="C88" t="str">
        <f>动态阵列!B55</f>
        <v>返回一组随机数字</v>
      </c>
    </row>
    <row r="89" spans="1:3" x14ac:dyDescent="0.4">
      <c r="B89" s="34" t="str">
        <f>动态阵列!A63</f>
        <v>TEXTSPLIT</v>
      </c>
      <c r="C89" t="str">
        <f>动态阵列!B63</f>
        <v>跨列拆分或按行向下拆分文本</v>
      </c>
    </row>
    <row r="90" spans="1:3" x14ac:dyDescent="0.4">
      <c r="B90" s="34" t="str">
        <f>动态阵列!A72</f>
        <v>OFFSET</v>
      </c>
      <c r="C90" t="str">
        <f>动态阵列!B72</f>
        <v>返回对单元格或单元格区域中指定行数和列数的区域的引用</v>
      </c>
    </row>
    <row r="91" spans="1:3" x14ac:dyDescent="0.4">
      <c r="B91" s="34" t="str">
        <f>动态阵列!A80</f>
        <v>PIVOTBY</v>
      </c>
      <c r="C91" t="str">
        <f>动态阵列!B80</f>
        <v>根据指定的行和列字段对数据进行分组、聚合、排序和筛选</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20DB-8DBA-4C03-99F0-7F97551B36E9}">
  <dimension ref="A1:J33"/>
  <sheetViews>
    <sheetView workbookViewId="0">
      <selection activeCell="E31" sqref="E31"/>
    </sheetView>
  </sheetViews>
  <sheetFormatPr defaultRowHeight="13.9" x14ac:dyDescent="0.4"/>
  <cols>
    <col min="1" max="1" width="24.1328125" bestFit="1" customWidth="1"/>
    <col min="6" max="8" width="10.59765625" customWidth="1"/>
    <col min="9" max="9" width="11.9296875" bestFit="1" customWidth="1"/>
    <col min="10" max="10" width="11.796875" bestFit="1" customWidth="1"/>
  </cols>
  <sheetData>
    <row r="1" spans="1:10" x14ac:dyDescent="0.4">
      <c r="A1" s="34" t="s">
        <v>511</v>
      </c>
    </row>
    <row r="2" spans="1:10" x14ac:dyDescent="0.4">
      <c r="A2" s="1" t="s">
        <v>513</v>
      </c>
      <c r="B2">
        <v>1</v>
      </c>
      <c r="C2">
        <v>2</v>
      </c>
      <c r="D2">
        <v>3</v>
      </c>
      <c r="E2">
        <v>4</v>
      </c>
    </row>
    <row r="3" spans="1:10" x14ac:dyDescent="0.4">
      <c r="A3" t="s">
        <v>512</v>
      </c>
      <c r="B3" s="19">
        <f>B2</f>
        <v>1</v>
      </c>
      <c r="C3" s="19">
        <f>$C2</f>
        <v>2</v>
      </c>
      <c r="D3" s="19">
        <f>D$2</f>
        <v>3</v>
      </c>
      <c r="E3" s="19">
        <f>$E$2</f>
        <v>4</v>
      </c>
    </row>
    <row r="5" spans="1:10" x14ac:dyDescent="0.4">
      <c r="A5" s="34" t="s">
        <v>514</v>
      </c>
    </row>
    <row r="6" spans="1:10" x14ac:dyDescent="0.4">
      <c r="A6" t="s">
        <v>515</v>
      </c>
    </row>
    <row r="7" spans="1:10" x14ac:dyDescent="0.4">
      <c r="A7" t="s">
        <v>516</v>
      </c>
    </row>
    <row r="9" spans="1:10" x14ac:dyDescent="0.4">
      <c r="A9" s="34" t="s">
        <v>517</v>
      </c>
    </row>
    <row r="10" spans="1:10" x14ac:dyDescent="0.4">
      <c r="A10" t="s">
        <v>518</v>
      </c>
      <c r="D10" s="19" t="str">
        <f>E10&amp;F10</f>
        <v>AB</v>
      </c>
      <c r="E10" t="s">
        <v>92</v>
      </c>
      <c r="F10" t="s">
        <v>93</v>
      </c>
    </row>
    <row r="12" spans="1:10" x14ac:dyDescent="0.4">
      <c r="A12" s="34" t="s">
        <v>519</v>
      </c>
    </row>
    <row r="13" spans="1:10" x14ac:dyDescent="0.4">
      <c r="A13" t="s">
        <v>520</v>
      </c>
      <c r="E13" s="19">
        <f>COUNTIF(F13:J13, "*手机*")</f>
        <v>3</v>
      </c>
      <c r="F13" t="s">
        <v>522</v>
      </c>
      <c r="G13" t="s">
        <v>523</v>
      </c>
      <c r="H13" t="s">
        <v>526</v>
      </c>
      <c r="I13" t="s">
        <v>524</v>
      </c>
      <c r="J13" t="s">
        <v>525</v>
      </c>
    </row>
    <row r="14" spans="1:10" x14ac:dyDescent="0.4">
      <c r="A14" t="s">
        <v>521</v>
      </c>
      <c r="E14" s="19">
        <f>COUNTIF(F14:J14, "小米??")</f>
        <v>2</v>
      </c>
      <c r="F14" t="s">
        <v>522</v>
      </c>
      <c r="G14" t="s">
        <v>523</v>
      </c>
      <c r="H14" t="s">
        <v>526</v>
      </c>
      <c r="I14" t="s">
        <v>524</v>
      </c>
      <c r="J14" t="s">
        <v>525</v>
      </c>
    </row>
    <row r="16" spans="1:10" x14ac:dyDescent="0.4">
      <c r="A16" s="34" t="s">
        <v>527</v>
      </c>
      <c r="B16" s="34"/>
      <c r="C16" s="34"/>
      <c r="D16" s="34"/>
      <c r="E16" s="34"/>
      <c r="F16" s="34"/>
      <c r="G16" s="34"/>
    </row>
    <row r="18" spans="1:5" x14ac:dyDescent="0.4">
      <c r="A18">
        <v>10</v>
      </c>
    </row>
    <row r="19" spans="1:5" x14ac:dyDescent="0.4">
      <c r="A19">
        <v>20</v>
      </c>
    </row>
    <row r="20" spans="1:5" x14ac:dyDescent="0.4">
      <c r="A20">
        <v>30</v>
      </c>
      <c r="C20" s="19">
        <f>A18:A22</f>
        <v>30</v>
      </c>
    </row>
    <row r="21" spans="1:5" x14ac:dyDescent="0.4">
      <c r="A21">
        <v>40</v>
      </c>
      <c r="C21" s="19">
        <f>A18:A22</f>
        <v>40</v>
      </c>
    </row>
    <row r="22" spans="1:5" x14ac:dyDescent="0.4">
      <c r="A22">
        <v>50</v>
      </c>
    </row>
    <row r="24" spans="1:5" x14ac:dyDescent="0.4">
      <c r="A24" s="34" t="s">
        <v>528</v>
      </c>
      <c r="B24" s="34"/>
      <c r="C24" s="34"/>
      <c r="D24" s="34"/>
      <c r="E24" s="34"/>
    </row>
    <row r="26" spans="1:5" x14ac:dyDescent="0.4">
      <c r="A26" t="s">
        <v>394</v>
      </c>
      <c r="B26" t="s">
        <v>529</v>
      </c>
      <c r="C26" t="s">
        <v>530</v>
      </c>
    </row>
    <row r="27" spans="1:5" x14ac:dyDescent="0.4">
      <c r="A27">
        <v>10</v>
      </c>
      <c r="C27">
        <f>表A[[#This Row],[Col A]]*0.1</f>
        <v>1</v>
      </c>
    </row>
    <row r="28" spans="1:5" x14ac:dyDescent="0.4">
      <c r="A28">
        <v>20</v>
      </c>
      <c r="C28">
        <f>表A[[#This Row],[Col A]]*0.1</f>
        <v>2</v>
      </c>
    </row>
    <row r="29" spans="1:5" x14ac:dyDescent="0.4">
      <c r="A29">
        <v>30</v>
      </c>
      <c r="C29">
        <f>表A[[#This Row],[Col A]]*0.1</f>
        <v>3</v>
      </c>
    </row>
    <row r="30" spans="1:5" x14ac:dyDescent="0.4">
      <c r="A30">
        <v>40</v>
      </c>
      <c r="C30">
        <f>表A[[#This Row],[Col A]]*0.1</f>
        <v>4</v>
      </c>
    </row>
    <row r="31" spans="1:5" x14ac:dyDescent="0.4">
      <c r="A31">
        <v>50</v>
      </c>
      <c r="C31">
        <f>表A[[#This Row],[Col A]]*0.1</f>
        <v>5</v>
      </c>
    </row>
    <row r="33" spans="1:7" x14ac:dyDescent="0.4">
      <c r="A33" s="34" t="s">
        <v>531</v>
      </c>
      <c r="B33" s="34"/>
      <c r="C33" s="34"/>
      <c r="D33" s="34"/>
      <c r="E33" s="34"/>
      <c r="F33" s="34"/>
      <c r="G33" s="34"/>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A2073-40DF-4316-8681-63CB64D6D469}">
  <dimension ref="A1:I84"/>
  <sheetViews>
    <sheetView zoomScale="90" zoomScaleNormal="90" workbookViewId="0">
      <pane ySplit="1" topLeftCell="A65" activePane="bottomLeft" state="frozen"/>
      <selection activeCell="A5" sqref="A5"/>
      <selection pane="bottomLeft" activeCell="G90" sqref="G90"/>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ht="13.9" customHeight="1" x14ac:dyDescent="0.4">
      <c r="A2" s="31" t="s">
        <v>0</v>
      </c>
      <c r="B2" s="56" t="s">
        <v>21</v>
      </c>
      <c r="C2" s="15" t="s">
        <v>12</v>
      </c>
      <c r="D2" s="56" t="s">
        <v>24</v>
      </c>
      <c r="E2" s="6" t="s">
        <v>15</v>
      </c>
      <c r="F2" t="s">
        <v>35</v>
      </c>
      <c r="I2" s="5"/>
    </row>
    <row r="3" spans="1:9" x14ac:dyDescent="0.4">
      <c r="A3" s="12"/>
      <c r="B3" s="56"/>
      <c r="C3" s="15"/>
      <c r="D3" s="56"/>
      <c r="E3" s="17" t="str">
        <f>TRIM(F3)</f>
        <v>abcd efg</v>
      </c>
      <c r="F3" t="s">
        <v>16</v>
      </c>
      <c r="I3" s="7"/>
    </row>
    <row r="4" spans="1:9" x14ac:dyDescent="0.4">
      <c r="A4" s="12"/>
      <c r="B4" s="56"/>
      <c r="C4" s="15"/>
      <c r="D4" s="12"/>
      <c r="E4" s="17" t="str">
        <f>TRIM(F4)</f>
        <v>你好 世界</v>
      </c>
      <c r="F4" t="s">
        <v>17</v>
      </c>
      <c r="I4" s="7"/>
    </row>
    <row r="5" spans="1:9" x14ac:dyDescent="0.4">
      <c r="A5" s="12"/>
      <c r="B5" s="15"/>
      <c r="C5" s="15"/>
      <c r="E5" s="6"/>
      <c r="I5" s="7"/>
    </row>
    <row r="6" spans="1:9" x14ac:dyDescent="0.4">
      <c r="A6" s="30" t="s">
        <v>378</v>
      </c>
      <c r="B6" s="55" t="s">
        <v>377</v>
      </c>
      <c r="C6" s="32" t="s">
        <v>379</v>
      </c>
      <c r="D6" s="55" t="s">
        <v>382</v>
      </c>
      <c r="E6" s="3" t="s">
        <v>109</v>
      </c>
      <c r="F6" s="4" t="s">
        <v>35</v>
      </c>
      <c r="G6" s="4"/>
      <c r="H6" s="4"/>
      <c r="I6" s="5"/>
    </row>
    <row r="7" spans="1:9" x14ac:dyDescent="0.4">
      <c r="A7" s="12"/>
      <c r="B7" s="56"/>
      <c r="C7" s="15"/>
      <c r="D7" s="56"/>
      <c r="E7" s="17">
        <f>LEN(F7)</f>
        <v>8</v>
      </c>
      <c r="F7" t="s">
        <v>380</v>
      </c>
      <c r="G7" t="s">
        <v>381</v>
      </c>
      <c r="I7" s="7"/>
    </row>
    <row r="8" spans="1:9" x14ac:dyDescent="0.4">
      <c r="A8" s="13"/>
      <c r="B8" s="16"/>
      <c r="C8" s="16"/>
      <c r="D8" s="13"/>
      <c r="E8" s="8"/>
      <c r="F8" s="9"/>
      <c r="G8" s="9"/>
      <c r="H8" s="9"/>
      <c r="I8" s="10"/>
    </row>
    <row r="9" spans="1:9" x14ac:dyDescent="0.4">
      <c r="A9" s="31" t="s">
        <v>1</v>
      </c>
      <c r="B9" s="56" t="s">
        <v>20</v>
      </c>
      <c r="C9" s="12" t="s">
        <v>22</v>
      </c>
      <c r="D9" s="56" t="s">
        <v>23</v>
      </c>
      <c r="E9" t="s">
        <v>109</v>
      </c>
      <c r="F9" t="s">
        <v>35</v>
      </c>
      <c r="G9" t="s">
        <v>26</v>
      </c>
      <c r="I9" s="7"/>
    </row>
    <row r="10" spans="1:9" x14ac:dyDescent="0.4">
      <c r="A10" s="12"/>
      <c r="B10" s="56"/>
      <c r="C10" s="12"/>
      <c r="D10" s="56"/>
      <c r="E10" s="19" t="str">
        <f>LEFT(F10)</f>
        <v>a</v>
      </c>
      <c r="F10" t="s">
        <v>18</v>
      </c>
      <c r="I10" s="7"/>
    </row>
    <row r="11" spans="1:9" x14ac:dyDescent="0.4">
      <c r="A11" s="12"/>
      <c r="B11" s="56"/>
      <c r="C11" s="12"/>
      <c r="D11" s="56" t="s">
        <v>25</v>
      </c>
      <c r="E11" s="19" t="str">
        <f>LEFT(F11)</f>
        <v>你</v>
      </c>
      <c r="F11" t="s">
        <v>19</v>
      </c>
      <c r="I11" s="7"/>
    </row>
    <row r="12" spans="1:9" x14ac:dyDescent="0.4">
      <c r="A12" s="12"/>
      <c r="B12" s="15"/>
      <c r="C12" s="12"/>
      <c r="D12" s="56"/>
      <c r="E12" s="19" t="str">
        <f t="shared" ref="E12:E15" si="0">LEFT(F12,G12)</f>
        <v>abcd</v>
      </c>
      <c r="F12" t="s">
        <v>18</v>
      </c>
      <c r="G12">
        <v>4</v>
      </c>
      <c r="I12" s="7"/>
    </row>
    <row r="13" spans="1:9" x14ac:dyDescent="0.4">
      <c r="A13" s="12"/>
      <c r="B13" s="15"/>
      <c r="C13" s="12"/>
      <c r="D13" s="56"/>
      <c r="E13" s="19" t="str">
        <f t="shared" si="0"/>
        <v>你好</v>
      </c>
      <c r="F13" t="s">
        <v>19</v>
      </c>
      <c r="G13">
        <v>2</v>
      </c>
      <c r="I13" s="7"/>
    </row>
    <row r="14" spans="1:9" x14ac:dyDescent="0.4">
      <c r="A14" s="12"/>
      <c r="B14" s="15"/>
      <c r="C14" s="12"/>
      <c r="D14" s="56" t="s">
        <v>27</v>
      </c>
      <c r="E14" s="19" t="str">
        <f t="shared" si="0"/>
        <v>abcdefg</v>
      </c>
      <c r="F14" t="s">
        <v>18</v>
      </c>
      <c r="G14">
        <v>10</v>
      </c>
      <c r="I14" s="7"/>
    </row>
    <row r="15" spans="1:9" x14ac:dyDescent="0.4">
      <c r="A15" s="12"/>
      <c r="B15" s="15"/>
      <c r="C15" s="12"/>
      <c r="D15" s="56"/>
      <c r="E15" s="19" t="str">
        <f t="shared" si="0"/>
        <v>你好世界</v>
      </c>
      <c r="F15" t="s">
        <v>19</v>
      </c>
      <c r="G15">
        <v>10</v>
      </c>
      <c r="I15" s="7"/>
    </row>
    <row r="16" spans="1:9" x14ac:dyDescent="0.4">
      <c r="A16" s="13"/>
      <c r="B16" s="13"/>
      <c r="C16" s="13"/>
      <c r="D16" s="13"/>
      <c r="E16" s="9"/>
      <c r="F16" s="9"/>
      <c r="G16" s="9"/>
      <c r="H16" s="9"/>
      <c r="I16" s="10"/>
    </row>
    <row r="17" spans="1:9" x14ac:dyDescent="0.4">
      <c r="A17" s="30" t="s">
        <v>2</v>
      </c>
      <c r="B17" s="55" t="s">
        <v>30</v>
      </c>
      <c r="C17" s="11" t="s">
        <v>28</v>
      </c>
      <c r="D17" s="11" t="s">
        <v>29</v>
      </c>
      <c r="E17" s="4" t="s">
        <v>109</v>
      </c>
      <c r="F17" s="4" t="s">
        <v>35</v>
      </c>
      <c r="G17" t="s">
        <v>26</v>
      </c>
      <c r="H17" s="4"/>
      <c r="I17" s="5"/>
    </row>
    <row r="18" spans="1:9" x14ac:dyDescent="0.4">
      <c r="A18" s="12"/>
      <c r="B18" s="56"/>
      <c r="C18" s="12"/>
      <c r="D18" s="12"/>
      <c r="E18" s="19" t="str">
        <f>RIGHT(F18)</f>
        <v>g</v>
      </c>
      <c r="F18" t="s">
        <v>18</v>
      </c>
      <c r="I18" s="7"/>
    </row>
    <row r="19" spans="1:9" x14ac:dyDescent="0.4">
      <c r="A19" s="12"/>
      <c r="B19" s="56"/>
      <c r="C19" s="12"/>
      <c r="D19" s="12"/>
      <c r="E19" s="19" t="str">
        <f t="shared" ref="E19" si="1">RIGHT(F19)</f>
        <v>界</v>
      </c>
      <c r="F19" t="s">
        <v>19</v>
      </c>
      <c r="I19" s="7"/>
    </row>
    <row r="20" spans="1:9" x14ac:dyDescent="0.4">
      <c r="A20" s="12"/>
      <c r="B20" s="12"/>
      <c r="C20" s="12"/>
      <c r="D20" s="12"/>
      <c r="E20" s="19" t="str">
        <f>RIGHT(F20,G20)</f>
        <v>defg</v>
      </c>
      <c r="F20" t="s">
        <v>18</v>
      </c>
      <c r="G20">
        <v>4</v>
      </c>
      <c r="I20" s="7"/>
    </row>
    <row r="21" spans="1:9" x14ac:dyDescent="0.4">
      <c r="A21" s="12"/>
      <c r="B21" s="12"/>
      <c r="C21" s="12"/>
      <c r="D21" s="12"/>
      <c r="E21" s="19" t="str">
        <f t="shared" ref="E21:E23" si="2">RIGHT(F21,G21)</f>
        <v>世界</v>
      </c>
      <c r="F21" t="s">
        <v>19</v>
      </c>
      <c r="G21">
        <v>2</v>
      </c>
      <c r="I21" s="7"/>
    </row>
    <row r="22" spans="1:9" x14ac:dyDescent="0.4">
      <c r="A22" s="12"/>
      <c r="B22" s="12"/>
      <c r="C22" s="12"/>
      <c r="D22" s="12"/>
      <c r="E22" s="19" t="str">
        <f t="shared" si="2"/>
        <v>abcdefg</v>
      </c>
      <c r="F22" t="s">
        <v>18</v>
      </c>
      <c r="G22">
        <v>10</v>
      </c>
      <c r="I22" s="7"/>
    </row>
    <row r="23" spans="1:9" x14ac:dyDescent="0.4">
      <c r="A23" s="12"/>
      <c r="B23" s="12"/>
      <c r="C23" s="12"/>
      <c r="D23" s="12"/>
      <c r="E23" s="19" t="str">
        <f t="shared" si="2"/>
        <v>你好世界</v>
      </c>
      <c r="F23" t="s">
        <v>19</v>
      </c>
      <c r="G23">
        <v>10</v>
      </c>
      <c r="I23" s="7"/>
    </row>
    <row r="24" spans="1:9" x14ac:dyDescent="0.4">
      <c r="A24" s="13"/>
      <c r="B24" s="13"/>
      <c r="C24" s="13"/>
      <c r="D24" s="13"/>
      <c r="E24" s="8"/>
      <c r="F24" s="9"/>
      <c r="G24" s="9"/>
      <c r="H24" s="9"/>
      <c r="I24" s="10"/>
    </row>
    <row r="25" spans="1:9" x14ac:dyDescent="0.4">
      <c r="A25" s="30" t="s">
        <v>3</v>
      </c>
      <c r="B25" s="55" t="s">
        <v>31</v>
      </c>
      <c r="C25" s="11" t="s">
        <v>38</v>
      </c>
      <c r="D25" s="55" t="s">
        <v>32</v>
      </c>
      <c r="E25" s="3" t="s">
        <v>109</v>
      </c>
      <c r="F25" s="4" t="s">
        <v>35</v>
      </c>
      <c r="G25" s="4" t="s">
        <v>34</v>
      </c>
      <c r="H25" s="4" t="s">
        <v>26</v>
      </c>
      <c r="I25" s="5"/>
    </row>
    <row r="26" spans="1:9" x14ac:dyDescent="0.4">
      <c r="A26" s="12"/>
      <c r="B26" s="56"/>
      <c r="C26" s="12"/>
      <c r="D26" s="56"/>
      <c r="E26" s="17" t="str">
        <f>MID(F26,G26,H26)</f>
        <v>cdef</v>
      </c>
      <c r="F26" t="s">
        <v>18</v>
      </c>
      <c r="G26">
        <v>3</v>
      </c>
      <c r="H26">
        <v>4</v>
      </c>
      <c r="I26" s="7"/>
    </row>
    <row r="27" spans="1:9" x14ac:dyDescent="0.4">
      <c r="A27" s="12"/>
      <c r="B27" s="56"/>
      <c r="C27" s="12"/>
      <c r="D27" s="56" t="s">
        <v>33</v>
      </c>
      <c r="E27" s="17" t="str">
        <f>MID(F27,G27,H27)</f>
        <v>好世</v>
      </c>
      <c r="F27" t="s">
        <v>19</v>
      </c>
      <c r="G27">
        <v>2</v>
      </c>
      <c r="H27">
        <v>2</v>
      </c>
      <c r="I27" s="7"/>
    </row>
    <row r="28" spans="1:9" x14ac:dyDescent="0.4">
      <c r="A28" s="12"/>
      <c r="B28" s="56"/>
      <c r="C28" s="12"/>
      <c r="D28" s="56"/>
      <c r="E28" s="17" t="str">
        <f t="shared" ref="E28:E31" si="3">MID(F28,G28,H28)</f>
        <v/>
      </c>
      <c r="F28" t="s">
        <v>18</v>
      </c>
      <c r="G28">
        <v>10</v>
      </c>
      <c r="H28">
        <v>4</v>
      </c>
      <c r="I28" s="7"/>
    </row>
    <row r="29" spans="1:9" x14ac:dyDescent="0.4">
      <c r="A29" s="12"/>
      <c r="B29" s="12"/>
      <c r="C29" s="12"/>
      <c r="D29" s="56"/>
      <c r="E29" s="17" t="str">
        <f t="shared" si="3"/>
        <v/>
      </c>
      <c r="F29" t="s">
        <v>19</v>
      </c>
      <c r="G29">
        <v>10</v>
      </c>
      <c r="H29">
        <v>2</v>
      </c>
      <c r="I29" s="7"/>
    </row>
    <row r="30" spans="1:9" x14ac:dyDescent="0.4">
      <c r="A30" s="12"/>
      <c r="B30" s="12"/>
      <c r="C30" s="12"/>
      <c r="D30" s="56" t="s">
        <v>36</v>
      </c>
      <c r="E30" s="17" t="str">
        <f t="shared" si="3"/>
        <v>cdefg</v>
      </c>
      <c r="F30" t="s">
        <v>18</v>
      </c>
      <c r="G30">
        <v>3</v>
      </c>
      <c r="H30">
        <v>10</v>
      </c>
      <c r="I30" s="7"/>
    </row>
    <row r="31" spans="1:9" x14ac:dyDescent="0.4">
      <c r="A31" s="12"/>
      <c r="B31" s="12"/>
      <c r="C31" s="12"/>
      <c r="D31" s="56"/>
      <c r="E31" s="17" t="str">
        <f t="shared" si="3"/>
        <v>好世界</v>
      </c>
      <c r="F31" t="s">
        <v>19</v>
      </c>
      <c r="G31">
        <v>2</v>
      </c>
      <c r="H31">
        <v>10</v>
      </c>
      <c r="I31" s="7"/>
    </row>
    <row r="32" spans="1:9" x14ac:dyDescent="0.4">
      <c r="A32" s="13"/>
      <c r="B32" s="13"/>
      <c r="C32" s="13"/>
      <c r="D32" s="62"/>
      <c r="E32" s="8"/>
      <c r="F32" s="9"/>
      <c r="G32" s="9"/>
      <c r="H32" s="9"/>
      <c r="I32" s="10"/>
    </row>
    <row r="33" spans="1:9" x14ac:dyDescent="0.4">
      <c r="A33" s="30" t="s">
        <v>4</v>
      </c>
      <c r="B33" s="55" t="s">
        <v>37</v>
      </c>
      <c r="C33" s="11" t="s">
        <v>39</v>
      </c>
      <c r="D33" s="55" t="s">
        <v>40</v>
      </c>
      <c r="E33" s="3" t="s">
        <v>15</v>
      </c>
      <c r="F33" s="4" t="s">
        <v>48</v>
      </c>
      <c r="G33" s="4" t="s">
        <v>49</v>
      </c>
      <c r="H33" s="4"/>
      <c r="I33" s="5"/>
    </row>
    <row r="34" spans="1:9" x14ac:dyDescent="0.4">
      <c r="A34" s="12"/>
      <c r="B34" s="56"/>
      <c r="C34" s="12"/>
      <c r="D34" s="56"/>
      <c r="E34" s="17" t="str">
        <f>TEXT(F34,G34)</f>
        <v>$1,234.57</v>
      </c>
      <c r="F34">
        <v>1234.567</v>
      </c>
      <c r="G34" t="s">
        <v>42</v>
      </c>
      <c r="I34" s="7"/>
    </row>
    <row r="35" spans="1:9" x14ac:dyDescent="0.4">
      <c r="A35" s="12"/>
      <c r="B35" s="56"/>
      <c r="C35" s="12"/>
      <c r="D35" s="56" t="s">
        <v>41</v>
      </c>
      <c r="E35" s="17" t="str">
        <f t="shared" ref="E35:E37" ca="1" si="4">TEXT(F35,G35)</f>
        <v>01/08/26</v>
      </c>
      <c r="F35" s="20">
        <f ca="1">TODAY()</f>
        <v>46030</v>
      </c>
      <c r="G35" t="s">
        <v>43</v>
      </c>
      <c r="I35" s="7"/>
    </row>
    <row r="36" spans="1:9" x14ac:dyDescent="0.4">
      <c r="A36" s="12"/>
      <c r="B36" s="12"/>
      <c r="C36" s="12"/>
      <c r="D36" s="56"/>
      <c r="E36" s="17" t="str">
        <f t="shared" ca="1" si="4"/>
        <v>Thursday</v>
      </c>
      <c r="F36" s="20">
        <f t="shared" ref="F36" ca="1" si="5">TODAY()</f>
        <v>46030</v>
      </c>
      <c r="G36" t="s">
        <v>44</v>
      </c>
      <c r="I36" s="7"/>
    </row>
    <row r="37" spans="1:9" x14ac:dyDescent="0.4">
      <c r="A37" s="12"/>
      <c r="B37" s="12"/>
      <c r="C37" s="12"/>
      <c r="D37" s="56"/>
      <c r="E37" s="17" t="str">
        <f t="shared" ca="1" si="4"/>
        <v>2:46 PM</v>
      </c>
      <c r="F37" s="20">
        <f ca="1">NOW()</f>
        <v>46030.615715972221</v>
      </c>
      <c r="G37" t="s">
        <v>45</v>
      </c>
      <c r="I37" s="7"/>
    </row>
    <row r="38" spans="1:9" x14ac:dyDescent="0.4">
      <c r="A38" s="12"/>
      <c r="B38" s="12"/>
      <c r="C38" s="12"/>
      <c r="D38" s="12"/>
      <c r="E38" s="17" t="str">
        <f>TEXT(F38,G38)</f>
        <v>28.50%</v>
      </c>
      <c r="F38">
        <v>0.28499999999999998</v>
      </c>
      <c r="G38" s="21" t="s">
        <v>46</v>
      </c>
      <c r="I38" s="7"/>
    </row>
    <row r="39" spans="1:9" x14ac:dyDescent="0.4">
      <c r="A39" s="13"/>
      <c r="B39" s="13"/>
      <c r="C39" s="13"/>
      <c r="D39" s="13"/>
      <c r="E39" s="8"/>
      <c r="F39" s="9"/>
      <c r="G39" s="9"/>
      <c r="H39" s="9"/>
      <c r="I39" s="10"/>
    </row>
    <row r="40" spans="1:9" x14ac:dyDescent="0.4">
      <c r="A40" s="30" t="s">
        <v>5</v>
      </c>
      <c r="B40" s="55" t="s">
        <v>51</v>
      </c>
      <c r="C40" s="11" t="s">
        <v>50</v>
      </c>
      <c r="D40" s="55" t="s">
        <v>52</v>
      </c>
      <c r="E40" s="3" t="s">
        <v>15</v>
      </c>
      <c r="F40" s="4" t="s">
        <v>48</v>
      </c>
      <c r="G40" s="4"/>
      <c r="H40" s="4"/>
      <c r="I40" s="5"/>
    </row>
    <row r="41" spans="1:9" x14ac:dyDescent="0.4">
      <c r="A41" s="12"/>
      <c r="B41" s="56"/>
      <c r="C41" s="12"/>
      <c r="D41" s="56"/>
      <c r="E41" s="17">
        <f>VALUE(F41)</f>
        <v>1000</v>
      </c>
      <c r="F41" s="22" t="s">
        <v>53</v>
      </c>
      <c r="I41" s="7"/>
    </row>
    <row r="42" spans="1:9" x14ac:dyDescent="0.4">
      <c r="A42" s="12"/>
      <c r="B42" s="12"/>
      <c r="C42" s="12"/>
      <c r="D42" s="56"/>
      <c r="E42" s="17">
        <f t="shared" ref="E42" si="6">VALUE(F42)</f>
        <v>123345</v>
      </c>
      <c r="F42" s="23" t="s">
        <v>54</v>
      </c>
      <c r="I42" s="7"/>
    </row>
    <row r="43" spans="1:9" x14ac:dyDescent="0.4">
      <c r="A43" s="13"/>
      <c r="B43" s="13"/>
      <c r="C43" s="13"/>
      <c r="D43" s="13"/>
      <c r="E43" s="8"/>
      <c r="F43" s="24"/>
      <c r="G43" s="9"/>
      <c r="H43" s="9"/>
      <c r="I43" s="10"/>
    </row>
    <row r="44" spans="1:9" ht="13.9" customHeight="1" x14ac:dyDescent="0.4">
      <c r="A44" s="30" t="s">
        <v>6</v>
      </c>
      <c r="B44" s="11" t="s">
        <v>55</v>
      </c>
      <c r="C44" s="11" t="s">
        <v>56</v>
      </c>
      <c r="D44" s="55" t="s">
        <v>57</v>
      </c>
      <c r="E44" s="3" t="s">
        <v>14</v>
      </c>
      <c r="F44" s="4" t="s">
        <v>47</v>
      </c>
      <c r="G44" s="4" t="s">
        <v>58</v>
      </c>
      <c r="H44" s="4"/>
      <c r="I44" s="5"/>
    </row>
    <row r="45" spans="1:9" x14ac:dyDescent="0.4">
      <c r="A45" s="12"/>
      <c r="B45" s="12"/>
      <c r="C45" s="12"/>
      <c r="D45" s="56"/>
      <c r="E45" s="17" t="str">
        <f>_xlfn.VALUETOTEXT(F45)</f>
        <v>12345.8967</v>
      </c>
      <c r="F45">
        <v>12345.896699999999</v>
      </c>
      <c r="I45" s="7"/>
    </row>
    <row r="46" spans="1:9" x14ac:dyDescent="0.4">
      <c r="A46" s="12"/>
      <c r="B46" s="12"/>
      <c r="C46" s="12"/>
      <c r="D46" s="56" t="s">
        <v>59</v>
      </c>
      <c r="E46" s="17" t="str">
        <f>_xlfn.VALUETOTEXT(F46,G46)</f>
        <v>12345.8967</v>
      </c>
      <c r="F46">
        <v>12345.896699999999</v>
      </c>
      <c r="G46">
        <v>0</v>
      </c>
      <c r="I46" s="7"/>
    </row>
    <row r="47" spans="1:9" x14ac:dyDescent="0.4">
      <c r="A47" s="12"/>
      <c r="B47" s="12"/>
      <c r="C47" s="12"/>
      <c r="D47" s="56"/>
      <c r="E47" s="17" t="str">
        <f>_xlfn.VALUETOTEXT(F47,G47)</f>
        <v>12345.8967</v>
      </c>
      <c r="F47">
        <v>12345.896699999999</v>
      </c>
      <c r="G47">
        <v>1</v>
      </c>
      <c r="I47" s="7"/>
    </row>
    <row r="48" spans="1:9" x14ac:dyDescent="0.4">
      <c r="A48" s="12"/>
      <c r="B48" s="12"/>
      <c r="C48" s="12"/>
      <c r="D48" s="56"/>
      <c r="E48" s="6"/>
      <c r="I48" s="7"/>
    </row>
    <row r="49" spans="1:9" x14ac:dyDescent="0.4">
      <c r="A49" s="12"/>
      <c r="B49" s="12"/>
      <c r="C49" s="12"/>
      <c r="D49" s="56"/>
      <c r="E49" s="6"/>
      <c r="I49" s="7"/>
    </row>
    <row r="50" spans="1:9" x14ac:dyDescent="0.4">
      <c r="A50" s="13"/>
      <c r="B50" s="13"/>
      <c r="C50" s="13"/>
      <c r="D50" s="62"/>
      <c r="E50" s="8"/>
      <c r="F50" s="9"/>
      <c r="G50" s="9"/>
      <c r="H50" s="9"/>
      <c r="I50" s="10"/>
    </row>
    <row r="51" spans="1:9" x14ac:dyDescent="0.4">
      <c r="A51" s="30" t="s">
        <v>62</v>
      </c>
      <c r="B51" s="63" t="s">
        <v>63</v>
      </c>
      <c r="C51" s="11" t="s">
        <v>60</v>
      </c>
      <c r="D51" s="63" t="s">
        <v>61</v>
      </c>
      <c r="E51" s="3" t="s">
        <v>14</v>
      </c>
      <c r="F51" t="s">
        <v>35</v>
      </c>
      <c r="I51" s="5"/>
    </row>
    <row r="52" spans="1:9" ht="41.65" x14ac:dyDescent="0.4">
      <c r="A52" s="12"/>
      <c r="B52" s="64"/>
      <c r="C52" s="12"/>
      <c r="D52" s="64"/>
      <c r="E52" s="17" t="str">
        <f>CLEAN(F52)</f>
        <v>月度报表</v>
      </c>
      <c r="F52" s="25" t="s">
        <v>64</v>
      </c>
      <c r="I52" s="7"/>
    </row>
    <row r="53" spans="1:9" ht="27.85" customHeight="1" x14ac:dyDescent="0.4">
      <c r="A53" s="12"/>
      <c r="B53" s="12"/>
      <c r="C53" s="12"/>
      <c r="D53" s="15"/>
      <c r="E53" s="17" t="str">
        <f>CLEAN(F53)</f>
        <v>Helloworld</v>
      </c>
      <c r="F53" s="1" t="s">
        <v>7</v>
      </c>
      <c r="I53" s="7"/>
    </row>
    <row r="54" spans="1:9" x14ac:dyDescent="0.4">
      <c r="A54" s="13"/>
      <c r="B54" s="13"/>
      <c r="C54" s="13"/>
      <c r="D54" s="13"/>
      <c r="E54" s="8"/>
      <c r="F54" s="9"/>
      <c r="G54" s="9"/>
      <c r="H54" s="9"/>
      <c r="I54" s="10"/>
    </row>
    <row r="55" spans="1:9" ht="27.85" customHeight="1" x14ac:dyDescent="0.4">
      <c r="A55" s="65" t="s">
        <v>90</v>
      </c>
      <c r="B55" s="66"/>
      <c r="C55" s="66"/>
      <c r="D55" s="66"/>
      <c r="E55" s="66"/>
      <c r="F55" s="66"/>
      <c r="G55" s="66"/>
      <c r="H55" s="66"/>
      <c r="I55" s="67"/>
    </row>
    <row r="56" spans="1:9" x14ac:dyDescent="0.4">
      <c r="A56" s="30" t="s">
        <v>65</v>
      </c>
      <c r="B56" s="55" t="s">
        <v>67</v>
      </c>
      <c r="C56" s="11" t="s">
        <v>66</v>
      </c>
      <c r="D56" s="55" t="s">
        <v>68</v>
      </c>
      <c r="E56" s="3" t="s">
        <v>14</v>
      </c>
      <c r="F56" s="4" t="s">
        <v>35</v>
      </c>
      <c r="G56" s="4" t="s">
        <v>73</v>
      </c>
      <c r="H56" s="4" t="s">
        <v>74</v>
      </c>
      <c r="I56" s="5" t="s">
        <v>75</v>
      </c>
    </row>
    <row r="57" spans="1:9" x14ac:dyDescent="0.4">
      <c r="A57" s="12"/>
      <c r="B57" s="56"/>
      <c r="C57" s="12"/>
      <c r="D57" s="56"/>
      <c r="E57" s="17" t="str">
        <f>SUBSTITUTE(F57,G57,H57)</f>
        <v>华南数据</v>
      </c>
      <c r="F57" t="s">
        <v>76</v>
      </c>
      <c r="G57" t="s">
        <v>77</v>
      </c>
      <c r="H57" t="s">
        <v>78</v>
      </c>
      <c r="I57" s="7"/>
    </row>
    <row r="58" spans="1:9" x14ac:dyDescent="0.4">
      <c r="A58" s="12"/>
      <c r="B58" s="12"/>
      <c r="C58" s="12"/>
      <c r="D58" s="56" t="s">
        <v>69</v>
      </c>
      <c r="E58" s="17" t="str">
        <f t="shared" ref="E58:E60" si="7">SUBSTITUTE(F58,G58,H58,I58)</f>
        <v>12025年2月份</v>
      </c>
      <c r="F58" t="s">
        <v>79</v>
      </c>
      <c r="G58">
        <v>2</v>
      </c>
      <c r="H58">
        <v>12</v>
      </c>
      <c r="I58" s="7">
        <v>1</v>
      </c>
    </row>
    <row r="59" spans="1:9" x14ac:dyDescent="0.4">
      <c r="A59" s="12"/>
      <c r="B59" s="12"/>
      <c r="C59" s="12"/>
      <c r="D59" s="56"/>
      <c r="E59" s="17" t="str">
        <f t="shared" si="7"/>
        <v>20125年2月份</v>
      </c>
      <c r="F59" t="s">
        <v>79</v>
      </c>
      <c r="G59">
        <v>2</v>
      </c>
      <c r="H59">
        <v>12</v>
      </c>
      <c r="I59" s="7">
        <v>2</v>
      </c>
    </row>
    <row r="60" spans="1:9" x14ac:dyDescent="0.4">
      <c r="A60" s="12"/>
      <c r="B60" s="12"/>
      <c r="C60" s="12"/>
      <c r="D60" s="56" t="s">
        <v>70</v>
      </c>
      <c r="E60" s="17" t="str">
        <f t="shared" si="7"/>
        <v>2025年12月份</v>
      </c>
      <c r="F60" t="s">
        <v>79</v>
      </c>
      <c r="G60">
        <v>2</v>
      </c>
      <c r="H60">
        <v>12</v>
      </c>
      <c r="I60" s="7">
        <v>3</v>
      </c>
    </row>
    <row r="61" spans="1:9" x14ac:dyDescent="0.4">
      <c r="A61" s="12"/>
      <c r="B61" s="12"/>
      <c r="C61" s="12"/>
      <c r="D61" s="56"/>
      <c r="E61" s="6"/>
      <c r="I61" s="7"/>
    </row>
    <row r="62" spans="1:9" ht="13.9" customHeight="1" x14ac:dyDescent="0.4">
      <c r="A62" s="12"/>
      <c r="B62" s="12"/>
      <c r="C62" s="12"/>
      <c r="D62" s="56" t="s">
        <v>71</v>
      </c>
      <c r="E62" s="6"/>
      <c r="I62" s="7"/>
    </row>
    <row r="63" spans="1:9" ht="13.9" customHeight="1" x14ac:dyDescent="0.4">
      <c r="A63" s="12"/>
      <c r="B63" s="12"/>
      <c r="C63" s="12"/>
      <c r="D63" s="56"/>
      <c r="E63" s="59" t="s">
        <v>72</v>
      </c>
      <c r="F63" s="60"/>
      <c r="G63" s="60"/>
      <c r="H63" s="60"/>
      <c r="I63" s="61"/>
    </row>
    <row r="64" spans="1:9" x14ac:dyDescent="0.4">
      <c r="A64" s="12"/>
      <c r="B64" s="12"/>
      <c r="C64" s="12"/>
      <c r="D64" s="56"/>
      <c r="E64" s="59"/>
      <c r="F64" s="60"/>
      <c r="G64" s="60"/>
      <c r="H64" s="60"/>
      <c r="I64" s="61"/>
    </row>
    <row r="65" spans="1:9" x14ac:dyDescent="0.4">
      <c r="A65" s="13"/>
      <c r="B65" s="13"/>
      <c r="C65" s="13"/>
      <c r="D65" s="16"/>
      <c r="E65" s="27"/>
      <c r="F65" s="28"/>
      <c r="G65" s="28"/>
      <c r="H65" s="28"/>
      <c r="I65" s="29"/>
    </row>
    <row r="66" spans="1:9" x14ac:dyDescent="0.4">
      <c r="A66" s="30" t="s">
        <v>81</v>
      </c>
      <c r="B66" s="55" t="s">
        <v>82</v>
      </c>
      <c r="C66" s="11" t="s">
        <v>80</v>
      </c>
      <c r="D66" s="55" t="s">
        <v>83</v>
      </c>
      <c r="E66" s="3" t="s">
        <v>14</v>
      </c>
      <c r="F66" s="4" t="s">
        <v>73</v>
      </c>
      <c r="G66" s="4" t="s">
        <v>34</v>
      </c>
      <c r="H66" s="4" t="s">
        <v>26</v>
      </c>
      <c r="I66" s="5" t="s">
        <v>74</v>
      </c>
    </row>
    <row r="67" spans="1:9" x14ac:dyDescent="0.4">
      <c r="A67" s="12"/>
      <c r="B67" s="56"/>
      <c r="C67" s="12"/>
      <c r="D67" s="56"/>
      <c r="E67" s="17" t="str">
        <f>REPLACE(F67,G67,H67,I67)</f>
        <v>ABCD##HIJK</v>
      </c>
      <c r="F67" t="s">
        <v>87</v>
      </c>
      <c r="G67">
        <v>5</v>
      </c>
      <c r="H67">
        <v>3</v>
      </c>
      <c r="I67" s="7" t="s">
        <v>88</v>
      </c>
    </row>
    <row r="68" spans="1:9" x14ac:dyDescent="0.4">
      <c r="A68" s="12"/>
      <c r="B68" s="56"/>
      <c r="C68" s="12"/>
      <c r="D68" s="56" t="s">
        <v>84</v>
      </c>
      <c r="E68" s="17" t="str">
        <f t="shared" ref="E68:E69" si="8">REPLACE(F68,G68,H68,I68)</f>
        <v>2026</v>
      </c>
      <c r="F68">
        <v>2025</v>
      </c>
      <c r="G68">
        <v>3</v>
      </c>
      <c r="H68">
        <v>2</v>
      </c>
      <c r="I68" s="7">
        <v>26</v>
      </c>
    </row>
    <row r="69" spans="1:9" x14ac:dyDescent="0.4">
      <c r="A69" s="12"/>
      <c r="B69" s="12"/>
      <c r="C69" s="12"/>
      <c r="D69" s="56"/>
      <c r="E69" s="17" t="str">
        <f t="shared" si="8"/>
        <v>%456</v>
      </c>
      <c r="F69">
        <v>123456</v>
      </c>
      <c r="G69">
        <v>1</v>
      </c>
      <c r="H69">
        <v>3</v>
      </c>
      <c r="I69" s="7" t="s">
        <v>89</v>
      </c>
    </row>
    <row r="70" spans="1:9" x14ac:dyDescent="0.4">
      <c r="A70" s="12"/>
      <c r="B70" s="12"/>
      <c r="C70" s="12"/>
      <c r="D70" s="56"/>
      <c r="E70" s="6"/>
      <c r="I70" s="7"/>
    </row>
    <row r="71" spans="1:9" x14ac:dyDescent="0.4">
      <c r="A71" s="12"/>
      <c r="B71" s="12"/>
      <c r="C71" s="12"/>
      <c r="D71" s="56" t="s">
        <v>85</v>
      </c>
      <c r="E71" s="6"/>
      <c r="I71" s="7"/>
    </row>
    <row r="72" spans="1:9" x14ac:dyDescent="0.4">
      <c r="A72" s="12"/>
      <c r="B72" s="12"/>
      <c r="C72" s="12"/>
      <c r="D72" s="56"/>
      <c r="E72" s="6"/>
      <c r="I72" s="7"/>
    </row>
    <row r="73" spans="1:9" x14ac:dyDescent="0.4">
      <c r="A73" s="12"/>
      <c r="B73" s="12"/>
      <c r="C73" s="12"/>
      <c r="D73" s="56"/>
      <c r="E73" s="6"/>
      <c r="I73" s="7"/>
    </row>
    <row r="74" spans="1:9" x14ac:dyDescent="0.4">
      <c r="A74" s="12"/>
      <c r="B74" s="12"/>
      <c r="C74" s="12"/>
      <c r="D74" s="56"/>
      <c r="E74" s="6"/>
      <c r="I74" s="7"/>
    </row>
    <row r="75" spans="1:9" x14ac:dyDescent="0.4">
      <c r="A75" s="12"/>
      <c r="B75" s="12"/>
      <c r="C75" s="12"/>
      <c r="D75" s="56" t="s">
        <v>86</v>
      </c>
      <c r="E75" s="6"/>
      <c r="I75" s="7"/>
    </row>
    <row r="76" spans="1:9" x14ac:dyDescent="0.4">
      <c r="A76" s="12"/>
      <c r="B76" s="12"/>
      <c r="C76" s="12"/>
      <c r="D76" s="56"/>
      <c r="E76" s="6"/>
      <c r="I76" s="7"/>
    </row>
    <row r="77" spans="1:9" x14ac:dyDescent="0.4">
      <c r="A77" s="13"/>
      <c r="B77" s="13"/>
      <c r="C77" s="13"/>
      <c r="D77" s="13"/>
      <c r="E77" s="8"/>
      <c r="F77" s="9"/>
      <c r="G77" s="9"/>
      <c r="H77" s="9"/>
      <c r="I77" s="10"/>
    </row>
    <row r="78" spans="1:9" x14ac:dyDescent="0.4">
      <c r="A78" s="30" t="s">
        <v>741</v>
      </c>
      <c r="B78" s="55" t="s">
        <v>742</v>
      </c>
      <c r="C78" s="11" t="s">
        <v>743</v>
      </c>
      <c r="D78" s="11" t="s">
        <v>744</v>
      </c>
      <c r="E78" s="3" t="s">
        <v>109</v>
      </c>
      <c r="F78" s="57" t="s">
        <v>35</v>
      </c>
      <c r="G78" s="57"/>
      <c r="H78" s="57"/>
      <c r="I78" s="58"/>
    </row>
    <row r="79" spans="1:9" x14ac:dyDescent="0.4">
      <c r="A79" s="12" t="s">
        <v>746</v>
      </c>
      <c r="B79" s="56"/>
      <c r="C79" s="12"/>
      <c r="D79" s="12" t="s">
        <v>745</v>
      </c>
      <c r="E79" s="17" t="str">
        <f>_xlfn.CONCAT(F79,G79,H79,I79)</f>
        <v>Hello, world!</v>
      </c>
      <c r="F79" t="s">
        <v>737</v>
      </c>
      <c r="G79" t="s">
        <v>738</v>
      </c>
      <c r="H79" t="s">
        <v>739</v>
      </c>
      <c r="I79" s="7" t="s">
        <v>740</v>
      </c>
    </row>
    <row r="80" spans="1:9" x14ac:dyDescent="0.4">
      <c r="A80" s="13"/>
      <c r="B80" s="13"/>
      <c r="C80" s="13"/>
      <c r="D80" s="13"/>
      <c r="E80" s="8"/>
      <c r="F80" s="9"/>
      <c r="G80" s="9"/>
      <c r="H80" s="9"/>
      <c r="I80" s="10"/>
    </row>
    <row r="81" spans="1:9" ht="13.9" customHeight="1" x14ac:dyDescent="0.4">
      <c r="A81" s="30" t="s">
        <v>748</v>
      </c>
      <c r="B81" s="55" t="s">
        <v>749</v>
      </c>
      <c r="C81" s="11" t="s">
        <v>747</v>
      </c>
      <c r="D81" s="11" t="s">
        <v>751</v>
      </c>
      <c r="E81" s="3" t="s">
        <v>109</v>
      </c>
      <c r="F81" s="4" t="s">
        <v>757</v>
      </c>
      <c r="G81" s="4" t="s">
        <v>758</v>
      </c>
      <c r="H81" s="4"/>
      <c r="I81" s="5"/>
    </row>
    <row r="82" spans="1:9" x14ac:dyDescent="0.4">
      <c r="A82" s="12"/>
      <c r="B82" s="56"/>
      <c r="C82" s="13"/>
      <c r="D82" s="12" t="s">
        <v>752</v>
      </c>
      <c r="E82" s="17">
        <f>FIND(F82,G82)</f>
        <v>1</v>
      </c>
      <c r="F82" t="s">
        <v>754</v>
      </c>
      <c r="G82" t="s">
        <v>755</v>
      </c>
      <c r="H82" t="s">
        <v>34</v>
      </c>
      <c r="I82" s="7"/>
    </row>
    <row r="83" spans="1:9" x14ac:dyDescent="0.4">
      <c r="A83" s="12"/>
      <c r="B83" s="6" t="s">
        <v>750</v>
      </c>
      <c r="C83" s="7"/>
      <c r="D83" s="12" t="s">
        <v>753</v>
      </c>
      <c r="E83" s="17">
        <f>FIND(F83,G83,H83)</f>
        <v>3</v>
      </c>
      <c r="F83" t="s">
        <v>756</v>
      </c>
      <c r="G83" t="s">
        <v>755</v>
      </c>
      <c r="H83">
        <v>2</v>
      </c>
      <c r="I83" s="7"/>
    </row>
    <row r="84" spans="1:9" x14ac:dyDescent="0.4">
      <c r="A84" s="13"/>
      <c r="B84" s="8"/>
      <c r="C84" s="10"/>
      <c r="D84" s="13"/>
      <c r="E84" s="8"/>
      <c r="F84" s="9"/>
      <c r="G84" s="9"/>
      <c r="H84" s="9"/>
      <c r="I84" s="10"/>
    </row>
  </sheetData>
  <mergeCells count="37">
    <mergeCell ref="D2:D3"/>
    <mergeCell ref="B2:B4"/>
    <mergeCell ref="B9:B11"/>
    <mergeCell ref="D9:D10"/>
    <mergeCell ref="D11:D13"/>
    <mergeCell ref="B6:B7"/>
    <mergeCell ref="D6:D7"/>
    <mergeCell ref="D14:D15"/>
    <mergeCell ref="B17:B19"/>
    <mergeCell ref="B25:B28"/>
    <mergeCell ref="D25:D26"/>
    <mergeCell ref="D27:D29"/>
    <mergeCell ref="D30:D32"/>
    <mergeCell ref="B33:B35"/>
    <mergeCell ref="D33:D34"/>
    <mergeCell ref="D35:D37"/>
    <mergeCell ref="B40:B41"/>
    <mergeCell ref="D40:D42"/>
    <mergeCell ref="D62:D64"/>
    <mergeCell ref="E63:I64"/>
    <mergeCell ref="D44:D45"/>
    <mergeCell ref="D46:D50"/>
    <mergeCell ref="B51:B52"/>
    <mergeCell ref="D51:D52"/>
    <mergeCell ref="A55:I55"/>
    <mergeCell ref="B56:B57"/>
    <mergeCell ref="D56:D57"/>
    <mergeCell ref="D58:D59"/>
    <mergeCell ref="D60:D61"/>
    <mergeCell ref="B78:B79"/>
    <mergeCell ref="B81:B82"/>
    <mergeCell ref="F78:I78"/>
    <mergeCell ref="B66:B68"/>
    <mergeCell ref="D66:D67"/>
    <mergeCell ref="D68:D70"/>
    <mergeCell ref="D71:D74"/>
    <mergeCell ref="D75:D76"/>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F237-64D1-4CB0-8305-9364D9CD1BEE}">
  <dimension ref="A1:I169"/>
  <sheetViews>
    <sheetView zoomScale="90" zoomScaleNormal="90" workbookViewId="0">
      <pane ySplit="1" topLeftCell="A143" activePane="bottomLeft" state="frozen"/>
      <selection pane="bottomLeft" activeCell="B70" sqref="B70"/>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96</v>
      </c>
      <c r="B2" s="55" t="s">
        <v>97</v>
      </c>
      <c r="C2" s="11" t="s">
        <v>98</v>
      </c>
      <c r="D2" s="11" t="s">
        <v>99</v>
      </c>
      <c r="E2" s="6" t="s">
        <v>109</v>
      </c>
      <c r="F2" s="4" t="s">
        <v>103</v>
      </c>
      <c r="G2" s="4" t="s">
        <v>105</v>
      </c>
      <c r="H2" s="4" t="s">
        <v>106</v>
      </c>
      <c r="I2" s="5" t="s">
        <v>104</v>
      </c>
    </row>
    <row r="3" spans="1:9" x14ac:dyDescent="0.4">
      <c r="A3" s="12"/>
      <c r="B3" s="56"/>
      <c r="C3" s="12"/>
      <c r="D3" s="12" t="s">
        <v>100</v>
      </c>
      <c r="E3" s="17">
        <f>SUM(F3)</f>
        <v>1</v>
      </c>
      <c r="F3">
        <v>1</v>
      </c>
      <c r="I3" s="7"/>
    </row>
    <row r="4" spans="1:9" x14ac:dyDescent="0.4">
      <c r="A4" s="12"/>
      <c r="B4" s="56"/>
      <c r="C4" s="12"/>
      <c r="D4" s="12"/>
      <c r="E4" s="17">
        <f>SUM(F4:G4)</f>
        <v>5</v>
      </c>
      <c r="F4">
        <v>2</v>
      </c>
      <c r="G4">
        <v>3</v>
      </c>
      <c r="I4" s="7"/>
    </row>
    <row r="5" spans="1:9" x14ac:dyDescent="0.4">
      <c r="A5" s="12"/>
      <c r="B5" s="12"/>
      <c r="C5" s="12"/>
      <c r="D5" s="12"/>
      <c r="E5" s="17">
        <f>SUM(F5,G5:H5)</f>
        <v>15</v>
      </c>
      <c r="F5">
        <v>4</v>
      </c>
      <c r="G5">
        <v>5</v>
      </c>
      <c r="H5">
        <v>6</v>
      </c>
      <c r="I5" s="7"/>
    </row>
    <row r="6" spans="1:9" x14ac:dyDescent="0.4">
      <c r="A6" s="12"/>
      <c r="B6" s="12"/>
      <c r="C6" s="12"/>
      <c r="D6" s="12"/>
      <c r="E6" s="17">
        <f>SUM(F6:G6,H6:I6)</f>
        <v>17</v>
      </c>
      <c r="F6">
        <v>7</v>
      </c>
      <c r="G6" t="s">
        <v>101</v>
      </c>
      <c r="H6" t="s">
        <v>102</v>
      </c>
      <c r="I6" s="7">
        <v>10</v>
      </c>
    </row>
    <row r="7" spans="1:9" x14ac:dyDescent="0.4">
      <c r="A7" s="13"/>
      <c r="B7" s="13"/>
      <c r="C7" s="13"/>
      <c r="D7" s="13"/>
      <c r="E7" s="8"/>
      <c r="F7" s="9"/>
      <c r="G7" s="9"/>
      <c r="H7" s="9"/>
      <c r="I7" s="10"/>
    </row>
    <row r="8" spans="1:9" x14ac:dyDescent="0.4">
      <c r="A8" s="30" t="s">
        <v>107</v>
      </c>
      <c r="B8" s="55" t="s">
        <v>111</v>
      </c>
      <c r="C8" s="11" t="s">
        <v>110</v>
      </c>
      <c r="D8" s="11" t="s">
        <v>112</v>
      </c>
      <c r="E8" s="3" t="s">
        <v>109</v>
      </c>
      <c r="F8" s="4" t="s">
        <v>113</v>
      </c>
      <c r="G8" s="4" t="s">
        <v>117</v>
      </c>
      <c r="H8" s="4" t="s">
        <v>118</v>
      </c>
      <c r="I8" s="5"/>
    </row>
    <row r="9" spans="1:9" x14ac:dyDescent="0.4">
      <c r="A9" s="12"/>
      <c r="B9" s="56"/>
      <c r="C9" s="12"/>
      <c r="D9" s="12" t="s">
        <v>116</v>
      </c>
      <c r="E9" s="17">
        <f>SUMIF(F9:F12,G9,H9:H12)</f>
        <v>5</v>
      </c>
      <c r="F9" t="s">
        <v>92</v>
      </c>
      <c r="G9" t="s">
        <v>93</v>
      </c>
      <c r="H9">
        <v>1</v>
      </c>
      <c r="I9" s="7"/>
    </row>
    <row r="10" spans="1:9" x14ac:dyDescent="0.4">
      <c r="A10" s="12"/>
      <c r="B10" s="12"/>
      <c r="C10" s="56" t="s">
        <v>115</v>
      </c>
      <c r="D10" s="56" t="s">
        <v>119</v>
      </c>
      <c r="E10" s="6"/>
      <c r="F10" t="s">
        <v>93</v>
      </c>
      <c r="H10">
        <v>2</v>
      </c>
      <c r="I10" s="7"/>
    </row>
    <row r="11" spans="1:9" x14ac:dyDescent="0.4">
      <c r="A11" s="12"/>
      <c r="B11" s="12"/>
      <c r="C11" s="56"/>
      <c r="D11" s="56"/>
      <c r="E11" s="17">
        <f>SUMIF(H9:H13,G11)</f>
        <v>4</v>
      </c>
      <c r="F11" t="s">
        <v>93</v>
      </c>
      <c r="G11">
        <v>2</v>
      </c>
      <c r="H11">
        <v>3</v>
      </c>
      <c r="I11" s="7"/>
    </row>
    <row r="12" spans="1:9" x14ac:dyDescent="0.4">
      <c r="A12" s="12"/>
      <c r="B12" s="12"/>
      <c r="C12" s="56"/>
      <c r="D12" s="56"/>
      <c r="E12" s="6"/>
      <c r="F12" t="s">
        <v>108</v>
      </c>
      <c r="H12">
        <v>2</v>
      </c>
      <c r="I12" s="7"/>
    </row>
    <row r="13" spans="1:9" x14ac:dyDescent="0.4">
      <c r="A13" s="12"/>
      <c r="B13" s="12"/>
      <c r="C13" s="56"/>
      <c r="D13" s="56"/>
      <c r="E13" s="6"/>
      <c r="F13" t="s">
        <v>114</v>
      </c>
      <c r="H13">
        <v>5</v>
      </c>
      <c r="I13" s="7"/>
    </row>
    <row r="14" spans="1:9" x14ac:dyDescent="0.4">
      <c r="A14" s="12"/>
      <c r="B14" s="12"/>
      <c r="C14" s="56"/>
      <c r="D14" s="56"/>
      <c r="E14" s="6"/>
      <c r="I14" s="7"/>
    </row>
    <row r="15" spans="1:9" x14ac:dyDescent="0.4">
      <c r="A15" s="13"/>
      <c r="B15" s="13"/>
      <c r="C15" s="13"/>
      <c r="D15" s="13"/>
      <c r="E15" s="8"/>
      <c r="F15" s="9"/>
      <c r="G15" s="9"/>
      <c r="H15" s="9"/>
      <c r="I15" s="10"/>
    </row>
    <row r="16" spans="1:9" x14ac:dyDescent="0.4">
      <c r="A16" s="30" t="s">
        <v>120</v>
      </c>
      <c r="B16" s="55" t="s">
        <v>126</v>
      </c>
      <c r="C16" s="55" t="s">
        <v>125</v>
      </c>
      <c r="D16" s="55" t="s">
        <v>130</v>
      </c>
      <c r="E16" s="3" t="s">
        <v>109</v>
      </c>
      <c r="F16" s="4" t="s">
        <v>129</v>
      </c>
      <c r="G16" s="4" t="s">
        <v>131</v>
      </c>
      <c r="H16" s="4" t="s">
        <v>127</v>
      </c>
      <c r="I16" s="5" t="s">
        <v>128</v>
      </c>
    </row>
    <row r="17" spans="1:9" x14ac:dyDescent="0.4">
      <c r="A17" s="12"/>
      <c r="B17" s="56"/>
      <c r="C17" s="56"/>
      <c r="D17" s="56"/>
      <c r="E17" s="17">
        <f>SUMIFS(F17:F21,H17:H21,G17,I17:I21,G19)</f>
        <v>5</v>
      </c>
      <c r="F17">
        <v>1</v>
      </c>
      <c r="G17" t="s">
        <v>93</v>
      </c>
      <c r="H17" t="s">
        <v>92</v>
      </c>
      <c r="I17" s="7" t="s">
        <v>121</v>
      </c>
    </row>
    <row r="18" spans="1:9" x14ac:dyDescent="0.4">
      <c r="A18" s="12"/>
      <c r="B18" s="12"/>
      <c r="C18" s="12"/>
      <c r="D18" s="56"/>
      <c r="E18" s="6"/>
      <c r="F18">
        <v>2</v>
      </c>
      <c r="G18" t="s">
        <v>132</v>
      </c>
      <c r="H18" t="s">
        <v>93</v>
      </c>
      <c r="I18" s="7" t="s">
        <v>122</v>
      </c>
    </row>
    <row r="19" spans="1:9" x14ac:dyDescent="0.4">
      <c r="A19" s="12"/>
      <c r="B19" s="12"/>
      <c r="C19" s="12"/>
      <c r="D19" s="56" t="s">
        <v>133</v>
      </c>
      <c r="E19" s="6"/>
      <c r="F19">
        <v>3</v>
      </c>
      <c r="G19" t="s">
        <v>122</v>
      </c>
      <c r="H19" t="s">
        <v>93</v>
      </c>
      <c r="I19" s="7" t="s">
        <v>122</v>
      </c>
    </row>
    <row r="20" spans="1:9" x14ac:dyDescent="0.4">
      <c r="A20" s="12"/>
      <c r="B20" s="12"/>
      <c r="C20" s="12"/>
      <c r="D20" s="56"/>
      <c r="E20" s="6"/>
      <c r="F20">
        <v>2</v>
      </c>
      <c r="H20" t="s">
        <v>93</v>
      </c>
      <c r="I20" s="7" t="s">
        <v>123</v>
      </c>
    </row>
    <row r="21" spans="1:9" x14ac:dyDescent="0.4">
      <c r="A21" s="12"/>
      <c r="B21" s="12"/>
      <c r="C21" s="12"/>
      <c r="D21" s="56"/>
      <c r="E21" s="6"/>
      <c r="F21">
        <v>5</v>
      </c>
      <c r="H21" t="s">
        <v>108</v>
      </c>
      <c r="I21" s="7" t="s">
        <v>124</v>
      </c>
    </row>
    <row r="22" spans="1:9" x14ac:dyDescent="0.4">
      <c r="A22" s="13"/>
      <c r="B22" s="13"/>
      <c r="C22" s="13"/>
      <c r="D22" s="13"/>
      <c r="E22" s="8"/>
      <c r="F22" s="9"/>
      <c r="G22" s="9"/>
      <c r="H22" s="9"/>
      <c r="I22" s="10"/>
    </row>
    <row r="23" spans="1:9" x14ac:dyDescent="0.4">
      <c r="A23" s="30" t="s">
        <v>712</v>
      </c>
      <c r="B23" s="55" t="s">
        <v>713</v>
      </c>
      <c r="C23" s="11" t="s">
        <v>714</v>
      </c>
      <c r="D23" s="11" t="s">
        <v>666</v>
      </c>
      <c r="E23" s="3" t="s">
        <v>109</v>
      </c>
      <c r="F23" s="57" t="s">
        <v>263</v>
      </c>
      <c r="G23" s="57"/>
      <c r="H23" s="57"/>
      <c r="I23" s="58"/>
    </row>
    <row r="24" spans="1:9" x14ac:dyDescent="0.4">
      <c r="A24" s="12"/>
      <c r="B24" s="56"/>
      <c r="C24" s="12"/>
      <c r="D24" s="56" t="s">
        <v>715</v>
      </c>
      <c r="E24" s="17">
        <f>SUMPRODUCT(F24,G24,H24,I24)</f>
        <v>24</v>
      </c>
      <c r="F24">
        <v>1</v>
      </c>
      <c r="G24">
        <v>2</v>
      </c>
      <c r="H24">
        <v>3</v>
      </c>
      <c r="I24" s="7">
        <v>4</v>
      </c>
    </row>
    <row r="25" spans="1:9" x14ac:dyDescent="0.4">
      <c r="A25" s="12"/>
      <c r="B25" s="12"/>
      <c r="C25" s="56" t="s">
        <v>716</v>
      </c>
      <c r="D25" s="56"/>
      <c r="E25" s="17">
        <f>SUMPRODUCT(F25:I25)</f>
        <v>10</v>
      </c>
      <c r="F25">
        <v>1</v>
      </c>
      <c r="G25">
        <v>2</v>
      </c>
      <c r="H25">
        <v>3</v>
      </c>
      <c r="I25" s="7">
        <v>4</v>
      </c>
    </row>
    <row r="26" spans="1:9" x14ac:dyDescent="0.4">
      <c r="A26" s="12"/>
      <c r="B26" s="12"/>
      <c r="C26" s="56"/>
      <c r="D26" s="56"/>
      <c r="E26" s="17">
        <f>SUMPRODUCT(F26:I26)</f>
        <v>26</v>
      </c>
      <c r="F26">
        <v>5</v>
      </c>
      <c r="G26">
        <v>6</v>
      </c>
      <c r="H26">
        <v>7</v>
      </c>
      <c r="I26" s="7">
        <v>8</v>
      </c>
    </row>
    <row r="27" spans="1:9" x14ac:dyDescent="0.4">
      <c r="A27" s="12"/>
      <c r="B27" s="12"/>
      <c r="C27" s="56"/>
      <c r="D27" s="56"/>
      <c r="E27" s="17">
        <f>SUMPRODUCT(F25:I25,F26:I26)</f>
        <v>70</v>
      </c>
      <c r="F27">
        <f>F25*F26</f>
        <v>5</v>
      </c>
      <c r="G27">
        <f t="shared" ref="G27:I27" si="0">G25*G26</f>
        <v>12</v>
      </c>
      <c r="H27">
        <f t="shared" si="0"/>
        <v>21</v>
      </c>
      <c r="I27" s="7">
        <f t="shared" si="0"/>
        <v>32</v>
      </c>
    </row>
    <row r="28" spans="1:9" x14ac:dyDescent="0.4">
      <c r="A28" s="12"/>
      <c r="B28" s="12"/>
      <c r="C28" s="12" t="s">
        <v>718</v>
      </c>
      <c r="D28" s="12"/>
      <c r="E28" s="17">
        <f>SUM(F27:I27)</f>
        <v>70</v>
      </c>
      <c r="I28" s="7"/>
    </row>
    <row r="29" spans="1:9" x14ac:dyDescent="0.4">
      <c r="A29" s="12"/>
      <c r="B29" s="12"/>
      <c r="C29" s="12" t="s">
        <v>717</v>
      </c>
      <c r="D29" s="12"/>
      <c r="E29" s="6"/>
      <c r="I29" s="7"/>
    </row>
    <row r="30" spans="1:9" x14ac:dyDescent="0.4">
      <c r="A30" s="13"/>
      <c r="B30" s="13"/>
      <c r="C30" s="13"/>
      <c r="D30" s="13"/>
      <c r="E30" s="8"/>
      <c r="F30" s="9"/>
      <c r="G30" s="9"/>
      <c r="H30" s="9"/>
      <c r="I30" s="10"/>
    </row>
    <row r="31" spans="1:9" x14ac:dyDescent="0.4">
      <c r="A31" s="30" t="s">
        <v>134</v>
      </c>
      <c r="B31" s="55" t="s">
        <v>136</v>
      </c>
      <c r="C31" s="11" t="s">
        <v>137</v>
      </c>
      <c r="D31" s="55" t="s">
        <v>138</v>
      </c>
      <c r="E31" s="3" t="s">
        <v>109</v>
      </c>
      <c r="F31" s="57" t="s">
        <v>140</v>
      </c>
      <c r="G31" s="57"/>
      <c r="H31" s="57"/>
      <c r="I31" s="58"/>
    </row>
    <row r="32" spans="1:9" x14ac:dyDescent="0.4">
      <c r="A32" s="12"/>
      <c r="B32" s="56"/>
      <c r="C32" s="12"/>
      <c r="D32" s="56"/>
      <c r="E32" s="17">
        <f>COUNT(F32:I32)</f>
        <v>1</v>
      </c>
      <c r="F32" t="s">
        <v>92</v>
      </c>
      <c r="H32" t="s">
        <v>135</v>
      </c>
      <c r="I32" s="7">
        <v>3</v>
      </c>
    </row>
    <row r="33" spans="1:9" x14ac:dyDescent="0.4">
      <c r="A33" s="12"/>
      <c r="B33" s="56"/>
      <c r="C33" s="12"/>
      <c r="D33" s="56"/>
      <c r="E33" s="17">
        <f>COUNT("A","#",3)</f>
        <v>1</v>
      </c>
      <c r="I33" s="7"/>
    </row>
    <row r="34" spans="1:9" x14ac:dyDescent="0.4">
      <c r="A34" s="12"/>
      <c r="B34" s="12"/>
      <c r="C34" s="12"/>
      <c r="D34" s="56" t="s">
        <v>139</v>
      </c>
      <c r="E34" s="6"/>
      <c r="I34" s="7"/>
    </row>
    <row r="35" spans="1:9" x14ac:dyDescent="0.4">
      <c r="A35" s="12"/>
      <c r="B35" s="12"/>
      <c r="C35" s="12"/>
      <c r="D35" s="56"/>
      <c r="E35" s="6"/>
      <c r="I35" s="7"/>
    </row>
    <row r="36" spans="1:9" x14ac:dyDescent="0.4">
      <c r="A36" s="13"/>
      <c r="B36" s="13"/>
      <c r="C36" s="13"/>
      <c r="D36" s="13"/>
      <c r="E36" s="8"/>
      <c r="F36" s="9"/>
      <c r="G36" s="9"/>
      <c r="H36" s="9"/>
      <c r="I36" s="10"/>
    </row>
    <row r="37" spans="1:9" x14ac:dyDescent="0.4">
      <c r="A37" s="30" t="s">
        <v>141</v>
      </c>
      <c r="B37" s="55" t="s">
        <v>142</v>
      </c>
      <c r="C37" s="11" t="s">
        <v>143</v>
      </c>
      <c r="D37" s="55" t="s">
        <v>138</v>
      </c>
      <c r="E37" s="3" t="s">
        <v>109</v>
      </c>
      <c r="F37" s="57" t="s">
        <v>140</v>
      </c>
      <c r="G37" s="57"/>
      <c r="H37" s="57"/>
      <c r="I37" s="58"/>
    </row>
    <row r="38" spans="1:9" x14ac:dyDescent="0.4">
      <c r="A38" s="12"/>
      <c r="B38" s="56"/>
      <c r="C38" s="12"/>
      <c r="D38" s="56"/>
      <c r="E38" s="17">
        <f>COUNTA(F38:I38)</f>
        <v>3</v>
      </c>
      <c r="F38" t="s">
        <v>92</v>
      </c>
      <c r="H38" t="s">
        <v>135</v>
      </c>
      <c r="I38" s="7">
        <v>3</v>
      </c>
    </row>
    <row r="39" spans="1:9" x14ac:dyDescent="0.4">
      <c r="A39" s="12"/>
      <c r="B39" s="12"/>
      <c r="C39" s="12"/>
      <c r="D39" s="56"/>
      <c r="E39" s="17">
        <f>COUNTA("A","#",3)</f>
        <v>3</v>
      </c>
      <c r="I39" s="7"/>
    </row>
    <row r="40" spans="1:9" x14ac:dyDescent="0.4">
      <c r="A40" s="12"/>
      <c r="B40" s="12"/>
      <c r="C40" s="12"/>
      <c r="D40" s="56" t="s">
        <v>139</v>
      </c>
      <c r="E40" s="6"/>
      <c r="I40" s="7"/>
    </row>
    <row r="41" spans="1:9" x14ac:dyDescent="0.4">
      <c r="A41" s="12"/>
      <c r="B41" s="12"/>
      <c r="C41" s="12"/>
      <c r="D41" s="56"/>
      <c r="E41" s="6"/>
      <c r="I41" s="7"/>
    </row>
    <row r="42" spans="1:9" x14ac:dyDescent="0.4">
      <c r="A42" s="13"/>
      <c r="B42" s="13"/>
      <c r="C42" s="13"/>
      <c r="D42" s="13"/>
      <c r="E42" s="8"/>
      <c r="F42" s="9"/>
      <c r="G42" s="9"/>
      <c r="H42" s="9"/>
      <c r="I42" s="10"/>
    </row>
    <row r="43" spans="1:9" ht="13.9" customHeight="1" x14ac:dyDescent="0.4">
      <c r="A43" s="30" t="s">
        <v>144</v>
      </c>
      <c r="B43" s="55" t="s">
        <v>142</v>
      </c>
      <c r="C43" s="11" t="s">
        <v>143</v>
      </c>
      <c r="D43" s="55" t="s">
        <v>145</v>
      </c>
      <c r="E43" s="3" t="s">
        <v>109</v>
      </c>
      <c r="F43" s="57" t="s">
        <v>140</v>
      </c>
      <c r="G43" s="57"/>
      <c r="H43" s="57"/>
      <c r="I43" s="58"/>
    </row>
    <row r="44" spans="1:9" x14ac:dyDescent="0.4">
      <c r="A44" s="12"/>
      <c r="B44" s="56"/>
      <c r="C44" s="12"/>
      <c r="D44" s="56"/>
      <c r="E44" s="17">
        <f>COUNTBLANK(F44:I44)</f>
        <v>1</v>
      </c>
      <c r="F44" t="s">
        <v>92</v>
      </c>
      <c r="H44" t="s">
        <v>135</v>
      </c>
      <c r="I44" s="7">
        <v>3</v>
      </c>
    </row>
    <row r="45" spans="1:9" x14ac:dyDescent="0.4">
      <c r="A45" s="12"/>
      <c r="B45" s="12"/>
      <c r="C45" s="12"/>
      <c r="D45" s="56" t="s">
        <v>146</v>
      </c>
      <c r="E45" s="6"/>
      <c r="I45" s="7"/>
    </row>
    <row r="46" spans="1:9" x14ac:dyDescent="0.4">
      <c r="A46" s="12"/>
      <c r="B46" s="12"/>
      <c r="C46" s="12"/>
      <c r="D46" s="70"/>
      <c r="E46" s="6"/>
      <c r="I46" s="7"/>
    </row>
    <row r="47" spans="1:9" x14ac:dyDescent="0.4">
      <c r="A47" s="13"/>
      <c r="B47" s="13"/>
      <c r="C47" s="13"/>
      <c r="D47" s="13"/>
      <c r="E47" s="8"/>
      <c r="F47" s="9"/>
      <c r="G47" s="9"/>
      <c r="H47" s="9"/>
      <c r="I47" s="10"/>
    </row>
    <row r="48" spans="1:9" x14ac:dyDescent="0.4">
      <c r="A48" s="30" t="s">
        <v>147</v>
      </c>
      <c r="B48" s="55" t="s">
        <v>185</v>
      </c>
      <c r="C48" s="11" t="s">
        <v>186</v>
      </c>
      <c r="D48" s="55" t="s">
        <v>196</v>
      </c>
      <c r="E48" s="3" t="s">
        <v>109</v>
      </c>
      <c r="F48" s="57" t="s">
        <v>197</v>
      </c>
      <c r="G48" s="57"/>
      <c r="H48" s="57"/>
      <c r="I48" s="58"/>
    </row>
    <row r="49" spans="1:9" x14ac:dyDescent="0.4">
      <c r="A49" s="12"/>
      <c r="B49" s="56"/>
      <c r="C49" s="12"/>
      <c r="D49" s="56"/>
      <c r="E49" s="17">
        <f>COUNTIF(F49:H49,I49)</f>
        <v>2</v>
      </c>
      <c r="F49" t="s">
        <v>187</v>
      </c>
      <c r="G49" t="s">
        <v>188</v>
      </c>
      <c r="H49" t="s">
        <v>187</v>
      </c>
      <c r="I49" s="7" t="s">
        <v>187</v>
      </c>
    </row>
    <row r="50" spans="1:9" x14ac:dyDescent="0.4">
      <c r="A50" s="12"/>
      <c r="B50" s="12"/>
      <c r="C50" s="12"/>
      <c r="D50" s="56"/>
      <c r="E50" s="17">
        <f>COUNTIF(F50:H50,"&lt;&gt;"&amp;I50)</f>
        <v>2</v>
      </c>
      <c r="F50" t="s">
        <v>187</v>
      </c>
      <c r="G50" t="s">
        <v>188</v>
      </c>
      <c r="H50" t="s">
        <v>187</v>
      </c>
      <c r="I50" s="7" t="s">
        <v>188</v>
      </c>
    </row>
    <row r="51" spans="1:9" x14ac:dyDescent="0.4">
      <c r="A51" s="12"/>
      <c r="B51" s="12"/>
      <c r="C51" s="12"/>
      <c r="D51" s="56" t="s">
        <v>200</v>
      </c>
      <c r="E51" s="17">
        <f>COUNTIF(F51:I51,"&gt;="&amp;100)</f>
        <v>2</v>
      </c>
      <c r="F51">
        <v>45</v>
      </c>
      <c r="G51">
        <v>36</v>
      </c>
      <c r="H51">
        <v>234</v>
      </c>
      <c r="I51" s="7">
        <v>100</v>
      </c>
    </row>
    <row r="52" spans="1:9" x14ac:dyDescent="0.4">
      <c r="A52" s="12"/>
      <c r="B52" s="12"/>
      <c r="C52" s="12"/>
      <c r="D52" s="56"/>
      <c r="E52" s="17">
        <f>COUNTIF(F52:I52,"*")</f>
        <v>4</v>
      </c>
      <c r="F52" t="s">
        <v>187</v>
      </c>
      <c r="G52" t="s">
        <v>188</v>
      </c>
      <c r="H52" t="s">
        <v>187</v>
      </c>
      <c r="I52" s="7" t="s">
        <v>188</v>
      </c>
    </row>
    <row r="53" spans="1:9" x14ac:dyDescent="0.4">
      <c r="A53" s="12"/>
      <c r="B53" s="12"/>
      <c r="C53" s="12"/>
      <c r="D53" s="56"/>
      <c r="E53" s="17">
        <f>COUNTIF(F53:I53,"?南")</f>
        <v>3</v>
      </c>
      <c r="F53" t="s">
        <v>189</v>
      </c>
      <c r="G53" t="s">
        <v>190</v>
      </c>
      <c r="H53" t="s">
        <v>191</v>
      </c>
      <c r="I53" s="7" t="s">
        <v>192</v>
      </c>
    </row>
    <row r="54" spans="1:9" x14ac:dyDescent="0.4">
      <c r="A54" s="13"/>
      <c r="B54" s="13"/>
      <c r="C54" s="13"/>
      <c r="D54" s="13"/>
      <c r="E54" s="8"/>
      <c r="F54" s="9"/>
      <c r="G54" s="9"/>
      <c r="H54" s="9"/>
      <c r="I54" s="10"/>
    </row>
    <row r="55" spans="1:9" x14ac:dyDescent="0.4">
      <c r="A55" s="30" t="s">
        <v>148</v>
      </c>
      <c r="B55" s="55" t="s">
        <v>199</v>
      </c>
      <c r="C55" s="55" t="s">
        <v>193</v>
      </c>
      <c r="D55" s="55" t="s">
        <v>194</v>
      </c>
      <c r="E55" s="3" t="s">
        <v>109</v>
      </c>
      <c r="F55" s="4" t="s">
        <v>201</v>
      </c>
      <c r="G55" s="4" t="s">
        <v>202</v>
      </c>
      <c r="H55" s="4" t="s">
        <v>203</v>
      </c>
      <c r="I55" s="5" t="s">
        <v>203</v>
      </c>
    </row>
    <row r="56" spans="1:9" x14ac:dyDescent="0.4">
      <c r="A56" s="12"/>
      <c r="B56" s="56"/>
      <c r="C56" s="56"/>
      <c r="D56" s="56"/>
      <c r="E56" s="19">
        <f>COUNTIFS(F56:F63,G56,H56:H63,"?南",I56:I63,"&gt;="&amp;100)</f>
        <v>2</v>
      </c>
      <c r="F56" t="s">
        <v>204</v>
      </c>
      <c r="G56" t="s">
        <v>204</v>
      </c>
      <c r="H56" t="s">
        <v>191</v>
      </c>
      <c r="I56" s="7">
        <v>113</v>
      </c>
    </row>
    <row r="57" spans="1:9" x14ac:dyDescent="0.4">
      <c r="A57" s="12"/>
      <c r="B57" s="12"/>
      <c r="C57" s="12"/>
      <c r="D57" s="56"/>
      <c r="F57" t="s">
        <v>205</v>
      </c>
      <c r="H57" t="s">
        <v>190</v>
      </c>
      <c r="I57" s="7">
        <v>120</v>
      </c>
    </row>
    <row r="58" spans="1:9" x14ac:dyDescent="0.4">
      <c r="A58" s="12"/>
      <c r="B58" s="12"/>
      <c r="C58" s="12"/>
      <c r="D58" s="56" t="s">
        <v>195</v>
      </c>
      <c r="F58" t="s">
        <v>206</v>
      </c>
      <c r="H58" t="s">
        <v>191</v>
      </c>
      <c r="I58" s="7">
        <v>180</v>
      </c>
    </row>
    <row r="59" spans="1:9" x14ac:dyDescent="0.4">
      <c r="A59" s="12"/>
      <c r="B59" s="12"/>
      <c r="C59" s="12"/>
      <c r="D59" s="56"/>
      <c r="F59" t="s">
        <v>206</v>
      </c>
      <c r="H59" t="s">
        <v>208</v>
      </c>
      <c r="I59" s="7">
        <v>200</v>
      </c>
    </row>
    <row r="60" spans="1:9" x14ac:dyDescent="0.4">
      <c r="A60" s="12"/>
      <c r="B60" s="12"/>
      <c r="C60" s="12"/>
      <c r="D60" s="56"/>
      <c r="F60" t="s">
        <v>204</v>
      </c>
      <c r="H60" t="s">
        <v>190</v>
      </c>
      <c r="I60" s="7">
        <v>97</v>
      </c>
    </row>
    <row r="61" spans="1:9" x14ac:dyDescent="0.4">
      <c r="A61" s="12"/>
      <c r="B61" s="12"/>
      <c r="C61" s="12"/>
      <c r="D61" s="56" t="s">
        <v>198</v>
      </c>
      <c r="F61" t="s">
        <v>204</v>
      </c>
      <c r="H61" t="s">
        <v>209</v>
      </c>
      <c r="I61" s="7">
        <v>500</v>
      </c>
    </row>
    <row r="62" spans="1:9" x14ac:dyDescent="0.4">
      <c r="A62" s="12"/>
      <c r="B62" s="12"/>
      <c r="C62" s="12"/>
      <c r="D62" s="56"/>
      <c r="F62" t="s">
        <v>204</v>
      </c>
      <c r="H62" t="s">
        <v>191</v>
      </c>
      <c r="I62" s="7">
        <v>210</v>
      </c>
    </row>
    <row r="63" spans="1:9" x14ac:dyDescent="0.4">
      <c r="A63" s="12"/>
      <c r="B63" s="12"/>
      <c r="C63" s="12"/>
      <c r="D63" s="56"/>
      <c r="F63" t="s">
        <v>207</v>
      </c>
      <c r="H63" t="s">
        <v>210</v>
      </c>
      <c r="I63" s="7">
        <v>290</v>
      </c>
    </row>
    <row r="64" spans="1:9" x14ac:dyDescent="0.4">
      <c r="A64" s="13"/>
      <c r="B64" s="13"/>
      <c r="C64" s="13"/>
      <c r="D64" s="13"/>
      <c r="E64" s="9"/>
      <c r="F64" s="9"/>
      <c r="G64" s="9"/>
      <c r="H64" s="9"/>
      <c r="I64" s="10" t="s">
        <v>211</v>
      </c>
    </row>
    <row r="65" spans="1:9" x14ac:dyDescent="0.4">
      <c r="A65" s="30" t="s">
        <v>149</v>
      </c>
      <c r="B65" s="11" t="s">
        <v>212</v>
      </c>
      <c r="C65" s="11" t="s">
        <v>213</v>
      </c>
      <c r="D65" s="55" t="s">
        <v>214</v>
      </c>
      <c r="E65" s="3" t="s">
        <v>109</v>
      </c>
      <c r="F65" s="57" t="s">
        <v>215</v>
      </c>
      <c r="G65" s="57"/>
      <c r="H65" s="57"/>
      <c r="I65" s="58"/>
    </row>
    <row r="66" spans="1:9" x14ac:dyDescent="0.4">
      <c r="A66" s="12"/>
      <c r="B66" s="12"/>
      <c r="C66" s="12"/>
      <c r="D66" s="56"/>
      <c r="E66" s="17">
        <f>MAX(F66:I66)</f>
        <v>5</v>
      </c>
      <c r="F66">
        <v>1</v>
      </c>
      <c r="G66">
        <v>3</v>
      </c>
      <c r="H66">
        <v>5</v>
      </c>
      <c r="I66" s="7">
        <v>2</v>
      </c>
    </row>
    <row r="67" spans="1:9" x14ac:dyDescent="0.4">
      <c r="A67" s="12"/>
      <c r="B67" s="12"/>
      <c r="C67" s="12"/>
      <c r="D67" s="56"/>
      <c r="E67" s="17">
        <f>MAX(F67:G67,H67:I67)</f>
        <v>5</v>
      </c>
      <c r="F67">
        <v>1</v>
      </c>
      <c r="G67">
        <v>3</v>
      </c>
      <c r="H67">
        <v>5</v>
      </c>
      <c r="I67" s="7">
        <v>2</v>
      </c>
    </row>
    <row r="68" spans="1:9" x14ac:dyDescent="0.4">
      <c r="A68" s="13"/>
      <c r="B68" s="13"/>
      <c r="C68" s="13"/>
      <c r="D68" s="13"/>
      <c r="E68" s="8"/>
      <c r="F68" s="9"/>
      <c r="G68" s="9"/>
      <c r="H68" s="9"/>
      <c r="I68" s="10"/>
    </row>
    <row r="69" spans="1:9" x14ac:dyDescent="0.4">
      <c r="A69" s="30" t="s">
        <v>150</v>
      </c>
      <c r="B69" s="11" t="s">
        <v>216</v>
      </c>
      <c r="C69" s="11"/>
      <c r="D69" s="11"/>
      <c r="E69" s="3"/>
      <c r="F69" s="4"/>
      <c r="G69" s="4"/>
      <c r="H69" s="4"/>
      <c r="I69" s="5"/>
    </row>
    <row r="70" spans="1:9" x14ac:dyDescent="0.4">
      <c r="A70" s="13"/>
      <c r="B70" s="13"/>
      <c r="C70" s="13"/>
      <c r="D70" s="13"/>
      <c r="E70" s="8"/>
      <c r="F70" s="9"/>
      <c r="G70" s="9"/>
      <c r="H70" s="9"/>
      <c r="I70" s="10"/>
    </row>
    <row r="71" spans="1:9" x14ac:dyDescent="0.4">
      <c r="A71" s="30" t="s">
        <v>151</v>
      </c>
      <c r="B71" s="55" t="s">
        <v>217</v>
      </c>
      <c r="C71" s="11" t="s">
        <v>218</v>
      </c>
      <c r="D71" s="11" t="s">
        <v>219</v>
      </c>
      <c r="E71" s="3" t="s">
        <v>109</v>
      </c>
      <c r="F71" s="57" t="s">
        <v>215</v>
      </c>
      <c r="G71" s="57"/>
      <c r="H71" s="57"/>
      <c r="I71" s="58"/>
    </row>
    <row r="72" spans="1:9" x14ac:dyDescent="0.4">
      <c r="A72" s="12"/>
      <c r="B72" s="56"/>
      <c r="C72" s="12"/>
      <c r="D72" s="56" t="s">
        <v>220</v>
      </c>
      <c r="E72" s="17">
        <f>AVERAGE(F72:I72)</f>
        <v>2.75</v>
      </c>
      <c r="F72">
        <v>1</v>
      </c>
      <c r="G72">
        <v>3</v>
      </c>
      <c r="H72">
        <v>5</v>
      </c>
      <c r="I72" s="7">
        <v>2</v>
      </c>
    </row>
    <row r="73" spans="1:9" x14ac:dyDescent="0.4">
      <c r="A73" s="12"/>
      <c r="B73" s="12"/>
      <c r="C73" s="12"/>
      <c r="D73" s="56"/>
      <c r="E73" s="17">
        <f>AVERAGE(F73:G73,H73:I73)</f>
        <v>2.75</v>
      </c>
      <c r="F73">
        <v>1</v>
      </c>
      <c r="G73">
        <v>3</v>
      </c>
      <c r="H73">
        <v>5</v>
      </c>
      <c r="I73" s="7">
        <v>2</v>
      </c>
    </row>
    <row r="74" spans="1:9" x14ac:dyDescent="0.4">
      <c r="A74" s="13"/>
      <c r="B74" s="13"/>
      <c r="C74" s="13"/>
      <c r="D74" s="13"/>
      <c r="E74" s="8"/>
      <c r="F74" s="9"/>
      <c r="G74" s="9"/>
      <c r="H74" s="9"/>
      <c r="I74" s="10"/>
    </row>
    <row r="75" spans="1:9" x14ac:dyDescent="0.4">
      <c r="A75" s="30" t="s">
        <v>152</v>
      </c>
      <c r="B75" s="55" t="s">
        <v>221</v>
      </c>
      <c r="C75" s="11" t="s">
        <v>222</v>
      </c>
      <c r="D75" s="11" t="s">
        <v>223</v>
      </c>
      <c r="E75" s="3" t="s">
        <v>109</v>
      </c>
      <c r="F75" s="4" t="s">
        <v>226</v>
      </c>
      <c r="G75" s="4" t="s">
        <v>227</v>
      </c>
      <c r="H75" s="4" t="s">
        <v>228</v>
      </c>
      <c r="I75" s="5"/>
    </row>
    <row r="76" spans="1:9" ht="13.9" customHeight="1" x14ac:dyDescent="0.4">
      <c r="A76" s="12"/>
      <c r="B76" s="56"/>
      <c r="C76" s="12"/>
      <c r="D76" s="56" t="s">
        <v>224</v>
      </c>
      <c r="E76" s="17">
        <f>AVERAGEIF(F76:F80,G76,H76:H80)</f>
        <v>3</v>
      </c>
      <c r="F76" t="s">
        <v>92</v>
      </c>
      <c r="G76" t="s">
        <v>93</v>
      </c>
      <c r="H76">
        <v>1</v>
      </c>
      <c r="I76" s="7"/>
    </row>
    <row r="77" spans="1:9" x14ac:dyDescent="0.4">
      <c r="A77" s="12"/>
      <c r="B77" s="56"/>
      <c r="C77" s="12"/>
      <c r="D77" s="56"/>
      <c r="E77" s="6"/>
      <c r="F77" t="s">
        <v>93</v>
      </c>
      <c r="H77">
        <v>2</v>
      </c>
      <c r="I77" s="7"/>
    </row>
    <row r="78" spans="1:9" x14ac:dyDescent="0.4">
      <c r="A78" s="12"/>
      <c r="B78" s="12"/>
      <c r="C78" s="12"/>
      <c r="D78" s="56"/>
      <c r="E78" s="17">
        <f>AVERAGEIF(H76:H80,"&gt;"&amp;3,H76:H80)</f>
        <v>4.5</v>
      </c>
      <c r="F78" t="s">
        <v>108</v>
      </c>
      <c r="H78">
        <v>3</v>
      </c>
      <c r="I78" s="7"/>
    </row>
    <row r="79" spans="1:9" x14ac:dyDescent="0.4">
      <c r="A79" s="12"/>
      <c r="B79" s="12"/>
      <c r="C79" s="12"/>
      <c r="D79" s="56" t="s">
        <v>225</v>
      </c>
      <c r="E79" s="6"/>
      <c r="F79" t="s">
        <v>93</v>
      </c>
      <c r="H79">
        <v>4</v>
      </c>
      <c r="I79" s="7"/>
    </row>
    <row r="80" spans="1:9" x14ac:dyDescent="0.4">
      <c r="A80" s="12"/>
      <c r="B80" s="12"/>
      <c r="C80" s="12"/>
      <c r="D80" s="56"/>
      <c r="E80" s="17">
        <f>AVERAGEIF(H76:H80,"&gt;"&amp;3)</f>
        <v>4.5</v>
      </c>
      <c r="F80" t="s">
        <v>114</v>
      </c>
      <c r="H80">
        <v>5</v>
      </c>
      <c r="I80" s="7"/>
    </row>
    <row r="81" spans="1:9" x14ac:dyDescent="0.4">
      <c r="A81" s="13"/>
      <c r="B81" s="13"/>
      <c r="C81" s="13"/>
      <c r="D81" s="16"/>
      <c r="E81" s="8"/>
      <c r="F81" s="9"/>
      <c r="G81" s="9"/>
      <c r="H81" s="9"/>
      <c r="I81" s="10"/>
    </row>
    <row r="82" spans="1:9" x14ac:dyDescent="0.4">
      <c r="A82" s="30" t="s">
        <v>153</v>
      </c>
      <c r="B82" s="55" t="s">
        <v>229</v>
      </c>
      <c r="C82" s="55" t="s">
        <v>230</v>
      </c>
      <c r="D82" s="11" t="s">
        <v>231</v>
      </c>
      <c r="E82" s="3" t="s">
        <v>109</v>
      </c>
      <c r="F82" s="4" t="s">
        <v>236</v>
      </c>
      <c r="G82" s="4" t="s">
        <v>127</v>
      </c>
      <c r="H82" s="4" t="s">
        <v>131</v>
      </c>
      <c r="I82" s="5" t="s">
        <v>128</v>
      </c>
    </row>
    <row r="83" spans="1:9" x14ac:dyDescent="0.4">
      <c r="A83" s="12"/>
      <c r="B83" s="56"/>
      <c r="C83" s="56"/>
      <c r="D83" s="12" t="s">
        <v>232</v>
      </c>
      <c r="E83" s="17">
        <f>AVERAGEIFS(F83:F87,G83:G87,H83,I83:I87,"&gt;"&amp;20)</f>
        <v>3.5</v>
      </c>
      <c r="F83">
        <v>1</v>
      </c>
      <c r="G83" t="s">
        <v>92</v>
      </c>
      <c r="H83" t="s">
        <v>93</v>
      </c>
      <c r="I83" s="7">
        <v>10</v>
      </c>
    </row>
    <row r="84" spans="1:9" x14ac:dyDescent="0.4">
      <c r="A84" s="12"/>
      <c r="B84" s="56"/>
      <c r="C84" s="12"/>
      <c r="D84" s="56" t="s">
        <v>233</v>
      </c>
      <c r="E84" s="6"/>
      <c r="F84">
        <v>2</v>
      </c>
      <c r="G84" t="s">
        <v>93</v>
      </c>
      <c r="I84" s="7">
        <v>20</v>
      </c>
    </row>
    <row r="85" spans="1:9" x14ac:dyDescent="0.4">
      <c r="A85" s="12"/>
      <c r="B85" s="12"/>
      <c r="C85" s="12"/>
      <c r="D85" s="56"/>
      <c r="E85" s="6"/>
      <c r="F85">
        <v>3</v>
      </c>
      <c r="G85" t="s">
        <v>93</v>
      </c>
      <c r="I85" s="7">
        <v>30</v>
      </c>
    </row>
    <row r="86" spans="1:9" x14ac:dyDescent="0.4">
      <c r="A86" s="12"/>
      <c r="B86" s="12"/>
      <c r="C86" s="12"/>
      <c r="D86" s="12" t="s">
        <v>234</v>
      </c>
      <c r="E86" s="6"/>
      <c r="F86">
        <v>4</v>
      </c>
      <c r="G86" t="s">
        <v>93</v>
      </c>
      <c r="I86" s="7">
        <v>40</v>
      </c>
    </row>
    <row r="87" spans="1:9" x14ac:dyDescent="0.4">
      <c r="A87" s="12"/>
      <c r="B87" s="12"/>
      <c r="C87" s="12"/>
      <c r="D87" s="12" t="s">
        <v>235</v>
      </c>
      <c r="E87" s="6"/>
      <c r="F87">
        <v>5</v>
      </c>
      <c r="G87" t="s">
        <v>108</v>
      </c>
      <c r="I87" s="7">
        <v>50</v>
      </c>
    </row>
    <row r="88" spans="1:9" x14ac:dyDescent="0.4">
      <c r="A88" s="13"/>
      <c r="B88" s="13"/>
      <c r="C88" s="13"/>
      <c r="D88" s="13"/>
      <c r="E88" s="8"/>
      <c r="F88" s="9"/>
      <c r="G88" s="9"/>
      <c r="H88" s="9"/>
      <c r="I88" s="10"/>
    </row>
    <row r="89" spans="1:9" ht="13.9" customHeight="1" x14ac:dyDescent="0.4">
      <c r="A89" s="30" t="s">
        <v>635</v>
      </c>
      <c r="B89" s="55" t="s">
        <v>642</v>
      </c>
      <c r="C89" s="11" t="s">
        <v>636</v>
      </c>
      <c r="D89" s="55" t="s">
        <v>637</v>
      </c>
      <c r="E89" s="3" t="s">
        <v>109</v>
      </c>
      <c r="F89" s="57" t="s">
        <v>215</v>
      </c>
      <c r="G89" s="57"/>
      <c r="H89" s="57"/>
      <c r="I89" s="58"/>
    </row>
    <row r="90" spans="1:9" x14ac:dyDescent="0.4">
      <c r="A90" s="12"/>
      <c r="B90" s="56"/>
      <c r="C90" s="12"/>
      <c r="D90" s="56"/>
      <c r="E90" s="17">
        <f>MEDIAN(F90:H90)</f>
        <v>3</v>
      </c>
      <c r="F90">
        <v>1</v>
      </c>
      <c r="G90">
        <v>3</v>
      </c>
      <c r="H90">
        <v>5</v>
      </c>
      <c r="I90" s="7"/>
    </row>
    <row r="91" spans="1:9" x14ac:dyDescent="0.4">
      <c r="A91" s="12"/>
      <c r="B91" s="12"/>
      <c r="C91" s="12"/>
      <c r="D91" s="15" t="s">
        <v>638</v>
      </c>
      <c r="E91" s="17">
        <f>MEDIAN(F91,G91:I91)</f>
        <v>2</v>
      </c>
      <c r="F91">
        <v>1</v>
      </c>
      <c r="G91">
        <v>1</v>
      </c>
      <c r="H91">
        <v>3</v>
      </c>
      <c r="I91" s="7">
        <v>8</v>
      </c>
    </row>
    <row r="92" spans="1:9" x14ac:dyDescent="0.4">
      <c r="A92" s="13"/>
      <c r="B92" s="13"/>
      <c r="C92" s="13"/>
      <c r="D92" s="13"/>
      <c r="E92" s="8"/>
      <c r="F92" s="9"/>
      <c r="G92" s="9"/>
      <c r="H92" s="9"/>
      <c r="I92" s="10"/>
    </row>
    <row r="93" spans="1:9" x14ac:dyDescent="0.4">
      <c r="A93" s="30" t="s">
        <v>639</v>
      </c>
      <c r="B93" s="55" t="s">
        <v>643</v>
      </c>
      <c r="C93" s="11" t="s">
        <v>641</v>
      </c>
      <c r="D93" s="11" t="s">
        <v>219</v>
      </c>
      <c r="E93" s="3" t="s">
        <v>109</v>
      </c>
      <c r="F93" s="57" t="s">
        <v>215</v>
      </c>
      <c r="G93" s="57"/>
      <c r="H93" s="57"/>
      <c r="I93" s="58"/>
    </row>
    <row r="94" spans="1:9" x14ac:dyDescent="0.4">
      <c r="A94" s="56" t="s">
        <v>640</v>
      </c>
      <c r="B94" s="56"/>
      <c r="C94" s="12"/>
      <c r="D94" s="56" t="s">
        <v>655</v>
      </c>
      <c r="E94" s="17" t="e">
        <f>MODE(F94:I94)</f>
        <v>#N/A</v>
      </c>
      <c r="F94">
        <v>1</v>
      </c>
      <c r="G94">
        <v>2</v>
      </c>
      <c r="H94">
        <v>4</v>
      </c>
      <c r="I94" s="7">
        <v>5</v>
      </c>
    </row>
    <row r="95" spans="1:9" x14ac:dyDescent="0.4">
      <c r="A95" s="56"/>
      <c r="B95" s="56"/>
      <c r="C95" s="12"/>
      <c r="D95" s="56"/>
      <c r="E95" s="17">
        <f>MODE(F95:I95)</f>
        <v>2</v>
      </c>
      <c r="F95">
        <v>1</v>
      </c>
      <c r="G95">
        <v>2</v>
      </c>
      <c r="H95">
        <v>2</v>
      </c>
      <c r="I95" s="7">
        <v>5</v>
      </c>
    </row>
    <row r="96" spans="1:9" x14ac:dyDescent="0.4">
      <c r="A96" s="13"/>
      <c r="B96" s="13"/>
      <c r="C96" s="13"/>
      <c r="D96" s="13"/>
      <c r="E96" s="8"/>
      <c r="F96" s="9"/>
      <c r="G96" s="9"/>
      <c r="H96" s="9"/>
      <c r="I96" s="10"/>
    </row>
    <row r="97" spans="1:9" x14ac:dyDescent="0.4">
      <c r="A97" s="30" t="s">
        <v>645</v>
      </c>
      <c r="B97" s="55" t="s">
        <v>644</v>
      </c>
      <c r="C97" s="11" t="s">
        <v>646</v>
      </c>
      <c r="D97" s="11" t="s">
        <v>219</v>
      </c>
      <c r="E97" s="3" t="s">
        <v>109</v>
      </c>
      <c r="F97" s="57" t="s">
        <v>215</v>
      </c>
      <c r="G97" s="57"/>
      <c r="H97" s="57"/>
      <c r="I97" s="58"/>
    </row>
    <row r="98" spans="1:9" x14ac:dyDescent="0.4">
      <c r="A98" s="12"/>
      <c r="B98" s="56"/>
      <c r="C98" s="12"/>
      <c r="D98" s="56" t="s">
        <v>655</v>
      </c>
      <c r="E98" s="17" t="e">
        <f>_xlfn.MODE.SNGL(F98:I98)</f>
        <v>#N/A</v>
      </c>
      <c r="F98">
        <v>1</v>
      </c>
      <c r="G98">
        <v>2</v>
      </c>
      <c r="H98">
        <v>4</v>
      </c>
      <c r="I98" s="7">
        <v>5</v>
      </c>
    </row>
    <row r="99" spans="1:9" x14ac:dyDescent="0.4">
      <c r="A99" s="12"/>
      <c r="B99" s="56"/>
      <c r="C99" s="12"/>
      <c r="D99" s="56"/>
      <c r="E99" s="17">
        <f>_xlfn.MODE.SNGL(F99:I99)</f>
        <v>2</v>
      </c>
      <c r="F99">
        <v>1</v>
      </c>
      <c r="G99">
        <v>2</v>
      </c>
      <c r="H99">
        <v>2</v>
      </c>
      <c r="I99" s="7">
        <v>5</v>
      </c>
    </row>
    <row r="100" spans="1:9" x14ac:dyDescent="0.4">
      <c r="A100" s="12"/>
      <c r="B100" s="12"/>
      <c r="C100" s="12"/>
      <c r="D100" s="12"/>
      <c r="E100" s="17">
        <f>_xlfn.MODE.SNGL(F100:I101)</f>
        <v>2</v>
      </c>
      <c r="F100">
        <v>1</v>
      </c>
      <c r="G100">
        <v>2</v>
      </c>
      <c r="H100">
        <v>2</v>
      </c>
      <c r="I100" s="7">
        <v>5</v>
      </c>
    </row>
    <row r="101" spans="1:9" x14ac:dyDescent="0.4">
      <c r="A101" s="12"/>
      <c r="B101" s="12"/>
      <c r="C101" s="12"/>
      <c r="D101" s="12"/>
      <c r="E101" s="6"/>
      <c r="F101">
        <v>7</v>
      </c>
      <c r="G101">
        <v>3</v>
      </c>
      <c r="H101">
        <v>3</v>
      </c>
      <c r="I101" s="7">
        <v>9</v>
      </c>
    </row>
    <row r="102" spans="1:9" x14ac:dyDescent="0.4">
      <c r="A102" s="13"/>
      <c r="B102" s="13"/>
      <c r="C102" s="13"/>
      <c r="D102" s="13"/>
      <c r="E102" s="8"/>
      <c r="F102" s="9"/>
      <c r="G102" s="9"/>
      <c r="H102" s="9"/>
      <c r="I102" s="10"/>
    </row>
    <row r="103" spans="1:9" x14ac:dyDescent="0.4">
      <c r="A103" s="31" t="s">
        <v>647</v>
      </c>
      <c r="B103" s="55" t="s">
        <v>648</v>
      </c>
      <c r="C103" s="12" t="s">
        <v>649</v>
      </c>
      <c r="D103" s="11" t="s">
        <v>219</v>
      </c>
      <c r="E103" s="3" t="s">
        <v>109</v>
      </c>
      <c r="F103" s="57" t="s">
        <v>215</v>
      </c>
      <c r="G103" s="57"/>
      <c r="H103" s="57"/>
      <c r="I103" s="58"/>
    </row>
    <row r="104" spans="1:9" x14ac:dyDescent="0.4">
      <c r="A104" s="12"/>
      <c r="B104" s="56"/>
      <c r="C104" s="12" t="s">
        <v>650</v>
      </c>
      <c r="D104" s="56" t="s">
        <v>655</v>
      </c>
      <c r="E104" s="17" t="e" cm="1">
        <f t="array" ref="E104">_xlfn.MODE.MULT(F104:I104)</f>
        <v>#N/A</v>
      </c>
      <c r="F104">
        <v>1</v>
      </c>
      <c r="G104">
        <v>2</v>
      </c>
      <c r="H104">
        <v>4</v>
      </c>
      <c r="I104" s="7">
        <v>5</v>
      </c>
    </row>
    <row r="105" spans="1:9" x14ac:dyDescent="0.4">
      <c r="A105" s="12"/>
      <c r="B105" s="56"/>
      <c r="C105" s="12" t="s">
        <v>651</v>
      </c>
      <c r="D105" s="56"/>
      <c r="E105" s="17" cm="1">
        <f t="array" ref="E105">_xlfn.MODE.MULT(F105:I105)</f>
        <v>2</v>
      </c>
      <c r="F105">
        <v>1</v>
      </c>
      <c r="G105">
        <v>2</v>
      </c>
      <c r="H105">
        <v>2</v>
      </c>
      <c r="I105" s="7">
        <v>5</v>
      </c>
    </row>
    <row r="106" spans="1:9" x14ac:dyDescent="0.4">
      <c r="A106" s="12"/>
      <c r="B106" s="56"/>
      <c r="C106" s="12"/>
      <c r="D106" s="12"/>
      <c r="E106" s="48" cm="1">
        <f t="array" ref="E106:E107">_xlfn.MODE.MULT(F106:I107)</f>
        <v>2</v>
      </c>
      <c r="F106" s="4">
        <v>1</v>
      </c>
      <c r="G106" s="4">
        <v>2</v>
      </c>
      <c r="H106" s="4">
        <v>2</v>
      </c>
      <c r="I106" s="5">
        <v>5</v>
      </c>
    </row>
    <row r="107" spans="1:9" x14ac:dyDescent="0.4">
      <c r="A107" s="12"/>
      <c r="B107" s="12"/>
      <c r="C107" s="12"/>
      <c r="D107" s="12"/>
      <c r="E107" s="17">
        <v>3</v>
      </c>
      <c r="F107">
        <v>3</v>
      </c>
      <c r="G107">
        <v>7</v>
      </c>
      <c r="H107">
        <v>9</v>
      </c>
      <c r="I107" s="7">
        <v>3</v>
      </c>
    </row>
    <row r="108" spans="1:9" x14ac:dyDescent="0.4">
      <c r="A108" s="12"/>
      <c r="B108" s="12"/>
      <c r="C108" s="12"/>
      <c r="D108" s="12"/>
      <c r="E108" s="17" cm="1">
        <f t="array" ref="E108:F108">TRANSPOSE(_xlfn.MODE.MULT(G108:I109))</f>
        <v>2</v>
      </c>
      <c r="F108" s="19">
        <v>3</v>
      </c>
      <c r="G108">
        <v>1</v>
      </c>
      <c r="H108">
        <v>2</v>
      </c>
      <c r="I108" s="7">
        <v>2</v>
      </c>
    </row>
    <row r="109" spans="1:9" x14ac:dyDescent="0.4">
      <c r="A109" s="12"/>
      <c r="B109" s="12"/>
      <c r="C109" s="12"/>
      <c r="D109" s="12"/>
      <c r="E109" s="6"/>
      <c r="G109">
        <v>3</v>
      </c>
      <c r="H109">
        <v>7</v>
      </c>
      <c r="I109" s="7">
        <v>3</v>
      </c>
    </row>
    <row r="110" spans="1:9" x14ac:dyDescent="0.4">
      <c r="A110" s="13"/>
      <c r="B110" s="13"/>
      <c r="C110" s="13"/>
      <c r="D110" s="13"/>
      <c r="E110" s="8"/>
      <c r="F110" s="9"/>
      <c r="G110" s="9"/>
      <c r="H110" s="9"/>
      <c r="I110" s="10"/>
    </row>
    <row r="111" spans="1:9" ht="13.9" customHeight="1" x14ac:dyDescent="0.4">
      <c r="A111" s="30" t="s">
        <v>652</v>
      </c>
      <c r="B111" s="55" t="s">
        <v>653</v>
      </c>
      <c r="C111" s="11" t="s">
        <v>654</v>
      </c>
      <c r="D111" s="11" t="s">
        <v>219</v>
      </c>
      <c r="E111" s="3" t="s">
        <v>109</v>
      </c>
      <c r="F111" s="57" t="s">
        <v>215</v>
      </c>
      <c r="G111" s="57"/>
      <c r="H111" s="57"/>
      <c r="I111" s="58"/>
    </row>
    <row r="112" spans="1:9" x14ac:dyDescent="0.4">
      <c r="A112" s="12"/>
      <c r="B112" s="56"/>
      <c r="C112" s="68" t="e" vm="8">
        <v>#VALUE!</v>
      </c>
      <c r="D112" s="56" t="s">
        <v>655</v>
      </c>
      <c r="E112" s="17">
        <f>_xlfn.STDEV.S(F112:I115)</f>
        <v>4.7609522856952333</v>
      </c>
      <c r="F112">
        <v>1</v>
      </c>
      <c r="G112">
        <v>2</v>
      </c>
      <c r="H112">
        <v>3</v>
      </c>
      <c r="I112" s="7">
        <v>4</v>
      </c>
    </row>
    <row r="113" spans="1:9" x14ac:dyDescent="0.4">
      <c r="A113" s="12"/>
      <c r="B113" s="56"/>
      <c r="C113" s="68"/>
      <c r="D113" s="56"/>
      <c r="E113" s="6"/>
      <c r="F113">
        <v>5</v>
      </c>
      <c r="G113">
        <v>6</v>
      </c>
      <c r="H113">
        <v>7</v>
      </c>
      <c r="I113" s="7">
        <v>8</v>
      </c>
    </row>
    <row r="114" spans="1:9" x14ac:dyDescent="0.4">
      <c r="A114" s="12"/>
      <c r="B114" s="15"/>
      <c r="C114" s="56" t="s">
        <v>656</v>
      </c>
      <c r="D114" s="15"/>
      <c r="E114" s="6"/>
      <c r="F114">
        <v>9</v>
      </c>
      <c r="G114">
        <v>10</v>
      </c>
      <c r="H114">
        <v>11</v>
      </c>
      <c r="I114" s="7">
        <v>12</v>
      </c>
    </row>
    <row r="115" spans="1:9" x14ac:dyDescent="0.4">
      <c r="A115" s="12"/>
      <c r="B115" s="15"/>
      <c r="C115" s="56"/>
      <c r="D115" s="15"/>
      <c r="E115" s="6"/>
      <c r="F115">
        <v>13</v>
      </c>
      <c r="G115">
        <v>14</v>
      </c>
      <c r="H115">
        <v>15</v>
      </c>
      <c r="I115" s="7">
        <v>16</v>
      </c>
    </row>
    <row r="116" spans="1:9" x14ac:dyDescent="0.4">
      <c r="A116" s="13"/>
      <c r="B116" s="13"/>
      <c r="C116" s="13"/>
      <c r="D116" s="13"/>
      <c r="E116" s="8"/>
      <c r="F116" s="9"/>
      <c r="G116" s="9"/>
      <c r="H116" s="9"/>
      <c r="I116" s="10"/>
    </row>
    <row r="117" spans="1:9" x14ac:dyDescent="0.4">
      <c r="A117" s="30" t="s">
        <v>657</v>
      </c>
      <c r="B117" s="55" t="s">
        <v>658</v>
      </c>
      <c r="C117" s="11" t="s">
        <v>659</v>
      </c>
      <c r="D117" s="11" t="s">
        <v>219</v>
      </c>
      <c r="E117" s="3" t="s">
        <v>109</v>
      </c>
      <c r="F117" s="57" t="s">
        <v>215</v>
      </c>
      <c r="G117" s="57"/>
      <c r="H117" s="57"/>
      <c r="I117" s="58"/>
    </row>
    <row r="118" spans="1:9" x14ac:dyDescent="0.4">
      <c r="A118" s="12"/>
      <c r="B118" s="56"/>
      <c r="C118" s="69" t="e" vm="9">
        <v>#VALUE!</v>
      </c>
      <c r="D118" s="56" t="s">
        <v>655</v>
      </c>
      <c r="E118" s="17">
        <f>_xlfn.STDEV.P(F118:I121)</f>
        <v>4.6097722286464435</v>
      </c>
      <c r="F118">
        <v>1</v>
      </c>
      <c r="G118">
        <v>2</v>
      </c>
      <c r="H118">
        <v>3</v>
      </c>
      <c r="I118" s="7">
        <v>4</v>
      </c>
    </row>
    <row r="119" spans="1:9" x14ac:dyDescent="0.4">
      <c r="A119" s="12"/>
      <c r="B119" s="56"/>
      <c r="C119" s="69"/>
      <c r="D119" s="56"/>
      <c r="E119" s="6"/>
      <c r="F119">
        <v>5</v>
      </c>
      <c r="G119">
        <v>6</v>
      </c>
      <c r="H119">
        <v>7</v>
      </c>
      <c r="I119" s="7">
        <v>8</v>
      </c>
    </row>
    <row r="120" spans="1:9" x14ac:dyDescent="0.4">
      <c r="A120" s="12"/>
      <c r="B120" s="56"/>
      <c r="C120" s="56" t="s">
        <v>660</v>
      </c>
      <c r="D120" s="12"/>
      <c r="E120" s="6"/>
      <c r="F120">
        <v>9</v>
      </c>
      <c r="G120">
        <v>10</v>
      </c>
      <c r="H120">
        <v>11</v>
      </c>
      <c r="I120" s="7">
        <v>12</v>
      </c>
    </row>
    <row r="121" spans="1:9" x14ac:dyDescent="0.4">
      <c r="A121" s="12"/>
      <c r="B121" s="12"/>
      <c r="C121" s="56"/>
      <c r="D121" s="12"/>
      <c r="E121" s="6"/>
      <c r="F121">
        <v>13</v>
      </c>
      <c r="G121">
        <v>14</v>
      </c>
      <c r="H121">
        <v>15</v>
      </c>
      <c r="I121" s="7">
        <v>16</v>
      </c>
    </row>
    <row r="122" spans="1:9" x14ac:dyDescent="0.4">
      <c r="A122" s="13"/>
      <c r="B122" s="13"/>
      <c r="C122" s="13"/>
      <c r="D122" s="13"/>
      <c r="E122" s="8"/>
      <c r="F122" s="9"/>
      <c r="G122" s="9"/>
      <c r="H122" s="9"/>
      <c r="I122" s="10"/>
    </row>
    <row r="123" spans="1:9" x14ac:dyDescent="0.4">
      <c r="A123" s="30" t="s">
        <v>721</v>
      </c>
      <c r="B123" s="55" t="s">
        <v>720</v>
      </c>
      <c r="C123" s="11" t="s">
        <v>719</v>
      </c>
      <c r="D123" s="11" t="s">
        <v>219</v>
      </c>
      <c r="E123" s="3" t="s">
        <v>109</v>
      </c>
      <c r="F123" s="57" t="s">
        <v>215</v>
      </c>
      <c r="G123" s="57"/>
      <c r="H123" s="57"/>
      <c r="I123" s="58"/>
    </row>
    <row r="124" spans="1:9" x14ac:dyDescent="0.4">
      <c r="A124" s="12"/>
      <c r="B124" s="56"/>
      <c r="C124" s="68" t="e" vm="10">
        <v>#VALUE!</v>
      </c>
      <c r="D124" s="56" t="s">
        <v>655</v>
      </c>
      <c r="E124" s="17">
        <f>_xlfn.VAR.S(F124:I127)</f>
        <v>22.666666666666668</v>
      </c>
      <c r="F124">
        <v>1</v>
      </c>
      <c r="G124">
        <v>2</v>
      </c>
      <c r="H124">
        <v>3</v>
      </c>
      <c r="I124" s="7">
        <v>4</v>
      </c>
    </row>
    <row r="125" spans="1:9" x14ac:dyDescent="0.4">
      <c r="A125" s="12"/>
      <c r="B125" s="56"/>
      <c r="C125" s="68"/>
      <c r="D125" s="56"/>
      <c r="E125" s="6"/>
      <c r="F125">
        <v>5</v>
      </c>
      <c r="G125">
        <v>6</v>
      </c>
      <c r="H125">
        <v>7</v>
      </c>
      <c r="I125" s="7">
        <v>8</v>
      </c>
    </row>
    <row r="126" spans="1:9" x14ac:dyDescent="0.4">
      <c r="A126" s="12"/>
      <c r="B126" s="12"/>
      <c r="C126" s="56" t="s">
        <v>722</v>
      </c>
      <c r="D126" s="12"/>
      <c r="E126" s="6"/>
      <c r="F126">
        <v>9</v>
      </c>
      <c r="G126">
        <v>10</v>
      </c>
      <c r="H126">
        <v>11</v>
      </c>
      <c r="I126" s="7">
        <v>12</v>
      </c>
    </row>
    <row r="127" spans="1:9" x14ac:dyDescent="0.4">
      <c r="A127" s="12"/>
      <c r="B127" s="12"/>
      <c r="C127" s="56"/>
      <c r="D127" s="12"/>
      <c r="E127" s="6"/>
      <c r="F127">
        <v>13</v>
      </c>
      <c r="G127">
        <v>14</v>
      </c>
      <c r="H127">
        <v>15</v>
      </c>
      <c r="I127" s="7">
        <v>16</v>
      </c>
    </row>
    <row r="128" spans="1:9" x14ac:dyDescent="0.4">
      <c r="A128" s="13"/>
      <c r="B128" s="13"/>
      <c r="C128" s="13"/>
      <c r="D128" s="13"/>
      <c r="E128" s="8"/>
      <c r="F128" s="9"/>
      <c r="G128" s="9"/>
      <c r="H128" s="9"/>
      <c r="I128" s="10"/>
    </row>
    <row r="129" spans="1:9" x14ac:dyDescent="0.4">
      <c r="A129" s="31" t="s">
        <v>723</v>
      </c>
      <c r="B129" s="55" t="s">
        <v>725</v>
      </c>
      <c r="C129" s="12" t="s">
        <v>724</v>
      </c>
      <c r="D129" s="11" t="s">
        <v>219</v>
      </c>
      <c r="E129" s="3" t="s">
        <v>109</v>
      </c>
      <c r="F129" s="57" t="s">
        <v>215</v>
      </c>
      <c r="G129" s="57"/>
      <c r="H129" s="57"/>
      <c r="I129" s="58"/>
    </row>
    <row r="130" spans="1:9" x14ac:dyDescent="0.4">
      <c r="A130" s="12"/>
      <c r="B130" s="56"/>
      <c r="C130" s="68" t="e" vm="11">
        <v>#VALUE!</v>
      </c>
      <c r="D130" s="56" t="s">
        <v>655</v>
      </c>
      <c r="E130" s="17">
        <f>_xlfn.VAR.P(F130:I133)</f>
        <v>21.25</v>
      </c>
      <c r="F130">
        <v>1</v>
      </c>
      <c r="G130">
        <v>2</v>
      </c>
      <c r="H130">
        <v>3</v>
      </c>
      <c r="I130" s="7">
        <v>4</v>
      </c>
    </row>
    <row r="131" spans="1:9" x14ac:dyDescent="0.4">
      <c r="A131" s="12"/>
      <c r="B131" s="56"/>
      <c r="C131" s="68"/>
      <c r="D131" s="56"/>
      <c r="E131" s="6"/>
      <c r="F131">
        <v>5</v>
      </c>
      <c r="G131">
        <v>6</v>
      </c>
      <c r="H131">
        <v>7</v>
      </c>
      <c r="I131" s="7">
        <v>8</v>
      </c>
    </row>
    <row r="132" spans="1:9" x14ac:dyDescent="0.4">
      <c r="A132" s="12"/>
      <c r="B132" s="12"/>
      <c r="C132" s="56" t="s">
        <v>726</v>
      </c>
      <c r="D132" s="12"/>
      <c r="E132" s="6"/>
      <c r="F132">
        <v>9</v>
      </c>
      <c r="G132">
        <v>10</v>
      </c>
      <c r="H132">
        <v>11</v>
      </c>
      <c r="I132" s="7">
        <v>12</v>
      </c>
    </row>
    <row r="133" spans="1:9" x14ac:dyDescent="0.4">
      <c r="A133" s="12"/>
      <c r="B133" s="12"/>
      <c r="C133" s="56"/>
      <c r="D133" s="12"/>
      <c r="E133" s="6"/>
      <c r="F133">
        <v>13</v>
      </c>
      <c r="G133">
        <v>14</v>
      </c>
      <c r="H133">
        <v>15</v>
      </c>
      <c r="I133" s="7">
        <v>16</v>
      </c>
    </row>
    <row r="134" spans="1:9" x14ac:dyDescent="0.4">
      <c r="A134" s="12"/>
      <c r="B134" s="12"/>
      <c r="C134" s="12"/>
      <c r="D134" s="12"/>
      <c r="E134" s="6"/>
      <c r="I134" s="7"/>
    </row>
    <row r="135" spans="1:9" x14ac:dyDescent="0.4">
      <c r="A135" s="30" t="s">
        <v>685</v>
      </c>
      <c r="B135" s="11" t="s">
        <v>662</v>
      </c>
      <c r="C135" s="11" t="s">
        <v>661</v>
      </c>
      <c r="D135" s="11"/>
      <c r="E135" s="3"/>
      <c r="F135" s="4"/>
      <c r="G135" s="4"/>
      <c r="H135" s="4"/>
      <c r="I135" s="5"/>
    </row>
    <row r="136" spans="1:9" x14ac:dyDescent="0.4">
      <c r="A136" s="13"/>
      <c r="B136" s="13"/>
      <c r="C136" s="13"/>
      <c r="D136" s="13"/>
      <c r="E136" s="8"/>
      <c r="F136" s="9"/>
      <c r="G136" s="9"/>
      <c r="H136" s="9"/>
      <c r="I136" s="10"/>
    </row>
    <row r="137" spans="1:9" x14ac:dyDescent="0.4">
      <c r="A137" s="31" t="s">
        <v>664</v>
      </c>
      <c r="B137" s="55" t="s">
        <v>663</v>
      </c>
      <c r="C137" s="12" t="s">
        <v>665</v>
      </c>
      <c r="D137" s="12" t="s">
        <v>666</v>
      </c>
      <c r="E137" s="3" t="s">
        <v>109</v>
      </c>
      <c r="F137" s="57" t="s">
        <v>263</v>
      </c>
      <c r="G137" s="57"/>
      <c r="H137" s="57"/>
      <c r="I137" s="58"/>
    </row>
    <row r="138" spans="1:9" x14ac:dyDescent="0.4">
      <c r="A138" s="12"/>
      <c r="B138" s="56"/>
      <c r="C138" s="12"/>
      <c r="D138" s="12" t="s">
        <v>667</v>
      </c>
      <c r="E138" s="17">
        <f>CORREL(F138:I138,F139:I139)</f>
        <v>0.83152184062029977</v>
      </c>
      <c r="F138">
        <v>1</v>
      </c>
      <c r="G138">
        <v>2</v>
      </c>
      <c r="H138">
        <v>3</v>
      </c>
      <c r="I138" s="7">
        <v>4</v>
      </c>
    </row>
    <row r="139" spans="1:9" x14ac:dyDescent="0.4">
      <c r="A139" s="12"/>
      <c r="B139" s="12"/>
      <c r="C139" s="12"/>
      <c r="D139" s="12"/>
      <c r="E139" s="6"/>
      <c r="F139">
        <v>1</v>
      </c>
      <c r="G139">
        <v>3</v>
      </c>
      <c r="H139">
        <v>2</v>
      </c>
      <c r="I139" s="7">
        <v>5</v>
      </c>
    </row>
    <row r="140" spans="1:9" x14ac:dyDescent="0.4">
      <c r="A140" s="13"/>
      <c r="B140" s="13"/>
      <c r="C140" s="13"/>
      <c r="D140" s="13"/>
      <c r="E140" s="8"/>
      <c r="F140" s="9"/>
      <c r="G140" s="9"/>
      <c r="H140" s="9"/>
      <c r="I140" s="10"/>
    </row>
    <row r="141" spans="1:9" x14ac:dyDescent="0.4">
      <c r="A141" s="30" t="s">
        <v>384</v>
      </c>
      <c r="B141" s="55" t="s">
        <v>385</v>
      </c>
      <c r="C141" s="11" t="s">
        <v>383</v>
      </c>
      <c r="D141" s="55" t="s">
        <v>386</v>
      </c>
      <c r="E141" s="3" t="s">
        <v>109</v>
      </c>
      <c r="F141" s="4" t="s">
        <v>215</v>
      </c>
      <c r="G141" s="4" t="s">
        <v>389</v>
      </c>
      <c r="H141" s="4" t="s">
        <v>390</v>
      </c>
      <c r="I141" s="5"/>
    </row>
    <row r="142" spans="1:9" x14ac:dyDescent="0.4">
      <c r="A142" s="12"/>
      <c r="B142" s="56"/>
      <c r="C142" s="12"/>
      <c r="D142" s="56"/>
      <c r="E142" s="17">
        <f>RANK(F142,G142:G146)</f>
        <v>4</v>
      </c>
      <c r="F142">
        <v>1</v>
      </c>
      <c r="G142">
        <v>2</v>
      </c>
      <c r="I142" s="7"/>
    </row>
    <row r="143" spans="1:9" x14ac:dyDescent="0.4">
      <c r="A143" s="12"/>
      <c r="B143" s="12"/>
      <c r="C143" s="12" t="s">
        <v>391</v>
      </c>
      <c r="D143" s="56" t="s">
        <v>387</v>
      </c>
      <c r="E143" s="17">
        <f>RANK(F143,G142:G146)</f>
        <v>2</v>
      </c>
      <c r="F143">
        <v>2</v>
      </c>
      <c r="G143">
        <v>1</v>
      </c>
      <c r="I143" s="7"/>
    </row>
    <row r="144" spans="1:9" x14ac:dyDescent="0.4">
      <c r="A144" s="12"/>
      <c r="B144" s="12"/>
      <c r="C144" s="12" t="s">
        <v>392</v>
      </c>
      <c r="D144" s="56"/>
      <c r="E144" s="17">
        <f>RANK(F144,G142:G146,H144)</f>
        <v>4</v>
      </c>
      <c r="F144">
        <v>1</v>
      </c>
      <c r="G144">
        <v>2</v>
      </c>
      <c r="H144">
        <v>0</v>
      </c>
      <c r="I144" s="7"/>
    </row>
    <row r="145" spans="1:9" x14ac:dyDescent="0.4">
      <c r="A145" s="12"/>
      <c r="B145" s="12"/>
      <c r="C145" s="12" t="s">
        <v>393</v>
      </c>
      <c r="D145" s="12" t="s">
        <v>388</v>
      </c>
      <c r="E145" s="17">
        <f>RANK(F145,G142:G146,H145)</f>
        <v>1</v>
      </c>
      <c r="F145">
        <v>1</v>
      </c>
      <c r="H145">
        <v>1</v>
      </c>
      <c r="I145" s="7"/>
    </row>
    <row r="146" spans="1:9" x14ac:dyDescent="0.4">
      <c r="A146" s="13"/>
      <c r="B146" s="13"/>
      <c r="C146" s="13"/>
      <c r="D146" s="13"/>
      <c r="E146" s="8"/>
      <c r="F146" s="9"/>
      <c r="G146" s="9">
        <v>5</v>
      </c>
      <c r="H146" s="9"/>
      <c r="I146" s="10"/>
    </row>
    <row r="147" spans="1:9" x14ac:dyDescent="0.4">
      <c r="A147" s="30" t="s">
        <v>727</v>
      </c>
      <c r="B147" s="55" t="s">
        <v>728</v>
      </c>
      <c r="C147" s="11" t="s">
        <v>729</v>
      </c>
      <c r="D147" s="4" t="s">
        <v>732</v>
      </c>
      <c r="E147" s="3" t="s">
        <v>109</v>
      </c>
      <c r="F147" s="4" t="s">
        <v>731</v>
      </c>
      <c r="G147" s="57" t="s">
        <v>263</v>
      </c>
      <c r="H147" s="57"/>
      <c r="I147" s="58"/>
    </row>
    <row r="148" spans="1:9" x14ac:dyDescent="0.4">
      <c r="A148" s="12"/>
      <c r="B148" s="56"/>
      <c r="C148" s="12"/>
      <c r="D148" t="s">
        <v>730</v>
      </c>
      <c r="E148" s="17">
        <f>LARGE(G148:I148,F148)</f>
        <v>2</v>
      </c>
      <c r="F148">
        <v>2</v>
      </c>
      <c r="G148">
        <v>1</v>
      </c>
      <c r="H148">
        <v>2</v>
      </c>
      <c r="I148" s="7">
        <v>3</v>
      </c>
    </row>
    <row r="149" spans="1:9" x14ac:dyDescent="0.4">
      <c r="A149" s="13"/>
      <c r="B149" s="13"/>
      <c r="C149" s="13"/>
      <c r="D149" s="9"/>
      <c r="E149" s="8"/>
      <c r="F149" s="9"/>
      <c r="G149" s="9"/>
      <c r="H149" s="9"/>
      <c r="I149" s="10"/>
    </row>
    <row r="150" spans="1:9" x14ac:dyDescent="0.4">
      <c r="A150" s="31" t="s">
        <v>733</v>
      </c>
      <c r="B150" s="55" t="s">
        <v>734</v>
      </c>
      <c r="C150" s="12" t="s">
        <v>735</v>
      </c>
      <c r="D150" s="4" t="s">
        <v>732</v>
      </c>
      <c r="E150" s="6" t="s">
        <v>109</v>
      </c>
      <c r="F150" s="4" t="s">
        <v>731</v>
      </c>
      <c r="G150" s="57" t="s">
        <v>263</v>
      </c>
      <c r="H150" s="57"/>
      <c r="I150" s="58"/>
    </row>
    <row r="151" spans="1:9" x14ac:dyDescent="0.4">
      <c r="A151" s="12"/>
      <c r="B151" s="56"/>
      <c r="C151" s="12"/>
      <c r="D151" t="s">
        <v>736</v>
      </c>
      <c r="E151" s="17">
        <f>SMALL(G151:I151,F151)</f>
        <v>2</v>
      </c>
      <c r="F151">
        <v>2</v>
      </c>
      <c r="G151">
        <v>1</v>
      </c>
      <c r="H151">
        <v>2</v>
      </c>
      <c r="I151" s="7">
        <v>3</v>
      </c>
    </row>
    <row r="152" spans="1:9" x14ac:dyDescent="0.4">
      <c r="A152" s="12"/>
      <c r="B152" s="12"/>
      <c r="C152" s="12"/>
      <c r="E152" s="6"/>
      <c r="I152" s="7"/>
    </row>
    <row r="153" spans="1:9" x14ac:dyDescent="0.4">
      <c r="A153" s="30" t="s">
        <v>669</v>
      </c>
      <c r="B153" s="55" t="s">
        <v>668</v>
      </c>
      <c r="C153" s="11" t="s">
        <v>670</v>
      </c>
      <c r="D153" s="4" t="s">
        <v>687</v>
      </c>
      <c r="E153" s="3" t="s">
        <v>109</v>
      </c>
      <c r="F153" s="57" t="s">
        <v>389</v>
      </c>
      <c r="G153" s="57"/>
      <c r="H153" s="57"/>
      <c r="I153" s="58"/>
    </row>
    <row r="154" spans="1:9" x14ac:dyDescent="0.4">
      <c r="A154" s="12"/>
      <c r="B154" s="56"/>
      <c r="C154" s="12"/>
      <c r="D154" s="56" t="s">
        <v>688</v>
      </c>
      <c r="E154" s="17">
        <f>SUBTOTAL(E156,F154:I167)</f>
        <v>28.5</v>
      </c>
      <c r="F154" cm="1">
        <f t="array" ref="F154:I168">_xlfn.SEQUENCE(15,4,1,1)</f>
        <v>1</v>
      </c>
      <c r="G154">
        <v>2</v>
      </c>
      <c r="H154">
        <v>3</v>
      </c>
      <c r="I154" s="7">
        <v>4</v>
      </c>
    </row>
    <row r="155" spans="1:9" x14ac:dyDescent="0.4">
      <c r="A155" s="13"/>
      <c r="B155" s="16"/>
      <c r="C155" s="13"/>
      <c r="D155" s="56"/>
      <c r="E155" s="6" t="s">
        <v>684</v>
      </c>
      <c r="F155">
        <v>5</v>
      </c>
      <c r="G155">
        <v>6</v>
      </c>
      <c r="H155">
        <v>7</v>
      </c>
      <c r="I155" s="7">
        <v>8</v>
      </c>
    </row>
    <row r="156" spans="1:9" x14ac:dyDescent="0.4">
      <c r="A156" s="6"/>
      <c r="B156" s="1"/>
      <c r="E156" s="6">
        <v>1</v>
      </c>
      <c r="F156">
        <v>9</v>
      </c>
      <c r="G156">
        <v>10</v>
      </c>
      <c r="H156">
        <v>11</v>
      </c>
      <c r="I156" s="7">
        <v>12</v>
      </c>
    </row>
    <row r="157" spans="1:9" x14ac:dyDescent="0.4">
      <c r="A157" s="6" t="s">
        <v>682</v>
      </c>
      <c r="B157" s="49"/>
      <c r="C157" t="s">
        <v>683</v>
      </c>
      <c r="D157" t="s">
        <v>671</v>
      </c>
      <c r="E157" s="6"/>
      <c r="F157">
        <v>13</v>
      </c>
      <c r="G157">
        <v>14</v>
      </c>
      <c r="H157">
        <v>15</v>
      </c>
      <c r="I157" s="7">
        <v>16</v>
      </c>
    </row>
    <row r="158" spans="1:9" x14ac:dyDescent="0.4">
      <c r="A158" s="50">
        <v>1</v>
      </c>
      <c r="B158" s="49"/>
      <c r="C158" s="40">
        <v>101</v>
      </c>
      <c r="D158" t="s">
        <v>672</v>
      </c>
      <c r="E158" s="6"/>
      <c r="F158">
        <v>17</v>
      </c>
      <c r="G158">
        <v>18</v>
      </c>
      <c r="H158">
        <v>19</v>
      </c>
      <c r="I158" s="7">
        <v>20</v>
      </c>
    </row>
    <row r="159" spans="1:9" x14ac:dyDescent="0.4">
      <c r="A159" s="50">
        <v>2</v>
      </c>
      <c r="B159" s="49"/>
      <c r="C159" s="40">
        <v>102</v>
      </c>
      <c r="D159" t="s">
        <v>673</v>
      </c>
      <c r="E159" s="6"/>
      <c r="F159">
        <v>21</v>
      </c>
      <c r="G159">
        <v>22</v>
      </c>
      <c r="H159">
        <v>23</v>
      </c>
      <c r="I159" s="7">
        <v>24</v>
      </c>
    </row>
    <row r="160" spans="1:9" x14ac:dyDescent="0.4">
      <c r="A160" s="50">
        <v>3</v>
      </c>
      <c r="B160" s="49"/>
      <c r="C160" s="40">
        <v>103</v>
      </c>
      <c r="D160" t="s">
        <v>674</v>
      </c>
      <c r="E160" s="6"/>
      <c r="F160">
        <v>25</v>
      </c>
      <c r="G160">
        <v>26</v>
      </c>
      <c r="H160">
        <v>27</v>
      </c>
      <c r="I160" s="7">
        <v>28</v>
      </c>
    </row>
    <row r="161" spans="1:9" x14ac:dyDescent="0.4">
      <c r="A161" s="50">
        <v>4</v>
      </c>
      <c r="B161" s="49"/>
      <c r="C161" s="40">
        <v>104</v>
      </c>
      <c r="D161" t="s">
        <v>675</v>
      </c>
      <c r="E161" s="6"/>
      <c r="F161">
        <v>29</v>
      </c>
      <c r="G161">
        <v>30</v>
      </c>
      <c r="H161">
        <v>31</v>
      </c>
      <c r="I161" s="7">
        <v>32</v>
      </c>
    </row>
    <row r="162" spans="1:9" x14ac:dyDescent="0.4">
      <c r="A162" s="50">
        <v>5</v>
      </c>
      <c r="B162" s="49"/>
      <c r="C162" s="40">
        <v>105</v>
      </c>
      <c r="D162" t="s">
        <v>676</v>
      </c>
      <c r="E162" s="6"/>
      <c r="F162">
        <v>33</v>
      </c>
      <c r="G162">
        <v>34</v>
      </c>
      <c r="H162">
        <v>35</v>
      </c>
      <c r="I162" s="7">
        <v>36</v>
      </c>
    </row>
    <row r="163" spans="1:9" x14ac:dyDescent="0.4">
      <c r="A163" s="50">
        <v>6</v>
      </c>
      <c r="B163" s="49"/>
      <c r="C163" s="40">
        <v>106</v>
      </c>
      <c r="D163" t="s">
        <v>686</v>
      </c>
      <c r="E163" s="6"/>
      <c r="F163">
        <v>37</v>
      </c>
      <c r="G163">
        <v>38</v>
      </c>
      <c r="H163">
        <v>39</v>
      </c>
      <c r="I163" s="7">
        <v>40</v>
      </c>
    </row>
    <row r="164" spans="1:9" x14ac:dyDescent="0.4">
      <c r="A164" s="50">
        <v>7</v>
      </c>
      <c r="B164" s="49"/>
      <c r="C164" s="40">
        <v>107</v>
      </c>
      <c r="D164" t="s">
        <v>677</v>
      </c>
      <c r="E164" s="6"/>
      <c r="F164">
        <v>41</v>
      </c>
      <c r="G164">
        <v>42</v>
      </c>
      <c r="H164">
        <v>43</v>
      </c>
      <c r="I164" s="7">
        <v>44</v>
      </c>
    </row>
    <row r="165" spans="1:9" x14ac:dyDescent="0.4">
      <c r="A165" s="50">
        <v>8</v>
      </c>
      <c r="B165" s="49"/>
      <c r="C165" s="40">
        <v>108</v>
      </c>
      <c r="D165" t="s">
        <v>678</v>
      </c>
      <c r="E165" s="6"/>
      <c r="F165">
        <v>45</v>
      </c>
      <c r="G165">
        <v>46</v>
      </c>
      <c r="H165">
        <v>47</v>
      </c>
      <c r="I165" s="7">
        <v>48</v>
      </c>
    </row>
    <row r="166" spans="1:9" x14ac:dyDescent="0.4">
      <c r="A166" s="50">
        <v>9</v>
      </c>
      <c r="B166" s="49"/>
      <c r="C166" s="40">
        <v>109</v>
      </c>
      <c r="D166" t="s">
        <v>679</v>
      </c>
      <c r="E166" s="6"/>
      <c r="F166">
        <v>49</v>
      </c>
      <c r="G166">
        <v>50</v>
      </c>
      <c r="H166">
        <v>51</v>
      </c>
      <c r="I166" s="7">
        <v>52</v>
      </c>
    </row>
    <row r="167" spans="1:9" x14ac:dyDescent="0.4">
      <c r="A167" s="50">
        <v>10</v>
      </c>
      <c r="B167" s="49"/>
      <c r="C167" s="40">
        <v>110</v>
      </c>
      <c r="D167" t="s">
        <v>680</v>
      </c>
      <c r="E167" s="6"/>
      <c r="F167">
        <v>53</v>
      </c>
      <c r="G167">
        <v>54</v>
      </c>
      <c r="H167">
        <v>55</v>
      </c>
      <c r="I167" s="7">
        <v>56</v>
      </c>
    </row>
    <row r="168" spans="1:9" x14ac:dyDescent="0.4">
      <c r="A168" s="50">
        <v>11</v>
      </c>
      <c r="B168" s="49"/>
      <c r="C168" s="40">
        <v>111</v>
      </c>
      <c r="D168" t="s">
        <v>681</v>
      </c>
      <c r="E168" s="6"/>
      <c r="F168">
        <v>57</v>
      </c>
      <c r="G168">
        <v>58</v>
      </c>
      <c r="H168">
        <v>59</v>
      </c>
      <c r="I168" s="7">
        <v>60</v>
      </c>
    </row>
    <row r="169" spans="1:9" x14ac:dyDescent="0.4">
      <c r="A169" s="8"/>
      <c r="B169" s="9"/>
      <c r="C169" s="9"/>
      <c r="D169" s="9"/>
      <c r="E169" s="8"/>
      <c r="F169" s="9"/>
      <c r="G169" s="9"/>
      <c r="H169" s="9"/>
      <c r="I169" s="10"/>
    </row>
  </sheetData>
  <mergeCells count="89">
    <mergeCell ref="D130:D131"/>
    <mergeCell ref="B71:B72"/>
    <mergeCell ref="D72:D73"/>
    <mergeCell ref="F71:I71"/>
    <mergeCell ref="B141:B142"/>
    <mergeCell ref="D141:D142"/>
    <mergeCell ref="B75:B77"/>
    <mergeCell ref="D76:D78"/>
    <mergeCell ref="D79:D80"/>
    <mergeCell ref="B82:B84"/>
    <mergeCell ref="C82:C83"/>
    <mergeCell ref="D84:D85"/>
    <mergeCell ref="B89:B90"/>
    <mergeCell ref="B137:B138"/>
    <mergeCell ref="B129:B131"/>
    <mergeCell ref="C130:C131"/>
    <mergeCell ref="C132:C133"/>
    <mergeCell ref="D40:D41"/>
    <mergeCell ref="F43:I43"/>
    <mergeCell ref="D43:D44"/>
    <mergeCell ref="D45:D46"/>
    <mergeCell ref="B43:B44"/>
    <mergeCell ref="F48:I48"/>
    <mergeCell ref="F37:I37"/>
    <mergeCell ref="B37:B38"/>
    <mergeCell ref="D37:D39"/>
    <mergeCell ref="B2:B4"/>
    <mergeCell ref="B8:B9"/>
    <mergeCell ref="C10:C14"/>
    <mergeCell ref="D10:D14"/>
    <mergeCell ref="B16:B17"/>
    <mergeCell ref="C16:C17"/>
    <mergeCell ref="D16:D18"/>
    <mergeCell ref="D19:D21"/>
    <mergeCell ref="B31:B33"/>
    <mergeCell ref="D31:D33"/>
    <mergeCell ref="D34:D35"/>
    <mergeCell ref="F31:I31"/>
    <mergeCell ref="B55:B56"/>
    <mergeCell ref="B48:B49"/>
    <mergeCell ref="C55:C56"/>
    <mergeCell ref="D48:D50"/>
    <mergeCell ref="D55:D57"/>
    <mergeCell ref="D51:D53"/>
    <mergeCell ref="F89:I89"/>
    <mergeCell ref="D89:D90"/>
    <mergeCell ref="F93:I93"/>
    <mergeCell ref="D58:D60"/>
    <mergeCell ref="D61:D63"/>
    <mergeCell ref="D65:D67"/>
    <mergeCell ref="F65:I65"/>
    <mergeCell ref="A94:A95"/>
    <mergeCell ref="D94:D95"/>
    <mergeCell ref="B93:B95"/>
    <mergeCell ref="B97:B99"/>
    <mergeCell ref="D98:D99"/>
    <mergeCell ref="D118:D119"/>
    <mergeCell ref="C120:C121"/>
    <mergeCell ref="F97:I97"/>
    <mergeCell ref="F103:I103"/>
    <mergeCell ref="B103:B106"/>
    <mergeCell ref="D104:D105"/>
    <mergeCell ref="F111:I111"/>
    <mergeCell ref="C114:C115"/>
    <mergeCell ref="B111:B113"/>
    <mergeCell ref="D112:D113"/>
    <mergeCell ref="C112:C113"/>
    <mergeCell ref="B153:B154"/>
    <mergeCell ref="F153:I153"/>
    <mergeCell ref="D154:D155"/>
    <mergeCell ref="B23:B24"/>
    <mergeCell ref="D24:D27"/>
    <mergeCell ref="C25:C27"/>
    <mergeCell ref="F23:I23"/>
    <mergeCell ref="F123:I123"/>
    <mergeCell ref="B123:B125"/>
    <mergeCell ref="D124:D125"/>
    <mergeCell ref="C124:C125"/>
    <mergeCell ref="C126:C127"/>
    <mergeCell ref="F129:I129"/>
    <mergeCell ref="F117:I117"/>
    <mergeCell ref="B117:B120"/>
    <mergeCell ref="C118:C119"/>
    <mergeCell ref="G147:I147"/>
    <mergeCell ref="B147:B148"/>
    <mergeCell ref="G150:I150"/>
    <mergeCell ref="B150:B151"/>
    <mergeCell ref="F137:I137"/>
    <mergeCell ref="D143:D14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79C39-5138-4629-8C14-8AD4CDE6CFA6}">
  <dimension ref="A1:I64"/>
  <sheetViews>
    <sheetView zoomScale="90" zoomScaleNormal="90" workbookViewId="0">
      <pane ySplit="1" topLeftCell="A44" activePane="bottomLeft" state="frozen"/>
      <selection pane="bottomLeft" activeCell="C42" sqref="C42"/>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154</v>
      </c>
      <c r="B2" s="55" t="s">
        <v>237</v>
      </c>
      <c r="C2" s="55" t="s">
        <v>238</v>
      </c>
      <c r="D2" s="55"/>
      <c r="E2" s="3" t="s">
        <v>109</v>
      </c>
      <c r="F2" s="4" t="s">
        <v>239</v>
      </c>
      <c r="G2" s="4" t="s">
        <v>241</v>
      </c>
      <c r="H2" s="4" t="s">
        <v>242</v>
      </c>
      <c r="I2" s="5" t="s">
        <v>244</v>
      </c>
    </row>
    <row r="3" spans="1:9" x14ac:dyDescent="0.4">
      <c r="A3" s="13"/>
      <c r="B3" s="62"/>
      <c r="C3" s="62"/>
      <c r="D3" s="56"/>
      <c r="E3" s="17">
        <f>_xlfn.XLOOKUP(F3,G3:G7,H3:H7)</f>
        <v>3</v>
      </c>
      <c r="F3" t="s">
        <v>108</v>
      </c>
      <c r="G3" t="s">
        <v>92</v>
      </c>
      <c r="H3">
        <v>1</v>
      </c>
      <c r="I3" s="7">
        <v>0</v>
      </c>
    </row>
    <row r="4" spans="1:9" x14ac:dyDescent="0.4">
      <c r="A4" s="6"/>
      <c r="D4" s="33"/>
      <c r="E4" s="17" t="e">
        <f>_xlfn.XLOOKUP(F4,G3:G7,H3:H7)</f>
        <v>#N/A</v>
      </c>
      <c r="F4" t="s">
        <v>243</v>
      </c>
      <c r="G4" t="s">
        <v>93</v>
      </c>
      <c r="H4">
        <v>2</v>
      </c>
      <c r="I4" s="7" t="s">
        <v>245</v>
      </c>
    </row>
    <row r="5" spans="1:9" x14ac:dyDescent="0.4">
      <c r="A5" s="6" t="s">
        <v>239</v>
      </c>
      <c r="B5" t="s">
        <v>285</v>
      </c>
      <c r="C5" t="s">
        <v>286</v>
      </c>
      <c r="E5" s="17">
        <f>_xlfn.XLOOKUP(F5,G3:G7,H3:H7,I3)</f>
        <v>0</v>
      </c>
      <c r="F5" t="s">
        <v>243</v>
      </c>
      <c r="G5" t="s">
        <v>108</v>
      </c>
      <c r="H5">
        <v>3</v>
      </c>
      <c r="I5" s="7">
        <v>-1</v>
      </c>
    </row>
    <row r="6" spans="1:9" x14ac:dyDescent="0.4">
      <c r="A6" s="6"/>
      <c r="E6" s="17">
        <f>_xlfn.XLOOKUP(F6,G3:G7,H3:H7,I3,I5)</f>
        <v>5</v>
      </c>
      <c r="F6" t="s">
        <v>243</v>
      </c>
      <c r="G6" t="s">
        <v>108</v>
      </c>
      <c r="H6">
        <v>4</v>
      </c>
      <c r="I6" s="7" t="s">
        <v>246</v>
      </c>
    </row>
    <row r="7" spans="1:9" x14ac:dyDescent="0.4">
      <c r="A7" s="6" t="s">
        <v>241</v>
      </c>
      <c r="B7" t="s">
        <v>282</v>
      </c>
      <c r="C7" t="s">
        <v>283</v>
      </c>
      <c r="D7" s="33"/>
      <c r="E7" s="17">
        <f>_xlfn.XLOOKUP(F7,G3:G7,H3:H7,I3,I5,I7)</f>
        <v>4</v>
      </c>
      <c r="F7" t="s">
        <v>108</v>
      </c>
      <c r="G7" t="s">
        <v>240</v>
      </c>
      <c r="H7">
        <v>5</v>
      </c>
      <c r="I7" s="7">
        <v>-1</v>
      </c>
    </row>
    <row r="8" spans="1:9" x14ac:dyDescent="0.4">
      <c r="A8" s="6"/>
      <c r="D8" s="1"/>
      <c r="E8" s="4"/>
      <c r="F8" s="4"/>
      <c r="G8" s="4"/>
      <c r="H8" s="4"/>
      <c r="I8" s="5"/>
    </row>
    <row r="9" spans="1:9" x14ac:dyDescent="0.4">
      <c r="A9" s="6" t="s">
        <v>242</v>
      </c>
      <c r="B9" t="s">
        <v>287</v>
      </c>
      <c r="C9" t="s">
        <v>284</v>
      </c>
      <c r="D9" s="1"/>
      <c r="I9" s="7"/>
    </row>
    <row r="10" spans="1:9" x14ac:dyDescent="0.4">
      <c r="A10" s="6"/>
      <c r="I10" s="7"/>
    </row>
    <row r="11" spans="1:9" x14ac:dyDescent="0.4">
      <c r="A11" s="6" t="s">
        <v>244</v>
      </c>
      <c r="B11" t="s">
        <v>249</v>
      </c>
      <c r="C11" t="s">
        <v>248</v>
      </c>
      <c r="I11" s="7"/>
    </row>
    <row r="12" spans="1:9" x14ac:dyDescent="0.4">
      <c r="A12" s="6"/>
      <c r="C12" t="s">
        <v>247</v>
      </c>
      <c r="I12" s="7"/>
    </row>
    <row r="13" spans="1:9" x14ac:dyDescent="0.4">
      <c r="A13" s="6"/>
      <c r="I13" s="7"/>
    </row>
    <row r="14" spans="1:9" x14ac:dyDescent="0.4">
      <c r="A14" s="6" t="s">
        <v>250</v>
      </c>
      <c r="B14" t="s">
        <v>251</v>
      </c>
      <c r="C14" t="s">
        <v>252</v>
      </c>
      <c r="I14" s="7"/>
    </row>
    <row r="15" spans="1:9" x14ac:dyDescent="0.4">
      <c r="A15" s="6"/>
      <c r="C15" t="s">
        <v>255</v>
      </c>
      <c r="I15" s="7"/>
    </row>
    <row r="16" spans="1:9" x14ac:dyDescent="0.4">
      <c r="A16" s="6"/>
      <c r="C16" t="s">
        <v>253</v>
      </c>
      <c r="I16" s="7"/>
    </row>
    <row r="17" spans="1:9" x14ac:dyDescent="0.4">
      <c r="A17" s="6"/>
      <c r="C17" t="s">
        <v>254</v>
      </c>
      <c r="I17" s="7"/>
    </row>
    <row r="18" spans="1:9" x14ac:dyDescent="0.4">
      <c r="A18" s="6"/>
      <c r="I18" s="7"/>
    </row>
    <row r="19" spans="1:9" x14ac:dyDescent="0.4">
      <c r="A19" s="6" t="s">
        <v>246</v>
      </c>
      <c r="B19" s="60" t="s">
        <v>256</v>
      </c>
      <c r="C19" t="s">
        <v>259</v>
      </c>
      <c r="I19" s="7"/>
    </row>
    <row r="20" spans="1:9" x14ac:dyDescent="0.4">
      <c r="A20" s="6"/>
      <c r="B20" s="60"/>
      <c r="C20" t="s">
        <v>257</v>
      </c>
      <c r="I20" s="7"/>
    </row>
    <row r="21" spans="1:9" x14ac:dyDescent="0.4">
      <c r="A21" s="6"/>
      <c r="C21" t="s">
        <v>258</v>
      </c>
      <c r="I21" s="7"/>
    </row>
    <row r="22" spans="1:9" x14ac:dyDescent="0.4">
      <c r="A22" s="6"/>
      <c r="C22" t="s">
        <v>260</v>
      </c>
      <c r="I22" s="7"/>
    </row>
    <row r="23" spans="1:9" x14ac:dyDescent="0.4">
      <c r="A23" s="8"/>
      <c r="B23" s="9"/>
      <c r="C23" s="9"/>
      <c r="D23" s="9"/>
      <c r="E23" s="9"/>
      <c r="F23" s="9"/>
      <c r="G23" s="9"/>
      <c r="H23" s="9"/>
      <c r="I23" s="10"/>
    </row>
    <row r="24" spans="1:9" x14ac:dyDescent="0.4">
      <c r="A24" s="30" t="s">
        <v>157</v>
      </c>
      <c r="B24" s="55" t="s">
        <v>275</v>
      </c>
      <c r="C24" s="11" t="s">
        <v>276</v>
      </c>
      <c r="D24" s="11" t="s">
        <v>278</v>
      </c>
      <c r="E24" s="3" t="s">
        <v>109</v>
      </c>
      <c r="F24" s="4" t="s">
        <v>288</v>
      </c>
      <c r="G24" s="4" t="s">
        <v>289</v>
      </c>
      <c r="H24" s="4"/>
      <c r="I24" s="5"/>
    </row>
    <row r="25" spans="1:9" x14ac:dyDescent="0.4">
      <c r="A25" s="12"/>
      <c r="B25" s="56"/>
      <c r="C25" s="12"/>
      <c r="D25" s="56" t="s">
        <v>279</v>
      </c>
      <c r="E25" s="17" cm="1">
        <f t="array" aca="1" ref="E25" ca="1">INDIRECT(F25)</f>
        <v>111</v>
      </c>
      <c r="F25" t="s">
        <v>291</v>
      </c>
      <c r="H25">
        <v>111</v>
      </c>
      <c r="I25" s="7"/>
    </row>
    <row r="26" spans="1:9" x14ac:dyDescent="0.4">
      <c r="A26" s="12"/>
      <c r="B26" s="12"/>
      <c r="C26" s="56" t="s">
        <v>277</v>
      </c>
      <c r="D26" s="56"/>
      <c r="E26" s="17" cm="1">
        <f t="array" aca="1" ref="E26" ca="1">INDIRECT(F26&amp;26)</f>
        <v>0</v>
      </c>
      <c r="F26" t="s">
        <v>291</v>
      </c>
      <c r="H26">
        <v>222</v>
      </c>
      <c r="I26" s="7"/>
    </row>
    <row r="27" spans="1:9" x14ac:dyDescent="0.4">
      <c r="A27" s="12"/>
      <c r="B27" s="12"/>
      <c r="C27" s="56"/>
      <c r="D27" s="56"/>
      <c r="E27" s="17" cm="1">
        <f t="array" aca="1" ref="E27" ca="1">INDIRECT("H"&amp;F27)</f>
        <v>333</v>
      </c>
      <c r="F27">
        <v>27</v>
      </c>
      <c r="H27">
        <v>333</v>
      </c>
      <c r="I27" s="7"/>
    </row>
    <row r="28" spans="1:9" x14ac:dyDescent="0.4">
      <c r="A28" s="12"/>
      <c r="B28" s="12"/>
      <c r="C28" s="56"/>
      <c r="D28" s="12" t="s">
        <v>280</v>
      </c>
      <c r="E28" s="17" cm="1">
        <f t="array" aca="1" ref="E28" ca="1">INDIRECT(F28,G28)</f>
        <v>444</v>
      </c>
      <c r="F28" t="s">
        <v>292</v>
      </c>
      <c r="G28" t="b">
        <v>1</v>
      </c>
      <c r="H28">
        <v>444</v>
      </c>
      <c r="I28" s="7"/>
    </row>
    <row r="29" spans="1:9" x14ac:dyDescent="0.4">
      <c r="A29" s="12"/>
      <c r="B29" s="12"/>
      <c r="C29" s="15"/>
      <c r="D29" s="12" t="s">
        <v>281</v>
      </c>
      <c r="E29" s="17" cm="1">
        <f t="array" aca="1" ref="E29" ca="1">INDIRECT(F29,G29)</f>
        <v>555</v>
      </c>
      <c r="F29" t="s">
        <v>293</v>
      </c>
      <c r="G29" t="b">
        <v>0</v>
      </c>
      <c r="H29">
        <v>555</v>
      </c>
      <c r="I29" s="7"/>
    </row>
    <row r="30" spans="1:9" x14ac:dyDescent="0.4">
      <c r="A30" s="13"/>
      <c r="B30" s="13"/>
      <c r="C30" s="13"/>
      <c r="D30" s="13"/>
      <c r="E30" s="8"/>
      <c r="F30" s="9"/>
      <c r="G30" s="9"/>
      <c r="H30" s="9"/>
      <c r="I30" s="10"/>
    </row>
    <row r="31" spans="1:9" x14ac:dyDescent="0.4">
      <c r="A31" s="30" t="s">
        <v>759</v>
      </c>
      <c r="B31" s="11" t="s">
        <v>760</v>
      </c>
      <c r="C31" s="11" t="s">
        <v>761</v>
      </c>
      <c r="D31" s="55" t="s">
        <v>762</v>
      </c>
      <c r="E31" s="3" t="s">
        <v>109</v>
      </c>
      <c r="F31" s="4"/>
      <c r="G31" s="4"/>
      <c r="H31" s="4"/>
      <c r="I31" s="5"/>
    </row>
    <row r="32" spans="1:9" x14ac:dyDescent="0.4">
      <c r="A32" s="12"/>
      <c r="B32" s="12"/>
      <c r="C32" s="12"/>
      <c r="D32" s="56"/>
      <c r="E32" s="17">
        <f>ROW()</f>
        <v>32</v>
      </c>
      <c r="I32" s="7"/>
    </row>
    <row r="33" spans="1:9" x14ac:dyDescent="0.4">
      <c r="A33" s="12"/>
      <c r="B33" s="12"/>
      <c r="C33" s="12"/>
      <c r="D33" s="56"/>
      <c r="E33" s="17">
        <f>ROW(F32)</f>
        <v>32</v>
      </c>
      <c r="I33" s="7"/>
    </row>
    <row r="34" spans="1:9" x14ac:dyDescent="0.4">
      <c r="A34" s="12"/>
      <c r="B34" s="12"/>
      <c r="C34" s="12"/>
      <c r="D34" s="12"/>
      <c r="E34" s="17" cm="1">
        <f t="array" ref="E34:E35">ROW(F32:F33)</f>
        <v>32</v>
      </c>
      <c r="I34" s="7"/>
    </row>
    <row r="35" spans="1:9" x14ac:dyDescent="0.4">
      <c r="A35" s="12"/>
      <c r="B35" s="12"/>
      <c r="C35" s="12"/>
      <c r="D35" s="12"/>
      <c r="E35" s="17">
        <v>33</v>
      </c>
      <c r="I35" s="7"/>
    </row>
    <row r="36" spans="1:9" x14ac:dyDescent="0.4">
      <c r="A36" s="12"/>
      <c r="B36" s="12"/>
      <c r="C36" s="12"/>
      <c r="D36" s="12"/>
      <c r="E36" s="17" cm="1">
        <f t="array" ref="E36">ROW(F32:G32)</f>
        <v>32</v>
      </c>
      <c r="I36" s="7"/>
    </row>
    <row r="37" spans="1:9" x14ac:dyDescent="0.4">
      <c r="A37" s="13"/>
      <c r="B37" s="13"/>
      <c r="C37" s="13"/>
      <c r="D37" s="13"/>
      <c r="E37" s="8"/>
      <c r="F37" s="9"/>
      <c r="G37" s="9"/>
      <c r="H37" s="9"/>
      <c r="I37" s="10"/>
    </row>
    <row r="38" spans="1:9" x14ac:dyDescent="0.4">
      <c r="A38" s="30" t="s">
        <v>764</v>
      </c>
      <c r="B38" s="11" t="s">
        <v>763</v>
      </c>
      <c r="C38" s="11" t="s">
        <v>765</v>
      </c>
      <c r="D38" s="55" t="s">
        <v>766</v>
      </c>
      <c r="E38" s="3" t="s">
        <v>109</v>
      </c>
      <c r="F38" s="4"/>
      <c r="G38" s="4"/>
      <c r="H38" s="4"/>
      <c r="I38" s="5"/>
    </row>
    <row r="39" spans="1:9" x14ac:dyDescent="0.4">
      <c r="A39" s="12"/>
      <c r="B39" s="12"/>
      <c r="C39" s="12"/>
      <c r="D39" s="56"/>
      <c r="E39" s="17">
        <f>ROWS(F38:I39)</f>
        <v>2</v>
      </c>
      <c r="I39" s="7"/>
    </row>
    <row r="40" spans="1:9" x14ac:dyDescent="0.4">
      <c r="A40" s="13"/>
      <c r="B40" s="13"/>
      <c r="C40" s="13"/>
      <c r="D40" s="13"/>
      <c r="E40" s="8"/>
      <c r="F40" s="9"/>
      <c r="G40" s="9"/>
      <c r="H40" s="9"/>
      <c r="I40" s="10"/>
    </row>
    <row r="41" spans="1:9" x14ac:dyDescent="0.4">
      <c r="A41" s="30" t="s">
        <v>767</v>
      </c>
      <c r="B41" s="11" t="s">
        <v>769</v>
      </c>
      <c r="C41" s="11"/>
      <c r="D41" s="11"/>
      <c r="E41" s="3" t="s">
        <v>109</v>
      </c>
      <c r="F41" s="4"/>
      <c r="G41" s="4"/>
      <c r="H41" s="4"/>
      <c r="I41" s="5"/>
    </row>
    <row r="42" spans="1:9" x14ac:dyDescent="0.4">
      <c r="A42" s="31" t="s">
        <v>768</v>
      </c>
      <c r="B42" s="12" t="s">
        <v>770</v>
      </c>
      <c r="C42" s="12"/>
      <c r="D42" s="12"/>
      <c r="E42" s="17">
        <f>COLUMN()</f>
        <v>5</v>
      </c>
      <c r="I42" s="7"/>
    </row>
    <row r="43" spans="1:9" x14ac:dyDescent="0.4">
      <c r="A43" s="12"/>
      <c r="B43" s="12"/>
      <c r="C43" s="12"/>
      <c r="D43" s="12"/>
      <c r="E43" s="17">
        <f>COLUMNS(F43:I43)</f>
        <v>4</v>
      </c>
      <c r="I43" s="7"/>
    </row>
    <row r="44" spans="1:9" x14ac:dyDescent="0.4">
      <c r="A44" s="13"/>
      <c r="B44" s="13"/>
      <c r="C44" s="13"/>
      <c r="D44" s="13"/>
      <c r="E44" s="8"/>
      <c r="F44" s="9"/>
      <c r="G44" s="9"/>
      <c r="H44" s="9"/>
      <c r="I44" s="10"/>
    </row>
    <row r="45" spans="1:9" ht="27.85" customHeight="1" x14ac:dyDescent="0.4">
      <c r="A45" s="65" t="s">
        <v>294</v>
      </c>
      <c r="B45" s="66"/>
      <c r="C45" s="66"/>
      <c r="D45" s="66"/>
      <c r="E45" s="66"/>
      <c r="F45" s="66"/>
      <c r="G45" s="66"/>
      <c r="H45" s="66"/>
      <c r="I45" s="67"/>
    </row>
    <row r="46" spans="1:9" x14ac:dyDescent="0.4">
      <c r="A46" s="30" t="s">
        <v>155</v>
      </c>
      <c r="B46" s="55" t="s">
        <v>261</v>
      </c>
      <c r="C46" s="5" t="s">
        <v>262</v>
      </c>
      <c r="D46" s="11" t="s">
        <v>266</v>
      </c>
      <c r="E46" s="3" t="s">
        <v>109</v>
      </c>
      <c r="F46" s="57" t="s">
        <v>263</v>
      </c>
      <c r="G46" s="57"/>
      <c r="H46" s="57"/>
      <c r="I46" s="5" t="s">
        <v>264</v>
      </c>
    </row>
    <row r="47" spans="1:9" x14ac:dyDescent="0.4">
      <c r="A47" s="12"/>
      <c r="B47" s="56"/>
      <c r="C47" s="7"/>
      <c r="D47" s="12"/>
      <c r="E47" s="35" cm="1">
        <f t="array" ref="E47">INDEX(F47:H49,I47,I49)</f>
        <v>5</v>
      </c>
      <c r="F47">
        <v>1</v>
      </c>
      <c r="G47">
        <v>2</v>
      </c>
      <c r="H47">
        <v>3</v>
      </c>
      <c r="I47" s="7">
        <v>2</v>
      </c>
    </row>
    <row r="48" spans="1:9" x14ac:dyDescent="0.4">
      <c r="A48" s="12"/>
      <c r="B48" s="56"/>
      <c r="C48" s="7"/>
      <c r="D48" s="12"/>
      <c r="E48" s="17" cm="1">
        <f t="array" ref="E48">INDEX(F48:H48,I49)</f>
        <v>5</v>
      </c>
      <c r="F48">
        <v>4</v>
      </c>
      <c r="G48">
        <v>5</v>
      </c>
      <c r="H48">
        <v>6</v>
      </c>
      <c r="I48" s="7" t="s">
        <v>265</v>
      </c>
    </row>
    <row r="49" spans="1:9" x14ac:dyDescent="0.4">
      <c r="A49" s="12"/>
      <c r="B49" s="56"/>
      <c r="C49" s="7"/>
      <c r="D49" s="12"/>
      <c r="E49" s="17" cm="1">
        <f t="array" ref="E49">INDEX(G47:G49,I47)</f>
        <v>5</v>
      </c>
      <c r="F49">
        <v>7</v>
      </c>
      <c r="G49">
        <v>8</v>
      </c>
      <c r="H49">
        <v>9</v>
      </c>
      <c r="I49" s="7">
        <v>2</v>
      </c>
    </row>
    <row r="50" spans="1:9" x14ac:dyDescent="0.4">
      <c r="A50" s="12"/>
      <c r="B50" s="56" t="s">
        <v>267</v>
      </c>
      <c r="C50" s="56" t="s">
        <v>268</v>
      </c>
      <c r="D50" s="12" t="s">
        <v>266</v>
      </c>
      <c r="E50" t="s">
        <v>109</v>
      </c>
      <c r="F50" s="71" t="s">
        <v>269</v>
      </c>
      <c r="G50" s="71"/>
      <c r="H50" s="71"/>
      <c r="I50" s="72"/>
    </row>
    <row r="51" spans="1:9" x14ac:dyDescent="0.4">
      <c r="A51" s="12"/>
      <c r="B51" s="56"/>
      <c r="C51" s="56"/>
      <c r="D51" s="12"/>
      <c r="E51" s="19" cm="1">
        <f t="array" ref="E51">INDEX(F51:I58,E54,E56)</f>
        <v>11</v>
      </c>
      <c r="F51">
        <v>1</v>
      </c>
      <c r="G51">
        <v>2</v>
      </c>
      <c r="H51">
        <v>3</v>
      </c>
      <c r="I51" s="7">
        <v>4</v>
      </c>
    </row>
    <row r="52" spans="1:9" x14ac:dyDescent="0.4">
      <c r="A52" s="12"/>
      <c r="B52" s="56"/>
      <c r="C52" s="12"/>
      <c r="D52" s="12"/>
      <c r="E52" s="19" cm="1">
        <f t="array" ref="E52">INDEX((F51:I54,F55:I58),E54,E56,E58)</f>
        <v>27</v>
      </c>
      <c r="F52">
        <v>5</v>
      </c>
      <c r="G52">
        <v>6</v>
      </c>
      <c r="H52">
        <v>7</v>
      </c>
      <c r="I52" s="7">
        <v>8</v>
      </c>
    </row>
    <row r="53" spans="1:9" x14ac:dyDescent="0.4">
      <c r="A53" s="12"/>
      <c r="B53" s="56"/>
      <c r="C53" s="12"/>
      <c r="D53" s="12"/>
      <c r="E53" t="s">
        <v>264</v>
      </c>
      <c r="F53">
        <v>9</v>
      </c>
      <c r="G53">
        <v>10</v>
      </c>
      <c r="H53">
        <v>11</v>
      </c>
      <c r="I53" s="7">
        <v>12</v>
      </c>
    </row>
    <row r="54" spans="1:9" x14ac:dyDescent="0.4">
      <c r="A54" s="12"/>
      <c r="B54" s="56"/>
      <c r="C54" s="12"/>
      <c r="D54" s="12"/>
      <c r="E54">
        <v>3</v>
      </c>
      <c r="F54">
        <v>13</v>
      </c>
      <c r="G54">
        <v>14</v>
      </c>
      <c r="H54">
        <v>15</v>
      </c>
      <c r="I54" s="7">
        <v>16</v>
      </c>
    </row>
    <row r="55" spans="1:9" x14ac:dyDescent="0.4">
      <c r="A55" s="12"/>
      <c r="B55" s="12"/>
      <c r="C55" s="12"/>
      <c r="D55" s="12"/>
      <c r="E55" t="s">
        <v>265</v>
      </c>
      <c r="F55">
        <v>17</v>
      </c>
      <c r="G55">
        <v>18</v>
      </c>
      <c r="H55">
        <v>19</v>
      </c>
      <c r="I55" s="7">
        <v>20</v>
      </c>
    </row>
    <row r="56" spans="1:9" x14ac:dyDescent="0.4">
      <c r="A56" s="12"/>
      <c r="B56" s="12"/>
      <c r="C56" s="12"/>
      <c r="D56" s="12"/>
      <c r="E56">
        <v>3</v>
      </c>
      <c r="F56">
        <v>21</v>
      </c>
      <c r="G56">
        <v>22</v>
      </c>
      <c r="H56">
        <v>23</v>
      </c>
      <c r="I56" s="7">
        <v>24</v>
      </c>
    </row>
    <row r="57" spans="1:9" x14ac:dyDescent="0.4">
      <c r="A57" s="12"/>
      <c r="B57" s="12"/>
      <c r="C57" s="12"/>
      <c r="D57" s="12"/>
      <c r="E57" t="s">
        <v>270</v>
      </c>
      <c r="F57">
        <v>25</v>
      </c>
      <c r="G57">
        <v>26</v>
      </c>
      <c r="H57">
        <v>27</v>
      </c>
      <c r="I57" s="7">
        <v>28</v>
      </c>
    </row>
    <row r="58" spans="1:9" x14ac:dyDescent="0.4">
      <c r="A58" s="12"/>
      <c r="B58" s="12"/>
      <c r="C58" s="12"/>
      <c r="D58" s="12"/>
      <c r="E58">
        <v>2</v>
      </c>
      <c r="F58">
        <v>29</v>
      </c>
      <c r="G58">
        <v>30</v>
      </c>
      <c r="H58">
        <v>31</v>
      </c>
      <c r="I58" s="7">
        <v>32</v>
      </c>
    </row>
    <row r="59" spans="1:9" x14ac:dyDescent="0.4">
      <c r="A59" s="13"/>
      <c r="B59" s="13"/>
      <c r="C59" s="13"/>
      <c r="D59" s="13"/>
      <c r="E59" s="9"/>
      <c r="F59" s="9"/>
      <c r="G59" s="9"/>
      <c r="H59" s="9"/>
      <c r="I59" s="10"/>
    </row>
    <row r="60" spans="1:9" x14ac:dyDescent="0.4">
      <c r="A60" s="30" t="s">
        <v>156</v>
      </c>
      <c r="B60" s="55" t="s">
        <v>272</v>
      </c>
      <c r="C60" s="11" t="s">
        <v>271</v>
      </c>
      <c r="D60" s="11" t="s">
        <v>266</v>
      </c>
      <c r="E60" s="3" t="s">
        <v>109</v>
      </c>
      <c r="F60" s="4" t="s">
        <v>239</v>
      </c>
      <c r="G60" s="57" t="s">
        <v>273</v>
      </c>
      <c r="H60" s="57"/>
      <c r="I60" s="58"/>
    </row>
    <row r="61" spans="1:9" x14ac:dyDescent="0.4">
      <c r="A61" s="12"/>
      <c r="B61" s="56"/>
      <c r="C61" s="12"/>
      <c r="D61" s="12"/>
      <c r="E61" s="17">
        <f>MATCH(F61,G62:I62)</f>
        <v>2</v>
      </c>
      <c r="F61">
        <v>5</v>
      </c>
      <c r="G61">
        <v>1</v>
      </c>
      <c r="H61">
        <v>2</v>
      </c>
      <c r="I61" s="7">
        <v>3</v>
      </c>
    </row>
    <row r="62" spans="1:9" x14ac:dyDescent="0.4">
      <c r="A62" s="12"/>
      <c r="B62" s="56"/>
      <c r="C62" s="12"/>
      <c r="D62" s="12"/>
      <c r="E62" s="17">
        <f>MATCH(F61,H61:H63)</f>
        <v>2</v>
      </c>
      <c r="F62" t="s">
        <v>274</v>
      </c>
      <c r="G62">
        <v>4</v>
      </c>
      <c r="H62">
        <v>5</v>
      </c>
      <c r="I62" s="7">
        <v>6</v>
      </c>
    </row>
    <row r="63" spans="1:9" x14ac:dyDescent="0.4">
      <c r="A63" s="12"/>
      <c r="B63" s="12"/>
      <c r="C63" s="12"/>
      <c r="D63" s="12"/>
      <c r="E63" s="17" t="e">
        <f>MATCH(F61,G63:I63,F63)</f>
        <v>#N/A</v>
      </c>
      <c r="F63">
        <v>0</v>
      </c>
      <c r="G63">
        <v>7</v>
      </c>
      <c r="H63">
        <v>8</v>
      </c>
      <c r="I63" s="7">
        <v>9</v>
      </c>
    </row>
    <row r="64" spans="1:9" x14ac:dyDescent="0.4">
      <c r="A64" s="13"/>
      <c r="B64" s="13"/>
      <c r="C64" s="13"/>
      <c r="D64" s="13"/>
      <c r="E64" s="8"/>
      <c r="F64" s="9"/>
      <c r="G64" s="9"/>
      <c r="H64" s="9"/>
      <c r="I64" s="10"/>
    </row>
  </sheetData>
  <mergeCells count="17">
    <mergeCell ref="F50:I50"/>
    <mergeCell ref="B60:B62"/>
    <mergeCell ref="G60:I60"/>
    <mergeCell ref="B24:B25"/>
    <mergeCell ref="C26:C28"/>
    <mergeCell ref="D25:D27"/>
    <mergeCell ref="A45:I45"/>
    <mergeCell ref="F46:H46"/>
    <mergeCell ref="B46:B49"/>
    <mergeCell ref="B2:B3"/>
    <mergeCell ref="C2:C3"/>
    <mergeCell ref="D2:D3"/>
    <mergeCell ref="B19:B20"/>
    <mergeCell ref="B50:B54"/>
    <mergeCell ref="C50:C51"/>
    <mergeCell ref="D31:D33"/>
    <mergeCell ref="D38:D39"/>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E815-EF78-4301-9774-523F0AC357F1}">
  <dimension ref="A1:I34"/>
  <sheetViews>
    <sheetView zoomScale="90" zoomScaleNormal="90" workbookViewId="0">
      <pane ySplit="1" topLeftCell="A17" activePane="bottomLeft" state="frozen"/>
      <selection pane="bottomLeft" activeCell="C20" sqref="C20"/>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ht="13.9" customHeight="1" x14ac:dyDescent="0.4">
      <c r="A2" s="30" t="s">
        <v>158</v>
      </c>
      <c r="B2" s="55" t="s">
        <v>295</v>
      </c>
      <c r="C2" s="11" t="s">
        <v>296</v>
      </c>
      <c r="D2" s="32" t="s">
        <v>298</v>
      </c>
      <c r="E2" s="3" t="s">
        <v>109</v>
      </c>
      <c r="F2" s="4" t="s">
        <v>299</v>
      </c>
      <c r="G2" s="4" t="s">
        <v>299</v>
      </c>
      <c r="H2" s="4" t="s">
        <v>300</v>
      </c>
      <c r="I2" s="5" t="s">
        <v>302</v>
      </c>
    </row>
    <row r="3" spans="1:9" x14ac:dyDescent="0.4">
      <c r="A3" s="12"/>
      <c r="B3" s="56"/>
      <c r="C3" s="12"/>
      <c r="D3" s="15" t="s">
        <v>297</v>
      </c>
      <c r="E3" s="17" t="str">
        <f>IF(F3&lt;G3,H3)</f>
        <v>YES</v>
      </c>
      <c r="F3">
        <v>1</v>
      </c>
      <c r="G3">
        <v>2</v>
      </c>
      <c r="H3" t="s">
        <v>303</v>
      </c>
      <c r="I3" s="7"/>
    </row>
    <row r="4" spans="1:9" x14ac:dyDescent="0.4">
      <c r="A4" s="12"/>
      <c r="B4" s="12"/>
      <c r="C4" s="12"/>
      <c r="D4" s="12" t="s">
        <v>301</v>
      </c>
      <c r="E4" s="17" t="str">
        <f>IF(F4&gt;G4,H4,I4)</f>
        <v>NO</v>
      </c>
      <c r="F4">
        <v>1</v>
      </c>
      <c r="G4">
        <v>2</v>
      </c>
      <c r="H4" t="s">
        <v>303</v>
      </c>
      <c r="I4" s="7" t="s">
        <v>304</v>
      </c>
    </row>
    <row r="5" spans="1:9" x14ac:dyDescent="0.4">
      <c r="A5" s="13"/>
      <c r="B5" s="13"/>
      <c r="C5" s="13"/>
      <c r="D5" s="13"/>
      <c r="E5" s="8"/>
      <c r="F5" s="9"/>
      <c r="G5" s="9"/>
      <c r="H5" s="9"/>
      <c r="I5" s="10"/>
    </row>
    <row r="6" spans="1:9" x14ac:dyDescent="0.4">
      <c r="A6" s="30" t="s">
        <v>159</v>
      </c>
      <c r="B6" s="55" t="s">
        <v>305</v>
      </c>
      <c r="C6" s="55" t="s">
        <v>306</v>
      </c>
      <c r="D6" s="55" t="s">
        <v>307</v>
      </c>
      <c r="E6" s="3" t="s">
        <v>109</v>
      </c>
      <c r="F6" s="4"/>
      <c r="G6" s="4"/>
      <c r="H6" s="4" t="s">
        <v>311</v>
      </c>
      <c r="I6" s="5"/>
    </row>
    <row r="7" spans="1:9" x14ac:dyDescent="0.4">
      <c r="A7" s="12"/>
      <c r="B7" s="56"/>
      <c r="C7" s="56"/>
      <c r="D7" s="56"/>
      <c r="E7" s="17" t="str" cm="1">
        <f t="array" ref="E7">_xlfn.IFS(F7&gt;G8,H7,F7&gt;G10,H9,F7&gt;G12,H11,F7&lt;G12,H13)</f>
        <v>A</v>
      </c>
      <c r="F7">
        <v>120</v>
      </c>
      <c r="H7" t="s">
        <v>92</v>
      </c>
      <c r="I7" s="7"/>
    </row>
    <row r="8" spans="1:9" x14ac:dyDescent="0.4">
      <c r="A8" s="12"/>
      <c r="B8" s="56"/>
      <c r="C8" s="12"/>
      <c r="D8" s="12" t="s">
        <v>308</v>
      </c>
      <c r="E8" s="6"/>
      <c r="G8">
        <v>100</v>
      </c>
      <c r="I8" s="7"/>
    </row>
    <row r="9" spans="1:9" x14ac:dyDescent="0.4">
      <c r="A9" s="12"/>
      <c r="B9" s="12"/>
      <c r="C9" s="12"/>
      <c r="D9" s="56" t="s">
        <v>309</v>
      </c>
      <c r="E9" s="17" t="str" cm="1">
        <f t="array" ref="E9">_xlfn.IFS(F9&gt;G8,H7,F9&gt;G10,H9,F9&gt;G12,H11,F9&lt;G12,H13)</f>
        <v>B</v>
      </c>
      <c r="F9">
        <v>70</v>
      </c>
      <c r="H9" t="s">
        <v>93</v>
      </c>
      <c r="I9" s="7"/>
    </row>
    <row r="10" spans="1:9" x14ac:dyDescent="0.4">
      <c r="A10" s="12"/>
      <c r="B10" s="12"/>
      <c r="C10" s="12"/>
      <c r="D10" s="56"/>
      <c r="E10" s="6"/>
      <c r="G10">
        <v>60</v>
      </c>
      <c r="I10" s="7"/>
    </row>
    <row r="11" spans="1:9" x14ac:dyDescent="0.4">
      <c r="A11" s="12"/>
      <c r="B11" s="12"/>
      <c r="C11" s="12"/>
      <c r="D11" s="56" t="s">
        <v>310</v>
      </c>
      <c r="E11" s="17" t="str" cm="1">
        <f t="array" ref="E11">_xlfn.IFS(F11&gt;G8,H7,F11&gt;G10,H9,F11&gt;G12,H11,F11&lt;G12,H13)</f>
        <v>C</v>
      </c>
      <c r="F11">
        <v>40</v>
      </c>
      <c r="H11" t="s">
        <v>108</v>
      </c>
      <c r="I11" s="7"/>
    </row>
    <row r="12" spans="1:9" x14ac:dyDescent="0.4">
      <c r="A12" s="12"/>
      <c r="B12" s="12"/>
      <c r="C12" s="12"/>
      <c r="D12" s="56"/>
      <c r="E12" s="6"/>
      <c r="G12">
        <v>0</v>
      </c>
      <c r="I12" s="7"/>
    </row>
    <row r="13" spans="1:9" x14ac:dyDescent="0.4">
      <c r="A13" s="12"/>
      <c r="B13" s="12"/>
      <c r="C13" s="12"/>
      <c r="D13" s="12"/>
      <c r="E13" s="17" t="str" cm="1">
        <f t="array" ref="E13">_xlfn.IFS(F13&gt;G8,H7,F13&gt;G10,H9,F13&gt;G12,H11,F13&lt;G12,H13)</f>
        <v>D</v>
      </c>
      <c r="F13">
        <v>-15</v>
      </c>
      <c r="H13" t="s">
        <v>114</v>
      </c>
      <c r="I13" s="7"/>
    </row>
    <row r="14" spans="1:9" x14ac:dyDescent="0.4">
      <c r="A14" s="13"/>
      <c r="B14" s="13"/>
      <c r="C14" s="13"/>
      <c r="D14" s="13"/>
      <c r="E14" s="8"/>
      <c r="F14" s="9"/>
      <c r="G14" s="9"/>
      <c r="H14" s="9"/>
      <c r="I14" s="10"/>
    </row>
    <row r="15" spans="1:9" x14ac:dyDescent="0.4">
      <c r="A15" s="30" t="s">
        <v>163</v>
      </c>
      <c r="B15" s="11" t="s">
        <v>316</v>
      </c>
      <c r="C15" s="11" t="s">
        <v>312</v>
      </c>
      <c r="D15" s="55" t="s">
        <v>313</v>
      </c>
      <c r="E15" s="3" t="s">
        <v>109</v>
      </c>
      <c r="F15" s="4" t="s">
        <v>48</v>
      </c>
      <c r="G15" s="4" t="s">
        <v>317</v>
      </c>
      <c r="H15" s="4"/>
      <c r="I15" s="5"/>
    </row>
    <row r="16" spans="1:9" x14ac:dyDescent="0.4">
      <c r="A16" s="12"/>
      <c r="B16" s="12"/>
      <c r="C16" s="12"/>
      <c r="D16" s="56"/>
      <c r="E16" s="17" t="e">
        <f>F16</f>
        <v>#DIV/0!</v>
      </c>
      <c r="F16" t="e">
        <f>1/0</f>
        <v>#DIV/0!</v>
      </c>
      <c r="I16" s="7"/>
    </row>
    <row r="17" spans="1:9" ht="13.9" customHeight="1" x14ac:dyDescent="0.4">
      <c r="A17" s="12"/>
      <c r="B17" s="12"/>
      <c r="C17" s="56" t="s">
        <v>315</v>
      </c>
      <c r="D17" s="56" t="s">
        <v>314</v>
      </c>
      <c r="E17" s="17">
        <f t="shared" ref="E17:E19" si="0">IFERROR(F17,G17)</f>
        <v>0</v>
      </c>
      <c r="F17" t="e">
        <f>1/0</f>
        <v>#DIV/0!</v>
      </c>
      <c r="G17">
        <v>0</v>
      </c>
      <c r="I17" s="7"/>
    </row>
    <row r="18" spans="1:9" x14ac:dyDescent="0.4">
      <c r="A18" s="12"/>
      <c r="B18" s="12"/>
      <c r="C18" s="56"/>
      <c r="D18" s="56"/>
      <c r="E18" s="17" t="e">
        <f>F18</f>
        <v>#NAME?</v>
      </c>
      <c r="F18" t="e" cm="1">
        <f t="array" ref="F18">5+A</f>
        <v>#NAME?</v>
      </c>
      <c r="I18" s="7"/>
    </row>
    <row r="19" spans="1:9" x14ac:dyDescent="0.4">
      <c r="A19" s="12"/>
      <c r="B19" s="12"/>
      <c r="C19" s="15"/>
      <c r="D19" s="56"/>
      <c r="E19" s="17">
        <f t="shared" si="0"/>
        <v>0</v>
      </c>
      <c r="F19" t="e" cm="1">
        <f t="array" ref="F19">5+A</f>
        <v>#NAME?</v>
      </c>
      <c r="G19">
        <v>0</v>
      </c>
      <c r="I19" s="7"/>
    </row>
    <row r="20" spans="1:9" x14ac:dyDescent="0.4">
      <c r="A20" s="13"/>
      <c r="B20" s="13"/>
      <c r="C20" s="13"/>
      <c r="D20" s="13"/>
      <c r="E20" s="8"/>
      <c r="F20" s="9"/>
      <c r="G20" s="9"/>
      <c r="H20" s="9"/>
      <c r="I20" s="10"/>
    </row>
    <row r="21" spans="1:9" x14ac:dyDescent="0.4">
      <c r="A21" s="30" t="s">
        <v>160</v>
      </c>
      <c r="B21" s="55" t="s">
        <v>318</v>
      </c>
      <c r="C21" s="11" t="s">
        <v>319</v>
      </c>
      <c r="D21" s="11" t="s">
        <v>320</v>
      </c>
      <c r="E21" s="3" t="s">
        <v>109</v>
      </c>
      <c r="F21" s="4" t="s">
        <v>321</v>
      </c>
      <c r="G21" s="4" t="s">
        <v>322</v>
      </c>
      <c r="H21" s="4"/>
      <c r="I21" s="5"/>
    </row>
    <row r="22" spans="1:9" x14ac:dyDescent="0.4">
      <c r="A22" s="12"/>
      <c r="B22" s="56"/>
      <c r="C22" s="12"/>
      <c r="D22" s="56" t="s">
        <v>323</v>
      </c>
      <c r="E22" s="17" t="b">
        <f>AND(F22,G22)</f>
        <v>0</v>
      </c>
      <c r="F22" t="b">
        <v>1</v>
      </c>
      <c r="G22" t="b">
        <v>0</v>
      </c>
      <c r="I22" s="7"/>
    </row>
    <row r="23" spans="1:9" x14ac:dyDescent="0.4">
      <c r="A23" s="12"/>
      <c r="B23" s="12"/>
      <c r="C23" s="12"/>
      <c r="D23" s="56"/>
      <c r="E23" s="17" t="b">
        <f t="shared" ref="E23:E24" si="1">AND(F23,G23)</f>
        <v>0</v>
      </c>
      <c r="F23" t="b">
        <v>0</v>
      </c>
      <c r="G23" t="b">
        <v>1</v>
      </c>
      <c r="I23" s="7"/>
    </row>
    <row r="24" spans="1:9" x14ac:dyDescent="0.4">
      <c r="A24" s="12"/>
      <c r="B24" s="12"/>
      <c r="C24" s="12"/>
      <c r="D24" s="12"/>
      <c r="E24" s="17" t="b">
        <f t="shared" si="1"/>
        <v>1</v>
      </c>
      <c r="F24" t="b">
        <v>1</v>
      </c>
      <c r="G24" t="b">
        <v>1</v>
      </c>
      <c r="I24" s="7"/>
    </row>
    <row r="25" spans="1:9" x14ac:dyDescent="0.4">
      <c r="A25" s="13"/>
      <c r="B25" s="13"/>
      <c r="C25" s="13"/>
      <c r="D25" s="13"/>
      <c r="E25" s="8"/>
      <c r="F25" s="9"/>
      <c r="G25" s="9"/>
      <c r="H25" s="9"/>
      <c r="I25" s="10"/>
    </row>
    <row r="26" spans="1:9" x14ac:dyDescent="0.4">
      <c r="A26" s="30" t="s">
        <v>161</v>
      </c>
      <c r="B26" s="55" t="s">
        <v>318</v>
      </c>
      <c r="C26" s="11" t="s">
        <v>324</v>
      </c>
      <c r="D26" s="11" t="s">
        <v>320</v>
      </c>
      <c r="E26" s="3" t="s">
        <v>109</v>
      </c>
      <c r="F26" s="4" t="s">
        <v>321</v>
      </c>
      <c r="G26" s="4" t="s">
        <v>322</v>
      </c>
      <c r="H26" s="4"/>
      <c r="I26" s="5"/>
    </row>
    <row r="27" spans="1:9" x14ac:dyDescent="0.4">
      <c r="A27" s="12"/>
      <c r="B27" s="56"/>
      <c r="C27" s="12"/>
      <c r="D27" s="56" t="s">
        <v>323</v>
      </c>
      <c r="E27" s="17" t="b">
        <f>OR(F27,G27)</f>
        <v>1</v>
      </c>
      <c r="F27" t="b">
        <v>1</v>
      </c>
      <c r="G27" t="b">
        <v>0</v>
      </c>
      <c r="I27" s="7"/>
    </row>
    <row r="28" spans="1:9" x14ac:dyDescent="0.4">
      <c r="A28" s="12"/>
      <c r="B28" s="12"/>
      <c r="C28" s="12"/>
      <c r="D28" s="56"/>
      <c r="E28" s="17" t="b">
        <f t="shared" ref="E28:E29" si="2">OR(F28,G28)</f>
        <v>1</v>
      </c>
      <c r="F28" t="b">
        <v>0</v>
      </c>
      <c r="G28" t="b">
        <v>1</v>
      </c>
      <c r="I28" s="7"/>
    </row>
    <row r="29" spans="1:9" x14ac:dyDescent="0.4">
      <c r="A29" s="12"/>
      <c r="B29" s="12"/>
      <c r="C29" s="12"/>
      <c r="D29" s="12"/>
      <c r="E29" s="17" t="b">
        <f t="shared" si="2"/>
        <v>1</v>
      </c>
      <c r="F29" t="b">
        <v>1</v>
      </c>
      <c r="G29" t="b">
        <v>1</v>
      </c>
      <c r="I29" s="7"/>
    </row>
    <row r="30" spans="1:9" x14ac:dyDescent="0.4">
      <c r="A30" s="13"/>
      <c r="B30" s="13"/>
      <c r="C30" s="13"/>
      <c r="D30" s="13"/>
      <c r="E30" s="8"/>
      <c r="F30" s="9"/>
      <c r="G30" s="9"/>
      <c r="H30" s="9"/>
      <c r="I30" s="10"/>
    </row>
    <row r="31" spans="1:9" x14ac:dyDescent="0.4">
      <c r="A31" s="30" t="s">
        <v>162</v>
      </c>
      <c r="B31" s="11" t="s">
        <v>325</v>
      </c>
      <c r="C31" s="11" t="s">
        <v>327</v>
      </c>
      <c r="D31" s="55" t="s">
        <v>326</v>
      </c>
      <c r="E31" s="3" t="s">
        <v>109</v>
      </c>
      <c r="F31" s="4" t="s">
        <v>328</v>
      </c>
      <c r="G31" s="4"/>
      <c r="H31" s="4"/>
      <c r="I31" s="5"/>
    </row>
    <row r="32" spans="1:9" x14ac:dyDescent="0.4">
      <c r="A32" s="12"/>
      <c r="B32" s="12"/>
      <c r="C32" s="12"/>
      <c r="D32" s="56"/>
      <c r="E32" s="17" t="b">
        <f>NOT(F32)</f>
        <v>0</v>
      </c>
      <c r="F32" t="b">
        <v>1</v>
      </c>
      <c r="I32" s="7"/>
    </row>
    <row r="33" spans="1:9" x14ac:dyDescent="0.4">
      <c r="A33" s="12"/>
      <c r="B33" s="12"/>
      <c r="C33" s="12"/>
      <c r="D33" s="56"/>
      <c r="E33" s="17" t="b">
        <f>NOT(F33)</f>
        <v>1</v>
      </c>
      <c r="F33" t="b">
        <v>0</v>
      </c>
      <c r="I33" s="7"/>
    </row>
    <row r="34" spans="1:9" x14ac:dyDescent="0.4">
      <c r="A34" s="13"/>
      <c r="B34" s="13"/>
      <c r="C34" s="13"/>
      <c r="D34" s="13"/>
      <c r="E34" s="8"/>
      <c r="F34" s="9"/>
      <c r="G34" s="9"/>
      <c r="H34" s="9"/>
      <c r="I34" s="10"/>
    </row>
  </sheetData>
  <mergeCells count="14">
    <mergeCell ref="B26:B27"/>
    <mergeCell ref="D27:D28"/>
    <mergeCell ref="D31:D33"/>
    <mergeCell ref="D11:D12"/>
    <mergeCell ref="D15:D16"/>
    <mergeCell ref="D17:D19"/>
    <mergeCell ref="C17:C18"/>
    <mergeCell ref="B21:B22"/>
    <mergeCell ref="D22:D23"/>
    <mergeCell ref="B2:B3"/>
    <mergeCell ref="B6:B8"/>
    <mergeCell ref="C6:C7"/>
    <mergeCell ref="D6:D7"/>
    <mergeCell ref="D9:D10"/>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F090-F36B-4C7A-AE69-CA5D4E90BB5A}">
  <dimension ref="A1:I41"/>
  <sheetViews>
    <sheetView zoomScale="90" zoomScaleNormal="90" workbookViewId="0">
      <pane ySplit="1" topLeftCell="A2" activePane="bottomLeft" state="frozen"/>
      <selection pane="bottomLeft" activeCell="B42" sqref="B42"/>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164</v>
      </c>
      <c r="B2" s="32" t="s">
        <v>330</v>
      </c>
      <c r="C2" s="11" t="s">
        <v>329</v>
      </c>
      <c r="D2" s="11" t="s">
        <v>334</v>
      </c>
      <c r="E2" s="3" t="s">
        <v>109</v>
      </c>
      <c r="F2" s="4"/>
      <c r="G2" s="4"/>
      <c r="H2" s="4"/>
      <c r="I2" s="5"/>
    </row>
    <row r="3" spans="1:9" x14ac:dyDescent="0.4">
      <c r="A3" s="12"/>
      <c r="B3" s="15"/>
      <c r="C3" s="12"/>
      <c r="D3" s="12"/>
      <c r="E3" s="36">
        <f ca="1">TODAY()</f>
        <v>46030</v>
      </c>
      <c r="F3" t="s">
        <v>331</v>
      </c>
      <c r="I3" s="7"/>
    </row>
    <row r="4" spans="1:9" x14ac:dyDescent="0.4">
      <c r="A4" s="13"/>
      <c r="B4" s="13"/>
      <c r="C4" s="13"/>
      <c r="D4" s="13"/>
      <c r="E4" s="8"/>
      <c r="F4" s="9"/>
      <c r="G4" s="9"/>
      <c r="H4" s="9"/>
      <c r="I4" s="10"/>
    </row>
    <row r="5" spans="1:9" x14ac:dyDescent="0.4">
      <c r="A5" s="30" t="s">
        <v>165</v>
      </c>
      <c r="B5" s="55" t="s">
        <v>332</v>
      </c>
      <c r="C5" s="11" t="s">
        <v>333</v>
      </c>
      <c r="D5" s="11" t="s">
        <v>334</v>
      </c>
      <c r="E5" s="3" t="s">
        <v>109</v>
      </c>
      <c r="F5" s="4"/>
      <c r="G5" s="4"/>
      <c r="H5" s="4"/>
      <c r="I5" s="5"/>
    </row>
    <row r="6" spans="1:9" x14ac:dyDescent="0.4">
      <c r="A6" s="12"/>
      <c r="B6" s="56"/>
      <c r="C6" s="12"/>
      <c r="D6" s="12"/>
      <c r="E6" s="37">
        <f ca="1">NOW()</f>
        <v>46030.615715972221</v>
      </c>
      <c r="F6" t="s">
        <v>335</v>
      </c>
      <c r="I6" s="7"/>
    </row>
    <row r="7" spans="1:9" x14ac:dyDescent="0.4">
      <c r="A7" s="13"/>
      <c r="B7" s="13"/>
      <c r="C7" s="13"/>
      <c r="D7" s="13"/>
      <c r="E7" s="8"/>
      <c r="F7" s="9"/>
      <c r="G7" s="9"/>
      <c r="H7" s="9"/>
      <c r="I7" s="10"/>
    </row>
    <row r="8" spans="1:9" x14ac:dyDescent="0.4">
      <c r="A8" s="30" t="s">
        <v>166</v>
      </c>
      <c r="B8" s="55" t="s">
        <v>337</v>
      </c>
      <c r="C8" s="11" t="s">
        <v>336</v>
      </c>
      <c r="D8" s="11" t="s">
        <v>338</v>
      </c>
      <c r="E8" s="3" t="s">
        <v>109</v>
      </c>
      <c r="F8" s="4" t="s">
        <v>341</v>
      </c>
      <c r="G8" s="4" t="s">
        <v>342</v>
      </c>
      <c r="H8" s="4" t="s">
        <v>343</v>
      </c>
      <c r="I8" s="5"/>
    </row>
    <row r="9" spans="1:9" x14ac:dyDescent="0.4">
      <c r="A9" s="12"/>
      <c r="B9" s="56"/>
      <c r="C9" s="12"/>
      <c r="D9" s="12" t="s">
        <v>339</v>
      </c>
      <c r="E9" s="36">
        <f>DATE(F9,G9,H9)</f>
        <v>46022</v>
      </c>
      <c r="F9">
        <v>2025</v>
      </c>
      <c r="G9">
        <v>12</v>
      </c>
      <c r="H9">
        <v>31</v>
      </c>
      <c r="I9" s="7"/>
    </row>
    <row r="10" spans="1:9" x14ac:dyDescent="0.4">
      <c r="A10" s="12"/>
      <c r="B10" s="12"/>
      <c r="C10" s="12"/>
      <c r="D10" s="12" t="s">
        <v>340</v>
      </c>
      <c r="E10" s="6"/>
      <c r="I10" s="7"/>
    </row>
    <row r="11" spans="1:9" x14ac:dyDescent="0.4">
      <c r="A11" s="13"/>
      <c r="B11" s="13"/>
      <c r="C11" s="13"/>
      <c r="D11" s="13"/>
      <c r="E11" s="8"/>
      <c r="F11" s="9"/>
      <c r="G11" s="9"/>
      <c r="H11" s="9"/>
      <c r="I11" s="10"/>
    </row>
    <row r="12" spans="1:9" x14ac:dyDescent="0.4">
      <c r="A12" s="30" t="s">
        <v>167</v>
      </c>
      <c r="B12" s="55" t="s">
        <v>345</v>
      </c>
      <c r="C12" s="11" t="s">
        <v>344</v>
      </c>
      <c r="D12" s="55" t="s">
        <v>346</v>
      </c>
      <c r="E12" s="3" t="s">
        <v>109</v>
      </c>
      <c r="F12" s="4" t="s">
        <v>347</v>
      </c>
      <c r="G12" s="4"/>
      <c r="H12" s="4"/>
      <c r="I12" s="5"/>
    </row>
    <row r="13" spans="1:9" x14ac:dyDescent="0.4">
      <c r="A13" s="12"/>
      <c r="B13" s="56"/>
      <c r="C13" s="12"/>
      <c r="D13" s="56"/>
      <c r="E13" s="17">
        <f ca="1">YEAR(F13)</f>
        <v>2026</v>
      </c>
      <c r="F13" s="20">
        <f ca="1">TODAY()</f>
        <v>46030</v>
      </c>
      <c r="I13" s="7"/>
    </row>
    <row r="14" spans="1:9" x14ac:dyDescent="0.4">
      <c r="A14" s="12"/>
      <c r="B14" s="12"/>
      <c r="C14" s="12"/>
      <c r="D14" s="12"/>
      <c r="E14" s="17">
        <f ca="1">YEAR(F14)-G14</f>
        <v>44</v>
      </c>
      <c r="F14" s="20">
        <f ca="1">TODAY()</f>
        <v>46030</v>
      </c>
      <c r="G14">
        <v>1982</v>
      </c>
      <c r="I14" s="7"/>
    </row>
    <row r="15" spans="1:9" x14ac:dyDescent="0.4">
      <c r="A15" s="13"/>
      <c r="B15" s="13"/>
      <c r="C15" s="13"/>
      <c r="D15" s="13"/>
      <c r="E15" s="8"/>
      <c r="F15" s="9"/>
      <c r="G15" s="9"/>
      <c r="H15" s="9"/>
      <c r="I15" s="10"/>
    </row>
    <row r="16" spans="1:9" x14ac:dyDescent="0.4">
      <c r="A16" s="30" t="s">
        <v>168</v>
      </c>
      <c r="B16" s="55" t="s">
        <v>348</v>
      </c>
      <c r="C16" s="11" t="s">
        <v>349</v>
      </c>
      <c r="D16" s="55" t="s">
        <v>346</v>
      </c>
      <c r="E16" s="3" t="s">
        <v>109</v>
      </c>
      <c r="F16" s="4" t="s">
        <v>347</v>
      </c>
      <c r="G16" s="4"/>
      <c r="H16" s="4"/>
      <c r="I16" s="5"/>
    </row>
    <row r="17" spans="1:9" x14ac:dyDescent="0.4">
      <c r="A17" s="12"/>
      <c r="B17" s="56"/>
      <c r="C17" s="12"/>
      <c r="D17" s="56"/>
      <c r="E17" s="17">
        <f ca="1">MONTH(F17)</f>
        <v>1</v>
      </c>
      <c r="F17" s="20">
        <f ca="1">TODAY()</f>
        <v>46030</v>
      </c>
      <c r="I17" s="7"/>
    </row>
    <row r="18" spans="1:9" x14ac:dyDescent="0.4">
      <c r="A18" s="13"/>
      <c r="B18" s="13"/>
      <c r="C18" s="13"/>
      <c r="D18" s="13"/>
      <c r="E18" s="8"/>
      <c r="F18" s="9"/>
      <c r="G18" s="9"/>
      <c r="H18" s="9"/>
      <c r="I18" s="10"/>
    </row>
    <row r="19" spans="1:9" x14ac:dyDescent="0.4">
      <c r="A19" s="30" t="s">
        <v>350</v>
      </c>
      <c r="B19" s="55" t="s">
        <v>352</v>
      </c>
      <c r="C19" s="11" t="s">
        <v>351</v>
      </c>
      <c r="D19" s="55" t="s">
        <v>346</v>
      </c>
      <c r="E19" s="3" t="s">
        <v>109</v>
      </c>
      <c r="F19" s="4" t="s">
        <v>347</v>
      </c>
      <c r="G19" s="4"/>
      <c r="H19" s="4"/>
      <c r="I19" s="5"/>
    </row>
    <row r="20" spans="1:9" x14ac:dyDescent="0.4">
      <c r="A20" s="12"/>
      <c r="B20" s="56"/>
      <c r="C20" s="12"/>
      <c r="D20" s="56"/>
      <c r="E20" s="17">
        <f ca="1">DAY(F20)</f>
        <v>8</v>
      </c>
      <c r="F20" s="20">
        <f ca="1">TODAY()</f>
        <v>46030</v>
      </c>
      <c r="I20" s="7"/>
    </row>
    <row r="21" spans="1:9" x14ac:dyDescent="0.4">
      <c r="A21" s="13"/>
      <c r="B21" s="13"/>
      <c r="C21" s="13"/>
      <c r="D21" s="13"/>
      <c r="E21" s="38"/>
      <c r="F21" s="39"/>
      <c r="G21" s="9"/>
      <c r="H21" s="9"/>
      <c r="I21" s="10"/>
    </row>
    <row r="22" spans="1:9" x14ac:dyDescent="0.4">
      <c r="A22" s="30" t="s">
        <v>689</v>
      </c>
      <c r="B22" s="55" t="s">
        <v>690</v>
      </c>
      <c r="C22" s="11" t="s">
        <v>691</v>
      </c>
      <c r="D22" s="55" t="s">
        <v>692</v>
      </c>
      <c r="E22" s="3" t="s">
        <v>109</v>
      </c>
      <c r="F22" s="51" t="s">
        <v>694</v>
      </c>
      <c r="G22" s="51" t="s">
        <v>693</v>
      </c>
      <c r="H22" s="4"/>
      <c r="I22" s="5"/>
    </row>
    <row r="23" spans="1:9" x14ac:dyDescent="0.4">
      <c r="A23" s="12"/>
      <c r="B23" s="56"/>
      <c r="C23" s="12"/>
      <c r="D23" s="56"/>
      <c r="E23" s="17">
        <f>_xlfn.DAYS(F23,G23)</f>
        <v>364</v>
      </c>
      <c r="F23" s="20">
        <v>46022</v>
      </c>
      <c r="G23" s="20">
        <v>45658</v>
      </c>
      <c r="I23" s="7"/>
    </row>
    <row r="24" spans="1:9" x14ac:dyDescent="0.4">
      <c r="A24" s="12"/>
      <c r="B24" s="12"/>
      <c r="C24" s="12"/>
      <c r="D24" s="56"/>
      <c r="E24" s="17">
        <f>F23-G23</f>
        <v>364</v>
      </c>
      <c r="I24" s="7"/>
    </row>
    <row r="25" spans="1:9" x14ac:dyDescent="0.4">
      <c r="A25" s="13"/>
      <c r="B25" s="13"/>
      <c r="C25" s="13"/>
      <c r="D25" s="13"/>
      <c r="E25" s="8"/>
      <c r="F25" s="9"/>
      <c r="G25" s="9"/>
      <c r="H25" s="9"/>
      <c r="I25" s="10"/>
    </row>
    <row r="26" spans="1:9" x14ac:dyDescent="0.4">
      <c r="A26" s="30" t="s">
        <v>705</v>
      </c>
      <c r="B26" s="55" t="s">
        <v>706</v>
      </c>
      <c r="C26" s="11" t="s">
        <v>707</v>
      </c>
      <c r="D26" s="5" t="s">
        <v>710</v>
      </c>
      <c r="E26" s="3" t="s">
        <v>109</v>
      </c>
      <c r="F26" s="4"/>
      <c r="G26" s="4"/>
      <c r="H26" s="4"/>
      <c r="I26" s="5"/>
    </row>
    <row r="27" spans="1:9" x14ac:dyDescent="0.4">
      <c r="A27" s="12"/>
      <c r="B27" s="56"/>
      <c r="C27" s="12"/>
      <c r="D27" s="7"/>
      <c r="E27" s="17">
        <f ca="1">WEEKDAY(G27)</f>
        <v>5</v>
      </c>
      <c r="F27" s="20" t="s">
        <v>711</v>
      </c>
      <c r="G27" s="20">
        <f ca="1">TODAY()</f>
        <v>46030</v>
      </c>
      <c r="I27" s="52"/>
    </row>
    <row r="28" spans="1:9" x14ac:dyDescent="0.4">
      <c r="A28" s="12"/>
      <c r="B28" s="29"/>
      <c r="C28" s="13"/>
      <c r="D28" s="7"/>
      <c r="E28" s="17">
        <f ca="1">WEEKDAY(G28,I28)</f>
        <v>4</v>
      </c>
      <c r="F28" s="20" t="s">
        <v>711</v>
      </c>
      <c r="G28" s="20">
        <f ca="1">TODAY()</f>
        <v>46030</v>
      </c>
      <c r="H28" t="s">
        <v>708</v>
      </c>
      <c r="I28" s="7">
        <v>2</v>
      </c>
    </row>
    <row r="29" spans="1:9" x14ac:dyDescent="0.4">
      <c r="A29" s="12"/>
      <c r="D29" s="7"/>
      <c r="E29" s="17">
        <f>WEEKDAY(G29,I29)</f>
        <v>3</v>
      </c>
      <c r="F29" s="20" t="s">
        <v>711</v>
      </c>
      <c r="G29" s="20">
        <v>46022</v>
      </c>
      <c r="H29" t="s">
        <v>708</v>
      </c>
      <c r="I29" s="7">
        <v>2</v>
      </c>
    </row>
    <row r="30" spans="1:9" x14ac:dyDescent="0.4">
      <c r="A30" s="12"/>
      <c r="B30" t="s">
        <v>708</v>
      </c>
      <c r="C30" t="s">
        <v>709</v>
      </c>
      <c r="D30" s="7"/>
      <c r="E30" s="6"/>
      <c r="I30" s="7"/>
    </row>
    <row r="31" spans="1:9" x14ac:dyDescent="0.4">
      <c r="A31" s="12"/>
      <c r="B31" s="40" t="s">
        <v>695</v>
      </c>
      <c r="C31" t="s">
        <v>696</v>
      </c>
      <c r="D31" s="7"/>
      <c r="E31" s="6"/>
      <c r="I31" s="7"/>
    </row>
    <row r="32" spans="1:9" x14ac:dyDescent="0.4">
      <c r="A32" s="12"/>
      <c r="B32" s="40">
        <v>2</v>
      </c>
      <c r="C32" t="s">
        <v>697</v>
      </c>
      <c r="D32" s="7"/>
      <c r="E32" s="6"/>
      <c r="I32" s="7"/>
    </row>
    <row r="33" spans="1:9" x14ac:dyDescent="0.4">
      <c r="A33" s="12"/>
      <c r="B33" s="40">
        <v>3</v>
      </c>
      <c r="C33" t="s">
        <v>698</v>
      </c>
      <c r="D33" s="7"/>
      <c r="E33" s="6"/>
      <c r="I33" s="7"/>
    </row>
    <row r="34" spans="1:9" x14ac:dyDescent="0.4">
      <c r="A34" s="12"/>
      <c r="B34" s="40">
        <v>11</v>
      </c>
      <c r="C34" t="s">
        <v>697</v>
      </c>
      <c r="D34" s="7"/>
      <c r="E34" s="6"/>
      <c r="I34" s="7"/>
    </row>
    <row r="35" spans="1:9" x14ac:dyDescent="0.4">
      <c r="A35" s="12"/>
      <c r="B35" s="40">
        <v>1.2</v>
      </c>
      <c r="C35" t="s">
        <v>699</v>
      </c>
      <c r="D35" s="7"/>
      <c r="E35" s="6"/>
      <c r="I35" s="7"/>
    </row>
    <row r="36" spans="1:9" x14ac:dyDescent="0.4">
      <c r="A36" s="12"/>
      <c r="B36" s="40">
        <v>1.3</v>
      </c>
      <c r="C36" t="s">
        <v>700</v>
      </c>
      <c r="D36" s="7"/>
      <c r="E36" s="6"/>
      <c r="I36" s="7"/>
    </row>
    <row r="37" spans="1:9" x14ac:dyDescent="0.4">
      <c r="A37" s="12"/>
      <c r="B37" s="40">
        <v>14</v>
      </c>
      <c r="C37" t="s">
        <v>701</v>
      </c>
      <c r="D37" s="7"/>
      <c r="E37" s="6"/>
      <c r="I37" s="7"/>
    </row>
    <row r="38" spans="1:9" x14ac:dyDescent="0.4">
      <c r="A38" s="12"/>
      <c r="B38" s="40">
        <v>15</v>
      </c>
      <c r="C38" t="s">
        <v>702</v>
      </c>
      <c r="D38" s="7"/>
      <c r="E38" s="6"/>
      <c r="I38" s="7"/>
    </row>
    <row r="39" spans="1:9" x14ac:dyDescent="0.4">
      <c r="A39" s="12"/>
      <c r="B39" s="40">
        <v>16</v>
      </c>
      <c r="C39" t="s">
        <v>703</v>
      </c>
      <c r="D39" s="7"/>
      <c r="E39" s="6"/>
      <c r="I39" s="7"/>
    </row>
    <row r="40" spans="1:9" x14ac:dyDescent="0.4">
      <c r="A40" s="12"/>
      <c r="B40" s="40">
        <v>17</v>
      </c>
      <c r="C40" t="s">
        <v>704</v>
      </c>
      <c r="D40" s="7"/>
      <c r="E40" s="6"/>
      <c r="I40" s="7"/>
    </row>
    <row r="41" spans="1:9" x14ac:dyDescent="0.4">
      <c r="A41" s="13"/>
      <c r="B41" s="9"/>
      <c r="C41" s="9"/>
      <c r="D41" s="10"/>
      <c r="E41" s="8"/>
      <c r="F41" s="9"/>
      <c r="G41" s="9"/>
      <c r="H41" s="9"/>
      <c r="I41" s="10"/>
    </row>
  </sheetData>
  <mergeCells count="11">
    <mergeCell ref="B5:B6"/>
    <mergeCell ref="B8:B9"/>
    <mergeCell ref="B12:B13"/>
    <mergeCell ref="D12:D13"/>
    <mergeCell ref="B16:B17"/>
    <mergeCell ref="D16:D17"/>
    <mergeCell ref="B22:B23"/>
    <mergeCell ref="D22:D24"/>
    <mergeCell ref="B26:B27"/>
    <mergeCell ref="B19:B20"/>
    <mergeCell ref="D19:D20"/>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C9C1-9A50-4DB5-8EF4-4C5A14DCEBCD}">
  <dimension ref="A1:I25"/>
  <sheetViews>
    <sheetView zoomScale="90" zoomScaleNormal="90" workbookViewId="0">
      <pane ySplit="1" topLeftCell="A2" activePane="bottomLeft" state="frozen"/>
      <selection pane="bottomLeft" activeCell="E17" sqref="E17"/>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174</v>
      </c>
      <c r="B2" s="55" t="s">
        <v>354</v>
      </c>
      <c r="C2" s="11" t="s">
        <v>353</v>
      </c>
      <c r="D2" s="55" t="s">
        <v>355</v>
      </c>
      <c r="E2" s="3" t="s">
        <v>109</v>
      </c>
      <c r="F2" s="4" t="s">
        <v>215</v>
      </c>
      <c r="G2" s="4" t="s">
        <v>360</v>
      </c>
      <c r="H2" s="4"/>
      <c r="I2" s="5"/>
    </row>
    <row r="3" spans="1:9" x14ac:dyDescent="0.4">
      <c r="A3" s="12"/>
      <c r="B3" s="56"/>
      <c r="C3" s="12"/>
      <c r="D3" s="56"/>
      <c r="E3" s="17">
        <f>ROUND(F3,G3)</f>
        <v>3.1415999999999999</v>
      </c>
      <c r="F3">
        <v>3.1415926000000001</v>
      </c>
      <c r="G3">
        <v>4</v>
      </c>
      <c r="I3" s="7"/>
    </row>
    <row r="4" spans="1:9" x14ac:dyDescent="0.4">
      <c r="A4" s="12"/>
      <c r="B4" s="15"/>
      <c r="C4" s="12"/>
      <c r="D4" s="15"/>
      <c r="E4" s="6"/>
      <c r="I4" s="7"/>
    </row>
    <row r="5" spans="1:9" x14ac:dyDescent="0.4">
      <c r="A5" s="31" t="s">
        <v>175</v>
      </c>
      <c r="B5" s="56" t="s">
        <v>357</v>
      </c>
      <c r="C5" s="12" t="s">
        <v>356</v>
      </c>
      <c r="D5" s="56" t="s">
        <v>355</v>
      </c>
      <c r="E5" s="17">
        <f>ROUNDUP(F5,G5)</f>
        <v>3.1416000000000004</v>
      </c>
      <c r="F5">
        <v>3.1415926000000001</v>
      </c>
      <c r="G5">
        <v>4</v>
      </c>
      <c r="I5" s="7"/>
    </row>
    <row r="6" spans="1:9" x14ac:dyDescent="0.4">
      <c r="A6" s="12"/>
      <c r="B6" s="56"/>
      <c r="C6" s="12"/>
      <c r="D6" s="56"/>
      <c r="E6" s="6"/>
      <c r="I6" s="7"/>
    </row>
    <row r="7" spans="1:9" x14ac:dyDescent="0.4">
      <c r="A7" s="12"/>
      <c r="B7" s="15"/>
      <c r="C7" s="12"/>
      <c r="D7" s="12"/>
      <c r="E7" s="6"/>
      <c r="I7" s="7"/>
    </row>
    <row r="8" spans="1:9" x14ac:dyDescent="0.4">
      <c r="A8" s="31" t="s">
        <v>176</v>
      </c>
      <c r="B8" s="56" t="s">
        <v>358</v>
      </c>
      <c r="C8" s="12" t="s">
        <v>359</v>
      </c>
      <c r="D8" s="56" t="s">
        <v>355</v>
      </c>
      <c r="E8" s="17">
        <f>ROUNDDOWN(F8,G8)</f>
        <v>3.1415000000000002</v>
      </c>
      <c r="F8">
        <v>3.1415926000000001</v>
      </c>
      <c r="G8">
        <v>4</v>
      </c>
      <c r="I8" s="7"/>
    </row>
    <row r="9" spans="1:9" x14ac:dyDescent="0.4">
      <c r="A9" s="12"/>
      <c r="B9" s="56"/>
      <c r="C9" s="12"/>
      <c r="D9" s="56"/>
      <c r="E9" s="6"/>
      <c r="I9" s="7"/>
    </row>
    <row r="10" spans="1:9" x14ac:dyDescent="0.4">
      <c r="A10" s="13"/>
      <c r="B10" s="13"/>
      <c r="C10" s="13"/>
      <c r="D10" s="13"/>
      <c r="E10" s="8"/>
      <c r="F10" s="9"/>
      <c r="G10" s="9"/>
      <c r="H10" s="9"/>
      <c r="I10" s="10"/>
    </row>
    <row r="11" spans="1:9" x14ac:dyDescent="0.4">
      <c r="A11" s="30" t="s">
        <v>177</v>
      </c>
      <c r="B11" s="11" t="s">
        <v>361</v>
      </c>
      <c r="C11" s="11" t="s">
        <v>362</v>
      </c>
      <c r="D11" s="55" t="s">
        <v>363</v>
      </c>
      <c r="E11" s="3" t="s">
        <v>109</v>
      </c>
      <c r="F11" s="4" t="s">
        <v>215</v>
      </c>
      <c r="G11" s="4"/>
      <c r="H11" s="4"/>
      <c r="I11" s="5"/>
    </row>
    <row r="12" spans="1:9" x14ac:dyDescent="0.4">
      <c r="A12" s="12"/>
      <c r="B12" s="12"/>
      <c r="C12" s="12"/>
      <c r="D12" s="56"/>
      <c r="E12" s="17">
        <f>ABS(F12)</f>
        <v>3.14</v>
      </c>
      <c r="F12">
        <v>-3.14</v>
      </c>
      <c r="I12" s="7"/>
    </row>
    <row r="13" spans="1:9" x14ac:dyDescent="0.4">
      <c r="A13" s="12"/>
      <c r="B13" s="12"/>
      <c r="C13" s="12"/>
      <c r="D13" s="12"/>
      <c r="E13" s="17">
        <f>ABS(F13)</f>
        <v>0</v>
      </c>
      <c r="F13">
        <v>0</v>
      </c>
      <c r="I13" s="7"/>
    </row>
    <row r="14" spans="1:9" x14ac:dyDescent="0.4">
      <c r="A14" s="12"/>
      <c r="B14" s="12"/>
      <c r="C14" s="12"/>
      <c r="D14" s="12"/>
      <c r="E14" s="17">
        <f>ABS(F14)</f>
        <v>3.14</v>
      </c>
      <c r="F14">
        <v>3.14</v>
      </c>
      <c r="I14" s="7"/>
    </row>
    <row r="15" spans="1:9" x14ac:dyDescent="0.4">
      <c r="A15" s="13"/>
      <c r="B15" s="13"/>
      <c r="C15" s="13"/>
      <c r="D15" s="13"/>
      <c r="E15" s="8"/>
      <c r="F15" s="9"/>
      <c r="G15" s="9"/>
      <c r="H15" s="9"/>
      <c r="I15" s="10"/>
    </row>
    <row r="16" spans="1:9" x14ac:dyDescent="0.4">
      <c r="A16" s="30" t="s">
        <v>178</v>
      </c>
      <c r="B16" s="55" t="s">
        <v>365</v>
      </c>
      <c r="C16" s="11" t="s">
        <v>364</v>
      </c>
      <c r="D16" s="11" t="s">
        <v>366</v>
      </c>
      <c r="E16" s="3" t="s">
        <v>109</v>
      </c>
      <c r="F16" s="4" t="s">
        <v>215</v>
      </c>
      <c r="G16" s="4" t="s">
        <v>368</v>
      </c>
      <c r="H16" s="4"/>
      <c r="I16" s="5"/>
    </row>
    <row r="17" spans="1:9" x14ac:dyDescent="0.4">
      <c r="A17" s="12"/>
      <c r="B17" s="56"/>
      <c r="C17" s="12"/>
      <c r="D17" s="12" t="s">
        <v>367</v>
      </c>
      <c r="E17" s="17">
        <f>MOD(F17,G17)</f>
        <v>1</v>
      </c>
      <c r="F17">
        <v>3</v>
      </c>
      <c r="G17">
        <v>2</v>
      </c>
      <c r="I17" s="7"/>
    </row>
    <row r="18" spans="1:9" x14ac:dyDescent="0.4">
      <c r="A18" s="13"/>
      <c r="B18" s="13"/>
      <c r="C18" s="13"/>
      <c r="D18" s="13"/>
      <c r="E18" s="8"/>
      <c r="F18" s="9"/>
      <c r="G18" s="9"/>
      <c r="H18" s="9"/>
      <c r="I18" s="10"/>
    </row>
    <row r="19" spans="1:9" x14ac:dyDescent="0.4">
      <c r="A19" s="30" t="s">
        <v>179</v>
      </c>
      <c r="B19" s="55" t="s">
        <v>369</v>
      </c>
      <c r="C19" s="11" t="s">
        <v>370</v>
      </c>
      <c r="D19" s="11" t="s">
        <v>334</v>
      </c>
      <c r="E19" s="3" t="s">
        <v>109</v>
      </c>
      <c r="F19" s="4"/>
      <c r="G19" s="4"/>
      <c r="H19" s="4"/>
      <c r="I19" s="5"/>
    </row>
    <row r="20" spans="1:9" x14ac:dyDescent="0.4">
      <c r="A20" s="12"/>
      <c r="B20" s="56"/>
      <c r="C20" s="12"/>
      <c r="D20" s="12"/>
      <c r="E20" s="17">
        <f ca="1">RAND()</f>
        <v>0.50017801536052375</v>
      </c>
      <c r="I20" s="7"/>
    </row>
    <row r="21" spans="1:9" x14ac:dyDescent="0.4">
      <c r="A21" s="12"/>
      <c r="B21" s="56"/>
      <c r="C21" s="12"/>
      <c r="D21" s="12"/>
      <c r="E21" s="6"/>
      <c r="I21" s="7"/>
    </row>
    <row r="22" spans="1:9" x14ac:dyDescent="0.4">
      <c r="A22" s="13"/>
      <c r="B22" s="13"/>
      <c r="C22" s="13"/>
      <c r="D22" s="13"/>
      <c r="E22" s="8"/>
      <c r="F22" s="9"/>
      <c r="G22" s="9"/>
      <c r="H22" s="9"/>
      <c r="I22" s="10"/>
    </row>
    <row r="23" spans="1:9" x14ac:dyDescent="0.4">
      <c r="A23" s="30" t="s">
        <v>180</v>
      </c>
      <c r="B23" s="55" t="s">
        <v>372</v>
      </c>
      <c r="C23" s="11" t="s">
        <v>371</v>
      </c>
      <c r="D23" s="11" t="s">
        <v>373</v>
      </c>
      <c r="E23" s="3" t="s">
        <v>109</v>
      </c>
      <c r="F23" s="4" t="s">
        <v>375</v>
      </c>
      <c r="G23" s="4" t="s">
        <v>376</v>
      </c>
      <c r="H23" s="4"/>
      <c r="I23" s="5"/>
    </row>
    <row r="24" spans="1:9" x14ac:dyDescent="0.4">
      <c r="A24" s="12"/>
      <c r="B24" s="56"/>
      <c r="C24" s="12"/>
      <c r="D24" s="12" t="s">
        <v>374</v>
      </c>
      <c r="E24" s="17">
        <f ca="1">RANDBETWEEN(F24,G24)</f>
        <v>60</v>
      </c>
      <c r="F24">
        <v>1</v>
      </c>
      <c r="G24">
        <v>100</v>
      </c>
      <c r="I24" s="7"/>
    </row>
    <row r="25" spans="1:9" x14ac:dyDescent="0.4">
      <c r="A25" s="13"/>
      <c r="B25" s="13"/>
      <c r="C25" s="13"/>
      <c r="D25" s="13"/>
      <c r="E25" s="8"/>
      <c r="F25" s="9"/>
      <c r="G25" s="9"/>
      <c r="H25" s="9"/>
      <c r="I25" s="10"/>
    </row>
  </sheetData>
  <mergeCells count="10">
    <mergeCell ref="D11:D12"/>
    <mergeCell ref="B16:B17"/>
    <mergeCell ref="B19:B21"/>
    <mergeCell ref="B23:B24"/>
    <mergeCell ref="B2:B3"/>
    <mergeCell ref="D2:D3"/>
    <mergeCell ref="B5:B6"/>
    <mergeCell ref="B8:B9"/>
    <mergeCell ref="D5:D6"/>
    <mergeCell ref="D8:D9"/>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032E-C1E0-4687-9E94-C38F6DB3A7BA}">
  <dimension ref="A1:I124"/>
  <sheetViews>
    <sheetView zoomScale="90" zoomScaleNormal="90" workbookViewId="0">
      <pane ySplit="1" topLeftCell="A2" activePane="bottomLeft" state="frozen"/>
      <selection pane="bottomLeft" activeCell="E4" sqref="E4"/>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169</v>
      </c>
      <c r="B2" s="55" t="s">
        <v>423</v>
      </c>
      <c r="C2" s="11" t="s">
        <v>424</v>
      </c>
      <c r="D2" s="55" t="s">
        <v>427</v>
      </c>
      <c r="E2" s="3" t="s">
        <v>425</v>
      </c>
      <c r="F2" s="4" t="s">
        <v>92</v>
      </c>
      <c r="G2" s="4" t="s">
        <v>426</v>
      </c>
      <c r="H2" s="4">
        <v>0</v>
      </c>
      <c r="I2" s="5"/>
    </row>
    <row r="3" spans="1:9" x14ac:dyDescent="0.4">
      <c r="A3" s="12"/>
      <c r="B3" s="56"/>
      <c r="C3" s="13"/>
      <c r="D3" s="56"/>
      <c r="E3" s="6" t="s">
        <v>394</v>
      </c>
      <c r="F3" t="s">
        <v>395</v>
      </c>
      <c r="G3" t="s">
        <v>396</v>
      </c>
      <c r="H3" t="s">
        <v>397</v>
      </c>
      <c r="I3" s="7" t="s">
        <v>398</v>
      </c>
    </row>
    <row r="4" spans="1:9" x14ac:dyDescent="0.4">
      <c r="A4" s="12"/>
      <c r="B4" s="12"/>
      <c r="C4" s="59" t="s">
        <v>429</v>
      </c>
      <c r="D4" s="61" t="s">
        <v>428</v>
      </c>
      <c r="E4" s="17" t="str" cm="1">
        <f t="array" ref="E4:I5">_xlfn._xlws.FILTER(A115:E124,B115:B124=F2,H2)</f>
        <v>Row 1</v>
      </c>
      <c r="F4" t="str">
        <v>A</v>
      </c>
      <c r="G4" t="str">
        <v>甲</v>
      </c>
      <c r="H4">
        <v>3</v>
      </c>
      <c r="I4" s="7">
        <v>51</v>
      </c>
    </row>
    <row r="5" spans="1:9" x14ac:dyDescent="0.4">
      <c r="A5" s="12"/>
      <c r="B5" s="12"/>
      <c r="C5" s="59"/>
      <c r="D5" s="61"/>
      <c r="E5" s="6" t="str">
        <v>Row 6</v>
      </c>
      <c r="F5" t="str">
        <v>A</v>
      </c>
      <c r="G5" t="str">
        <v>乙</v>
      </c>
      <c r="H5">
        <v>9</v>
      </c>
      <c r="I5" s="7">
        <v>48</v>
      </c>
    </row>
    <row r="6" spans="1:9" x14ac:dyDescent="0.4">
      <c r="A6" s="13"/>
      <c r="B6" s="13"/>
      <c r="C6" s="8"/>
      <c r="D6" s="10"/>
      <c r="E6" s="8"/>
      <c r="F6" s="9"/>
      <c r="G6" s="9"/>
      <c r="H6" s="9"/>
      <c r="I6" s="10"/>
    </row>
    <row r="7" spans="1:9" x14ac:dyDescent="0.4">
      <c r="A7" s="30" t="s">
        <v>170</v>
      </c>
      <c r="B7" s="55" t="s">
        <v>430</v>
      </c>
      <c r="C7" s="11" t="s">
        <v>431</v>
      </c>
      <c r="D7" s="55" t="s">
        <v>435</v>
      </c>
      <c r="E7" s="4" t="s">
        <v>432</v>
      </c>
      <c r="F7" s="4" t="s">
        <v>433</v>
      </c>
      <c r="G7" s="4" t="s">
        <v>434</v>
      </c>
      <c r="H7" s="4"/>
      <c r="I7" s="5"/>
    </row>
    <row r="8" spans="1:9" x14ac:dyDescent="0.4">
      <c r="A8" s="12"/>
      <c r="B8" s="56"/>
      <c r="C8" s="12"/>
      <c r="D8" s="56"/>
      <c r="E8">
        <v>2</v>
      </c>
      <c r="F8">
        <v>1</v>
      </c>
      <c r="G8" t="b">
        <v>0</v>
      </c>
      <c r="I8" s="7"/>
    </row>
    <row r="9" spans="1:9" x14ac:dyDescent="0.4">
      <c r="A9" s="12"/>
      <c r="B9" s="12"/>
      <c r="C9" s="12"/>
      <c r="D9" s="56"/>
      <c r="E9" t="s">
        <v>394</v>
      </c>
      <c r="F9" t="s">
        <v>395</v>
      </c>
      <c r="G9" t="s">
        <v>396</v>
      </c>
      <c r="H9" t="s">
        <v>397</v>
      </c>
      <c r="I9" s="7" t="s">
        <v>398</v>
      </c>
    </row>
    <row r="10" spans="1:9" x14ac:dyDescent="0.4">
      <c r="A10" s="12"/>
      <c r="B10" s="12"/>
      <c r="C10" s="12"/>
      <c r="D10" s="56" t="s">
        <v>436</v>
      </c>
      <c r="E10" s="19" t="str" cm="1">
        <f t="array" ref="E10:I19">_xlfn._xlws.SORT(A115:E124,E8,F8,G8)</f>
        <v>Row 1</v>
      </c>
      <c r="F10" t="str">
        <v>A</v>
      </c>
      <c r="G10" t="str">
        <v>甲</v>
      </c>
      <c r="H10">
        <v>3</v>
      </c>
      <c r="I10" s="7">
        <v>51</v>
      </c>
    </row>
    <row r="11" spans="1:9" x14ac:dyDescent="0.4">
      <c r="A11" s="12"/>
      <c r="B11" s="12"/>
      <c r="C11" s="12"/>
      <c r="D11" s="56"/>
      <c r="E11" t="str">
        <v>Row 6</v>
      </c>
      <c r="F11" t="str">
        <v>A</v>
      </c>
      <c r="G11" t="str">
        <v>乙</v>
      </c>
      <c r="H11">
        <v>9</v>
      </c>
      <c r="I11" s="7">
        <v>48</v>
      </c>
    </row>
    <row r="12" spans="1:9" x14ac:dyDescent="0.4">
      <c r="A12" s="12"/>
      <c r="B12" s="12"/>
      <c r="C12" s="12"/>
      <c r="D12" s="56"/>
      <c r="E12" t="str">
        <v>Row 2</v>
      </c>
      <c r="F12" t="str">
        <v>B</v>
      </c>
      <c r="G12" t="str">
        <v>乙</v>
      </c>
      <c r="H12">
        <v>5</v>
      </c>
      <c r="I12" s="7">
        <v>67</v>
      </c>
    </row>
    <row r="13" spans="1:9" x14ac:dyDescent="0.4">
      <c r="A13" s="12"/>
      <c r="B13" s="12"/>
      <c r="C13" s="12"/>
      <c r="D13" s="56" t="s">
        <v>437</v>
      </c>
      <c r="E13" t="str">
        <v>Row 3</v>
      </c>
      <c r="F13" t="str">
        <v>B</v>
      </c>
      <c r="G13" t="str">
        <v>丙</v>
      </c>
      <c r="H13">
        <v>7</v>
      </c>
      <c r="I13" s="7">
        <v>43</v>
      </c>
    </row>
    <row r="14" spans="1:9" x14ac:dyDescent="0.4">
      <c r="A14" s="12"/>
      <c r="B14" s="12"/>
      <c r="C14" s="12"/>
      <c r="D14" s="56"/>
      <c r="E14" t="str">
        <v>Row 4</v>
      </c>
      <c r="F14" t="str">
        <v>C</v>
      </c>
      <c r="G14" t="str">
        <v>甲</v>
      </c>
      <c r="H14">
        <v>3</v>
      </c>
      <c r="I14" s="7">
        <v>77</v>
      </c>
    </row>
    <row r="15" spans="1:9" x14ac:dyDescent="0.4">
      <c r="A15" s="12"/>
      <c r="B15" s="12"/>
      <c r="C15" s="12"/>
      <c r="D15" s="56"/>
      <c r="E15" t="str">
        <v>Row 5</v>
      </c>
      <c r="F15" t="str">
        <v>D</v>
      </c>
      <c r="G15" t="str">
        <v>丙</v>
      </c>
      <c r="H15">
        <v>5</v>
      </c>
      <c r="I15" s="7">
        <v>43</v>
      </c>
    </row>
    <row r="16" spans="1:9" x14ac:dyDescent="0.4">
      <c r="A16" s="12"/>
      <c r="B16" s="12"/>
      <c r="C16" s="12"/>
      <c r="D16" s="12"/>
      <c r="E16" t="str">
        <v>Row 10</v>
      </c>
      <c r="F16" t="str">
        <v>D</v>
      </c>
      <c r="G16" t="str">
        <v>丙</v>
      </c>
      <c r="H16">
        <v>6</v>
      </c>
      <c r="I16" s="7">
        <v>25</v>
      </c>
    </row>
    <row r="17" spans="1:9" x14ac:dyDescent="0.4">
      <c r="A17" s="12"/>
      <c r="B17" s="12"/>
      <c r="C17" s="12"/>
      <c r="D17" s="12"/>
      <c r="E17" t="str">
        <v>Row 7</v>
      </c>
      <c r="F17" t="str">
        <v>E</v>
      </c>
      <c r="G17" t="str">
        <v>丙</v>
      </c>
      <c r="H17">
        <v>10</v>
      </c>
      <c r="I17" s="7">
        <v>19</v>
      </c>
    </row>
    <row r="18" spans="1:9" x14ac:dyDescent="0.4">
      <c r="A18" s="12"/>
      <c r="B18" s="12"/>
      <c r="C18" s="12"/>
      <c r="D18" s="12"/>
      <c r="E18" t="str">
        <v>Row 8</v>
      </c>
      <c r="F18" t="str">
        <v>F</v>
      </c>
      <c r="G18" t="str">
        <v>甲</v>
      </c>
      <c r="H18">
        <v>8</v>
      </c>
      <c r="I18" s="7">
        <v>34</v>
      </c>
    </row>
    <row r="19" spans="1:9" x14ac:dyDescent="0.4">
      <c r="A19" s="12"/>
      <c r="B19" s="12"/>
      <c r="C19" s="12"/>
      <c r="D19" s="12"/>
      <c r="E19" t="str">
        <v>Row 9</v>
      </c>
      <c r="F19" t="str">
        <v>G</v>
      </c>
      <c r="G19" t="str">
        <v>乙</v>
      </c>
      <c r="H19">
        <v>4</v>
      </c>
      <c r="I19" s="7">
        <v>55</v>
      </c>
    </row>
    <row r="20" spans="1:9" x14ac:dyDescent="0.4">
      <c r="A20" s="13"/>
      <c r="B20" s="13"/>
      <c r="C20" s="13"/>
      <c r="D20" s="13"/>
      <c r="E20" s="9"/>
      <c r="F20" s="9"/>
      <c r="G20" s="9"/>
      <c r="H20" s="9"/>
      <c r="I20" s="10"/>
    </row>
    <row r="21" spans="1:9" x14ac:dyDescent="0.4">
      <c r="A21" s="30" t="s">
        <v>171</v>
      </c>
      <c r="B21" s="55" t="s">
        <v>439</v>
      </c>
      <c r="C21" s="55" t="s">
        <v>438</v>
      </c>
      <c r="D21" s="55" t="s">
        <v>442</v>
      </c>
      <c r="E21" s="4" t="s">
        <v>440</v>
      </c>
      <c r="F21" s="4" t="s">
        <v>441</v>
      </c>
      <c r="G21" s="4"/>
      <c r="H21" s="4"/>
      <c r="I21" s="5"/>
    </row>
    <row r="22" spans="1:9" x14ac:dyDescent="0.4">
      <c r="A22" s="12"/>
      <c r="B22" s="56"/>
      <c r="C22" s="56"/>
      <c r="D22" s="56"/>
      <c r="E22">
        <v>1</v>
      </c>
      <c r="F22">
        <v>-1</v>
      </c>
      <c r="I22" s="7"/>
    </row>
    <row r="23" spans="1:9" x14ac:dyDescent="0.4">
      <c r="A23" s="12"/>
      <c r="B23" s="56"/>
      <c r="C23" s="12"/>
      <c r="D23" s="56" t="s">
        <v>443</v>
      </c>
      <c r="E23" t="s">
        <v>394</v>
      </c>
      <c r="F23" t="s">
        <v>395</v>
      </c>
      <c r="G23" t="s">
        <v>396</v>
      </c>
      <c r="H23" t="s">
        <v>397</v>
      </c>
      <c r="I23" s="7" t="s">
        <v>398</v>
      </c>
    </row>
    <row r="24" spans="1:9" x14ac:dyDescent="0.4">
      <c r="A24" s="12"/>
      <c r="B24" s="12"/>
      <c r="C24" s="12"/>
      <c r="D24" s="56"/>
      <c r="E24" s="19" t="str" cm="1">
        <f t="array" ref="E24:I33">_xlfn.SORTBY(A115:E124,B115:B124,E22,F115:F124,F22)</f>
        <v>Row 6</v>
      </c>
      <c r="F24" t="str">
        <v>A</v>
      </c>
      <c r="G24" t="str">
        <v>乙</v>
      </c>
      <c r="H24">
        <v>9</v>
      </c>
      <c r="I24" s="7">
        <v>48</v>
      </c>
    </row>
    <row r="25" spans="1:9" x14ac:dyDescent="0.4">
      <c r="A25" s="12"/>
      <c r="B25" s="12"/>
      <c r="C25" s="12"/>
      <c r="D25" s="56" t="s">
        <v>444</v>
      </c>
      <c r="E25" t="str">
        <v>Row 1</v>
      </c>
      <c r="F25" t="str">
        <v>A</v>
      </c>
      <c r="G25" t="str">
        <v>甲</v>
      </c>
      <c r="H25">
        <v>3</v>
      </c>
      <c r="I25" s="7">
        <v>51</v>
      </c>
    </row>
    <row r="26" spans="1:9" x14ac:dyDescent="0.4">
      <c r="A26" s="12"/>
      <c r="B26" s="12"/>
      <c r="C26" s="12"/>
      <c r="D26" s="56"/>
      <c r="E26" t="str">
        <v>Row 3</v>
      </c>
      <c r="F26" t="str">
        <v>B</v>
      </c>
      <c r="G26" t="str">
        <v>丙</v>
      </c>
      <c r="H26">
        <v>7</v>
      </c>
      <c r="I26" s="7">
        <v>43</v>
      </c>
    </row>
    <row r="27" spans="1:9" x14ac:dyDescent="0.4">
      <c r="A27" s="12"/>
      <c r="B27" s="12"/>
      <c r="C27" s="12"/>
      <c r="D27" s="56"/>
      <c r="E27" t="str">
        <v>Row 2</v>
      </c>
      <c r="F27" t="str">
        <v>B</v>
      </c>
      <c r="G27" t="str">
        <v>乙</v>
      </c>
      <c r="H27">
        <v>5</v>
      </c>
      <c r="I27" s="7">
        <v>67</v>
      </c>
    </row>
    <row r="28" spans="1:9" x14ac:dyDescent="0.4">
      <c r="A28" s="12"/>
      <c r="B28" s="12"/>
      <c r="C28" s="12"/>
      <c r="D28" s="12"/>
      <c r="E28" t="str">
        <v>Row 4</v>
      </c>
      <c r="F28" t="str">
        <v>C</v>
      </c>
      <c r="G28" t="str">
        <v>甲</v>
      </c>
      <c r="H28">
        <v>3</v>
      </c>
      <c r="I28" s="7">
        <v>77</v>
      </c>
    </row>
    <row r="29" spans="1:9" x14ac:dyDescent="0.4">
      <c r="A29" s="12"/>
      <c r="B29" s="12"/>
      <c r="C29" s="12"/>
      <c r="D29" s="12"/>
      <c r="E29" t="str">
        <v>Row 10</v>
      </c>
      <c r="F29" t="str">
        <v>D</v>
      </c>
      <c r="G29" t="str">
        <v>丙</v>
      </c>
      <c r="H29">
        <v>6</v>
      </c>
      <c r="I29" s="7">
        <v>25</v>
      </c>
    </row>
    <row r="30" spans="1:9" x14ac:dyDescent="0.4">
      <c r="A30" s="12"/>
      <c r="B30" s="12"/>
      <c r="C30" s="12"/>
      <c r="D30" s="12"/>
      <c r="E30" t="str">
        <v>Row 5</v>
      </c>
      <c r="F30" t="str">
        <v>D</v>
      </c>
      <c r="G30" t="str">
        <v>丙</v>
      </c>
      <c r="H30">
        <v>5</v>
      </c>
      <c r="I30" s="7">
        <v>43</v>
      </c>
    </row>
    <row r="31" spans="1:9" x14ac:dyDescent="0.4">
      <c r="A31" s="12"/>
      <c r="B31" s="12"/>
      <c r="C31" s="12"/>
      <c r="D31" s="12"/>
      <c r="E31" t="str">
        <v>Row 7</v>
      </c>
      <c r="F31" t="str">
        <v>E</v>
      </c>
      <c r="G31" t="str">
        <v>丙</v>
      </c>
      <c r="H31">
        <v>10</v>
      </c>
      <c r="I31" s="7">
        <v>19</v>
      </c>
    </row>
    <row r="32" spans="1:9" x14ac:dyDescent="0.4">
      <c r="A32" s="12"/>
      <c r="B32" s="12"/>
      <c r="C32" s="12"/>
      <c r="D32" s="12"/>
      <c r="E32" t="str">
        <v>Row 8</v>
      </c>
      <c r="F32" t="str">
        <v>F</v>
      </c>
      <c r="G32" t="str">
        <v>甲</v>
      </c>
      <c r="H32">
        <v>8</v>
      </c>
      <c r="I32" s="7">
        <v>34</v>
      </c>
    </row>
    <row r="33" spans="1:9" x14ac:dyDescent="0.4">
      <c r="A33" s="12"/>
      <c r="B33" s="12"/>
      <c r="C33" s="12"/>
      <c r="D33" s="12"/>
      <c r="E33" t="str">
        <v>Row 9</v>
      </c>
      <c r="F33" t="str">
        <v>G</v>
      </c>
      <c r="G33" t="str">
        <v>乙</v>
      </c>
      <c r="H33">
        <v>4</v>
      </c>
      <c r="I33" s="7">
        <v>55</v>
      </c>
    </row>
    <row r="34" spans="1:9" x14ac:dyDescent="0.4">
      <c r="A34" s="13"/>
      <c r="B34" s="13"/>
      <c r="C34" s="13"/>
      <c r="D34" s="13"/>
      <c r="E34" s="9"/>
      <c r="F34" s="9"/>
      <c r="G34" s="9"/>
      <c r="H34" s="9"/>
      <c r="I34" s="10"/>
    </row>
    <row r="35" spans="1:9" x14ac:dyDescent="0.4">
      <c r="A35" s="30" t="s">
        <v>172</v>
      </c>
      <c r="B35" s="55" t="s">
        <v>445</v>
      </c>
      <c r="C35" s="11" t="s">
        <v>446</v>
      </c>
      <c r="D35" s="55" t="s">
        <v>448</v>
      </c>
      <c r="E35" s="4" t="s">
        <v>434</v>
      </c>
      <c r="F35" s="4" t="b">
        <v>0</v>
      </c>
      <c r="G35" s="4" t="s">
        <v>447</v>
      </c>
      <c r="H35" s="4" t="b">
        <v>0</v>
      </c>
      <c r="I35" s="5"/>
    </row>
    <row r="36" spans="1:9" x14ac:dyDescent="0.4">
      <c r="A36" s="12"/>
      <c r="B36" s="56"/>
      <c r="C36" s="12"/>
      <c r="D36" s="56"/>
      <c r="E36" t="s">
        <v>395</v>
      </c>
      <c r="G36" t="s">
        <v>395</v>
      </c>
      <c r="H36" t="s">
        <v>396</v>
      </c>
      <c r="I36" s="7"/>
    </row>
    <row r="37" spans="1:9" x14ac:dyDescent="0.4">
      <c r="A37" s="12"/>
      <c r="B37" s="12"/>
      <c r="C37" s="12"/>
      <c r="D37" s="56"/>
      <c r="E37" s="19" t="str" cm="1">
        <f t="array" ref="E37:E43">_xlfn.UNIQUE(B115:B124,F35,H35)</f>
        <v>A</v>
      </c>
      <c r="G37" s="19" t="str" cm="1">
        <f t="array" ref="G37:H45">_xlfn.UNIQUE(B115:C124,F35,H35)</f>
        <v>A</v>
      </c>
      <c r="H37" t="str">
        <v>甲</v>
      </c>
      <c r="I37" s="7"/>
    </row>
    <row r="38" spans="1:9" x14ac:dyDescent="0.4">
      <c r="A38" s="12"/>
      <c r="B38" s="12"/>
      <c r="C38" s="12"/>
      <c r="D38" s="56"/>
      <c r="E38" t="str">
        <v>B</v>
      </c>
      <c r="G38" t="str">
        <v>B</v>
      </c>
      <c r="H38" t="str">
        <v>乙</v>
      </c>
      <c r="I38" s="7"/>
    </row>
    <row r="39" spans="1:9" x14ac:dyDescent="0.4">
      <c r="A39" s="12"/>
      <c r="B39" s="12"/>
      <c r="C39" s="12"/>
      <c r="D39" s="56"/>
      <c r="E39" t="str">
        <v>C</v>
      </c>
      <c r="G39" t="str">
        <v>B</v>
      </c>
      <c r="H39" t="str">
        <v>丙</v>
      </c>
      <c r="I39" s="7"/>
    </row>
    <row r="40" spans="1:9" x14ac:dyDescent="0.4">
      <c r="A40" s="12"/>
      <c r="B40" s="12"/>
      <c r="C40" s="12"/>
      <c r="D40" s="56" t="s">
        <v>449</v>
      </c>
      <c r="E40" t="str">
        <v>D</v>
      </c>
      <c r="G40" t="str">
        <v>C</v>
      </c>
      <c r="H40" t="str">
        <v>甲</v>
      </c>
      <c r="I40" s="7"/>
    </row>
    <row r="41" spans="1:9" x14ac:dyDescent="0.4">
      <c r="A41" s="12"/>
      <c r="B41" s="12"/>
      <c r="C41" s="12"/>
      <c r="D41" s="56"/>
      <c r="E41" t="str">
        <v>E</v>
      </c>
      <c r="G41" t="str">
        <v>D</v>
      </c>
      <c r="H41" t="str">
        <v>丙</v>
      </c>
      <c r="I41" s="7"/>
    </row>
    <row r="42" spans="1:9" x14ac:dyDescent="0.4">
      <c r="A42" s="12"/>
      <c r="B42" s="12"/>
      <c r="C42" s="12"/>
      <c r="D42" s="56"/>
      <c r="E42" t="str">
        <v>F</v>
      </c>
      <c r="G42" t="str">
        <v>A</v>
      </c>
      <c r="H42" t="str">
        <v>乙</v>
      </c>
      <c r="I42" s="7"/>
    </row>
    <row r="43" spans="1:9" x14ac:dyDescent="0.4">
      <c r="A43" s="12"/>
      <c r="B43" s="12"/>
      <c r="C43" s="12"/>
      <c r="D43" s="56"/>
      <c r="E43" t="str">
        <v>G</v>
      </c>
      <c r="G43" t="str">
        <v>E</v>
      </c>
      <c r="H43" t="str">
        <v>丙</v>
      </c>
      <c r="I43" s="7"/>
    </row>
    <row r="44" spans="1:9" x14ac:dyDescent="0.4">
      <c r="A44" s="12"/>
      <c r="B44" s="12"/>
      <c r="C44" s="12"/>
      <c r="D44" s="56"/>
      <c r="G44" t="str">
        <v>F</v>
      </c>
      <c r="H44" t="str">
        <v>甲</v>
      </c>
      <c r="I44" s="7"/>
    </row>
    <row r="45" spans="1:9" x14ac:dyDescent="0.4">
      <c r="A45" s="12"/>
      <c r="B45" s="12"/>
      <c r="C45" s="12"/>
      <c r="D45" s="56"/>
      <c r="G45" t="str">
        <v>G</v>
      </c>
      <c r="H45" t="str">
        <v>乙</v>
      </c>
      <c r="I45" s="7"/>
    </row>
    <row r="46" spans="1:9" x14ac:dyDescent="0.4">
      <c r="A46" s="13"/>
      <c r="B46" s="13"/>
      <c r="C46" s="13"/>
      <c r="D46" s="13"/>
      <c r="E46" s="9"/>
      <c r="F46" s="9"/>
      <c r="G46" s="9"/>
      <c r="H46" s="9"/>
      <c r="I46" s="10"/>
    </row>
    <row r="47" spans="1:9" x14ac:dyDescent="0.4">
      <c r="A47" s="30" t="s">
        <v>173</v>
      </c>
      <c r="B47" s="55" t="s">
        <v>459</v>
      </c>
      <c r="C47" s="11" t="s">
        <v>455</v>
      </c>
      <c r="D47" s="11" t="s">
        <v>450</v>
      </c>
      <c r="E47" s="3" t="s">
        <v>451</v>
      </c>
      <c r="F47" s="4">
        <v>5</v>
      </c>
      <c r="G47" s="4" t="s">
        <v>456</v>
      </c>
      <c r="H47" s="4">
        <v>5</v>
      </c>
      <c r="I47" s="5"/>
    </row>
    <row r="48" spans="1:9" x14ac:dyDescent="0.4">
      <c r="A48" s="12"/>
      <c r="B48" s="56"/>
      <c r="C48" s="12"/>
      <c r="D48" s="56" t="s">
        <v>452</v>
      </c>
      <c r="E48" s="6" t="s">
        <v>457</v>
      </c>
      <c r="F48">
        <v>1</v>
      </c>
      <c r="G48" t="s">
        <v>458</v>
      </c>
      <c r="H48">
        <v>2</v>
      </c>
      <c r="I48" s="7"/>
    </row>
    <row r="49" spans="1:9" x14ac:dyDescent="0.4">
      <c r="A49" s="12"/>
      <c r="B49" s="12"/>
      <c r="C49" s="12"/>
      <c r="D49" s="56"/>
      <c r="E49" s="17" cm="1">
        <f t="array" ref="E49:I53">_xlfn.SEQUENCE(F47,H47,F48,H48)</f>
        <v>1</v>
      </c>
      <c r="F49">
        <v>3</v>
      </c>
      <c r="G49">
        <v>5</v>
      </c>
      <c r="H49">
        <v>7</v>
      </c>
      <c r="I49" s="7">
        <v>9</v>
      </c>
    </row>
    <row r="50" spans="1:9" x14ac:dyDescent="0.4">
      <c r="A50" s="12"/>
      <c r="B50" s="12"/>
      <c r="C50" s="12"/>
      <c r="D50" s="56" t="s">
        <v>453</v>
      </c>
      <c r="E50" s="6">
        <v>11</v>
      </c>
      <c r="F50">
        <v>13</v>
      </c>
      <c r="G50">
        <v>15</v>
      </c>
      <c r="H50">
        <v>17</v>
      </c>
      <c r="I50" s="7">
        <v>19</v>
      </c>
    </row>
    <row r="51" spans="1:9" x14ac:dyDescent="0.4">
      <c r="A51" s="12"/>
      <c r="B51" s="12"/>
      <c r="C51" s="12"/>
      <c r="D51" s="56"/>
      <c r="E51" s="6">
        <v>21</v>
      </c>
      <c r="F51">
        <v>23</v>
      </c>
      <c r="G51">
        <v>25</v>
      </c>
      <c r="H51">
        <v>27</v>
      </c>
      <c r="I51" s="7">
        <v>29</v>
      </c>
    </row>
    <row r="52" spans="1:9" x14ac:dyDescent="0.4">
      <c r="A52" s="12"/>
      <c r="B52" s="12"/>
      <c r="C52" s="12"/>
      <c r="D52" s="56" t="s">
        <v>454</v>
      </c>
      <c r="E52" s="6">
        <v>31</v>
      </c>
      <c r="F52">
        <v>33</v>
      </c>
      <c r="G52">
        <v>35</v>
      </c>
      <c r="H52">
        <v>37</v>
      </c>
      <c r="I52" s="7">
        <v>39</v>
      </c>
    </row>
    <row r="53" spans="1:9" x14ac:dyDescent="0.4">
      <c r="A53" s="12"/>
      <c r="B53" s="12"/>
      <c r="C53" s="12"/>
      <c r="D53" s="56"/>
      <c r="E53" s="6">
        <v>41</v>
      </c>
      <c r="F53">
        <v>43</v>
      </c>
      <c r="G53">
        <v>45</v>
      </c>
      <c r="H53">
        <v>47</v>
      </c>
      <c r="I53" s="7">
        <v>49</v>
      </c>
    </row>
    <row r="54" spans="1:9" x14ac:dyDescent="0.4">
      <c r="A54" s="13"/>
      <c r="B54" s="13"/>
      <c r="C54" s="13"/>
      <c r="D54" s="13"/>
      <c r="E54" s="8"/>
      <c r="F54" s="9"/>
      <c r="G54" s="9"/>
      <c r="H54" s="9"/>
      <c r="I54" s="10"/>
    </row>
    <row r="55" spans="1:9" x14ac:dyDescent="0.4">
      <c r="A55" s="30" t="s">
        <v>461</v>
      </c>
      <c r="B55" s="11" t="s">
        <v>462</v>
      </c>
      <c r="C55" s="55" t="s">
        <v>460</v>
      </c>
      <c r="D55" s="55" t="s">
        <v>467</v>
      </c>
      <c r="E55" s="3" t="s">
        <v>464</v>
      </c>
      <c r="F55" s="4" t="s">
        <v>456</v>
      </c>
      <c r="G55" s="4" t="s">
        <v>465</v>
      </c>
      <c r="H55" s="4" t="s">
        <v>466</v>
      </c>
      <c r="I55" s="5" t="s">
        <v>463</v>
      </c>
    </row>
    <row r="56" spans="1:9" x14ac:dyDescent="0.4">
      <c r="A56" s="12"/>
      <c r="B56" s="12"/>
      <c r="C56" s="56"/>
      <c r="D56" s="56"/>
      <c r="E56" s="6">
        <v>5</v>
      </c>
      <c r="F56">
        <v>5</v>
      </c>
      <c r="G56">
        <v>1</v>
      </c>
      <c r="H56">
        <v>100</v>
      </c>
      <c r="I56" s="7" t="b">
        <v>0</v>
      </c>
    </row>
    <row r="57" spans="1:9" x14ac:dyDescent="0.4">
      <c r="A57" s="12"/>
      <c r="B57" s="12"/>
      <c r="C57" s="13"/>
      <c r="D57" s="61" t="s">
        <v>452</v>
      </c>
      <c r="E57" s="17" cm="1">
        <f t="array" aca="1" ref="E57:I61" ca="1">_xlfn.RANDARRAY(E56,F56,G56,H56,I56)</f>
        <v>75.478090826152155</v>
      </c>
      <c r="F57">
        <f ca="1"/>
        <v>85.095490020564014</v>
      </c>
      <c r="G57">
        <f ca="1"/>
        <v>54.045991252370158</v>
      </c>
      <c r="H57">
        <f ca="1"/>
        <v>43.507609555284702</v>
      </c>
      <c r="I57" s="7">
        <f ca="1"/>
        <v>8.0536411312646976</v>
      </c>
    </row>
    <row r="58" spans="1:9" x14ac:dyDescent="0.4">
      <c r="A58" s="12"/>
      <c r="B58" s="12"/>
      <c r="C58" s="6"/>
      <c r="D58" s="61"/>
      <c r="E58" s="6">
        <f ca="1"/>
        <v>42.878407279272139</v>
      </c>
      <c r="F58">
        <f ca="1"/>
        <v>70.574854276410036</v>
      </c>
      <c r="G58">
        <f ca="1"/>
        <v>62.28142244000945</v>
      </c>
      <c r="H58">
        <f ca="1"/>
        <v>41.12406711839968</v>
      </c>
      <c r="I58" s="7">
        <f ca="1"/>
        <v>70.164456343261676</v>
      </c>
    </row>
    <row r="59" spans="1:9" x14ac:dyDescent="0.4">
      <c r="A59" s="12"/>
      <c r="B59" s="12"/>
      <c r="C59" s="6" t="s">
        <v>469</v>
      </c>
      <c r="D59" s="61" t="s">
        <v>468</v>
      </c>
      <c r="E59" s="6">
        <f ca="1"/>
        <v>65.611624233801976</v>
      </c>
      <c r="F59">
        <f ca="1"/>
        <v>41.651359435195729</v>
      </c>
      <c r="G59">
        <f ca="1"/>
        <v>33.016311898773424</v>
      </c>
      <c r="H59">
        <f ca="1"/>
        <v>74.555073325112915</v>
      </c>
      <c r="I59" s="7">
        <f ca="1"/>
        <v>52.156962846314457</v>
      </c>
    </row>
    <row r="60" spans="1:9" x14ac:dyDescent="0.4">
      <c r="A60" s="12"/>
      <c r="B60" s="12"/>
      <c r="C60" s="6"/>
      <c r="D60" s="61"/>
      <c r="E60" s="6">
        <f ca="1"/>
        <v>27.236520519790318</v>
      </c>
      <c r="F60">
        <f ca="1"/>
        <v>58.686342875607309</v>
      </c>
      <c r="G60">
        <f ca="1"/>
        <v>52.042082178454052</v>
      </c>
      <c r="H60">
        <f ca="1"/>
        <v>94.615317822928873</v>
      </c>
      <c r="I60" s="7">
        <f ca="1"/>
        <v>79.676389301980663</v>
      </c>
    </row>
    <row r="61" spans="1:9" x14ac:dyDescent="0.4">
      <c r="A61" s="12"/>
      <c r="B61" s="12"/>
      <c r="C61" s="6" t="s">
        <v>470</v>
      </c>
      <c r="D61" s="7"/>
      <c r="E61" s="6">
        <f ca="1"/>
        <v>79.03723107037581</v>
      </c>
      <c r="F61">
        <f ca="1"/>
        <v>42.9588136057654</v>
      </c>
      <c r="G61">
        <f ca="1"/>
        <v>18.427952587536822</v>
      </c>
      <c r="H61">
        <f ca="1"/>
        <v>6.950869822666931</v>
      </c>
      <c r="I61" s="7">
        <f ca="1"/>
        <v>86.706467002112561</v>
      </c>
    </row>
    <row r="62" spans="1:9" x14ac:dyDescent="0.4">
      <c r="A62" s="13"/>
      <c r="B62" s="13"/>
      <c r="C62" s="8"/>
      <c r="D62" s="10"/>
      <c r="E62" s="8"/>
      <c r="F62" s="9"/>
      <c r="G62" s="9"/>
      <c r="H62" s="9"/>
      <c r="I62" s="10"/>
    </row>
    <row r="63" spans="1:9" x14ac:dyDescent="0.4">
      <c r="A63" s="30" t="s">
        <v>471</v>
      </c>
      <c r="B63" s="55" t="s">
        <v>485</v>
      </c>
      <c r="C63" s="55" t="s">
        <v>472</v>
      </c>
      <c r="D63" s="55" t="s">
        <v>478</v>
      </c>
      <c r="E63" s="3" t="s">
        <v>35</v>
      </c>
      <c r="F63" s="57" t="s">
        <v>477</v>
      </c>
      <c r="G63" s="57"/>
      <c r="H63" s="57"/>
      <c r="I63" s="58"/>
    </row>
    <row r="64" spans="1:9" x14ac:dyDescent="0.4">
      <c r="A64" s="12" t="s">
        <v>486</v>
      </c>
      <c r="B64" s="56"/>
      <c r="C64" s="62"/>
      <c r="D64" s="56"/>
      <c r="E64" s="6" t="s">
        <v>473</v>
      </c>
      <c r="F64" t="s">
        <v>474</v>
      </c>
      <c r="G64" t="s">
        <v>475</v>
      </c>
      <c r="H64" t="s">
        <v>245</v>
      </c>
      <c r="I64" s="7" t="s">
        <v>476</v>
      </c>
    </row>
    <row r="65" spans="1:9" ht="13.9" customHeight="1" x14ac:dyDescent="0.4">
      <c r="A65" s="12"/>
      <c r="B65" s="12"/>
      <c r="C65" s="6"/>
      <c r="D65" s="33"/>
      <c r="E65" s="6" t="s">
        <v>92</v>
      </c>
      <c r="G65" t="b">
        <v>1</v>
      </c>
      <c r="H65">
        <v>1</v>
      </c>
      <c r="I65" s="7">
        <v>0</v>
      </c>
    </row>
    <row r="66" spans="1:9" x14ac:dyDescent="0.4">
      <c r="A66" s="12"/>
      <c r="B66" s="12"/>
      <c r="C66" s="59" t="s">
        <v>481</v>
      </c>
      <c r="D66" s="61" t="s">
        <v>479</v>
      </c>
      <c r="E66" s="17" t="str" cm="1">
        <f t="array" ref="E66:I66">_xlfn.TEXTSPLIT(F63,E65,,G65,H65,I65)</f>
        <v>甲</v>
      </c>
      <c r="F66" t="str">
        <v>乙</v>
      </c>
      <c r="G66" t="str">
        <v xml:space="preserve">丙 </v>
      </c>
      <c r="H66" t="str">
        <v>丁</v>
      </c>
      <c r="I66" s="7" t="str">
        <v>戊</v>
      </c>
    </row>
    <row r="67" spans="1:9" ht="13.9" customHeight="1" x14ac:dyDescent="0.4">
      <c r="A67" s="12"/>
      <c r="B67" s="12"/>
      <c r="C67" s="59"/>
      <c r="D67" s="61"/>
      <c r="E67" s="6"/>
      <c r="I67" s="7"/>
    </row>
    <row r="68" spans="1:9" x14ac:dyDescent="0.4">
      <c r="A68" s="12"/>
      <c r="B68" s="12"/>
      <c r="C68" s="59" t="s">
        <v>482</v>
      </c>
      <c r="D68" s="61" t="s">
        <v>480</v>
      </c>
      <c r="E68" s="17" t="str" cm="1">
        <f t="array" ref="E68:H69">_xlfn.TEXTSPLIT("执行此操作。 或者不执行。 没有尝试。 - 匿名"," ","不",,,I65)</f>
        <v>执行此操作。</v>
      </c>
      <c r="F68" t="str">
        <v>或者</v>
      </c>
      <c r="G68">
        <v>0</v>
      </c>
      <c r="H68">
        <v>0</v>
      </c>
      <c r="I68" s="7"/>
    </row>
    <row r="69" spans="1:9" x14ac:dyDescent="0.4">
      <c r="A69" s="12"/>
      <c r="B69" s="12"/>
      <c r="C69" s="59"/>
      <c r="D69" s="61"/>
      <c r="E69" s="6" t="str">
        <v>执行。</v>
      </c>
      <c r="F69" t="str">
        <v>没有尝试。</v>
      </c>
      <c r="G69" t="str">
        <v>-</v>
      </c>
      <c r="H69" t="str">
        <v>匿名</v>
      </c>
      <c r="I69" s="7"/>
    </row>
    <row r="70" spans="1:9" x14ac:dyDescent="0.4">
      <c r="A70" s="12"/>
      <c r="B70" s="12"/>
      <c r="C70" s="6" t="s">
        <v>483</v>
      </c>
      <c r="D70" s="61"/>
      <c r="E70" s="6" t="s">
        <v>484</v>
      </c>
      <c r="I70" s="7"/>
    </row>
    <row r="71" spans="1:9" x14ac:dyDescent="0.4">
      <c r="A71" s="13"/>
      <c r="B71" s="13"/>
      <c r="C71" s="8"/>
      <c r="D71" s="10"/>
      <c r="E71" s="8"/>
      <c r="F71" s="9"/>
      <c r="G71" s="9"/>
      <c r="H71" s="9"/>
      <c r="I71" s="10"/>
    </row>
    <row r="72" spans="1:9" x14ac:dyDescent="0.4">
      <c r="A72" s="30" t="s">
        <v>772</v>
      </c>
      <c r="B72" s="55" t="s">
        <v>771</v>
      </c>
      <c r="C72" s="11" t="s">
        <v>773</v>
      </c>
      <c r="D72" s="11" t="s">
        <v>774</v>
      </c>
      <c r="E72" s="3" t="s">
        <v>109</v>
      </c>
      <c r="F72" s="4" t="s">
        <v>109</v>
      </c>
      <c r="G72" s="4" t="s">
        <v>269</v>
      </c>
      <c r="H72" s="4"/>
      <c r="I72" s="5"/>
    </row>
    <row r="73" spans="1:9" x14ac:dyDescent="0.4">
      <c r="A73" s="12"/>
      <c r="B73" s="56"/>
      <c r="C73" s="12"/>
      <c r="D73" s="56" t="s">
        <v>775</v>
      </c>
      <c r="E73" s="17" cm="1">
        <f t="array" aca="1" ref="E73:E76" ca="1">OFFSET(G73:G76,I73,I74)</f>
        <v>2</v>
      </c>
      <c r="F73" s="19" cm="1">
        <f t="array" aca="1" ref="F73:F75" ca="1">OFFSET(G73:G76,I73,I74,I75,I76)</f>
        <v>2</v>
      </c>
      <c r="G73">
        <v>1</v>
      </c>
      <c r="H73" t="s">
        <v>451</v>
      </c>
      <c r="I73" s="7">
        <v>1</v>
      </c>
    </row>
    <row r="74" spans="1:9" x14ac:dyDescent="0.4">
      <c r="A74" s="12"/>
      <c r="B74" s="56"/>
      <c r="C74" s="12"/>
      <c r="D74" s="56"/>
      <c r="E74" s="17">
        <f ca="1"/>
        <v>3</v>
      </c>
      <c r="F74" s="19">
        <f ca="1"/>
        <v>3</v>
      </c>
      <c r="G74">
        <v>2</v>
      </c>
      <c r="H74" t="s">
        <v>777</v>
      </c>
      <c r="I74" s="7">
        <v>0</v>
      </c>
    </row>
    <row r="75" spans="1:9" x14ac:dyDescent="0.4">
      <c r="A75" s="12"/>
      <c r="B75" s="12"/>
      <c r="C75" s="12"/>
      <c r="D75" s="56"/>
      <c r="E75" s="17">
        <f ca="1"/>
        <v>4</v>
      </c>
      <c r="F75" s="19">
        <f ca="1"/>
        <v>4</v>
      </c>
      <c r="G75">
        <v>3</v>
      </c>
      <c r="H75" t="s">
        <v>780</v>
      </c>
      <c r="I75" s="7">
        <v>3</v>
      </c>
    </row>
    <row r="76" spans="1:9" x14ac:dyDescent="0.4">
      <c r="A76" s="12"/>
      <c r="B76" s="12"/>
      <c r="C76" s="12"/>
      <c r="D76" s="12" t="s">
        <v>776</v>
      </c>
      <c r="E76" s="17">
        <f ca="1"/>
        <v>0</v>
      </c>
      <c r="G76">
        <v>4</v>
      </c>
      <c r="H76" t="s">
        <v>781</v>
      </c>
      <c r="I76" s="7">
        <v>1</v>
      </c>
    </row>
    <row r="77" spans="1:9" x14ac:dyDescent="0.4">
      <c r="A77" s="12"/>
      <c r="B77" s="12"/>
      <c r="C77" s="12"/>
      <c r="D77" s="12" t="s">
        <v>778</v>
      </c>
      <c r="E77" s="6"/>
      <c r="I77" s="7"/>
    </row>
    <row r="78" spans="1:9" x14ac:dyDescent="0.4">
      <c r="A78" s="12"/>
      <c r="B78" s="12"/>
      <c r="C78" s="12"/>
      <c r="D78" s="12" t="s">
        <v>779</v>
      </c>
      <c r="E78" s="6"/>
      <c r="I78" s="7"/>
    </row>
    <row r="79" spans="1:9" x14ac:dyDescent="0.4">
      <c r="A79" s="13"/>
      <c r="B79" s="13"/>
      <c r="C79" s="13"/>
      <c r="D79" s="13"/>
      <c r="E79" s="8"/>
      <c r="F79" s="9"/>
      <c r="G79" s="9"/>
      <c r="H79" s="9"/>
      <c r="I79" s="10"/>
    </row>
    <row r="80" spans="1:9" x14ac:dyDescent="0.4">
      <c r="A80" s="30" t="s">
        <v>488</v>
      </c>
      <c r="B80" s="55" t="s">
        <v>489</v>
      </c>
      <c r="C80" s="55" t="s">
        <v>487</v>
      </c>
      <c r="D80" s="4"/>
      <c r="E80" s="3" t="s">
        <v>490</v>
      </c>
      <c r="F80" s="4" t="s">
        <v>491</v>
      </c>
      <c r="G80" s="4" t="s">
        <v>492</v>
      </c>
      <c r="H80" s="4" t="s">
        <v>493</v>
      </c>
      <c r="I80" s="5" t="s">
        <v>494</v>
      </c>
    </row>
    <row r="81" spans="1:9" x14ac:dyDescent="0.4">
      <c r="A81" s="12"/>
      <c r="B81" s="56"/>
      <c r="C81" s="56"/>
      <c r="E81" s="6">
        <v>1</v>
      </c>
      <c r="F81">
        <v>1</v>
      </c>
      <c r="G81">
        <v>1</v>
      </c>
      <c r="H81">
        <v>1</v>
      </c>
      <c r="I81" s="7">
        <v>1</v>
      </c>
    </row>
    <row r="82" spans="1:9" x14ac:dyDescent="0.4">
      <c r="A82" s="12"/>
      <c r="B82" s="56"/>
      <c r="C82" s="56"/>
      <c r="E82" s="17" t="str" cm="1">
        <f t="array" ref="E82:I90">_xlfn.PIVOTBY(B114:B124,C114:C124,E114:E124,_xleta.SUM,E81,F81,G81,H81,I81)</f>
        <v/>
      </c>
      <c r="F82" t="str">
        <v>丙</v>
      </c>
      <c r="G82" t="str">
        <v>甲</v>
      </c>
      <c r="H82" t="str">
        <v>乙</v>
      </c>
      <c r="I82" s="7" t="str">
        <v>总计</v>
      </c>
    </row>
    <row r="83" spans="1:9" x14ac:dyDescent="0.4">
      <c r="A83" s="12"/>
      <c r="B83" s="12"/>
      <c r="C83" s="56"/>
      <c r="E83" s="6" t="str">
        <v>A</v>
      </c>
      <c r="F83" t="str">
        <v/>
      </c>
      <c r="G83">
        <v>51</v>
      </c>
      <c r="H83">
        <v>48</v>
      </c>
      <c r="I83" s="7">
        <v>99</v>
      </c>
    </row>
    <row r="84" spans="1:9" x14ac:dyDescent="0.4">
      <c r="A84" s="13"/>
      <c r="B84" s="13"/>
      <c r="C84" s="13"/>
      <c r="E84" s="6" t="str">
        <v>B</v>
      </c>
      <c r="F84">
        <v>43</v>
      </c>
      <c r="G84" t="str">
        <v/>
      </c>
      <c r="H84">
        <v>67</v>
      </c>
      <c r="I84" s="7">
        <v>110</v>
      </c>
    </row>
    <row r="85" spans="1:9" x14ac:dyDescent="0.4">
      <c r="A85" s="6"/>
      <c r="E85" s="6" t="str">
        <v>C</v>
      </c>
      <c r="F85" t="str">
        <v/>
      </c>
      <c r="G85">
        <v>77</v>
      </c>
      <c r="H85" t="str">
        <v/>
      </c>
      <c r="I85" s="7">
        <v>77</v>
      </c>
    </row>
    <row r="86" spans="1:9" x14ac:dyDescent="0.4">
      <c r="A86" s="6" t="s">
        <v>495</v>
      </c>
      <c r="E86" s="6" t="str">
        <v>D</v>
      </c>
      <c r="F86">
        <v>68</v>
      </c>
      <c r="G86" t="str">
        <v/>
      </c>
      <c r="H86" t="str">
        <v/>
      </c>
      <c r="I86" s="7">
        <v>68</v>
      </c>
    </row>
    <row r="87" spans="1:9" x14ac:dyDescent="0.4">
      <c r="A87" s="6"/>
      <c r="E87" s="6" t="str">
        <v>E</v>
      </c>
      <c r="F87">
        <v>19</v>
      </c>
      <c r="G87" t="str">
        <v/>
      </c>
      <c r="H87" t="str">
        <v/>
      </c>
      <c r="I87" s="7">
        <v>19</v>
      </c>
    </row>
    <row r="88" spans="1:9" x14ac:dyDescent="0.4">
      <c r="A88" s="6" t="s">
        <v>496</v>
      </c>
      <c r="E88" s="6" t="str">
        <v>F</v>
      </c>
      <c r="F88" t="str">
        <v/>
      </c>
      <c r="G88">
        <v>34</v>
      </c>
      <c r="H88" t="str">
        <v/>
      </c>
      <c r="I88" s="7">
        <v>34</v>
      </c>
    </row>
    <row r="89" spans="1:9" x14ac:dyDescent="0.4">
      <c r="A89" s="6"/>
      <c r="E89" s="6" t="str">
        <v>G</v>
      </c>
      <c r="F89" t="str">
        <v/>
      </c>
      <c r="G89" t="str">
        <v/>
      </c>
      <c r="H89">
        <v>55</v>
      </c>
      <c r="I89" s="7">
        <v>55</v>
      </c>
    </row>
    <row r="90" spans="1:9" x14ac:dyDescent="0.4">
      <c r="A90" s="6" t="s">
        <v>497</v>
      </c>
      <c r="E90" s="8" t="str">
        <v>总计</v>
      </c>
      <c r="F90" s="9">
        <v>130</v>
      </c>
      <c r="G90" s="9">
        <v>162</v>
      </c>
      <c r="H90" s="9">
        <v>170</v>
      </c>
      <c r="I90" s="10">
        <v>462</v>
      </c>
    </row>
    <row r="91" spans="1:9" x14ac:dyDescent="0.4">
      <c r="A91" s="6"/>
      <c r="I91" s="7"/>
    </row>
    <row r="92" spans="1:9" x14ac:dyDescent="0.4">
      <c r="A92" s="6" t="s">
        <v>498</v>
      </c>
      <c r="I92" s="7"/>
    </row>
    <row r="93" spans="1:9" x14ac:dyDescent="0.4">
      <c r="A93" s="6"/>
      <c r="I93" s="7"/>
    </row>
    <row r="94" spans="1:9" x14ac:dyDescent="0.4">
      <c r="A94" s="59" t="s">
        <v>499</v>
      </c>
      <c r="B94" s="60"/>
      <c r="C94" s="60"/>
      <c r="D94" s="60"/>
      <c r="I94" s="7"/>
    </row>
    <row r="95" spans="1:9" x14ac:dyDescent="0.4">
      <c r="A95" s="59" t="s">
        <v>501</v>
      </c>
      <c r="B95" s="60"/>
      <c r="C95" s="60"/>
      <c r="D95" s="60"/>
      <c r="I95" s="7"/>
    </row>
    <row r="96" spans="1:9" x14ac:dyDescent="0.4">
      <c r="A96" s="6" t="s">
        <v>500</v>
      </c>
      <c r="I96" s="7"/>
    </row>
    <row r="97" spans="1:9" x14ac:dyDescent="0.4">
      <c r="A97" s="6"/>
      <c r="I97" s="7"/>
    </row>
    <row r="98" spans="1:9" x14ac:dyDescent="0.4">
      <c r="A98" s="6" t="s">
        <v>502</v>
      </c>
      <c r="I98" s="7"/>
    </row>
    <row r="99" spans="1:9" x14ac:dyDescent="0.4">
      <c r="A99" s="6" t="s">
        <v>504</v>
      </c>
      <c r="I99" s="7"/>
    </row>
    <row r="100" spans="1:9" x14ac:dyDescent="0.4">
      <c r="A100" s="6" t="s">
        <v>503</v>
      </c>
      <c r="I100" s="7"/>
    </row>
    <row r="101" spans="1:9" x14ac:dyDescent="0.4">
      <c r="A101" s="6"/>
      <c r="I101" s="7"/>
    </row>
    <row r="102" spans="1:9" x14ac:dyDescent="0.4">
      <c r="A102" s="6" t="s">
        <v>505</v>
      </c>
      <c r="I102" s="7"/>
    </row>
    <row r="103" spans="1:9" x14ac:dyDescent="0.4">
      <c r="A103" s="6"/>
      <c r="I103" s="7"/>
    </row>
    <row r="104" spans="1:9" x14ac:dyDescent="0.4">
      <c r="A104" s="6" t="s">
        <v>506</v>
      </c>
      <c r="I104" s="7"/>
    </row>
    <row r="105" spans="1:9" x14ac:dyDescent="0.4">
      <c r="A105" s="6"/>
      <c r="I105" s="7"/>
    </row>
    <row r="106" spans="1:9" x14ac:dyDescent="0.4">
      <c r="A106" s="6" t="s">
        <v>507</v>
      </c>
      <c r="I106" s="7"/>
    </row>
    <row r="107" spans="1:9" x14ac:dyDescent="0.4">
      <c r="A107" s="6"/>
      <c r="I107" s="7"/>
    </row>
    <row r="108" spans="1:9" x14ac:dyDescent="0.4">
      <c r="A108" s="6" t="s">
        <v>508</v>
      </c>
      <c r="I108" s="7"/>
    </row>
    <row r="109" spans="1:9" x14ac:dyDescent="0.4">
      <c r="A109" s="6" t="s">
        <v>509</v>
      </c>
      <c r="I109" s="7"/>
    </row>
    <row r="110" spans="1:9" x14ac:dyDescent="0.4">
      <c r="A110" s="6" t="s">
        <v>510</v>
      </c>
      <c r="I110" s="7"/>
    </row>
    <row r="111" spans="1:9" x14ac:dyDescent="0.4">
      <c r="A111" s="8"/>
      <c r="B111" s="9"/>
      <c r="C111" s="9"/>
      <c r="D111" s="9"/>
      <c r="E111" s="9"/>
      <c r="F111" s="9"/>
      <c r="G111" s="9"/>
      <c r="H111" s="9"/>
      <c r="I111" s="10"/>
    </row>
    <row r="113" spans="1:9" x14ac:dyDescent="0.4">
      <c r="A113" t="s">
        <v>263</v>
      </c>
    </row>
    <row r="114" spans="1:9" x14ac:dyDescent="0.4">
      <c r="A114" s="2" t="s">
        <v>394</v>
      </c>
      <c r="B114" s="2" t="s">
        <v>395</v>
      </c>
      <c r="C114" s="2" t="s">
        <v>396</v>
      </c>
      <c r="D114" s="2" t="s">
        <v>397</v>
      </c>
      <c r="E114" s="2" t="s">
        <v>398</v>
      </c>
      <c r="F114" s="41" t="s">
        <v>399</v>
      </c>
      <c r="G114" s="41" t="s">
        <v>400</v>
      </c>
      <c r="H114" s="41" t="s">
        <v>401</v>
      </c>
      <c r="I114" s="41" t="s">
        <v>402</v>
      </c>
    </row>
    <row r="115" spans="1:9" x14ac:dyDescent="0.4">
      <c r="A115" s="2" t="s">
        <v>403</v>
      </c>
      <c r="B115" s="2" t="s">
        <v>92</v>
      </c>
      <c r="C115" s="2" t="s">
        <v>121</v>
      </c>
      <c r="D115" s="2">
        <v>3</v>
      </c>
      <c r="E115" s="2">
        <v>51</v>
      </c>
      <c r="F115" s="41">
        <v>3</v>
      </c>
      <c r="G115" s="41">
        <v>100</v>
      </c>
      <c r="H115" s="41">
        <v>0.5</v>
      </c>
      <c r="I115" s="41" t="s">
        <v>413</v>
      </c>
    </row>
    <row r="116" spans="1:9" x14ac:dyDescent="0.4">
      <c r="A116" s="2" t="s">
        <v>404</v>
      </c>
      <c r="B116" s="2" t="s">
        <v>93</v>
      </c>
      <c r="C116" s="2" t="s">
        <v>122</v>
      </c>
      <c r="D116" s="2">
        <v>5</v>
      </c>
      <c r="E116" s="2">
        <v>67</v>
      </c>
      <c r="F116" s="41">
        <v>5</v>
      </c>
      <c r="G116" s="41">
        <v>100</v>
      </c>
      <c r="H116" s="41">
        <v>0.7</v>
      </c>
      <c r="I116" s="41" t="s">
        <v>414</v>
      </c>
    </row>
    <row r="117" spans="1:9" x14ac:dyDescent="0.4">
      <c r="A117" s="2" t="s">
        <v>405</v>
      </c>
      <c r="B117" s="2" t="s">
        <v>93</v>
      </c>
      <c r="C117" s="2" t="s">
        <v>123</v>
      </c>
      <c r="D117" s="2">
        <v>7</v>
      </c>
      <c r="E117" s="2">
        <v>43</v>
      </c>
      <c r="F117" s="41">
        <v>6</v>
      </c>
      <c r="G117" s="41">
        <v>100</v>
      </c>
      <c r="H117" s="41">
        <v>0.7</v>
      </c>
      <c r="I117" s="41" t="s">
        <v>415</v>
      </c>
    </row>
    <row r="118" spans="1:9" x14ac:dyDescent="0.4">
      <c r="A118" s="2" t="s">
        <v>406</v>
      </c>
      <c r="B118" s="2" t="s">
        <v>108</v>
      </c>
      <c r="C118" s="2" t="s">
        <v>121</v>
      </c>
      <c r="D118" s="2">
        <v>3</v>
      </c>
      <c r="E118" s="2">
        <v>77</v>
      </c>
      <c r="F118" s="41">
        <v>7</v>
      </c>
      <c r="G118" s="41">
        <v>300</v>
      </c>
      <c r="H118" s="41">
        <v>0.4</v>
      </c>
      <c r="I118" s="41" t="s">
        <v>416</v>
      </c>
    </row>
    <row r="119" spans="1:9" x14ac:dyDescent="0.4">
      <c r="A119" s="2" t="s">
        <v>407</v>
      </c>
      <c r="B119" s="2" t="s">
        <v>114</v>
      </c>
      <c r="C119" s="2" t="s">
        <v>123</v>
      </c>
      <c r="D119" s="2">
        <v>5</v>
      </c>
      <c r="E119" s="2">
        <v>43</v>
      </c>
      <c r="F119" s="41">
        <v>1</v>
      </c>
      <c r="G119" s="41">
        <v>300</v>
      </c>
      <c r="H119" s="41">
        <v>0.5</v>
      </c>
      <c r="I119" s="41" t="s">
        <v>417</v>
      </c>
    </row>
    <row r="120" spans="1:9" x14ac:dyDescent="0.4">
      <c r="A120" s="2" t="s">
        <v>408</v>
      </c>
      <c r="B120" s="2" t="s">
        <v>92</v>
      </c>
      <c r="C120" s="2" t="s">
        <v>122</v>
      </c>
      <c r="D120" s="2">
        <v>9</v>
      </c>
      <c r="E120" s="2">
        <v>48</v>
      </c>
      <c r="F120" s="41">
        <v>10</v>
      </c>
      <c r="G120" s="41">
        <v>200</v>
      </c>
      <c r="H120" s="41">
        <v>0.2</v>
      </c>
      <c r="I120" s="41" t="s">
        <v>418</v>
      </c>
    </row>
    <row r="121" spans="1:9" x14ac:dyDescent="0.4">
      <c r="A121" s="2" t="s">
        <v>409</v>
      </c>
      <c r="B121" s="2" t="s">
        <v>240</v>
      </c>
      <c r="C121" s="2" t="s">
        <v>123</v>
      </c>
      <c r="D121" s="2">
        <v>10</v>
      </c>
      <c r="E121" s="2">
        <v>19</v>
      </c>
      <c r="F121" s="41">
        <v>2</v>
      </c>
      <c r="G121" s="41">
        <v>200</v>
      </c>
      <c r="H121" s="41">
        <v>0.3</v>
      </c>
      <c r="I121" s="41" t="s">
        <v>419</v>
      </c>
    </row>
    <row r="122" spans="1:9" x14ac:dyDescent="0.4">
      <c r="A122" s="2" t="s">
        <v>410</v>
      </c>
      <c r="B122" s="2" t="s">
        <v>243</v>
      </c>
      <c r="C122" s="2" t="s">
        <v>121</v>
      </c>
      <c r="D122" s="2">
        <v>8</v>
      </c>
      <c r="E122" s="2">
        <v>34</v>
      </c>
      <c r="F122" s="41">
        <v>4</v>
      </c>
      <c r="G122" s="41">
        <v>200</v>
      </c>
      <c r="H122" s="41">
        <v>0.9</v>
      </c>
      <c r="I122" s="41" t="s">
        <v>420</v>
      </c>
    </row>
    <row r="123" spans="1:9" x14ac:dyDescent="0.4">
      <c r="A123" s="2" t="s">
        <v>411</v>
      </c>
      <c r="B123" s="2" t="s">
        <v>290</v>
      </c>
      <c r="C123" s="2" t="s">
        <v>122</v>
      </c>
      <c r="D123" s="2">
        <v>4</v>
      </c>
      <c r="E123" s="2">
        <v>55</v>
      </c>
      <c r="F123" s="41">
        <v>9</v>
      </c>
      <c r="G123" s="41">
        <v>500</v>
      </c>
      <c r="H123" s="41">
        <v>0.6</v>
      </c>
      <c r="I123" s="41" t="s">
        <v>421</v>
      </c>
    </row>
    <row r="124" spans="1:9" x14ac:dyDescent="0.4">
      <c r="A124" s="2" t="s">
        <v>412</v>
      </c>
      <c r="B124" s="2" t="s">
        <v>114</v>
      </c>
      <c r="C124" s="2" t="s">
        <v>123</v>
      </c>
      <c r="D124" s="2">
        <v>6</v>
      </c>
      <c r="E124" s="2">
        <v>25</v>
      </c>
      <c r="F124" s="41">
        <v>8</v>
      </c>
      <c r="G124" s="41">
        <v>600</v>
      </c>
      <c r="H124" s="41">
        <v>0.3</v>
      </c>
      <c r="I124" s="41" t="s">
        <v>422</v>
      </c>
    </row>
  </sheetData>
  <mergeCells count="38">
    <mergeCell ref="B63:B64"/>
    <mergeCell ref="C80:C83"/>
    <mergeCell ref="B80:B82"/>
    <mergeCell ref="A94:D94"/>
    <mergeCell ref="A95:D95"/>
    <mergeCell ref="C66:C67"/>
    <mergeCell ref="C68:C69"/>
    <mergeCell ref="D68:D70"/>
    <mergeCell ref="D66:D67"/>
    <mergeCell ref="B72:B74"/>
    <mergeCell ref="D73:D75"/>
    <mergeCell ref="D57:D58"/>
    <mergeCell ref="D59:D60"/>
    <mergeCell ref="C63:C64"/>
    <mergeCell ref="F63:I63"/>
    <mergeCell ref="D63:D64"/>
    <mergeCell ref="C55:C56"/>
    <mergeCell ref="D55:D56"/>
    <mergeCell ref="D25:D27"/>
    <mergeCell ref="B21:B23"/>
    <mergeCell ref="B35:B36"/>
    <mergeCell ref="D35:D39"/>
    <mergeCell ref="D40:D45"/>
    <mergeCell ref="D48:D49"/>
    <mergeCell ref="D50:D51"/>
    <mergeCell ref="D52:D53"/>
    <mergeCell ref="B47:B48"/>
    <mergeCell ref="D10:D12"/>
    <mergeCell ref="D13:D15"/>
    <mergeCell ref="C21:C22"/>
    <mergeCell ref="D21:D22"/>
    <mergeCell ref="D23:D24"/>
    <mergeCell ref="B2:B3"/>
    <mergeCell ref="D2:D3"/>
    <mergeCell ref="C4:C5"/>
    <mergeCell ref="D4:D5"/>
    <mergeCell ref="B7:B8"/>
    <mergeCell ref="D7:D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2</vt:i4>
      </vt:variant>
    </vt:vector>
  </HeadingPairs>
  <TitlesOfParts>
    <vt:vector size="14" baseType="lpstr">
      <vt:lpstr>Excel常用功能</vt:lpstr>
      <vt:lpstr>图表类型</vt:lpstr>
      <vt:lpstr>表格+数据透视+切片器</vt:lpstr>
      <vt:lpstr>函数清单</vt:lpstr>
      <vt:lpstr>函数符号</vt:lpstr>
      <vt:lpstr>文本</vt:lpstr>
      <vt:lpstr>统计</vt:lpstr>
      <vt:lpstr>查找引用</vt:lpstr>
      <vt:lpstr>逻辑判断</vt:lpstr>
      <vt:lpstr>日期时间</vt:lpstr>
      <vt:lpstr>数学</vt:lpstr>
      <vt:lpstr>动态阵列</vt:lpstr>
      <vt:lpstr>Excel常用功能!Criteria</vt:lpstr>
      <vt:lpstr>Excel常用功能!提取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a30622</dc:creator>
  <cp:lastModifiedBy>a30622</cp:lastModifiedBy>
  <dcterms:created xsi:type="dcterms:W3CDTF">2025-12-16T12:29:29Z</dcterms:created>
  <dcterms:modified xsi:type="dcterms:W3CDTF">2026-01-08T10:09:27Z</dcterms:modified>
</cp:coreProperties>
</file>