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rlan\Downloads\01_All_My_Repos\Leckie_Homework\"/>
    </mc:Choice>
  </mc:AlternateContent>
  <xr:revisionPtr revIDLastSave="0" documentId="8_{9C75E1BC-88E7-4AE0-B920-CF5DDA9E9993}" xr6:coauthVersionLast="47" xr6:coauthVersionMax="47" xr10:uidLastSave="{00000000-0000-0000-0000-000000000000}"/>
  <bookViews>
    <workbookView xWindow="-28080" yWindow="495" windowWidth="27225" windowHeight="15075" xr2:uid="{00000000-000D-0000-FFFF-FFFF00000000}"/>
  </bookViews>
  <sheets>
    <sheet name="Sheet1" sheetId="1" r:id="rId1"/>
    <sheet name="Sheet2" sheetId="10" r:id="rId2"/>
    <sheet name="Sheet3" sheetId="11" r:id="rId3"/>
    <sheet name="Sheet4" sheetId="12" r:id="rId4"/>
    <sheet name="Sheet5" sheetId="13" r:id="rId5"/>
    <sheet name="Sheet6" sheetId="14" r:id="rId6"/>
  </sheets>
  <definedNames>
    <definedName name="_xlnm._FilterDatabase" localSheetId="0" hidden="1">Sheet1!$A$1:$T$4115</definedName>
    <definedName name="_xlnm._FilterDatabase" localSheetId="5" hidden="1">Sheet6!$A$1:$E$1</definedName>
    <definedName name="Goal">Sheet1!$D$2:$D$4115</definedName>
    <definedName name="Success">Sheet1!$F$2:$F$4115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1320" i="1" l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2" i="1"/>
  <c r="I9" i="14" l="1"/>
  <c r="H9" i="14"/>
  <c r="I8" i="14"/>
  <c r="H8" i="14"/>
  <c r="I7" i="14"/>
  <c r="H7" i="14"/>
  <c r="I6" i="14"/>
  <c r="H6" i="14"/>
  <c r="I5" i="14"/>
  <c r="H5" i="14"/>
  <c r="I4" i="14"/>
  <c r="H4" i="14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4" i="13"/>
  <c r="B5" i="13"/>
  <c r="B6" i="13"/>
  <c r="B7" i="13"/>
  <c r="B8" i="13"/>
  <c r="B9" i="13"/>
  <c r="B10" i="13"/>
  <c r="B11" i="13"/>
  <c r="B12" i="13"/>
  <c r="B13" i="13"/>
  <c r="B3" i="13"/>
  <c r="B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E2" i="13" l="1"/>
  <c r="E6" i="13"/>
  <c r="H6" i="13" s="1"/>
  <c r="E13" i="13"/>
  <c r="F13" i="13" s="1"/>
  <c r="E3" i="13"/>
  <c r="H3" i="13" s="1"/>
  <c r="E12" i="13"/>
  <c r="G12" i="13" s="1"/>
  <c r="E4" i="13"/>
  <c r="G4" i="13" s="1"/>
  <c r="E5" i="13"/>
  <c r="F5" i="13" s="1"/>
  <c r="E11" i="13"/>
  <c r="H11" i="13" s="1"/>
  <c r="G2" i="13"/>
  <c r="G6" i="13"/>
  <c r="H2" i="13"/>
  <c r="G3" i="13"/>
  <c r="E10" i="13"/>
  <c r="G10" i="13" s="1"/>
  <c r="F2" i="13"/>
  <c r="F6" i="13"/>
  <c r="E9" i="13"/>
  <c r="G9" i="13" s="1"/>
  <c r="E8" i="13"/>
  <c r="H8" i="13" s="1"/>
  <c r="F4" i="13"/>
  <c r="E7" i="13"/>
  <c r="G7" i="13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13" l="1"/>
  <c r="H13" i="13"/>
  <c r="H4" i="13"/>
  <c r="H12" i="13"/>
  <c r="H5" i="13"/>
  <c r="F12" i="13"/>
  <c r="F3" i="13"/>
  <c r="G11" i="13"/>
  <c r="F11" i="13"/>
  <c r="G5" i="13"/>
  <c r="H7" i="13"/>
  <c r="H9" i="13"/>
  <c r="F7" i="13"/>
  <c r="G8" i="13"/>
  <c r="F9" i="13"/>
  <c r="F8" i="13"/>
  <c r="F10" i="13"/>
  <c r="H10" i="13"/>
</calcChain>
</file>

<file path=xl/sharedStrings.xml><?xml version="1.0" encoding="utf-8"?>
<sst xmlns="http://schemas.openxmlformats.org/spreadsheetml/2006/main" count="36776" uniqueCount="8409">
  <si>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</si>
  <si>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</si>
  <si>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</si>
  <si>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</si>
  <si>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</si>
  <si>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</si>
  <si>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</si>
  <si>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</si>
  <si>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</si>
  <si>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</si>
  <si>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</si>
  <si>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</si>
  <si>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</si>
  <si>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</si>
  <si>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</si>
  <si>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</si>
  <si>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</si>
  <si>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</si>
  <si>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</si>
  <si>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</si>
  <si>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</si>
  <si>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</si>
  <si>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</si>
  <si>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</si>
  <si>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</si>
  <si>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</si>
  <si>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</si>
  <si>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</si>
  <si>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</si>
  <si>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</si>
  <si>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</si>
  <si>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</si>
  <si>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</si>
  <si>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</si>
  <si>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</si>
  <si>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</si>
  <si>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</si>
  <si>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</si>
  <si>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</si>
  <si>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</si>
  <si>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</si>
  <si>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</si>
  <si>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</si>
  <si>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</si>
  <si>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</si>
  <si>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</si>
  <si>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</si>
  <si>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</si>
  <si>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</si>
  <si>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</si>
  <si>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</si>
  <si>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</si>
  <si>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</si>
  <si>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</si>
  <si>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</si>
  <si>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</si>
  <si>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</si>
  <si>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</si>
  <si>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</si>
  <si>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</si>
  <si>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</si>
  <si>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</si>
  <si>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</si>
  <si>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</si>
  <si>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</si>
  <si>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</si>
  <si>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</si>
  <si>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</si>
  <si>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</si>
  <si>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</si>
  <si>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</si>
  <si>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</si>
  <si>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</si>
  <si>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</si>
  <si>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</si>
  <si>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</si>
  <si>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</si>
  <si>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</si>
  <si>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</si>
  <si>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</si>
  <si>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</si>
  <si>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</si>
  <si>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</si>
  <si>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</si>
  <si>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</si>
  <si>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</si>
  <si>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</si>
  <si>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</si>
  <si>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</si>
  <si>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</si>
  <si>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</si>
  <si>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</si>
  <si>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</si>
  <si>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</si>
  <si>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</si>
  <si>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</si>
  <si>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</si>
  <si>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</si>
  <si>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</si>
  <si>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</si>
  <si>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</si>
  <si>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</si>
  <si>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</si>
  <si>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</si>
  <si>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</si>
  <si>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</si>
  <si>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</si>
  <si>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</si>
  <si>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</si>
  <si>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</si>
  <si>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</si>
  <si>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</si>
  <si>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</si>
  <si>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</si>
  <si>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</si>
  <si>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</si>
  <si>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</si>
  <si>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</si>
  <si>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</si>
  <si>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</si>
  <si>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</si>
  <si>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</si>
  <si>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</si>
  <si>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</si>
  <si>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</si>
  <si>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</si>
  <si>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</si>
  <si>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</si>
  <si>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</si>
  <si>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</si>
  <si>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</si>
  <si>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</si>
  <si>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</si>
  <si>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</si>
  <si>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</si>
  <si>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</si>
  <si>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</si>
  <si>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</si>
  <si>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</si>
  <si>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</si>
  <si>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</si>
  <si>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</si>
  <si>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</si>
  <si>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</si>
  <si>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</si>
  <si>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</si>
  <si>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</si>
  <si>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</si>
  <si>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</si>
  <si>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</si>
  <si>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</si>
  <si>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</si>
  <si>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</si>
  <si>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</si>
  <si>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</si>
  <si>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</si>
  <si>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</si>
  <si>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</si>
  <si>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</si>
  <si>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</si>
  <si>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</si>
  <si>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</si>
  <si>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</si>
  <si>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</si>
  <si>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</si>
  <si>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</si>
  <si>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</si>
  <si>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</si>
  <si>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</si>
  <si>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</si>
  <si>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</si>
  <si>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</si>
  <si>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</si>
  <si>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</si>
  <si>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</si>
  <si>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</si>
  <si>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</si>
  <si>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</si>
  <si>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</si>
  <si>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</si>
  <si>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</si>
  <si>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</si>
  <si>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</si>
  <si>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</si>
  <si>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</si>
  <si>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</si>
  <si>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</si>
  <si>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</si>
  <si>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</si>
  <si>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</si>
  <si>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</si>
  <si>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</si>
  <si>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</si>
  <si>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</si>
  <si>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</si>
  <si>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</si>
  <si>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</si>
  <si>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</si>
  <si>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</si>
  <si>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</si>
  <si>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</si>
  <si>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</si>
  <si>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</si>
  <si>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</si>
  <si>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</si>
  <si>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</si>
  <si>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</si>
  <si>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</si>
  <si>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</si>
  <si>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</si>
  <si>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</si>
  <si>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</si>
  <si>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</si>
  <si>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</si>
  <si>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</si>
  <si>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</si>
  <si>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</si>
  <si>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</si>
  <si>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</si>
  <si>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</si>
  <si>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</si>
  <si>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</si>
  <si>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</si>
  <si>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</si>
  <si>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</si>
  <si>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</si>
  <si>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</si>
  <si>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</si>
  <si>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</si>
  <si>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</si>
  <si>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</si>
  <si>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</si>
  <si>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</si>
  <si>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</si>
  <si>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</si>
  <si>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</si>
  <si>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</si>
  <si>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</si>
  <si>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</si>
  <si>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</si>
  <si>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</si>
  <si>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</si>
  <si>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</si>
  <si>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</si>
  <si>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</si>
  <si>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</si>
  <si>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</si>
  <si>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</si>
  <si>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</si>
  <si>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</si>
  <si>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</si>
  <si>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</si>
  <si>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</si>
  <si>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</si>
  <si>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</si>
  <si>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</si>
  <si>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</si>
  <si>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</si>
  <si>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</si>
  <si>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</si>
  <si>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</si>
  <si>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</si>
  <si>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</si>
  <si>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</si>
  <si>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</si>
  <si>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</si>
  <si>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</si>
  <si>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</si>
  <si>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</si>
  <si>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</si>
  <si>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</si>
  <si>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</si>
  <si>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</si>
  <si>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</si>
  <si>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</si>
  <si>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</si>
  <si>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</si>
  <si>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</si>
  <si>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</si>
  <si>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</si>
  <si>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</si>
  <si>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</si>
  <si>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</si>
  <si>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</si>
  <si>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</si>
  <si>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</si>
  <si>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</si>
  <si>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</si>
  <si>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</si>
  <si>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</si>
  <si>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</si>
  <si>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</si>
  <si>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</si>
  <si>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</si>
  <si>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</si>
  <si>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</si>
  <si>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</si>
  <si>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</si>
  <si>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</si>
  <si>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</si>
  <si>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</si>
  <si>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</si>
  <si>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</si>
  <si>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</si>
  <si>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</si>
  <si>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</si>
  <si>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</si>
  <si>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</si>
  <si>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</si>
  <si>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</si>
  <si>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</si>
  <si>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</si>
  <si>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</si>
  <si>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</si>
  <si>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</si>
  <si>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</si>
  <si>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</si>
  <si>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</si>
  <si>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</si>
  <si>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</si>
  <si>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</si>
  <si>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</si>
  <si>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</si>
  <si>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</si>
  <si>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</si>
  <si>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</si>
  <si>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</si>
  <si>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</si>
  <si>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</si>
  <si>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</si>
  <si>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</si>
  <si>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</si>
  <si>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</si>
  <si>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</si>
  <si>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</si>
  <si>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</si>
  <si>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</si>
  <si>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</si>
  <si>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</si>
  <si>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</si>
  <si>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</si>
  <si>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</si>
  <si>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</si>
  <si>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</si>
  <si>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</si>
  <si>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</si>
  <si>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</si>
  <si>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</si>
  <si>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</si>
  <si>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</si>
  <si>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</si>
  <si>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</si>
  <si>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</si>
  <si>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</si>
  <si>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</si>
  <si>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</si>
  <si>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</si>
  <si>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</si>
  <si>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</si>
  <si>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</si>
  <si>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</si>
  <si>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</si>
  <si>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</si>
  <si>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</si>
  <si>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</si>
  <si>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</si>
  <si>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</si>
  <si>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</si>
  <si>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</si>
  <si>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</si>
  <si>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</si>
  <si>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</si>
  <si>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</si>
  <si>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</si>
  <si>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</si>
  <si>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</si>
  <si>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</si>
  <si>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</si>
  <si>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</si>
  <si>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</si>
  <si>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</si>
  <si>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</si>
  <si>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</si>
  <si>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</si>
  <si>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</si>
  <si>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</si>
  <si>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</si>
  <si>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</si>
  <si>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</si>
  <si>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</si>
  <si>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</si>
  <si>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</si>
  <si>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</si>
  <si>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</si>
  <si>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</si>
  <si>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</si>
  <si>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</si>
  <si>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</si>
  <si>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</si>
  <si>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</si>
  <si>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</si>
  <si>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</si>
  <si>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</si>
  <si>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</si>
  <si>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</si>
  <si>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</si>
  <si>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</si>
  <si>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</si>
  <si>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</si>
  <si>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</si>
  <si>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</si>
  <si>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</si>
  <si>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</si>
  <si>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</si>
  <si>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</si>
  <si>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</si>
  <si>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</si>
  <si>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</si>
  <si>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</si>
  <si>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</si>
  <si>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</si>
  <si>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</si>
  <si>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</si>
  <si>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</si>
  <si>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</si>
  <si>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</si>
  <si>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</si>
  <si>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</si>
  <si>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</si>
  <si>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</si>
  <si>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</si>
  <si>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</si>
  <si>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</si>
  <si>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</si>
  <si>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</si>
  <si>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</si>
  <si>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</si>
  <si>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</si>
  <si>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</si>
  <si>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</si>
  <si>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</si>
  <si>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</si>
  <si>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</si>
  <si>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</si>
  <si>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</si>
  <si>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</si>
  <si>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</si>
  <si>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</si>
  <si>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</si>
  <si>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</si>
  <si>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</si>
  <si>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</si>
  <si>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</si>
  <si>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</si>
  <si>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</si>
  <si>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</si>
  <si>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</si>
  <si>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</si>
  <si>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</si>
  <si>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</si>
  <si>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</si>
  <si>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</si>
  <si>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</si>
  <si>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</si>
  <si>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</si>
  <si>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</si>
  <si>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</si>
  <si>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</si>
  <si>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</si>
  <si>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</si>
  <si>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</si>
  <si>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</si>
  <si>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</si>
  <si>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</si>
  <si>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</si>
  <si>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</si>
  <si>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</si>
  <si>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</si>
  <si>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</si>
  <si>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</si>
  <si>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</si>
  <si>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</si>
  <si>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</si>
  <si>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</si>
  <si>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</si>
  <si>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</si>
  <si>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</si>
  <si>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</si>
  <si>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</si>
  <si>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</si>
  <si>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</si>
  <si>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</si>
  <si>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</si>
  <si>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</si>
  <si>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</si>
  <si>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</si>
  <si>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</si>
  <si>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</si>
  <si>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</si>
  <si>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</si>
  <si>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</si>
  <si>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</si>
  <si>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</si>
  <si>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</si>
  <si>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</si>
  <si>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</si>
  <si>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</si>
  <si>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</si>
  <si>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</si>
  <si>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</si>
  <si>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</si>
  <si>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</si>
  <si>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</si>
  <si>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</si>
  <si>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</si>
  <si>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</si>
  <si>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</si>
  <si>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</si>
  <si>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</si>
  <si>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</si>
  <si>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</si>
  <si>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</si>
  <si>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</si>
  <si>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</si>
  <si>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</si>
  <si>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</si>
  <si>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</si>
  <si>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</si>
  <si>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</si>
  <si>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</si>
  <si>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</si>
  <si>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</si>
  <si>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</si>
  <si>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</si>
  <si>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</si>
  <si>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</si>
  <si>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</si>
  <si>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</si>
  <si>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</si>
  <si>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</si>
  <si>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</si>
  <si>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</si>
  <si>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</si>
  <si>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</si>
  <si>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</si>
  <si>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</si>
  <si>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</si>
  <si>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</si>
  <si>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</si>
  <si>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</si>
  <si>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</si>
  <si>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</si>
  <si>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</si>
  <si>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</si>
  <si>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</si>
  <si>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</si>
  <si>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</si>
  <si>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</si>
  <si>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</si>
  <si>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</si>
  <si>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</si>
  <si>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</si>
  <si>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</si>
  <si>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</si>
  <si>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</si>
  <si>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</si>
  <si>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</si>
  <si>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</si>
  <si>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</si>
  <si>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</si>
  <si>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</si>
  <si>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</si>
  <si>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</si>
  <si>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</si>
  <si>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</si>
  <si>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</si>
  <si>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</si>
  <si>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</si>
  <si>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</si>
  <si>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</si>
  <si>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</si>
  <si>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</si>
  <si>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</si>
  <si>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</si>
  <si>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</si>
  <si>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</si>
  <si>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</si>
  <si>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</si>
  <si>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</si>
  <si>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</si>
  <si>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</si>
  <si>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</si>
  <si>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</si>
  <si>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</si>
  <si>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</si>
  <si>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</si>
  <si>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</si>
  <si>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</si>
  <si>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</si>
  <si>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</si>
  <si>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</si>
  <si>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</si>
  <si>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</si>
  <si>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</si>
  <si>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</si>
  <si>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</si>
  <si>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</si>
  <si>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</si>
  <si>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</si>
  <si>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</si>
  <si>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</si>
  <si>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</si>
  <si>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</si>
  <si>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</si>
  <si>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</si>
  <si>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</si>
  <si>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</si>
  <si>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</si>
  <si>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</si>
  <si>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</si>
  <si>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</si>
  <si>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</si>
  <si>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</si>
  <si>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</si>
  <si>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</si>
  <si>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</si>
  <si>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</si>
  <si>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</si>
  <si>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</si>
  <si>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</si>
  <si>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</si>
  <si>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</si>
  <si>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</si>
  <si>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</si>
  <si>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</si>
  <si>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</si>
  <si>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</si>
  <si>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</si>
  <si>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</si>
  <si>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</si>
  <si>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</si>
  <si>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</si>
  <si>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</si>
  <si>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</si>
  <si>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</si>
  <si>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</si>
  <si>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</si>
  <si>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</si>
  <si>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</si>
  <si>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</si>
  <si>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</si>
  <si>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</si>
  <si>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</si>
  <si>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</si>
  <si>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</si>
  <si>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</si>
  <si>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</si>
  <si>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</si>
  <si>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</si>
  <si>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</si>
  <si>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</si>
  <si>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</si>
  <si>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</si>
  <si>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</si>
  <si>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</si>
  <si>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</si>
  <si>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</si>
  <si>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</si>
  <si>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</si>
  <si>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</si>
  <si>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</si>
  <si>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</si>
  <si>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</si>
  <si>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</si>
  <si>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</si>
  <si>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</si>
  <si>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</si>
  <si>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</si>
  <si>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</si>
  <si>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</si>
  <si>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</si>
  <si>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</si>
  <si>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</si>
  <si>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</si>
  <si>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</si>
  <si>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</si>
  <si>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</si>
  <si>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</si>
  <si>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</si>
  <si>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</si>
  <si>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</si>
  <si>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</si>
  <si>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</si>
  <si>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</si>
  <si>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</si>
  <si>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</si>
  <si>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</si>
  <si>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</si>
  <si>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</si>
  <si>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</si>
  <si>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</si>
  <si>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</si>
  <si>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</si>
  <si>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</si>
  <si>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</si>
  <si>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</si>
  <si>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</si>
  <si>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</si>
  <si>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</si>
  <si>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</si>
  <si>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</si>
  <si>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</si>
  <si>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</si>
  <si>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</si>
  <si>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</si>
  <si>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</si>
  <si>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</si>
  <si>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</si>
  <si>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</si>
  <si>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</si>
  <si>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</si>
  <si>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</si>
  <si>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</si>
  <si>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</si>
  <si>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</si>
  <si>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</si>
  <si>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</si>
  <si>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</si>
  <si>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</si>
  <si>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</si>
  <si>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</si>
  <si>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</si>
  <si>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</si>
  <si>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</si>
  <si>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</si>
  <si>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</si>
  <si>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</si>
  <si>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</si>
  <si>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</si>
  <si>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</si>
  <si>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</si>
  <si>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</si>
  <si>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</si>
  <si>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</si>
  <si>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</si>
  <si>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</si>
  <si>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</si>
  <si>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</si>
  <si>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</si>
  <si>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</si>
  <si>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</si>
  <si>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</si>
  <si>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</si>
  <si>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</si>
  <si>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</si>
  <si>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</si>
  <si>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</si>
  <si>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</si>
  <si>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</si>
  <si>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</si>
  <si>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</si>
  <si>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</si>
  <si>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</si>
  <si>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</si>
  <si>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</si>
  <si>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</si>
  <si>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</si>
  <si>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</si>
  <si>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</si>
  <si>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</si>
  <si>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</si>
  <si>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</si>
  <si>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</si>
  <si>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</si>
  <si>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</si>
  <si>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</si>
  <si>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</si>
  <si>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</si>
  <si>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</si>
  <si>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</si>
  <si>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</si>
  <si>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</si>
  <si>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</si>
  <si>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</si>
  <si>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</si>
  <si>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</si>
  <si>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</si>
  <si>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</si>
  <si>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</si>
  <si>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</si>
  <si>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</si>
  <si>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</si>
  <si>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</si>
  <si>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</si>
  <si>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</si>
  <si>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</si>
  <si>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</si>
  <si>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</si>
  <si>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</si>
  <si>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</si>
  <si>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</si>
  <si>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</si>
  <si>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</si>
  <si>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</si>
  <si>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</si>
  <si>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</si>
  <si>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</si>
  <si>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</si>
  <si>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</si>
  <si>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</si>
  <si>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</si>
  <si>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</si>
  <si>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</si>
  <si>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</si>
  <si>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</si>
  <si>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</si>
  <si>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</si>
  <si>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</si>
  <si>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</si>
  <si>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</si>
  <si>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</si>
  <si>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</si>
  <si>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</si>
  <si>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</si>
  <si>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</si>
  <si>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</si>
  <si>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</si>
  <si>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</si>
  <si>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</si>
  <si>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</si>
  <si>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</si>
  <si>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</si>
  <si>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</si>
  <si>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</si>
  <si>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</si>
  <si>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</si>
  <si>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</si>
  <si>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</si>
  <si>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</si>
  <si>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</si>
  <si>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</si>
  <si>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</si>
  <si>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</si>
  <si>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</si>
  <si>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</si>
  <si>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</si>
  <si>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</si>
  <si>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</si>
  <si>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</si>
  <si>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</si>
  <si>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</si>
  <si>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</si>
  <si>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</si>
  <si>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</si>
  <si>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</si>
  <si>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</si>
  <si>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</si>
  <si>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</si>
  <si>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</si>
  <si>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</si>
  <si>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</si>
  <si>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</si>
  <si>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</si>
  <si>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</si>
  <si>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</si>
  <si>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</si>
  <si>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</si>
  <si>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</si>
  <si>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</si>
  <si>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</si>
  <si>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</si>
  <si>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</si>
  <si>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</si>
  <si>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</si>
  <si>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</si>
  <si>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</si>
  <si>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</si>
  <si>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</si>
  <si>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</si>
  <si>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</si>
  <si>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</si>
  <si>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</si>
  <si>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</si>
  <si>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</si>
  <si>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</si>
  <si>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</si>
  <si>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</si>
  <si>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</si>
  <si>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</si>
  <si>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</si>
  <si>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</si>
  <si>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</si>
  <si>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</si>
  <si>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</si>
  <si>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</si>
  <si>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</si>
  <si>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</si>
  <si>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</si>
  <si>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</si>
  <si>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</si>
  <si>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</si>
  <si>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</si>
  <si>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</si>
  <si>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</si>
  <si>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</si>
  <si>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</si>
  <si>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</si>
  <si>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</si>
  <si>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</si>
  <si>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</si>
  <si>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</si>
  <si>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</si>
  <si>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</si>
  <si>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</si>
  <si>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</si>
  <si>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</si>
  <si>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</si>
  <si>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</si>
  <si>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</si>
  <si>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</si>
  <si>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</si>
  <si>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</si>
  <si>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</si>
  <si>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</si>
  <si>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</si>
  <si>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</si>
  <si>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</si>
  <si>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</si>
  <si>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</si>
  <si>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</si>
  <si>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</si>
  <si>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</si>
  <si>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</si>
  <si>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</si>
  <si>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</si>
  <si>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</si>
  <si>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</si>
  <si>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</si>
  <si>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</si>
  <si>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</si>
  <si>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</si>
  <si>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</si>
  <si>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</si>
  <si>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</si>
  <si>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</si>
  <si>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</si>
  <si>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</si>
  <si>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</si>
  <si>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</si>
  <si>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</si>
  <si>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</si>
  <si>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</si>
  <si>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</si>
  <si>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</si>
  <si>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</si>
  <si>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</si>
  <si>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</si>
  <si>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</si>
  <si>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</si>
  <si>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</si>
  <si>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</si>
  <si>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</si>
  <si>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</si>
  <si>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</si>
  <si>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</si>
  <si>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</si>
  <si>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</si>
  <si>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</si>
  <si>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</si>
  <si>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</si>
  <si>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</si>
  <si>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</si>
  <si>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</si>
  <si>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</si>
  <si>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</si>
  <si>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</si>
  <si>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</si>
  <si>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</si>
  <si>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</si>
  <si>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</si>
  <si>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</si>
  <si>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</si>
  <si>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</si>
  <si>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</si>
  <si>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</si>
  <si>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</si>
  <si>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</si>
  <si>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</si>
  <si>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</si>
  <si>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</si>
  <si>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</si>
  <si>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</si>
  <si>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</si>
  <si>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</si>
  <si>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</si>
  <si>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</si>
  <si>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</si>
  <si>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</si>
  <si>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</si>
  <si>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</si>
  <si>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</si>
  <si>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</si>
  <si>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</si>
  <si>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</si>
  <si>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</si>
  <si>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</si>
  <si>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</si>
  <si>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</si>
  <si>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</si>
  <si>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</si>
  <si>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</si>
  <si>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</si>
  <si>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</si>
  <si>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</si>
  <si>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</si>
  <si>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</si>
  <si>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</si>
  <si>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</si>
  <si>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</si>
  <si>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</si>
  <si>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</si>
  <si>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</si>
  <si>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</si>
  <si>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</si>
  <si>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</si>
  <si>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</si>
  <si>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</si>
  <si>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</si>
  <si>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</si>
  <si>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</si>
  <si>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</si>
  <si>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</si>
  <si>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</si>
  <si>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</si>
  <si>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</si>
  <si>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</si>
  <si>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</si>
  <si>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</si>
  <si>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</si>
  <si>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</si>
  <si>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</si>
  <si>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</si>
  <si>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</si>
  <si>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</si>
  <si>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</si>
  <si>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</si>
  <si>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</si>
  <si>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</si>
  <si>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</si>
  <si>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</si>
  <si>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</si>
  <si>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</si>
  <si>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</si>
  <si>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</si>
  <si>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</si>
  <si>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</si>
  <si>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</si>
  <si>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</si>
  <si>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</si>
  <si>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</si>
  <si>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</si>
  <si>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</si>
  <si>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</si>
  <si>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</si>
  <si>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</si>
  <si>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</si>
  <si>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</si>
  <si>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</si>
  <si>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</si>
  <si>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</si>
  <si>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</si>
  <si>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</si>
  <si>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</si>
  <si>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</si>
  <si>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</si>
  <si>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</si>
  <si>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</si>
  <si>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</si>
  <si>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</si>
  <si>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</si>
  <si>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</si>
  <si>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</si>
  <si>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</si>
  <si>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</si>
  <si>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</si>
  <si>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</si>
  <si>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</si>
  <si>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</si>
  <si>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</si>
  <si>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</si>
  <si>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</si>
  <si>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</si>
  <si>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</si>
  <si>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</si>
  <si>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</si>
  <si>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</si>
  <si>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</si>
  <si>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</si>
  <si>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</si>
  <si>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</si>
  <si>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</si>
  <si>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</si>
  <si>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</si>
  <si>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</si>
  <si>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</si>
  <si>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</si>
  <si>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</si>
  <si>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</si>
  <si>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</si>
  <si>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</si>
  <si>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</si>
  <si>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</si>
  <si>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</si>
  <si>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</si>
  <si>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</si>
  <si>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</si>
  <si>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</si>
  <si>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</si>
  <si>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</si>
  <si>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</si>
  <si>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</si>
  <si>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</si>
  <si>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</si>
  <si>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</si>
  <si>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</si>
  <si>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</si>
  <si>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</si>
  <si>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</si>
  <si>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</si>
  <si>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</si>
  <si>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</si>
  <si>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</si>
  <si>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</si>
  <si>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</si>
  <si>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</si>
  <si>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</si>
  <si>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</si>
  <si>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</si>
  <si>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</si>
  <si>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</si>
  <si>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</si>
  <si>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</si>
  <si>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</si>
  <si>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</si>
  <si>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</si>
  <si>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</si>
  <si>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</si>
  <si>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</si>
  <si>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</si>
  <si>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</si>
  <si>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</si>
  <si>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</si>
  <si>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</si>
  <si>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</si>
  <si>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</si>
  <si>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</si>
  <si>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</si>
  <si>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</si>
  <si>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</si>
  <si>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</si>
  <si>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</si>
  <si>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</si>
  <si>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</si>
  <si>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</si>
  <si>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</si>
  <si>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</si>
  <si>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</si>
  <si>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</si>
  <si>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</si>
  <si>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</si>
  <si>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</si>
  <si>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</si>
  <si>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</si>
  <si>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</si>
  <si>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</si>
  <si>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</si>
  <si>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</si>
  <si>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</si>
  <si>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</si>
  <si>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</si>
  <si>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</si>
  <si>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</si>
  <si>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</si>
  <si>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</si>
  <si>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</si>
  <si>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</si>
  <si>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</si>
  <si>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</si>
  <si>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</si>
  <si>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</si>
  <si>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</si>
  <si>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</si>
  <si>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</si>
  <si>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</si>
  <si>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</si>
  <si>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</si>
  <si>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</si>
  <si>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</si>
  <si>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</si>
  <si>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</si>
  <si>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</si>
  <si>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</si>
  <si>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</si>
  <si>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</si>
  <si>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</si>
  <si>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</si>
  <si>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</si>
  <si>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</si>
  <si>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</si>
  <si>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</si>
  <si>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</si>
  <si>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</si>
  <si>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</si>
  <si>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</si>
  <si>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</si>
  <si>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</si>
  <si>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</si>
  <si>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</si>
  <si>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</si>
  <si>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</si>
  <si>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</si>
  <si>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</si>
  <si>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</si>
  <si>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</si>
  <si>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</si>
  <si>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</si>
  <si>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</si>
  <si>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</si>
  <si>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</si>
  <si>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</si>
  <si>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</si>
  <si>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</si>
  <si>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</si>
  <si>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</si>
  <si>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</si>
  <si>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</si>
  <si>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</si>
  <si>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</si>
  <si>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</si>
  <si>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</si>
  <si>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</si>
  <si>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</si>
  <si>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</si>
  <si>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</si>
  <si>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</si>
  <si>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</si>
  <si>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</si>
  <si>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</si>
  <si>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</si>
  <si>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</si>
  <si>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</si>
  <si>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</si>
  <si>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</si>
  <si>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</si>
  <si>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</si>
  <si>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</si>
  <si>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</si>
  <si>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</si>
  <si>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</si>
  <si>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</si>
  <si>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</si>
  <si>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</si>
  <si>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</si>
  <si>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</si>
  <si>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</si>
  <si>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</si>
  <si>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</si>
  <si>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</si>
  <si>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</si>
  <si>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</si>
  <si>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</si>
  <si>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</si>
  <si>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</si>
  <si>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</si>
  <si>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</si>
  <si>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</si>
  <si>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</si>
  <si>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</si>
  <si>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</si>
  <si>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</si>
  <si>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</si>
  <si>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</si>
  <si>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</si>
  <si>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</si>
  <si>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</si>
  <si>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</si>
  <si>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</si>
  <si>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</si>
  <si>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</si>
  <si>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</si>
  <si>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</si>
  <si>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</si>
  <si>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</si>
  <si>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</si>
  <si>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</si>
  <si>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</si>
  <si>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</si>
  <si>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</si>
  <si>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</si>
  <si>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</si>
  <si>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</si>
  <si>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</si>
  <si>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</si>
  <si>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</si>
  <si>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</si>
  <si>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</si>
  <si>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</si>
  <si>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</si>
  <si>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</si>
  <si>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</si>
  <si>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</si>
  <si>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</si>
  <si>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</si>
  <si>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</si>
  <si>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</si>
  <si>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</si>
  <si>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</si>
  <si>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</si>
  <si>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</si>
  <si>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</si>
  <si>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</si>
  <si>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</si>
  <si>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</si>
  <si>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</si>
  <si>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</si>
  <si>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</si>
  <si>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</si>
  <si>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</si>
  <si>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</si>
  <si>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</si>
  <si>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</si>
  <si>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</si>
  <si>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</si>
  <si>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</si>
  <si>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</si>
  <si>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</si>
  <si>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</si>
  <si>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</si>
  <si>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</si>
  <si>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</si>
  <si>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</si>
  <si>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</si>
  <si>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</si>
  <si>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</si>
  <si>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</si>
  <si>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</si>
  <si>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</si>
  <si>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</si>
  <si>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</si>
  <si>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</si>
  <si>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</si>
  <si>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</si>
  <si>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</si>
  <si>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</si>
  <si>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</si>
  <si>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</si>
  <si>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</si>
  <si>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</si>
  <si>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</si>
  <si>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</si>
  <si>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</si>
  <si>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</si>
  <si>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</si>
  <si>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</si>
  <si>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</si>
  <si>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</si>
  <si>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</si>
  <si>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</si>
  <si>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</si>
  <si>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</si>
  <si>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</si>
  <si>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</si>
  <si>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</si>
  <si>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</si>
  <si>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</si>
  <si>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</si>
  <si>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</si>
  <si>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</si>
  <si>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</si>
  <si>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</si>
  <si>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</si>
  <si>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</si>
  <si>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</si>
  <si>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</si>
  <si>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</si>
  <si>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</si>
  <si>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</si>
  <si>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</si>
  <si>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</si>
  <si>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</si>
  <si>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</si>
  <si>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</si>
  <si>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</si>
  <si>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</si>
  <si>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</si>
  <si>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</si>
  <si>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</si>
  <si>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</si>
  <si>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</si>
  <si>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</si>
  <si>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</si>
  <si>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</si>
  <si>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</si>
  <si>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</si>
  <si>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</si>
  <si>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</si>
  <si>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</si>
  <si>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</si>
  <si>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</si>
  <si>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</si>
  <si>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</si>
  <si>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</si>
  <si>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</si>
  <si>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</si>
  <si>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</si>
  <si>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</si>
  <si>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</si>
  <si>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</si>
  <si>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</si>
  <si>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</si>
  <si>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</si>
  <si>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</si>
  <si>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</si>
  <si>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</si>
  <si>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</si>
  <si>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</si>
  <si>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</si>
  <si>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</si>
  <si>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</si>
  <si>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</si>
  <si>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</si>
  <si>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</si>
  <si>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</si>
  <si>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</si>
  <si>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</si>
  <si>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</si>
  <si>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</si>
  <si>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</si>
  <si>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</si>
  <si>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</si>
  <si>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</si>
  <si>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</si>
  <si>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</si>
  <si>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</si>
  <si>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</si>
  <si>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</si>
  <si>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</si>
  <si>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</si>
  <si>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</si>
  <si>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</si>
  <si>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</si>
  <si>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</si>
  <si>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</si>
  <si>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</si>
  <si>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</si>
  <si>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</si>
  <si>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</si>
  <si>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</si>
  <si>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</si>
  <si>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</si>
  <si>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</si>
  <si>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</si>
  <si>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</si>
  <si>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</si>
  <si>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</si>
  <si>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</si>
  <si>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</si>
  <si>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</si>
  <si>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</si>
  <si>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</si>
  <si>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</si>
  <si>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</si>
  <si>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</si>
  <si>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</si>
  <si>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</si>
  <si>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</si>
  <si>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</si>
  <si>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</si>
  <si>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</si>
  <si>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</si>
  <si>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</si>
  <si>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</si>
  <si>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</si>
  <si>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</si>
  <si>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</si>
  <si>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</si>
  <si>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</si>
  <si>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</si>
  <si>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</si>
  <si>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</si>
  <si>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</si>
  <si>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</si>
  <si>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</si>
  <si>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</si>
  <si>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</si>
  <si>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</si>
  <si>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</si>
  <si>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</si>
  <si>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</si>
  <si>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</si>
  <si>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</si>
  <si>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</si>
  <si>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</si>
  <si>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</si>
  <si>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</si>
  <si>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</si>
  <si>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</si>
  <si>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</si>
  <si>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</si>
  <si>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</si>
  <si>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</si>
  <si>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</si>
  <si>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</si>
  <si>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</si>
  <si>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</si>
  <si>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</si>
  <si>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</si>
  <si>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</si>
  <si>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</si>
  <si>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</si>
  <si>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</si>
  <si>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</si>
  <si>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</si>
  <si>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</si>
  <si>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</si>
  <si>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</si>
  <si>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</si>
  <si>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</si>
  <si>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</si>
  <si>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</si>
  <si>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</si>
  <si>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</si>
  <si>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</si>
  <si>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</si>
  <si>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</si>
  <si>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</si>
  <si>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</si>
  <si>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</si>
  <si>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</si>
  <si>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</si>
  <si>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</si>
  <si>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</si>
  <si>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</si>
  <si>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</si>
  <si>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</si>
  <si>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</si>
  <si>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</si>
  <si>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</si>
  <si>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</si>
  <si>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</si>
  <si>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</si>
  <si>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</si>
  <si>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</si>
  <si>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</si>
  <si>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</si>
  <si>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</si>
  <si>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</si>
  <si>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</si>
  <si>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</si>
  <si>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</si>
  <si>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</si>
  <si>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</si>
  <si>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</si>
  <si>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</si>
  <si>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</si>
  <si>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</si>
  <si>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</si>
  <si>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</si>
  <si>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</si>
  <si>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</si>
  <si>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</si>
  <si>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</si>
  <si>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</si>
  <si>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</si>
  <si>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</si>
  <si>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</si>
  <si>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</si>
  <si>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</si>
  <si>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</si>
  <si>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</si>
  <si>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</si>
  <si>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</si>
  <si>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</si>
  <si>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</si>
  <si>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</si>
  <si>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</si>
  <si>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</si>
  <si>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</si>
  <si>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</si>
  <si>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</si>
  <si>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</si>
  <si>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</si>
  <si>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</si>
  <si>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</si>
  <si>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</si>
  <si>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</si>
  <si>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</si>
  <si>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</si>
  <si>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</si>
  <si>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</si>
  <si>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</si>
  <si>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</si>
  <si>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</si>
  <si>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</si>
  <si>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</si>
  <si>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</si>
  <si>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</si>
  <si>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</si>
  <si>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</si>
  <si>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</si>
  <si>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</si>
  <si>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</si>
  <si>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</si>
  <si>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</si>
  <si>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</si>
  <si>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</si>
  <si>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</si>
  <si>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</si>
  <si>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</si>
  <si>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</si>
  <si>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</si>
  <si>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</si>
  <si>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</si>
  <si>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</si>
  <si>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</si>
  <si>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</si>
  <si>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</si>
  <si>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</si>
  <si>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</si>
  <si>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</si>
  <si>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</si>
  <si>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</si>
  <si>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</si>
  <si>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</si>
  <si>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</si>
  <si>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</si>
  <si>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</si>
  <si>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</si>
  <si>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</si>
  <si>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</si>
  <si>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</si>
  <si>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</si>
  <si>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</si>
  <si>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</si>
  <si>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</si>
  <si>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</si>
  <si>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</si>
  <si>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</si>
  <si>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</si>
  <si>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</si>
  <si>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</si>
  <si>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</si>
  <si>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</si>
  <si>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</si>
  <si>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</si>
  <si>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</si>
  <si>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</si>
  <si>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</si>
  <si>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</si>
  <si>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</si>
  <si>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</si>
  <si>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</si>
  <si>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</si>
  <si>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</si>
  <si>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</si>
  <si>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</si>
  <si>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</si>
  <si>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</si>
  <si>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</si>
  <si>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</si>
  <si>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</si>
  <si>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</si>
  <si>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</si>
  <si>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</si>
  <si>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</si>
  <si>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</si>
  <si>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</si>
  <si>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</si>
  <si>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</si>
  <si>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</si>
  <si>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</si>
  <si>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</si>
  <si>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</si>
  <si>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</si>
  <si>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</si>
  <si>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</si>
  <si>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</si>
  <si>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</si>
  <si>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</si>
  <si>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</si>
  <si>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</si>
  <si>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</si>
  <si>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</si>
  <si>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</si>
  <si>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</si>
  <si>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</si>
  <si>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</si>
  <si>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</si>
  <si>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</si>
  <si>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</si>
  <si>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</si>
  <si>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</si>
  <si>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</si>
  <si>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</si>
  <si>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</si>
  <si>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</si>
  <si>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</si>
  <si>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</si>
  <si>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</si>
  <si>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</si>
  <si>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</si>
  <si>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</si>
  <si>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</si>
  <si>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</si>
  <si>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</si>
  <si>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</si>
  <si>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</si>
  <si>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</si>
  <si>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</si>
  <si>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</si>
  <si>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</si>
  <si>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</si>
  <si>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</si>
  <si>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</si>
  <si>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</si>
  <si>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</si>
  <si>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</si>
  <si>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</si>
  <si>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</si>
  <si>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</si>
  <si>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</si>
  <si>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</si>
  <si>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</si>
  <si>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</si>
  <si>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</si>
  <si>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</si>
  <si>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</si>
  <si>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</si>
  <si>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</si>
  <si>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</si>
  <si>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</si>
  <si>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</si>
  <si>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</si>
  <si>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</si>
  <si>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</si>
  <si>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</si>
  <si>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</si>
  <si>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</si>
  <si>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</si>
  <si>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</si>
  <si>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</si>
  <si>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</si>
  <si>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</si>
  <si>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</si>
  <si>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</si>
  <si>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</si>
  <si>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</si>
  <si>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</si>
  <si>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</si>
  <si>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</si>
  <si>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</si>
  <si>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</si>
  <si>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</si>
  <si>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</si>
  <si>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</si>
  <si>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</si>
  <si>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</si>
  <si>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</si>
  <si>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</si>
  <si>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</si>
  <si>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</si>
  <si>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</si>
  <si>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</si>
  <si>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</si>
  <si>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</si>
  <si>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</si>
  <si>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</si>
  <si>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</si>
  <si>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</si>
  <si>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</si>
  <si>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</si>
  <si>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</si>
  <si>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</si>
  <si>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</si>
  <si>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</si>
  <si>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</si>
  <si>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</si>
  <si>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</si>
  <si>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</si>
  <si>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</si>
  <si>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</si>
  <si>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</si>
  <si>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</si>
  <si>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</si>
  <si>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</si>
  <si>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</si>
  <si>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</si>
  <si>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</si>
  <si>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</si>
  <si>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</si>
  <si>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</si>
  <si>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</si>
  <si>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</si>
  <si>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</si>
  <si>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</si>
  <si>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</si>
  <si>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</si>
  <si>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</si>
  <si>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</si>
  <si>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</si>
  <si>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</si>
  <si>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</si>
  <si>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</si>
  <si>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</si>
  <si>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</si>
  <si>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</si>
  <si>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</si>
  <si>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</si>
  <si>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</si>
  <si>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</si>
  <si>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</si>
  <si>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</si>
  <si>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</si>
  <si>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</si>
  <si>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</si>
  <si>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</si>
  <si>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</si>
  <si>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</si>
  <si>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</si>
  <si>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</si>
  <si>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</si>
  <si>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</si>
  <si>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</si>
  <si>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</si>
  <si>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</si>
  <si>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</si>
  <si>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</si>
  <si>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</si>
  <si>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</si>
  <si>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</si>
  <si>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</si>
  <si>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</si>
  <si>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</si>
  <si>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</si>
  <si>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</si>
  <si>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</si>
  <si>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</si>
  <si>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</si>
  <si>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</si>
  <si>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</si>
  <si>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</si>
  <si>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</si>
  <si>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</si>
  <si>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</si>
  <si>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</si>
  <si>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</si>
  <si>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</si>
  <si>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</si>
  <si>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</si>
  <si>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</si>
  <si>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</si>
  <si>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</si>
  <si>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</si>
  <si>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</si>
  <si>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</si>
  <si>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</si>
  <si>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</si>
  <si>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</si>
  <si>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</si>
  <si>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</si>
  <si>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</si>
  <si>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</si>
  <si>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</si>
  <si>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</si>
  <si>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</si>
  <si>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</si>
  <si>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</si>
  <si>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</si>
  <si>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</si>
  <si>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</si>
  <si>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</si>
  <si>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</si>
  <si>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</si>
  <si>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</si>
  <si>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</si>
  <si>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</si>
  <si>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</si>
  <si>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</si>
  <si>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</si>
  <si>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</si>
  <si>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</si>
  <si>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</si>
  <si>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</si>
  <si>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</si>
  <si>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</si>
  <si>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</si>
  <si>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</si>
  <si>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</si>
  <si>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</si>
  <si>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</si>
  <si>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</si>
  <si>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</si>
  <si>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</si>
  <si>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</si>
  <si>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</si>
  <si>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</si>
  <si>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</si>
  <si>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</si>
  <si>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</si>
  <si>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</si>
  <si>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</si>
  <si>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</si>
  <si>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</si>
  <si>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</si>
  <si>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</si>
  <si>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</si>
  <si>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</si>
  <si>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</si>
  <si>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</si>
  <si>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</si>
  <si>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</si>
  <si>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</si>
  <si>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</si>
  <si>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</si>
  <si>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</si>
  <si>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</si>
  <si>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</si>
  <si>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</si>
  <si>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</si>
  <si>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</si>
  <si>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</si>
  <si>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</si>
  <si>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</si>
  <si>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</si>
  <si>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</si>
  <si>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</si>
  <si>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</si>
  <si>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</si>
  <si>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</si>
  <si>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</si>
  <si>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</si>
  <si>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</si>
  <si>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</si>
  <si>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</si>
  <si>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</si>
  <si>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</si>
  <si>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</si>
  <si>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</si>
  <si>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</si>
  <si>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</si>
  <si>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</si>
  <si>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</si>
  <si>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</si>
  <si>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</si>
  <si>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</si>
  <si>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</si>
  <si>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</si>
  <si>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</si>
  <si>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</si>
  <si>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</si>
  <si>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</si>
  <si>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</si>
  <si>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</si>
  <si>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</si>
  <si>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</si>
  <si>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</si>
  <si>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</si>
  <si>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</si>
  <si>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</si>
  <si>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</si>
  <si>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</si>
  <si>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</si>
  <si>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</si>
  <si>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</si>
  <si>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</si>
  <si>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</si>
  <si>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</si>
  <si>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</si>
  <si>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</si>
  <si>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</si>
  <si>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</si>
  <si>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</si>
  <si>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</si>
  <si>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</si>
  <si>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</si>
  <si>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</si>
  <si>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</si>
  <si>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</si>
  <si>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</si>
  <si>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</si>
  <si>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</si>
  <si>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</si>
  <si>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</si>
  <si>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</si>
  <si>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</si>
  <si>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</si>
  <si>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</si>
  <si>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</si>
  <si>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</si>
  <si>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</si>
  <si>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</si>
  <si>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</si>
  <si>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</si>
  <si>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</si>
  <si>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</si>
  <si>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</si>
  <si>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</si>
  <si>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</si>
  <si>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</si>
  <si>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</si>
  <si>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</si>
  <si>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</si>
  <si>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</si>
  <si>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</si>
  <si>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</si>
  <si>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</si>
  <si>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</si>
  <si>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</si>
  <si>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</si>
  <si>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</si>
  <si>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</si>
  <si>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</si>
  <si>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</si>
  <si>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</si>
  <si>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</si>
  <si>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</si>
  <si>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</si>
  <si>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</si>
  <si>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</si>
  <si>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</si>
  <si>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</si>
  <si>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</si>
  <si>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</si>
  <si>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</si>
  <si>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</si>
  <si>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</si>
  <si>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</si>
  <si>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</si>
  <si>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</si>
  <si>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</si>
  <si>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</si>
  <si>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</si>
  <si>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</si>
  <si>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</si>
  <si>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</si>
  <si>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</si>
  <si>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</si>
  <si>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</si>
  <si>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</si>
  <si>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</si>
  <si>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</si>
  <si>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</si>
  <si>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</si>
  <si>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</si>
  <si>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</si>
  <si>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</si>
  <si>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</si>
  <si>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</si>
  <si>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</si>
  <si>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</si>
  <si>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</si>
  <si>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</si>
  <si>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</si>
  <si>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</si>
  <si>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</si>
  <si>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</si>
  <si>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</si>
  <si>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</si>
  <si>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</si>
  <si>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</si>
  <si>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</si>
  <si>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</si>
  <si>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</si>
  <si>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</si>
  <si>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</si>
  <si>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</si>
  <si>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</si>
  <si>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</si>
  <si>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</si>
  <si>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</si>
  <si>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</si>
  <si>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</si>
  <si>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</si>
  <si>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</si>
  <si>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</si>
  <si>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</si>
  <si>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</si>
  <si>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</si>
  <si>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</si>
  <si>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</si>
  <si>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</si>
  <si>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</si>
  <si>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</si>
  <si>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</si>
  <si>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</si>
  <si>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</si>
  <si>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</si>
  <si>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</si>
  <si>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</si>
  <si>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</si>
  <si>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</si>
  <si>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</si>
  <si>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</si>
  <si>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</si>
  <si>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</si>
  <si>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</si>
  <si>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</si>
  <si>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</si>
  <si>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</si>
  <si>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</si>
  <si>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</si>
  <si>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</si>
  <si>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</si>
  <si>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</si>
  <si>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</si>
  <si>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</si>
  <si>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</si>
  <si>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</si>
  <si>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</si>
  <si>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</si>
  <si>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</si>
  <si>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</si>
  <si>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</si>
  <si>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</si>
  <si>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</si>
  <si>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</si>
  <si>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</si>
  <si>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</si>
  <si>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</si>
  <si>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</si>
  <si>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</si>
  <si>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</si>
  <si>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</si>
  <si>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</si>
  <si>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</si>
  <si>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</si>
  <si>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</si>
  <si>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</si>
  <si>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</si>
  <si>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</si>
  <si>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</si>
  <si>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</si>
  <si>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</si>
  <si>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</si>
  <si>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</si>
  <si>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</si>
  <si>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</si>
  <si>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</si>
  <si>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</si>
  <si>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</si>
  <si>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</si>
  <si>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</si>
  <si>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</si>
  <si>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</si>
  <si>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</si>
  <si>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</si>
  <si>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</si>
  <si>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</si>
  <si>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</si>
  <si>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</si>
  <si>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</si>
  <si>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</si>
  <si>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</si>
  <si>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</si>
  <si>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</si>
  <si>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</si>
  <si>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</si>
  <si>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</si>
  <si>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</si>
  <si>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</si>
  <si>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</si>
  <si>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</si>
  <si>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</si>
  <si>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</si>
  <si>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</si>
  <si>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</si>
  <si>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</si>
  <si>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</si>
  <si>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</si>
  <si>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</si>
  <si>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</si>
  <si>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</si>
  <si>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</si>
  <si>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</si>
  <si>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</si>
  <si>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</si>
  <si>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</si>
  <si>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</si>
  <si>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</si>
  <si>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</si>
  <si>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</si>
  <si>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</si>
  <si>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</si>
  <si>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</si>
  <si>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</si>
  <si>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</si>
  <si>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</si>
  <si>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</si>
  <si>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</si>
  <si>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</si>
  <si>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</si>
  <si>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</si>
  <si>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</si>
  <si>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</si>
  <si>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</si>
  <si>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</si>
  <si>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</si>
  <si>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</si>
  <si>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</si>
  <si>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</si>
  <si>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</si>
  <si>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</si>
  <si>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</si>
  <si>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</si>
  <si>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</si>
  <si>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</si>
  <si>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</si>
  <si>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</si>
  <si>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</si>
  <si>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</si>
  <si>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</si>
  <si>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</si>
  <si>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</si>
  <si>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</si>
  <si>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</si>
  <si>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</si>
  <si>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</si>
  <si>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</si>
  <si>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</si>
  <si>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</si>
  <si>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</si>
  <si>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</si>
  <si>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</si>
  <si>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</si>
  <si>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</si>
  <si>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</si>
  <si>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</si>
  <si>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</si>
  <si>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</si>
  <si>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</si>
  <si>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</si>
  <si>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</si>
  <si>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</si>
  <si>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</si>
  <si>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</si>
  <si>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</si>
  <si>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</si>
  <si>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</si>
  <si>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</si>
  <si>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</si>
  <si>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</si>
  <si>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</si>
  <si>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</si>
  <si>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</si>
  <si>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</si>
  <si>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</si>
  <si>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</si>
  <si>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</si>
  <si>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</si>
  <si>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</si>
  <si>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</si>
  <si>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</si>
  <si>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</si>
  <si>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</si>
  <si>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</si>
  <si>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</si>
  <si>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</si>
  <si>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</si>
  <si>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</si>
  <si>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</si>
  <si>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</si>
  <si>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</si>
  <si>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</si>
  <si>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</si>
  <si>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</si>
  <si>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</si>
  <si>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</si>
  <si>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</si>
  <si>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</si>
  <si>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</si>
  <si>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</si>
  <si>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</si>
  <si>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</si>
  <si>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</si>
  <si>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</si>
  <si>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</si>
  <si>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</si>
  <si>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</si>
  <si>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</si>
  <si>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</si>
  <si>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</si>
  <si>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</si>
  <si>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</si>
  <si>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</si>
  <si>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</si>
  <si>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</si>
  <si>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</si>
  <si>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</si>
  <si>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</si>
  <si>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</si>
  <si>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</si>
  <si>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</si>
  <si>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</si>
  <si>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</si>
  <si>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</si>
  <si>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</si>
  <si>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</si>
  <si>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</si>
  <si>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</si>
  <si>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</si>
  <si>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</si>
  <si>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</si>
  <si>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</si>
  <si>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</si>
  <si>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</si>
  <si>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</si>
  <si>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</si>
  <si>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</si>
  <si>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</si>
  <si>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</si>
  <si>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</si>
  <si>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</si>
  <si>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</si>
  <si>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</si>
  <si>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</si>
  <si>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</si>
  <si>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</si>
  <si>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</si>
  <si>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</si>
  <si>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</si>
  <si>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</si>
  <si>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</si>
  <si>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</si>
  <si>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</si>
  <si>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</si>
  <si>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</si>
  <si>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</si>
  <si>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</si>
  <si>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</si>
  <si>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</si>
  <si>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</si>
  <si>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</si>
  <si>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</si>
  <si>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</si>
  <si>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</si>
  <si>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</si>
  <si>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</si>
  <si>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</si>
  <si>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</si>
  <si>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</si>
  <si>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</si>
  <si>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</si>
  <si>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</si>
  <si>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</si>
  <si>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</si>
  <si>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</si>
  <si>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</si>
  <si>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</si>
  <si>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</si>
  <si>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</si>
  <si>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</si>
  <si>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</si>
  <si>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</si>
  <si>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</si>
  <si>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</si>
  <si>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</si>
  <si>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</si>
  <si>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</si>
  <si>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</si>
  <si>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</si>
  <si>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</si>
  <si>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</si>
  <si>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</si>
  <si>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</si>
  <si>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</si>
  <si>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</si>
  <si>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</si>
  <si>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</si>
  <si>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</si>
  <si>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</si>
  <si>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</si>
  <si>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</si>
  <si>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</si>
  <si>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</si>
  <si>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</si>
  <si>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</si>
  <si>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</si>
  <si>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</si>
  <si>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</si>
  <si>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</si>
  <si>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</si>
  <si>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</si>
  <si>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</si>
  <si>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</si>
  <si>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</si>
  <si>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</si>
  <si>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</si>
  <si>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</si>
  <si>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</si>
  <si>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</si>
  <si>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</si>
  <si>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</si>
  <si>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</si>
  <si>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</si>
  <si>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</si>
  <si>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</si>
  <si>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</si>
  <si>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</si>
  <si>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</si>
  <si>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</si>
  <si>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</si>
  <si>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</si>
  <si>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</si>
  <si>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</si>
  <si>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</si>
  <si>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</si>
  <si>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</si>
  <si>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</si>
  <si>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</si>
  <si>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</si>
  <si>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</si>
  <si>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</si>
  <si>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</si>
  <si>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</si>
  <si>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</si>
  <si>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</si>
  <si>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</si>
  <si>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</si>
  <si>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</si>
  <si>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</si>
  <si>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</si>
  <si>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</si>
  <si>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</si>
  <si>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</si>
  <si>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</si>
  <si>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</si>
  <si>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</si>
  <si>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</si>
  <si>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</si>
  <si>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</si>
  <si>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</si>
  <si>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</si>
  <si>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</si>
  <si>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</si>
  <si>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</si>
  <si>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</si>
  <si>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</si>
  <si>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</si>
  <si>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</si>
  <si>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</si>
  <si>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</si>
  <si>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</si>
  <si>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</si>
  <si>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</si>
  <si>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</si>
  <si>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</si>
  <si>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</si>
  <si>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</si>
  <si>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</si>
  <si>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</si>
  <si>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</si>
  <si>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</si>
  <si>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</si>
  <si>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</si>
  <si>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</si>
  <si>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</si>
  <si>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</si>
  <si>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</si>
  <si>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</si>
  <si>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</si>
  <si>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</si>
  <si>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</si>
  <si>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</si>
  <si>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</si>
  <si>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</si>
  <si>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</si>
  <si>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</si>
  <si>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</si>
  <si>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</si>
  <si>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</si>
  <si>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</si>
  <si>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</si>
  <si>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</si>
  <si>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</si>
  <si>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</si>
  <si>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</si>
  <si>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</si>
  <si>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</si>
  <si>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</si>
  <si>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</si>
  <si>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</si>
  <si>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</si>
  <si>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</si>
  <si>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</si>
  <si>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</si>
  <si>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</si>
  <si>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</si>
  <si>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</si>
  <si>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</si>
  <si>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</si>
  <si>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</si>
  <si>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</si>
  <si>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</si>
  <si>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</si>
  <si>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</si>
  <si>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</si>
  <si>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</si>
  <si>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</si>
  <si>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</si>
  <si>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</si>
  <si>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</si>
  <si>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</si>
  <si>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</si>
  <si>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</si>
  <si>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</si>
  <si>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</si>
  <si>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</si>
  <si>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</si>
  <si>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</si>
  <si>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</si>
  <si>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</si>
  <si>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</si>
  <si>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</si>
  <si>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</si>
  <si>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</si>
  <si>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</si>
  <si>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</si>
  <si>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</si>
  <si>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</si>
  <si>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</si>
  <si>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</si>
  <si>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</si>
  <si>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</si>
  <si>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</si>
  <si>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</si>
  <si>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</si>
  <si>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</si>
  <si>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</si>
  <si>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</si>
  <si>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</si>
  <si>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</si>
  <si>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</si>
  <si>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</si>
  <si>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</si>
  <si>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</si>
  <si>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</si>
  <si>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</si>
  <si>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</si>
  <si>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</si>
  <si>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</si>
  <si>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</si>
  <si>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</si>
  <si>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</si>
  <si>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</si>
  <si>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</si>
  <si>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</si>
  <si>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</si>
  <si>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</si>
  <si>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</si>
  <si>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</si>
  <si>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</si>
  <si>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</si>
  <si>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</si>
  <si>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</si>
  <si>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</si>
  <si>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</si>
  <si>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</si>
  <si>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</si>
  <si>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</si>
  <si>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</si>
  <si>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</si>
  <si>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</si>
  <si>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</si>
  <si>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</si>
  <si>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</si>
  <si>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</si>
  <si>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</si>
  <si>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</si>
  <si>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</si>
  <si>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</si>
  <si>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</si>
  <si>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</si>
  <si>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</si>
  <si>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</si>
  <si>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</si>
  <si>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</si>
  <si>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</si>
  <si>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</si>
  <si>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</si>
  <si>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</si>
  <si>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</si>
  <si>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</si>
  <si>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</si>
  <si>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</si>
  <si>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</si>
  <si>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</si>
  <si>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</si>
  <si>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</si>
  <si>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</si>
  <si>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</si>
  <si>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</si>
  <si>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</si>
  <si>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</si>
  <si>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</si>
  <si>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</si>
  <si>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</si>
  <si>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</si>
  <si>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</si>
  <si>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</si>
  <si>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</si>
  <si>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</si>
  <si>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</si>
  <si>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</si>
  <si>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</si>
  <si>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</si>
  <si>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</si>
  <si>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</si>
  <si>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</si>
  <si>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</si>
  <si>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</si>
  <si>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</si>
  <si>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</si>
  <si>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</si>
  <si>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</si>
  <si>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</si>
  <si>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</si>
  <si>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</si>
  <si>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</si>
  <si>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</si>
  <si>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</si>
  <si>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</si>
  <si>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</si>
  <si>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</si>
  <si>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</si>
  <si>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</si>
  <si>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</si>
  <si>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</si>
  <si>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</si>
  <si>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</si>
  <si>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</si>
  <si>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</si>
  <si>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</si>
  <si>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</si>
  <si>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</si>
  <si>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</si>
  <si>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</si>
  <si>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</si>
  <si>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</si>
  <si>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</si>
  <si>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</si>
  <si>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</si>
  <si>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</si>
  <si>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</si>
  <si>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</si>
  <si>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</si>
  <si>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</si>
  <si>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</si>
  <si>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</si>
  <si>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</si>
  <si>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</si>
  <si>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</si>
  <si>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</si>
  <si>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</si>
  <si>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</si>
  <si>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</si>
  <si>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</si>
  <si>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</si>
  <si>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</si>
  <si>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</si>
  <si>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</si>
  <si>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</si>
  <si>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</si>
  <si>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</si>
  <si>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</si>
  <si>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</si>
  <si>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</si>
  <si>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</si>
  <si>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</si>
  <si>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</si>
  <si>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</si>
  <si>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</si>
  <si>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</si>
  <si>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</si>
  <si>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</si>
  <si>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</si>
  <si>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</si>
  <si>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</si>
  <si>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</si>
  <si>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</si>
  <si>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</si>
  <si>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</si>
  <si>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</si>
  <si>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</si>
  <si>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</si>
  <si>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</si>
  <si>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</si>
  <si>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</si>
  <si>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</si>
  <si>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</si>
  <si>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</si>
  <si>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</si>
  <si>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</si>
  <si>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</si>
  <si>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</si>
  <si>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</si>
  <si>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</si>
  <si>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</si>
  <si>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</si>
  <si>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</si>
  <si>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</si>
  <si>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</si>
  <si>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</si>
  <si>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</si>
  <si>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</si>
  <si>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</si>
  <si>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</si>
  <si>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</si>
  <si>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</si>
  <si>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</si>
  <si>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</si>
  <si>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</si>
  <si>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</si>
  <si>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</si>
  <si>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</si>
  <si>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</si>
  <si>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</si>
  <si>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</si>
  <si>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</si>
  <si>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</si>
  <si>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</si>
  <si>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</si>
  <si>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</si>
  <si>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</si>
  <si>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</si>
  <si>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</si>
  <si>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</si>
  <si>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</si>
  <si>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</si>
  <si>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</si>
  <si>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</si>
  <si>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</si>
  <si>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</si>
  <si>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</si>
  <si>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</si>
  <si>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</si>
  <si>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</si>
  <si>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</si>
  <si>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</si>
  <si>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</si>
  <si>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</si>
  <si>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</si>
  <si>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</si>
  <si>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</si>
  <si>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</si>
  <si>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</si>
  <si>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</si>
  <si>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</si>
  <si>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</si>
  <si>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</si>
  <si>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</si>
  <si>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</si>
  <si>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</si>
  <si>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</si>
  <si>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</si>
  <si>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</si>
  <si>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</si>
  <si>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</si>
  <si>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</si>
  <si>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</si>
  <si>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</si>
  <si>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</si>
  <si>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</si>
  <si>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</si>
  <si>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</si>
  <si>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</si>
  <si>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</si>
  <si>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</si>
  <si>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</si>
  <si>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</si>
  <si>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</si>
  <si>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</si>
  <si>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</si>
  <si>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</si>
  <si>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</si>
  <si>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</si>
  <si>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</si>
  <si>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</si>
  <si>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</si>
  <si>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</si>
  <si>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</si>
  <si>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</si>
  <si>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</si>
  <si>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</si>
  <si>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</si>
  <si>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</si>
  <si>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</si>
  <si>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</si>
  <si>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</si>
  <si>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</si>
  <si>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</si>
  <si>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</si>
  <si>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</si>
  <si>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</si>
  <si>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</si>
  <si>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</si>
  <si>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</si>
  <si>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</si>
  <si>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</si>
  <si>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</si>
  <si>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</si>
  <si>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</si>
  <si>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</si>
  <si>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</si>
  <si>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</si>
  <si>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</si>
  <si>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</si>
  <si>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</si>
  <si>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</si>
  <si>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</si>
  <si>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</si>
  <si>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</si>
  <si>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</si>
  <si>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</si>
  <si>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</si>
  <si>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</si>
  <si>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</si>
  <si>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</si>
  <si>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</si>
  <si>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</si>
  <si>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</si>
  <si>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</si>
  <si>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</si>
  <si>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</si>
  <si>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</si>
  <si>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</si>
  <si>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</si>
  <si>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</si>
  <si>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</si>
  <si>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</si>
  <si>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</si>
  <si>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</si>
  <si>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</si>
  <si>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</si>
  <si>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</si>
  <si>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</si>
  <si>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</si>
  <si>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</si>
  <si>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</si>
  <si>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</si>
  <si>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</si>
  <si>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</si>
  <si>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</si>
  <si>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</si>
  <si>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</si>
  <si>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</si>
  <si>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</si>
  <si>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</si>
  <si>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</si>
  <si>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</si>
  <si>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</si>
  <si>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</si>
  <si>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</si>
  <si>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</si>
  <si>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</si>
  <si>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</si>
  <si>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</si>
  <si>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</si>
  <si>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</si>
  <si>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</si>
  <si>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</si>
  <si>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</si>
  <si>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</si>
  <si>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</si>
  <si>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</si>
  <si>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</si>
  <si>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</si>
  <si>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</si>
  <si>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</si>
  <si>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</si>
  <si>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</si>
  <si>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</si>
  <si>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</si>
  <si>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</si>
  <si>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</si>
  <si>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</si>
  <si>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</si>
  <si>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</si>
  <si>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</si>
  <si>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</si>
  <si>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</si>
  <si>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</si>
  <si>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</si>
  <si>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</si>
  <si>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</si>
  <si>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</si>
  <si>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</si>
  <si>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</si>
  <si>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</si>
  <si>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</si>
  <si>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</si>
  <si>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</si>
  <si>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</si>
  <si>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</si>
  <si>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</si>
  <si>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</si>
  <si>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</si>
  <si>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</si>
  <si>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</si>
  <si>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</si>
  <si>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</si>
  <si>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</si>
  <si>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</si>
  <si>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</si>
  <si>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</si>
  <si>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</si>
  <si>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</si>
  <si>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</si>
  <si>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</si>
  <si>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</si>
  <si>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</si>
  <si>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</si>
  <si>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</si>
  <si>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</si>
  <si>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</si>
  <si>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</si>
  <si>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</si>
  <si>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</si>
  <si>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</si>
  <si>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</si>
  <si>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</si>
  <si>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</si>
  <si>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</si>
  <si>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</si>
  <si>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</si>
  <si>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</si>
  <si>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</si>
  <si>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</si>
  <si>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</si>
  <si>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</si>
  <si>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</si>
  <si>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</si>
  <si>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</si>
  <si>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</si>
  <si>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</si>
  <si>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</si>
  <si>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</si>
  <si>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</si>
  <si>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</si>
  <si>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</si>
  <si>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</si>
  <si>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</si>
  <si>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</si>
  <si>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</si>
  <si>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</si>
  <si>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</si>
  <si>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</si>
  <si>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</si>
  <si>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</si>
  <si>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</si>
  <si>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</si>
  <si>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</si>
  <si>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</si>
  <si>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</si>
  <si>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</si>
  <si>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</si>
  <si>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</si>
  <si>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</si>
  <si>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</si>
  <si>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</si>
  <si>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</si>
  <si>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</si>
  <si>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</si>
  <si>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</si>
  <si>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</si>
  <si>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</si>
  <si>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</si>
  <si>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</si>
  <si>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</si>
  <si>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</si>
  <si>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</si>
  <si>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</si>
  <si>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</si>
  <si>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</si>
  <si>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</si>
  <si>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</si>
  <si>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</si>
  <si>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</si>
  <si>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</si>
  <si>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</si>
  <si>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</si>
  <si>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</si>
  <si>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</si>
  <si>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</si>
  <si>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</si>
  <si>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</si>
  <si>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</si>
  <si>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</si>
  <si>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</si>
  <si>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</si>
  <si>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</si>
  <si>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</si>
  <si>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</si>
  <si>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</si>
  <si>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</si>
  <si>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</si>
  <si>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</si>
  <si>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</si>
  <si>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</si>
  <si>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</si>
  <si>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</si>
  <si>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</si>
  <si>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</si>
  <si>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</si>
  <si>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</si>
  <si>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</si>
  <si>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</si>
  <si>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</si>
  <si>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</si>
  <si>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</si>
  <si>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</si>
  <si>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</si>
  <si>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</si>
  <si>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</si>
  <si>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</si>
  <si>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</si>
  <si>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</si>
  <si>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</si>
  <si>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</si>
  <si>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</si>
  <si>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</si>
  <si>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</si>
  <si>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</si>
  <si>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</si>
  <si>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</si>
  <si>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</si>
  <si>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</si>
  <si>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</si>
  <si>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</si>
  <si>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</si>
  <si>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</si>
  <si>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</si>
  <si>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</si>
  <si>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</si>
  <si>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</si>
  <si>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</si>
  <si>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</si>
  <si>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</si>
  <si>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</si>
  <si>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</si>
  <si>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</si>
  <si>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</si>
  <si>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</si>
  <si>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</si>
  <si>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</si>
  <si>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</si>
  <si>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</si>
  <si>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</si>
  <si>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</si>
  <si>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</si>
  <si>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</si>
  <si>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</si>
  <si>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</si>
  <si>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</si>
  <si>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</si>
  <si>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</si>
  <si>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</si>
  <si>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</si>
  <si>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</si>
  <si>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</si>
  <si>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</si>
  <si>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</si>
  <si>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</si>
  <si>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</si>
  <si>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</si>
  <si>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</si>
  <si>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</si>
  <si>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</si>
  <si>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</si>
  <si>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</si>
  <si>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</si>
  <si>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</si>
  <si>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</si>
  <si>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</si>
  <si>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</si>
  <si>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</si>
  <si>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</si>
  <si>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</si>
  <si>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</si>
  <si>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</si>
  <si>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</si>
  <si>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</si>
  <si>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</si>
  <si>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</si>
  <si>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</si>
  <si>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</si>
  <si>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</si>
  <si>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</si>
  <si>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</si>
  <si>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</si>
  <si>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</si>
  <si>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</si>
  <si>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</si>
  <si>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</si>
  <si>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</si>
  <si>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</si>
  <si>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</si>
  <si>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</si>
  <si>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</si>
  <si>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</si>
  <si>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</si>
  <si>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</si>
  <si>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</si>
  <si>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</si>
  <si>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</si>
  <si>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</si>
  <si>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</si>
  <si>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</si>
  <si>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</si>
  <si>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</si>
  <si>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</si>
  <si>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</si>
  <si>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</si>
  <si>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</si>
  <si>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</si>
  <si>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</si>
  <si>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</si>
  <si>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</si>
  <si>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</si>
  <si>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</si>
  <si>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</si>
  <si>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</si>
  <si>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</si>
  <si>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</si>
  <si>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</si>
  <si>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</si>
  <si>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</si>
  <si>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</si>
  <si>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</si>
  <si>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</si>
  <si>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</si>
  <si>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</si>
  <si>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</si>
  <si>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</si>
  <si>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</si>
  <si>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</si>
  <si>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</si>
  <si>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</si>
  <si>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</si>
  <si>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</si>
  <si>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</si>
  <si>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</si>
  <si>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</si>
  <si>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</si>
  <si>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</si>
  <si>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</si>
  <si>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</si>
  <si>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</si>
  <si>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</si>
  <si>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</si>
  <si>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</si>
  <si>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</si>
  <si>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</si>
  <si>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</si>
  <si>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</si>
  <si>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</si>
  <si>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</si>
  <si>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</si>
  <si>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</si>
  <si>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</si>
  <si>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</si>
  <si>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</si>
  <si>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</si>
  <si>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</si>
  <si>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</si>
  <si>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</si>
  <si>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</si>
  <si>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</si>
  <si>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</si>
  <si>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</si>
  <si>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</si>
  <si>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</si>
  <si>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</si>
  <si>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</si>
  <si>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</si>
  <si>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</si>
  <si>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</si>
  <si>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</si>
  <si>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</si>
  <si>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</si>
  <si>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</si>
  <si>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</si>
  <si>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</si>
  <si>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</si>
  <si>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</si>
  <si>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</si>
  <si>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</si>
  <si>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</si>
  <si>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</si>
  <si>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</si>
  <si>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</si>
  <si>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</si>
  <si>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</si>
  <si>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</si>
  <si>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</si>
  <si>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</si>
  <si>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</si>
  <si>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</si>
  <si>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</si>
  <si>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</si>
  <si>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</si>
  <si>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</si>
  <si>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</si>
  <si>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</si>
  <si>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</si>
  <si>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</si>
  <si>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</si>
  <si>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</si>
  <si>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</si>
  <si>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</si>
  <si>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</si>
  <si>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</si>
  <si>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</si>
  <si>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</si>
  <si>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</si>
  <si>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</si>
  <si>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</si>
  <si>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</si>
  <si>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</si>
  <si>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</si>
  <si>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</si>
  <si>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</si>
  <si>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</si>
  <si>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</si>
  <si>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</si>
  <si>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</si>
  <si>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</si>
  <si>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</si>
  <si>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</si>
  <si>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</si>
  <si>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</si>
  <si>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</si>
  <si>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</si>
  <si>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</si>
  <si>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</si>
  <si>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</si>
  <si>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</si>
  <si>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</si>
  <si>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</si>
  <si>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</si>
  <si>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</si>
  <si>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</si>
  <si>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</si>
  <si>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</si>
  <si>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</si>
  <si>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</si>
  <si>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</si>
  <si>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</si>
  <si>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</si>
  <si>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</si>
  <si>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</si>
  <si>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</si>
  <si>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</si>
  <si>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</si>
  <si>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</si>
  <si>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</si>
  <si>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</si>
  <si>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</si>
  <si>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</si>
  <si>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</si>
  <si>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</si>
  <si>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</si>
  <si>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</si>
  <si>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</si>
  <si>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</si>
  <si>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</si>
  <si>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</si>
  <si>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</si>
  <si>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</si>
  <si>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</si>
  <si>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</si>
  <si>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</si>
  <si>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</si>
  <si>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</si>
  <si>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</si>
  <si>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</si>
  <si>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</si>
  <si>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</si>
  <si>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</si>
  <si>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</si>
  <si>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</si>
  <si>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</si>
  <si>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</si>
  <si>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</si>
  <si>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</si>
  <si>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</si>
  <si>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</si>
  <si>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</si>
  <si>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</si>
  <si>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</si>
  <si>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</si>
  <si>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</si>
  <si>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</si>
  <si>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</si>
  <si>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</si>
  <si>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</si>
  <si>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</si>
  <si>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</si>
  <si>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</si>
  <si>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</si>
  <si>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</si>
  <si>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</si>
  <si>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</si>
  <si>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</si>
  <si>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</si>
  <si>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</si>
  <si>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</si>
  <si>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</si>
  <si>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</si>
  <si>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</si>
  <si>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</si>
  <si>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</si>
  <si>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</si>
  <si>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</si>
  <si>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</si>
  <si>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</si>
  <si>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</si>
  <si>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</si>
  <si>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</si>
  <si>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</si>
  <si>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</si>
  <si>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</si>
  <si>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</si>
  <si>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</si>
  <si>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</si>
  <si>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</si>
  <si>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</si>
  <si>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</si>
  <si>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</si>
  <si>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</si>
  <si>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</si>
  <si>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</si>
  <si>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</si>
  <si>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</si>
  <si>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</si>
  <si>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</si>
  <si>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</si>
  <si>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</si>
  <si>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</si>
  <si>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</si>
  <si>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</si>
  <si>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</si>
  <si>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</si>
  <si>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</si>
  <si>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</si>
  <si>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</si>
  <si>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</si>
  <si>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</si>
  <si>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</si>
  <si>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</si>
  <si>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</si>
  <si>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</si>
  <si>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</si>
  <si>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</si>
  <si>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</si>
  <si>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</si>
  <si>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</si>
  <si>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</si>
  <si>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</si>
  <si>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</si>
  <si>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</si>
  <si>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</si>
  <si>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</si>
  <si>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</si>
  <si>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</si>
  <si>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</si>
  <si>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</si>
  <si>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</si>
  <si>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</si>
  <si>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</si>
  <si>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</si>
  <si>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</si>
  <si>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</si>
  <si>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</si>
  <si>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</si>
  <si>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</si>
  <si>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</si>
  <si>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</si>
  <si>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</si>
  <si>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</si>
  <si>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</si>
  <si>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</si>
  <si>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</si>
  <si>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</si>
  <si>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</si>
  <si>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</si>
  <si>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</si>
  <si>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</si>
  <si>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</si>
  <si>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</si>
  <si>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</si>
  <si>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</si>
  <si>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</si>
  <si>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</si>
  <si>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</si>
  <si>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</si>
  <si>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</si>
  <si>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</si>
  <si>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</si>
  <si>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</si>
  <si>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</si>
  <si>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</si>
  <si>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</si>
  <si>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</si>
  <si>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</si>
  <si>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</si>
  <si>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</si>
  <si>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</si>
  <si>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</si>
  <si>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</si>
  <si>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</si>
  <si>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</si>
  <si>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</si>
  <si>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</si>
  <si>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</si>
  <si>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</si>
  <si>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</si>
  <si>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</si>
  <si>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</si>
  <si>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</si>
  <si>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</si>
  <si>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</si>
  <si>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</si>
  <si>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</si>
  <si>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</si>
  <si>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</si>
  <si>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</si>
  <si>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</si>
  <si>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</si>
  <si>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</si>
  <si>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</si>
  <si>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</si>
  <si>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</si>
  <si>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</si>
  <si>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</si>
  <si>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</si>
  <si>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</si>
  <si>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</si>
  <si>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</si>
  <si>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</si>
  <si>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</si>
  <si>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</si>
  <si>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</si>
  <si>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</si>
  <si>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</si>
  <si>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</si>
  <si>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</si>
  <si>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</si>
  <si>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</si>
  <si>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</si>
  <si>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</si>
  <si>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</si>
  <si>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</si>
  <si>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</si>
  <si>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</si>
  <si>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</si>
  <si>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</si>
  <si>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</si>
  <si>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</si>
  <si>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</si>
  <si>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</si>
  <si>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</si>
  <si>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</si>
  <si>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</si>
  <si>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</si>
  <si>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</si>
  <si>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</si>
  <si>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</si>
  <si>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</si>
  <si>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</si>
  <si>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</si>
  <si>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</si>
  <si>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</si>
  <si>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</si>
  <si>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</si>
  <si>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</si>
  <si>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</si>
  <si>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</si>
  <si>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</si>
  <si>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</si>
  <si>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</si>
  <si>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</si>
  <si>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</si>
  <si>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</si>
  <si>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</si>
  <si>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</si>
  <si>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</si>
  <si>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</si>
  <si>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</si>
  <si>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</si>
  <si>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</si>
  <si>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</si>
  <si>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</si>
  <si>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</si>
  <si>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</si>
  <si>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</si>
  <si>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</si>
  <si>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</si>
  <si>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</si>
  <si>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</si>
  <si>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</si>
  <si>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</si>
  <si>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</si>
  <si>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</si>
  <si>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</si>
  <si>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</si>
  <si>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</si>
  <si>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</si>
  <si>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</si>
  <si>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</si>
  <si>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</si>
  <si>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</si>
  <si>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</si>
  <si>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</si>
  <si>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</si>
  <si>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</si>
  <si>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</si>
  <si>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</si>
  <si>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</si>
  <si>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</si>
  <si>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</si>
  <si>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</si>
  <si>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</si>
  <si>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</si>
  <si>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</si>
  <si>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</si>
  <si>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</si>
  <si>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</si>
  <si>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</si>
  <si>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</si>
  <si>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</si>
  <si>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</si>
  <si>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</si>
  <si>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</si>
  <si>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</si>
  <si>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</si>
  <si>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</si>
  <si>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</si>
  <si>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</si>
  <si>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</si>
  <si>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</si>
  <si>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</si>
  <si>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</si>
  <si>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</si>
  <si>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</si>
  <si>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</si>
  <si>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</si>
  <si>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</si>
  <si>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</si>
  <si>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</si>
  <si>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</si>
  <si>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</si>
  <si>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</si>
  <si>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</si>
  <si>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</si>
  <si>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</si>
  <si>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</si>
  <si>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</si>
  <si>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</si>
  <si>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</si>
  <si>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</si>
  <si>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</si>
  <si>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</si>
  <si>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</si>
  <si>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</si>
  <si>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</si>
  <si>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</si>
  <si>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</si>
  <si>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</si>
  <si>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</si>
  <si>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</si>
  <si>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</si>
  <si>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</si>
  <si>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</si>
  <si>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</si>
  <si>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</si>
  <si>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</si>
  <si>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</si>
  <si>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</si>
  <si>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</si>
  <si>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</si>
  <si>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</si>
  <si>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</si>
  <si>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</si>
  <si>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</si>
  <si>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</si>
  <si>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</si>
  <si>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</si>
  <si>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</si>
  <si>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</si>
  <si>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</si>
  <si>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</si>
  <si>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</si>
  <si>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</si>
  <si>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</si>
  <si>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</si>
  <si>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</si>
  <si>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</si>
  <si>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</si>
  <si>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</si>
  <si>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</si>
  <si>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</si>
  <si>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</si>
  <si>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</si>
  <si>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</si>
  <si>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</si>
  <si>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</si>
  <si>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</si>
  <si>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</si>
  <si>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</si>
  <si>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</si>
  <si>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</si>
  <si>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</si>
  <si>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</si>
  <si>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</si>
  <si>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</si>
  <si>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</si>
  <si>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</si>
  <si>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</si>
  <si>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</si>
  <si>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</si>
  <si>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</si>
  <si>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</si>
  <si>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</si>
  <si>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</si>
  <si>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</si>
  <si>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</si>
  <si>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</si>
  <si>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</si>
  <si>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</si>
  <si>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</si>
  <si>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</si>
  <si>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</si>
  <si>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</si>
  <si>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</si>
  <si>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</si>
  <si>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</si>
  <si>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</si>
  <si>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</si>
  <si>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</si>
  <si>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</si>
  <si>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</si>
  <si>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</si>
  <si>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</si>
  <si>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</si>
  <si>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</si>
  <si>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</si>
  <si>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</si>
  <si>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</si>
  <si>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</si>
  <si>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</si>
  <si>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</si>
  <si>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</si>
  <si>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</si>
  <si>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</si>
  <si>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</si>
  <si>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</si>
  <si>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</si>
  <si>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</si>
  <si>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</si>
  <si>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</si>
  <si>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</si>
  <si>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</si>
  <si>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</si>
  <si>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</si>
  <si>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</si>
  <si>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</si>
  <si>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</si>
  <si>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</si>
  <si>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</si>
  <si>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</si>
  <si>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</si>
  <si>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</si>
  <si>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</si>
  <si>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</si>
  <si>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</si>
  <si>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</si>
  <si>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</si>
  <si>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</si>
  <si>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</si>
  <si>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</si>
  <si>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</si>
  <si>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</si>
  <si>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</si>
  <si>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</si>
  <si>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</si>
  <si>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</si>
  <si>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</si>
  <si>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</si>
  <si>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</si>
  <si>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</si>
  <si>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</si>
  <si>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</si>
  <si>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</si>
  <si>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</si>
  <si>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</si>
  <si>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</si>
  <si>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</si>
  <si>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</si>
  <si>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</si>
  <si>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</si>
  <si>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</si>
  <si>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</si>
  <si>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</si>
  <si>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</si>
  <si>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</si>
  <si>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</si>
  <si>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</si>
  <si>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</si>
  <si>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</si>
  <si>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</si>
  <si>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</si>
  <si>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</si>
  <si>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</si>
  <si>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</si>
  <si>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</si>
  <si>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</si>
  <si>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</si>
  <si>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</si>
  <si>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</si>
  <si>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</si>
  <si>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</si>
  <si>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</si>
  <si>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</si>
  <si>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</si>
  <si>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</si>
  <si>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</si>
  <si>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</si>
  <si>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</si>
  <si>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</si>
  <si>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</si>
  <si>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</si>
  <si>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</si>
  <si>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</si>
  <si>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</si>
  <si>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</si>
  <si>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</si>
  <si>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</si>
  <si>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</si>
  <si>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</si>
  <si>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</si>
  <si>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</si>
  <si>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</si>
  <si>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</si>
  <si>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</si>
  <si>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</si>
  <si>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</si>
  <si>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</si>
  <si>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</si>
  <si>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</si>
  <si>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</si>
  <si>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</si>
  <si>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</si>
  <si>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</si>
  <si>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</si>
  <si>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</si>
  <si>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</si>
  <si>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</si>
  <si>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</si>
  <si>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</si>
  <si>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</si>
  <si>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</si>
  <si>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</si>
  <si>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</si>
  <si>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</si>
  <si>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</si>
  <si>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</si>
  <si>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</si>
  <si>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</si>
  <si>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</si>
  <si>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</si>
  <si>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</si>
  <si>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</si>
  <si>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</si>
  <si>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</si>
  <si>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</si>
  <si>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</si>
  <si>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</si>
  <si>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</si>
  <si>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</si>
  <si>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</si>
  <si>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</si>
  <si>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</si>
  <si>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</si>
  <si>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</si>
  <si>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</si>
  <si>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</si>
  <si>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</si>
  <si>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</si>
  <si>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</si>
  <si>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</si>
  <si>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</si>
  <si>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</si>
  <si>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</si>
  <si>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</si>
  <si>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</si>
  <si>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</si>
  <si>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</si>
  <si>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</si>
  <si>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</si>
  <si>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</si>
  <si>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</si>
  <si>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</si>
  <si>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</si>
  <si>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</si>
  <si>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</si>
  <si>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</si>
  <si>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</si>
  <si>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</si>
  <si>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</si>
  <si>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</si>
  <si>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</si>
  <si>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</si>
  <si>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</si>
  <si>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</si>
  <si>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</si>
  <si>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</si>
  <si>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</si>
  <si>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</si>
  <si>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</si>
  <si>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</si>
  <si>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</si>
  <si>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</si>
  <si>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</si>
  <si>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</si>
  <si>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</si>
  <si>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</si>
  <si>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</si>
  <si>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</si>
  <si>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</si>
  <si>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</si>
  <si>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</si>
  <si>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</si>
  <si>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</si>
  <si>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</si>
  <si>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</si>
  <si>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</si>
  <si>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</si>
  <si>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</si>
  <si>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</si>
  <si>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</si>
  <si>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</si>
  <si>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</si>
  <si>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</si>
  <si>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</si>
  <si>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</si>
  <si>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</si>
  <si>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</si>
  <si>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</si>
  <si>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</si>
  <si>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</si>
  <si>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</si>
  <si>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</si>
  <si>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</si>
  <si>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</si>
  <si>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</si>
  <si>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</si>
  <si>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</si>
  <si>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</si>
  <si>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</si>
  <si>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</si>
  <si>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</si>
  <si>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</si>
  <si>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</si>
  <si>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</si>
  <si>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</si>
  <si>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</si>
  <si>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</si>
  <si>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</si>
  <si>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</si>
  <si>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</si>
  <si>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</si>
  <si>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</si>
  <si>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</si>
  <si>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</si>
  <si>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</si>
  <si>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</si>
  <si>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</si>
  <si>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</si>
  <si>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</si>
  <si>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</si>
  <si>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</si>
  <si>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</si>
  <si>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</si>
  <si>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</si>
  <si>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</si>
  <si>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</si>
  <si>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</si>
  <si>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</si>
  <si>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</si>
  <si>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</si>
  <si>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</si>
  <si>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</si>
  <si>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</si>
  <si>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</si>
  <si>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</si>
  <si>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</si>
  <si>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</si>
  <si>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</si>
  <si>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</si>
  <si>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</si>
  <si>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</si>
  <si>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</si>
  <si>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</si>
  <si>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</si>
  <si>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</si>
  <si>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</si>
  <si>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</si>
  <si>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</si>
  <si>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</si>
  <si>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</si>
  <si>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</si>
  <si>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</si>
  <si>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</si>
  <si>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</si>
  <si>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</si>
  <si>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</si>
  <si>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</si>
  <si>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</si>
  <si>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</si>
  <si>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</si>
  <si>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</si>
  <si>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</si>
  <si>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</si>
  <si>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</si>
  <si>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</si>
  <si>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</si>
  <si>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</si>
  <si>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</si>
  <si>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</si>
  <si>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</si>
  <si>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</si>
  <si>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</si>
  <si>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</si>
  <si>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</si>
  <si>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</si>
  <si>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</si>
  <si>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</si>
  <si>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</si>
  <si>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</si>
  <si>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</si>
  <si>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</si>
  <si>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</si>
  <si>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</si>
  <si>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</si>
  <si>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</si>
  <si>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</si>
  <si>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</si>
  <si>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</si>
  <si>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</si>
  <si>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</si>
  <si>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</si>
  <si>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</si>
  <si>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</si>
  <si>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</si>
  <si>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</si>
  <si>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</si>
  <si>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</si>
  <si>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</si>
  <si>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</si>
  <si>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</si>
  <si>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</si>
  <si>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</si>
  <si>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</si>
  <si>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</si>
  <si>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</si>
  <si>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</si>
  <si>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</si>
  <si>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</si>
  <si>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</si>
  <si>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</si>
  <si>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</si>
  <si>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</si>
  <si>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</si>
  <si>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</si>
  <si>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</si>
  <si>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</si>
  <si>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</si>
  <si>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</si>
  <si>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</si>
  <si>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</si>
  <si>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</si>
  <si>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</si>
  <si>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</si>
  <si>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</si>
  <si>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</si>
  <si>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</si>
  <si>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</si>
  <si>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</si>
  <si>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</si>
  <si>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</si>
  <si>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</si>
  <si>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</si>
  <si>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</si>
  <si>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</si>
  <si>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</si>
  <si>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</si>
  <si>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</si>
  <si>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</si>
  <si>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</si>
  <si>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</si>
  <si>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</si>
  <si>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</si>
  <si>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</si>
  <si>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</si>
  <si>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</si>
  <si>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</si>
  <si>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</si>
  <si>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</si>
  <si>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</si>
  <si>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</si>
  <si>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</si>
  <si>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</si>
  <si>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</si>
  <si>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</si>
  <si>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</si>
  <si>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</si>
  <si>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</si>
  <si>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</si>
  <si>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</si>
  <si>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</si>
  <si>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</si>
  <si>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</si>
  <si>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</si>
  <si>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</si>
  <si>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</si>
  <si>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</si>
  <si>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</si>
  <si>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</si>
  <si>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</si>
  <si>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</si>
  <si>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</si>
  <si>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</si>
  <si>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</si>
  <si>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</si>
  <si>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</si>
  <si>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</si>
  <si>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</si>
  <si>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</si>
  <si>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</si>
  <si>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</si>
  <si>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</si>
  <si>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</si>
  <si>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</si>
  <si>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</si>
  <si>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</si>
  <si>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</si>
  <si>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</si>
  <si>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</si>
  <si>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</si>
  <si>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</si>
  <si>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</si>
  <si>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</si>
  <si>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</si>
  <si>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</si>
  <si>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</si>
  <si>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</si>
  <si>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</si>
  <si>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</si>
  <si>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</si>
  <si>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</si>
  <si>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</si>
  <si>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</si>
  <si>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</si>
  <si>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</si>
  <si>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</si>
  <si>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</si>
  <si>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</si>
  <si>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</si>
  <si>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</si>
  <si>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</si>
  <si>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</si>
  <si>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</si>
  <si>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</si>
  <si>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</si>
  <si>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</si>
  <si>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</si>
  <si>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</si>
  <si>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</si>
  <si>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</si>
  <si>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</si>
  <si>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</si>
  <si>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</si>
  <si>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</si>
  <si>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</si>
  <si>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</si>
  <si>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</si>
  <si>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</si>
  <si>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</si>
  <si>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</si>
  <si>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</si>
  <si>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</si>
  <si>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</si>
  <si>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</si>
  <si>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</si>
  <si>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</si>
  <si>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</si>
  <si>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</si>
  <si>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</si>
  <si>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</si>
  <si>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</si>
  <si>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</si>
  <si>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</si>
  <si>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</si>
  <si>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</si>
  <si>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</si>
  <si>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</si>
  <si>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</si>
  <si>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</si>
  <si>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</si>
  <si>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</si>
  <si>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</si>
  <si>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</si>
  <si>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</si>
  <si>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</si>
  <si>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</si>
  <si>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</si>
  <si>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</si>
  <si>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</si>
  <si>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</si>
  <si>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</si>
  <si>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</si>
  <si>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</si>
  <si>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</si>
  <si>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</si>
  <si>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</si>
  <si>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</si>
  <si>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</si>
  <si>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</si>
  <si>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</si>
  <si>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</si>
  <si>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</si>
  <si>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</si>
  <si>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</si>
  <si>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</si>
  <si>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</si>
  <si>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</si>
  <si>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</si>
  <si>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</si>
  <si>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</si>
  <si>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</si>
  <si>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</si>
  <si>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</si>
  <si>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</si>
  <si>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</si>
  <si>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</si>
  <si>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</si>
  <si>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</si>
  <si>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</si>
  <si>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</si>
  <si>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</si>
  <si>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</si>
  <si>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</si>
  <si>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</si>
  <si>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</si>
  <si>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</si>
  <si>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</si>
  <si>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</si>
  <si>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</si>
  <si>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</si>
  <si>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</si>
  <si>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</si>
  <si>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</si>
  <si>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</si>
  <si>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</si>
  <si>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</si>
  <si>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</si>
  <si>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</si>
  <si>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</si>
  <si>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</si>
  <si>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</si>
  <si>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</si>
  <si>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</si>
  <si>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</si>
  <si>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</si>
  <si>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</si>
  <si>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</si>
  <si>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</si>
  <si>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</si>
  <si>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</si>
  <si>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</si>
  <si>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</si>
  <si>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</si>
  <si>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</si>
  <si>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</si>
  <si>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</si>
  <si>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</si>
  <si>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</si>
  <si>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</si>
  <si>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</si>
  <si>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</si>
  <si>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</si>
  <si>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</si>
  <si>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</si>
  <si>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</si>
  <si>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</si>
  <si>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</si>
  <si>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</si>
  <si>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</si>
  <si>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</si>
  <si>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</si>
  <si>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</si>
  <si>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</si>
  <si>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</si>
  <si>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</si>
  <si>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</si>
  <si>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</si>
  <si>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</si>
  <si>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</si>
  <si>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</si>
  <si>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</si>
  <si>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</si>
  <si>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</si>
  <si>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</si>
  <si>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</si>
  <si>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</si>
  <si>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</si>
  <si>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</si>
  <si>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</si>
  <si>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</si>
  <si>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</si>
  <si>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</si>
  <si>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</si>
  <si>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</si>
  <si>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</si>
  <si>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</si>
  <si>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</si>
  <si>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</si>
  <si>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</si>
  <si>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</si>
  <si>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</si>
  <si>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</si>
  <si>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</si>
  <si>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</si>
  <si>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</si>
  <si>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</si>
  <si>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</si>
  <si>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</si>
  <si>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</si>
  <si>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</si>
  <si>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</si>
  <si>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</si>
  <si>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</si>
  <si>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</si>
  <si>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</si>
  <si>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</si>
  <si>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</si>
  <si>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</si>
  <si>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</si>
  <si>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</si>
  <si>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</si>
  <si>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</si>
  <si>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</si>
  <si>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</si>
  <si>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</si>
  <si>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</si>
  <si>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</si>
  <si>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</si>
  <si>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</si>
  <si>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</si>
  <si>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</si>
  <si>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</si>
  <si>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</si>
  <si>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</si>
  <si>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</si>
  <si>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</si>
  <si>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</si>
  <si>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</si>
  <si>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</si>
  <si>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</si>
  <si>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</si>
  <si>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</si>
  <si>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</si>
  <si>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</si>
  <si>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</si>
  <si>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</si>
  <si>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</si>
  <si>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</si>
  <si>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</si>
  <si>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</si>
  <si>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</si>
  <si>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</si>
  <si>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</si>
  <si>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</si>
  <si>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</si>
  <si>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</si>
  <si>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</si>
  <si>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</si>
  <si>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</si>
  <si>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</si>
  <si>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</si>
  <si>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</si>
  <si>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</si>
  <si>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</si>
  <si>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</si>
  <si>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</si>
  <si>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</si>
  <si>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</si>
  <si>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</si>
  <si>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</si>
  <si>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</si>
  <si>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</si>
  <si>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</si>
  <si>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</si>
  <si>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</si>
  <si>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</si>
  <si>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</si>
  <si>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</si>
  <si>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</si>
  <si>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</si>
  <si>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</si>
  <si>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</si>
  <si>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</si>
  <si>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</si>
  <si>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</si>
  <si>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</si>
  <si>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</si>
  <si>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</si>
  <si>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</si>
  <si>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</si>
  <si>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</si>
  <si>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</si>
  <si>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</si>
  <si>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</si>
  <si>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</si>
  <si>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</si>
  <si>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</si>
  <si>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</si>
  <si>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</si>
  <si>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</si>
  <si>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</si>
  <si>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</si>
  <si>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</si>
  <si>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</si>
  <si>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</si>
  <si>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</si>
  <si>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</si>
  <si>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</si>
  <si>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</si>
  <si>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</si>
  <si>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</si>
  <si>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</si>
  <si>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</si>
  <si>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</si>
  <si>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</si>
  <si>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</si>
  <si>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</si>
  <si>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</si>
  <si>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</si>
  <si>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</si>
  <si>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</si>
  <si>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</si>
  <si>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</si>
  <si>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</si>
  <si>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</si>
  <si>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</si>
  <si>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</si>
  <si>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</si>
  <si>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</si>
  <si>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</si>
  <si>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</si>
  <si>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</si>
  <si>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</si>
  <si>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</si>
  <si>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</si>
  <si>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</si>
  <si>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</si>
  <si>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</si>
  <si>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</si>
  <si>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</si>
  <si>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</si>
  <si>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</si>
  <si>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</si>
  <si>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</si>
  <si>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</si>
  <si>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</si>
  <si>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</si>
  <si>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</si>
  <si>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</si>
  <si>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</si>
  <si>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</si>
  <si>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</si>
  <si>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</si>
  <si>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</si>
  <si>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</si>
  <si>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</si>
  <si>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</si>
  <si>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</si>
  <si>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</si>
  <si>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</si>
  <si>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</si>
  <si>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</si>
  <si>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</si>
  <si>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</si>
  <si>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</si>
  <si>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</si>
  <si>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</si>
  <si>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</si>
  <si>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</si>
  <si>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</si>
  <si>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</si>
  <si>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</si>
  <si>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</si>
  <si>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</si>
  <si>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</si>
  <si>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</si>
  <si>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</si>
  <si>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</si>
  <si>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</si>
  <si>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</si>
  <si>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</si>
  <si>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</si>
  <si>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</si>
  <si>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</si>
  <si>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</si>
  <si>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</si>
  <si>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</si>
  <si>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</si>
  <si>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</si>
  <si>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</si>
  <si>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</si>
  <si>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</si>
  <si>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</si>
  <si>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</si>
  <si>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</si>
  <si>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</si>
  <si>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</si>
  <si>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</si>
  <si>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</si>
  <si>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</si>
  <si>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</si>
  <si>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</si>
  <si>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</si>
  <si>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</si>
  <si>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</si>
  <si>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</si>
  <si>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</si>
  <si>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</si>
  <si>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</si>
  <si>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</si>
  <si>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</si>
  <si>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</si>
  <si>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</si>
  <si>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</si>
  <si>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</si>
  <si>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</si>
  <si>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</si>
  <si>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</si>
  <si>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</si>
  <si>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</si>
  <si>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</si>
  <si>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</si>
  <si>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</si>
  <si>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</si>
  <si>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</si>
  <si>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</si>
  <si>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</si>
  <si>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</si>
  <si>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</si>
  <si>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</si>
  <si>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</si>
  <si>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</si>
  <si>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</si>
  <si>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</si>
  <si>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</si>
  <si>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</si>
  <si>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</si>
  <si>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</si>
  <si>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</si>
  <si>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</si>
  <si>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</si>
  <si>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</si>
  <si>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</si>
  <si>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</si>
  <si>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</si>
  <si>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</si>
  <si>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</si>
  <si>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</si>
  <si>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</si>
  <si>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</si>
  <si>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</si>
  <si>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</si>
  <si>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</si>
  <si>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</si>
  <si>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</si>
  <si>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</si>
  <si>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</si>
  <si>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</si>
  <si>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</si>
  <si>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</si>
  <si>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</si>
  <si>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</si>
  <si>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</si>
  <si>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</si>
  <si>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</si>
  <si>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</si>
  <si>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</si>
  <si>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</si>
  <si>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</si>
  <si>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</si>
  <si>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</si>
  <si>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</si>
  <si>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</si>
  <si>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</si>
  <si>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</si>
  <si>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</si>
  <si>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</si>
  <si>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</si>
  <si>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</si>
  <si>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</si>
  <si>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</si>
  <si>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</si>
  <si>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</si>
  <si>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</si>
  <si>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</si>
  <si>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</si>
  <si>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</si>
  <si>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</si>
  <si>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</si>
  <si>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</si>
  <si>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</si>
  <si>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</si>
  <si>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</si>
  <si>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</si>
  <si>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</si>
  <si>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</si>
  <si>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</si>
  <si>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</si>
  <si>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</si>
  <si>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</si>
  <si>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</si>
  <si>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</si>
  <si>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</si>
  <si>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</si>
  <si>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</si>
  <si>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</si>
  <si>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</si>
  <si>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</si>
  <si>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</si>
  <si>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</si>
  <si>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</si>
  <si>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</si>
  <si>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</si>
  <si>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</si>
  <si>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</si>
  <si>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</si>
  <si>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</si>
  <si>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</si>
  <si>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</si>
  <si>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</si>
  <si>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</si>
  <si>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</si>
  <si>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</si>
  <si>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</si>
  <si>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</si>
  <si>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</si>
  <si>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</si>
  <si>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</si>
  <si>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</si>
  <si>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</si>
  <si>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</si>
  <si>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</si>
  <si>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</si>
  <si>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</si>
  <si>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</si>
  <si>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</si>
  <si>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</si>
  <si>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</si>
  <si>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</si>
  <si>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</si>
  <si>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</si>
  <si>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</si>
  <si>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</si>
  <si>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</si>
  <si>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</si>
  <si>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</si>
  <si>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</si>
  <si>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</si>
  <si>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</si>
  <si>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</si>
  <si>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</si>
  <si>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</si>
  <si>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</si>
  <si>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</si>
  <si>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</si>
  <si>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</si>
  <si>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</si>
  <si>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</si>
  <si>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</si>
  <si>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</si>
  <si>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</si>
  <si>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</si>
  <si>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</si>
  <si>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</si>
  <si>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</si>
  <si>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</si>
  <si>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</si>
  <si>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</si>
  <si>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</si>
  <si>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</si>
  <si>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</si>
  <si>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</si>
  <si>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</si>
  <si>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</si>
  <si>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</si>
  <si>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</si>
  <si>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</si>
  <si>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</si>
  <si>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</si>
  <si>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</si>
  <si>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</si>
  <si>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</si>
  <si>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</si>
  <si>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</si>
  <si>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</si>
  <si>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</si>
  <si>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</si>
  <si>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</si>
  <si>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</si>
  <si>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</si>
  <si>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</si>
  <si>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</si>
  <si>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</si>
  <si>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</si>
  <si>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</si>
  <si>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</si>
  <si>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</si>
  <si>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</si>
  <si>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</si>
  <si>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</si>
  <si>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</si>
  <si>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</si>
  <si>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</si>
  <si>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</si>
  <si>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</si>
  <si>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</si>
  <si>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</si>
  <si>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</si>
  <si>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</si>
  <si>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</si>
  <si>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</si>
  <si>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</si>
  <si>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</si>
  <si>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</si>
  <si>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</si>
  <si>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</si>
  <si>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</si>
  <si>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</si>
  <si>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</si>
  <si>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</si>
  <si>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</si>
  <si>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</si>
  <si>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</si>
  <si>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</si>
  <si>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</si>
  <si>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</si>
  <si>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</si>
  <si>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</si>
  <si>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</si>
  <si>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</si>
  <si>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</si>
  <si>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</si>
  <si>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</si>
  <si>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</si>
  <si>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</si>
  <si>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</si>
  <si>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</si>
  <si>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</si>
  <si>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</si>
  <si>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</si>
  <si>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</si>
  <si>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</si>
  <si>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</si>
  <si>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</si>
  <si>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</si>
  <si>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</si>
  <si>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</si>
  <si>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</si>
  <si>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</si>
  <si>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</si>
  <si>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</si>
  <si>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</si>
  <si>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</si>
  <si>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</si>
  <si>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</si>
  <si>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</si>
  <si>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</si>
  <si>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</si>
  <si>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</si>
  <si>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</si>
  <si>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</si>
  <si>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</si>
  <si>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</si>
  <si>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</si>
  <si>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</si>
  <si>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</si>
  <si>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</si>
  <si>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</si>
  <si>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</si>
  <si>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</si>
  <si>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</si>
  <si>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</si>
  <si>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</si>
  <si>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</si>
  <si>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</si>
  <si>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</si>
  <si>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</si>
  <si>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</si>
  <si>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</si>
  <si>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</si>
  <si>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</si>
  <si>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</si>
  <si>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</si>
  <si>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</si>
  <si>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</si>
  <si>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</si>
  <si>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</si>
  <si>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</si>
  <si>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</si>
  <si>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</si>
  <si>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</si>
  <si>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</si>
  <si>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</si>
  <si>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</si>
  <si>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</si>
  <si>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</si>
  <si>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</si>
  <si>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</si>
  <si>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</si>
  <si>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</si>
  <si>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</si>
  <si>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</si>
  <si>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</si>
  <si>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</si>
  <si>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</si>
  <si>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</si>
  <si>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</si>
  <si>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</si>
  <si>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</si>
  <si>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</si>
  <si>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</si>
  <si>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</si>
  <si>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</si>
  <si>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</si>
  <si>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</si>
  <si>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</si>
  <si>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</si>
  <si>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</si>
  <si>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</si>
  <si>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</si>
  <si>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</si>
  <si>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</si>
  <si>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</si>
  <si>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</si>
  <si>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</si>
  <si>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</si>
  <si>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</si>
  <si>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</si>
  <si>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</si>
  <si>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</si>
  <si>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</si>
  <si>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</si>
  <si>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</si>
  <si>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</si>
  <si>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</si>
  <si>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</si>
  <si>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</si>
  <si>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</si>
  <si>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</si>
  <si>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</si>
  <si>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</si>
  <si>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</si>
  <si>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</si>
  <si>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</si>
  <si>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</si>
  <si>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</si>
  <si>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</si>
  <si>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</si>
  <si>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</si>
  <si>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</si>
  <si>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</si>
  <si>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</si>
  <si>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</si>
  <si>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</si>
  <si>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</si>
  <si>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</si>
  <si>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</si>
  <si>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</si>
  <si>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</si>
  <si>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</si>
  <si>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</si>
  <si>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</si>
  <si>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</si>
  <si>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</si>
  <si>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</si>
  <si>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</si>
  <si>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</si>
  <si>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</si>
  <si>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</si>
  <si>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</si>
  <si>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</si>
  <si>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</si>
  <si>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</si>
  <si>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</si>
  <si>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</si>
  <si>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</si>
  <si>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</si>
  <si>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</si>
  <si>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</si>
  <si>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</si>
  <si>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</si>
  <si>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</si>
  <si>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</si>
  <si>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</si>
  <si>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</si>
  <si>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</si>
  <si>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</si>
  <si>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</si>
  <si>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</si>
  <si>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</si>
  <si>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</si>
  <si>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</si>
  <si>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</si>
  <si>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</si>
  <si>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</si>
  <si>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</si>
  <si>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</si>
  <si>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</si>
  <si>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</si>
  <si>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</si>
  <si>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</si>
  <si>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</si>
  <si>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</si>
  <si>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</si>
  <si>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</si>
  <si>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</si>
  <si>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</si>
  <si>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</si>
  <si>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</si>
  <si>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</si>
  <si>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</si>
  <si>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</si>
  <si>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</si>
  <si>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</si>
  <si>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</si>
  <si>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</si>
  <si>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</si>
  <si>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</si>
  <si>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</si>
  <si>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</si>
  <si>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</si>
  <si>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</si>
  <si>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</si>
  <si>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</si>
  <si>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</si>
  <si>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</si>
  <si>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</si>
  <si>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</si>
  <si>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</si>
  <si>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</si>
  <si>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</si>
  <si>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</si>
  <si>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</si>
  <si>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</si>
  <si>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</si>
  <si>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</si>
  <si>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</si>
  <si>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</si>
  <si>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</si>
  <si>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</si>
  <si>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</si>
  <si>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</si>
  <si>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</si>
  <si>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</si>
  <si>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</si>
  <si>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</si>
  <si>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</si>
  <si>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</si>
  <si>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</si>
  <si>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</si>
  <si>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</si>
  <si>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</si>
  <si>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</si>
  <si>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</si>
  <si>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</si>
  <si>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</si>
  <si>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</si>
  <si>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</si>
  <si>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</si>
  <si>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</si>
  <si>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</si>
  <si>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</si>
  <si>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</si>
  <si>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</si>
  <si>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</si>
  <si>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</si>
  <si>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</si>
  <si>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</si>
  <si>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</si>
  <si>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</si>
  <si>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</si>
  <si>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</si>
  <si>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</si>
  <si>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</si>
  <si>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</si>
  <si>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</si>
  <si>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</si>
  <si>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</si>
  <si>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</si>
  <si>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</si>
  <si>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</si>
  <si>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</si>
  <si>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</si>
  <si>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</si>
  <si>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</si>
  <si>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</si>
  <si>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</si>
  <si>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</si>
  <si>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</si>
  <si>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</si>
  <si>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</si>
  <si>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</si>
  <si>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</si>
  <si>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</si>
  <si>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</si>
  <si>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</si>
  <si>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</si>
  <si>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</si>
  <si>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</si>
  <si>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</si>
  <si>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</si>
  <si>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</si>
  <si>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</si>
  <si>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</si>
  <si>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</si>
  <si>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</si>
  <si>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</si>
  <si>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</si>
  <si>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</si>
  <si>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</si>
  <si>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</si>
  <si>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</si>
  <si>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</si>
  <si>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</si>
  <si>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</si>
  <si>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</si>
  <si>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</si>
  <si>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</si>
  <si>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</si>
  <si>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</si>
  <si>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</si>
  <si>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</si>
  <si>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</si>
  <si>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</si>
  <si>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</si>
  <si>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</si>
  <si>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</si>
  <si>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</si>
  <si>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</si>
  <si>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</si>
  <si>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</si>
  <si>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</si>
  <si>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</si>
  <si>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</si>
  <si>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</si>
  <si>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</si>
  <si>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</si>
  <si>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</si>
  <si>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</si>
  <si>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</si>
  <si>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</si>
  <si>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</si>
  <si>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</si>
  <si>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</si>
  <si>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</si>
  <si>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</si>
  <si>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</si>
  <si>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</si>
  <si>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</si>
  <si>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</si>
  <si>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</si>
  <si>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</si>
  <si>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</si>
  <si>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</si>
  <si>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</si>
  <si>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</si>
  <si>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</si>
  <si>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</si>
  <si>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</si>
  <si>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</si>
  <si>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</si>
  <si>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</si>
  <si>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</si>
  <si>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</si>
  <si>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</si>
  <si>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</si>
  <si>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</si>
  <si>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</si>
  <si>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</si>
  <si>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</si>
  <si>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</si>
  <si>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</si>
  <si>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</si>
  <si>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</si>
  <si>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</si>
  <si>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</si>
  <si>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</si>
  <si>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</si>
  <si>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</si>
  <si>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</si>
  <si>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</si>
  <si>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</si>
  <si>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</si>
  <si>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</si>
  <si>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</si>
  <si>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</si>
  <si>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</si>
  <si>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</si>
  <si>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</si>
  <si>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</si>
  <si>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</si>
  <si>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</si>
  <si>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</si>
  <si>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</si>
  <si>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</si>
  <si>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</si>
  <si>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</si>
  <si>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</si>
  <si>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</si>
  <si>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</si>
  <si>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</si>
  <si>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</si>
  <si>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</si>
  <si>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</si>
  <si>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</si>
  <si>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</si>
  <si>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</si>
  <si>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</si>
  <si>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</si>
  <si>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</si>
  <si>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</si>
  <si>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</si>
  <si>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</si>
  <si>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</si>
  <si>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</si>
  <si>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</si>
  <si>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</si>
  <si>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</si>
  <si>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</si>
  <si>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</si>
  <si>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</si>
  <si>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</si>
  <si>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</si>
  <si>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</si>
  <si>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</si>
  <si>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</si>
  <si>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</si>
  <si>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</si>
  <si>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</si>
  <si>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</si>
  <si>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</si>
  <si>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</si>
  <si>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</si>
  <si>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</si>
  <si>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</si>
  <si>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</si>
  <si>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</si>
  <si>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</si>
  <si>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</si>
  <si>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</si>
  <si>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</si>
  <si>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</si>
  <si>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</si>
  <si>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</si>
  <si>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</si>
  <si>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</si>
  <si>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</si>
  <si>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</si>
  <si>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</si>
  <si>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</si>
  <si>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</si>
  <si>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</si>
  <si>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</si>
  <si>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</si>
  <si>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</si>
  <si>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</si>
  <si>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</si>
  <si>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</si>
  <si>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</si>
  <si>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</si>
  <si>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</si>
  <si>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</si>
  <si>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</si>
  <si>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</si>
  <si>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</si>
  <si>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</si>
  <si>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</si>
  <si>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</si>
  <si>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</si>
  <si>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</si>
  <si>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</si>
  <si>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</si>
  <si>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</si>
  <si>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</si>
  <si>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</si>
  <si>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</si>
  <si>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</si>
  <si>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</si>
  <si>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</si>
  <si>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</si>
  <si>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</si>
  <si>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</si>
  <si>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</si>
  <si>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</si>
  <si>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</si>
  <si>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</si>
  <si>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</si>
  <si>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</si>
  <si>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</si>
  <si>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</si>
  <si>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</si>
  <si>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</si>
  <si>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</si>
  <si>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</si>
  <si>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</si>
  <si>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</si>
  <si>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</si>
  <si>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</si>
  <si>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</si>
  <si>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</si>
  <si>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</si>
  <si>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</si>
  <si>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</si>
  <si>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</si>
  <si>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</si>
  <si>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</si>
  <si>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</si>
  <si>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</si>
  <si>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</si>
  <si>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</si>
  <si>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</si>
  <si>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</si>
  <si>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</si>
  <si>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</si>
  <si>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</si>
  <si>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</si>
  <si>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</si>
  <si>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</si>
  <si>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</si>
  <si>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</si>
  <si>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</si>
  <si>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</si>
  <si>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</si>
  <si>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</si>
  <si>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</si>
  <si>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</si>
  <si>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</si>
  <si>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</si>
  <si>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</si>
  <si>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</si>
  <si>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</si>
  <si>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</si>
  <si>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</si>
  <si>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</si>
  <si>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</si>
  <si>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</si>
  <si>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</si>
  <si>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</si>
  <si>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</si>
  <si>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</si>
  <si>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</si>
  <si>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</si>
  <si>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</si>
  <si>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</si>
  <si>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</si>
  <si>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</si>
  <si>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</si>
  <si>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</si>
  <si>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</si>
  <si>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</si>
  <si>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</si>
  <si>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</si>
  <si>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</si>
  <si>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</si>
  <si>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</si>
  <si>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</si>
  <si>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</si>
  <si>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</si>
  <si>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</si>
  <si>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</si>
  <si>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</si>
  <si>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</si>
  <si>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</si>
  <si>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</si>
  <si>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</si>
  <si>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</si>
  <si>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</si>
  <si>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</si>
  <si>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</si>
  <si>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</si>
  <si>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</si>
  <si>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</si>
  <si>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</si>
  <si>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</si>
  <si>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</si>
  <si>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</si>
  <si>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</si>
  <si>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</si>
  <si>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</si>
  <si>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</si>
  <si>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</si>
  <si>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</si>
  <si>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</si>
  <si>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</si>
  <si>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</si>
  <si>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</si>
  <si>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</si>
  <si>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</si>
  <si>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</si>
  <si>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</si>
  <si>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</si>
  <si>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</si>
  <si>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</si>
  <si>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</si>
  <si>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</si>
  <si>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</si>
  <si>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</si>
  <si>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</si>
  <si>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</si>
  <si>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</si>
  <si>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</si>
  <si>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</si>
  <si>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</si>
  <si>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</si>
  <si>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</si>
  <si>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</si>
  <si>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</si>
  <si>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</si>
  <si>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</si>
  <si>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</si>
  <si>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</si>
  <si>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</si>
  <si>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</si>
  <si>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</si>
  <si>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</si>
  <si>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</si>
  <si>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</si>
  <si>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</si>
  <si>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</si>
  <si>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</si>
  <si>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</si>
  <si>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</si>
  <si>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</si>
  <si>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</si>
  <si>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</si>
  <si>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</si>
  <si>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</si>
  <si>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</si>
  <si>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</si>
  <si>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</si>
  <si>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</si>
  <si>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</si>
  <si>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</si>
  <si>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</si>
  <si>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</si>
  <si>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</si>
  <si>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</si>
  <si>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</si>
  <si>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</si>
  <si>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</si>
  <si>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</si>
  <si>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</si>
  <si>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</si>
  <si>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</si>
  <si>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</si>
  <si>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</si>
  <si>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</si>
  <si>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</si>
  <si>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</si>
  <si>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</si>
  <si>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</si>
  <si>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</si>
  <si>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</si>
  <si>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</si>
  <si>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</si>
  <si>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</si>
  <si>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</si>
  <si>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</si>
  <si>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</si>
  <si>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</si>
  <si>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</si>
  <si>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</si>
  <si>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</si>
  <si>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</si>
  <si>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</si>
  <si>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</si>
  <si>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</si>
  <si>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</si>
  <si>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</si>
  <si>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</si>
  <si>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</si>
  <si>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</si>
  <si>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</si>
  <si>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</si>
  <si>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</si>
  <si>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</si>
  <si>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</si>
  <si>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</si>
  <si>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</si>
  <si>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</si>
  <si>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</si>
  <si>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</si>
  <si>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</si>
  <si>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</si>
  <si>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</si>
  <si>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</si>
  <si>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</si>
  <si>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</si>
  <si>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</si>
  <si>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</si>
  <si>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</si>
  <si>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</si>
  <si>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</si>
  <si>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</si>
  <si>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</si>
  <si>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</si>
  <si>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</si>
  <si>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</si>
  <si>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</si>
  <si>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</si>
  <si>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</si>
  <si>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</si>
  <si>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</si>
  <si>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</si>
  <si>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</si>
  <si>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</si>
  <si>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</si>
  <si>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</si>
  <si>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</si>
  <si>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</si>
  <si>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</si>
  <si>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</si>
  <si>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</si>
  <si>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</si>
  <si>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</si>
  <si>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</si>
  <si>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</si>
  <si>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</si>
  <si>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</si>
  <si>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</si>
  <si>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</si>
  <si>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</si>
  <si>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</si>
  <si>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</si>
  <si>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</si>
  <si>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</si>
  <si>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</si>
  <si>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</si>
  <si>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</si>
  <si>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</si>
  <si>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</si>
  <si>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</si>
  <si>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</si>
  <si>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</si>
  <si>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</si>
  <si>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</si>
  <si>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</si>
  <si>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</si>
  <si>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</si>
  <si>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</si>
  <si>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</si>
  <si>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</si>
  <si>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</si>
  <si>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</si>
  <si>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</si>
  <si>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</si>
  <si>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</si>
  <si>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</si>
  <si>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</si>
  <si>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</si>
  <si>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</si>
  <si>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</si>
  <si>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</si>
  <si>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</si>
  <si>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</si>
  <si>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</si>
  <si>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</si>
  <si>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</si>
  <si>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</si>
  <si>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</si>
  <si>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</si>
  <si>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</si>
  <si>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</si>
  <si>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</si>
  <si>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</si>
  <si>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</si>
  <si>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</si>
  <si>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</si>
  <si>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</si>
  <si>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</si>
  <si>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</si>
  <si>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</si>
  <si>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</si>
  <si>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</si>
  <si>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</si>
  <si>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</si>
  <si>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</si>
  <si>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</si>
  <si>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</si>
  <si>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</si>
  <si>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</si>
  <si>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</si>
  <si>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</si>
  <si>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</si>
  <si>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</si>
  <si>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</si>
  <si>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</si>
  <si>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</si>
  <si>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</si>
  <si>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</si>
  <si>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</si>
  <si>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</si>
  <si>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</si>
  <si>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</si>
  <si>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</si>
  <si>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</si>
  <si>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</si>
  <si>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</si>
  <si>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</si>
  <si>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</si>
  <si>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</si>
  <si>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</si>
  <si>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</si>
  <si>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</si>
  <si>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</si>
  <si>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</si>
  <si>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</si>
  <si>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</si>
  <si>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</si>
  <si>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</si>
  <si>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</si>
  <si>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</si>
  <si>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</si>
  <si>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</si>
  <si>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</si>
  <si>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</si>
  <si>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</si>
  <si>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</si>
  <si>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</si>
  <si>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</si>
  <si>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</si>
  <si>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</si>
  <si>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</si>
  <si>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</si>
  <si>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</si>
  <si>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</si>
  <si>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</si>
  <si>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</si>
  <si>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</si>
  <si>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</si>
  <si>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</si>
  <si>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</si>
  <si>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</si>
  <si>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</si>
  <si>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</si>
  <si>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</si>
  <si>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</si>
  <si>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</si>
  <si>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</si>
  <si>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</si>
  <si>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</si>
  <si>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</si>
  <si>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</si>
  <si>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</si>
  <si>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</si>
  <si>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</si>
  <si>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</si>
  <si>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</si>
  <si>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</si>
  <si>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</si>
  <si>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</si>
  <si>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</si>
  <si>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</si>
  <si>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</si>
  <si>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</si>
  <si>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</si>
  <si>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</si>
  <si>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</si>
  <si>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</si>
  <si>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</si>
  <si>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</si>
  <si>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</si>
  <si>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</si>
  <si>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</si>
  <si>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</si>
  <si>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</si>
  <si>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</si>
  <si>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</si>
  <si>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</si>
  <si>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</si>
  <si>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</si>
  <si>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</si>
  <si>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</si>
  <si>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</si>
  <si>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</si>
  <si>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</si>
  <si>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</si>
  <si>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</si>
  <si>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</si>
  <si>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</si>
  <si>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</si>
  <si>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</si>
  <si>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</si>
  <si>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</si>
  <si>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</si>
  <si>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</si>
  <si>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</si>
  <si>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</si>
  <si>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</si>
  <si>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</si>
  <si>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</si>
  <si>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</si>
  <si>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</si>
  <si>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</si>
  <si>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</si>
  <si>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</si>
  <si>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</si>
  <si>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</si>
  <si>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</si>
  <si>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</si>
  <si>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</si>
  <si>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</si>
  <si>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</si>
  <si>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</si>
  <si>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</si>
  <si>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</si>
  <si>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</si>
  <si>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</si>
  <si>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</si>
  <si>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</si>
  <si>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</si>
  <si>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</si>
  <si>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</si>
  <si>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</si>
  <si>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</si>
  <si>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</si>
  <si>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</si>
  <si>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</si>
  <si>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</si>
  <si>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</si>
  <si>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</si>
  <si>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</si>
  <si>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</si>
  <si>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</si>
  <si>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</si>
  <si>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</si>
  <si>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</si>
  <si>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</si>
  <si>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</si>
  <si>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</si>
  <si>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</si>
  <si>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</si>
  <si>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</si>
  <si>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</si>
  <si>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</si>
  <si>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</si>
  <si>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</si>
  <si>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</si>
  <si>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</si>
  <si>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</si>
  <si>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</si>
  <si>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</si>
  <si>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</si>
  <si>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</si>
  <si>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</si>
  <si>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</si>
  <si>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</si>
  <si>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</si>
  <si>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</si>
  <si>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</si>
  <si>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</si>
  <si>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</si>
  <si>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</si>
  <si>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</si>
  <si>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</si>
  <si>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</si>
  <si>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</si>
  <si>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</si>
  <si>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</si>
  <si>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</si>
  <si>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</si>
  <si>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</si>
  <si>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</si>
  <si>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</si>
  <si>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</si>
  <si>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</si>
  <si>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</si>
  <si>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</si>
  <si>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</si>
  <si>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</si>
  <si>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</si>
  <si>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</si>
  <si>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</si>
  <si>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</si>
  <si>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</si>
  <si>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</si>
  <si>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</si>
  <si>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</si>
  <si>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</si>
  <si>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</si>
  <si>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</si>
  <si>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</si>
  <si>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</si>
  <si>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</si>
  <si>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</si>
  <si>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</si>
  <si>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</si>
  <si>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</si>
  <si>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</si>
  <si>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</si>
  <si>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</si>
  <si>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</si>
  <si>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</si>
  <si>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</si>
  <si>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</si>
  <si>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</si>
  <si>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</si>
  <si>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</si>
  <si>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</si>
  <si>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</si>
  <si>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</si>
  <si>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</si>
  <si>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</si>
  <si>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</si>
  <si>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</si>
  <si>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</si>
  <si>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</si>
  <si>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</si>
  <si>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</si>
  <si>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</si>
  <si>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</si>
  <si>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</si>
  <si>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</si>
  <si>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</si>
  <si>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</si>
  <si>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</si>
  <si>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</si>
  <si>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</si>
  <si>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</si>
  <si>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</si>
  <si>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</si>
  <si>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</si>
  <si>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</si>
  <si>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</si>
  <si>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</si>
  <si>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</si>
  <si>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</si>
  <si>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</si>
  <si>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</si>
  <si>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</si>
  <si>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</si>
  <si>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</si>
  <si>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</si>
  <si>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</si>
  <si>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</si>
  <si>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</si>
  <si>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</si>
  <si>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</si>
  <si>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</si>
  <si>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</si>
  <si>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</si>
  <si>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</si>
  <si>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</si>
  <si>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</si>
  <si>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</si>
  <si>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</si>
  <si>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</si>
  <si>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</si>
  <si>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</si>
  <si>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</si>
  <si>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</si>
  <si>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</si>
  <si>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</si>
  <si>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</si>
  <si>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</si>
  <si>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</si>
  <si>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</si>
  <si>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</si>
  <si>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</si>
  <si>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</si>
  <si>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</si>
  <si>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</si>
  <si>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</si>
  <si>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</si>
  <si>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</si>
  <si>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</si>
  <si>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</si>
  <si>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</si>
  <si>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</si>
  <si>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</si>
  <si>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</si>
  <si>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</si>
  <si>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</si>
  <si>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</si>
  <si>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</si>
  <si>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</si>
  <si>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</si>
  <si>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</si>
  <si>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</si>
  <si>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</si>
  <si>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</si>
  <si>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</si>
  <si>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</si>
  <si>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</si>
  <si>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</si>
  <si>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</si>
  <si>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</si>
  <si>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</si>
  <si>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</si>
  <si>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</si>
  <si>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</si>
  <si>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</si>
  <si>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</si>
  <si>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</si>
  <si>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</si>
  <si>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</si>
  <si>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</si>
  <si>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</si>
  <si>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</si>
  <si>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</si>
  <si>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</si>
  <si>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</si>
  <si>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</si>
  <si>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</si>
  <si>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</si>
  <si>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</si>
  <si>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</si>
  <si>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</si>
  <si>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</si>
  <si>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</si>
  <si>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</si>
  <si>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</si>
  <si>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</si>
  <si>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</si>
  <si>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</si>
  <si>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</si>
  <si>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</si>
  <si>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</si>
  <si>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</si>
  <si>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</si>
  <si>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</si>
  <si>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</si>
  <si>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</si>
  <si>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</si>
  <si>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</si>
  <si>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</si>
  <si>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</si>
  <si>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</si>
  <si>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</si>
  <si>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</si>
  <si>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</si>
  <si>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</si>
  <si>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</si>
  <si>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</si>
  <si>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</si>
  <si>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</si>
  <si>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</si>
  <si>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</si>
  <si>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</si>
  <si>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</si>
  <si>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</si>
  <si>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</si>
  <si>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</si>
  <si>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</si>
  <si>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</si>
  <si>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</si>
  <si>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</si>
  <si>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</si>
  <si>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</si>
  <si>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</si>
  <si>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</si>
  <si>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</si>
  <si>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</si>
  <si>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</si>
  <si>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</si>
  <si>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</si>
  <si>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</si>
  <si>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</si>
  <si>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</si>
  <si>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</si>
  <si>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</si>
  <si>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</si>
  <si>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</si>
  <si>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</si>
  <si>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</si>
  <si>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</si>
  <si>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</si>
  <si>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</si>
  <si>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</si>
  <si>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</si>
  <si>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</si>
  <si>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</si>
  <si>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</si>
  <si>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</si>
  <si>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</si>
  <si>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</si>
  <si>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</si>
  <si>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</si>
  <si>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</si>
  <si>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</si>
  <si>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</si>
  <si>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</si>
  <si>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</si>
  <si>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</si>
  <si>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</si>
  <si>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</si>
  <si>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</si>
  <si>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</si>
  <si>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</si>
  <si>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</si>
  <si>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</si>
  <si>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</si>
  <si>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</si>
  <si>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</si>
  <si>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</si>
  <si>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</si>
  <si>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</si>
  <si>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</si>
  <si>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</si>
  <si>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</si>
  <si>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</si>
  <si>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</si>
  <si>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</si>
  <si>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</si>
  <si>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</si>
  <si>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</si>
  <si>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</si>
  <si>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</si>
  <si>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</si>
  <si>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</si>
  <si>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</si>
  <si>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</si>
  <si>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</si>
  <si>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</si>
  <si>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</si>
  <si>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</si>
  <si>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</si>
  <si>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</si>
  <si>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</si>
  <si>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</si>
  <si>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</si>
  <si>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</si>
  <si>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</si>
  <si>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</si>
  <si>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</si>
  <si>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</si>
  <si>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</si>
  <si>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</si>
  <si>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</si>
  <si>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</si>
  <si>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</si>
  <si>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</si>
  <si>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</si>
  <si>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</si>
  <si>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</si>
  <si>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</si>
  <si>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</si>
  <si>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</si>
  <si>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</si>
  <si>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</si>
  <si>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</si>
  <si>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</si>
  <si>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</si>
  <si>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</si>
  <si>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</si>
  <si>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</si>
  <si>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</si>
  <si>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</si>
  <si>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</si>
  <si>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</si>
  <si>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</si>
  <si>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</si>
  <si>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</si>
  <si>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</si>
  <si>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</si>
  <si>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</si>
  <si>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</si>
  <si>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</si>
  <si>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</si>
  <si>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</si>
  <si>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</si>
  <si>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</si>
  <si>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</si>
  <si>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</si>
  <si>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</si>
  <si>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</si>
  <si>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</si>
  <si>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</si>
  <si>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</si>
  <si>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</si>
  <si>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</si>
  <si>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</si>
  <si>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</si>
  <si>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</si>
  <si>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</si>
  <si>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</si>
  <si>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</si>
  <si>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</si>
  <si>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</si>
  <si>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</si>
  <si>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</si>
  <si>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</si>
  <si>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</si>
  <si>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</si>
  <si>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</si>
  <si>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</si>
  <si>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</si>
  <si>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</si>
  <si>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</si>
  <si>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</si>
  <si>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</si>
  <si>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</si>
  <si>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</si>
  <si>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</si>
  <si>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</si>
  <si>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</si>
  <si>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</si>
  <si>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</si>
  <si>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</si>
  <si>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</si>
  <si>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</si>
  <si>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</si>
  <si>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</si>
  <si>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</si>
  <si>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</si>
  <si>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</si>
  <si>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</si>
  <si>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</si>
  <si>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</si>
  <si>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</si>
  <si>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</si>
  <si>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</si>
  <si>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</si>
  <si>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</si>
  <si>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</si>
  <si>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</si>
  <si>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</si>
  <si>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</si>
  <si>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</si>
  <si>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</si>
  <si>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</si>
  <si>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</si>
  <si>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</si>
  <si>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</si>
  <si>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</si>
  <si>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</si>
  <si>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</si>
  <si>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</si>
  <si>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</si>
  <si>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</si>
  <si>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</si>
  <si>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</si>
  <si>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</si>
  <si>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</si>
  <si>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</si>
  <si>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</si>
  <si>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</si>
  <si>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</si>
  <si>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</si>
  <si>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</si>
  <si>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</si>
  <si>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</si>
  <si>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</si>
  <si>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</si>
  <si>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</si>
  <si>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</si>
  <si>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</si>
  <si>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</si>
  <si>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</si>
  <si>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</si>
  <si>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</si>
  <si>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</si>
  <si>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</si>
  <si>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</si>
  <si>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</si>
  <si>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</si>
  <si>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</si>
  <si>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</si>
  <si>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</si>
  <si>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</si>
  <si>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</si>
  <si>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</si>
  <si>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</si>
  <si>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</si>
  <si>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</si>
  <si>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</si>
  <si>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</si>
  <si>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</si>
  <si>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</si>
  <si>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</si>
  <si>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</si>
  <si>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</si>
  <si>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</si>
  <si>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</si>
  <si>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</si>
  <si>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</si>
  <si>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</si>
  <si>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</si>
  <si>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</si>
  <si>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</si>
  <si>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</si>
  <si>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</si>
  <si>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</si>
  <si>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</si>
  <si>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</si>
  <si>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</si>
  <si>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</si>
  <si>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</si>
  <si>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</si>
  <si>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</si>
  <si>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</si>
  <si>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</si>
  <si>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</si>
  <si>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</si>
  <si>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</si>
  <si>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</si>
  <si>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</si>
  <si>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</si>
  <si>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</si>
  <si>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</si>
  <si>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</si>
  <si>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</si>
  <si>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</si>
  <si>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</si>
  <si>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</si>
  <si>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</si>
  <si>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</si>
  <si>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</si>
  <si>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</si>
  <si>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</si>
  <si>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</si>
  <si>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</si>
  <si>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</si>
  <si>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</si>
  <si>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</si>
  <si>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</si>
  <si>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</si>
  <si>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</si>
  <si>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</si>
  <si>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</si>
  <si>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</si>
  <si>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</si>
  <si>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</si>
  <si>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</si>
  <si>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</si>
  <si>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</si>
  <si>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</si>
  <si>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</si>
  <si>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</si>
  <si>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</si>
  <si>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</si>
  <si>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</si>
  <si>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</si>
  <si>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</si>
  <si>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</si>
  <si>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</si>
  <si>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</si>
  <si>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</si>
  <si>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</si>
  <si>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</si>
  <si>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</si>
  <si>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</si>
  <si>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</si>
  <si>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</si>
  <si>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</si>
  <si>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</si>
  <si>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</si>
  <si>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</si>
  <si>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</si>
  <si>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</si>
  <si>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</si>
  <si>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</si>
  <si>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</si>
  <si>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</si>
  <si>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</si>
  <si>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</si>
  <si>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</si>
  <si>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</si>
  <si>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</si>
  <si>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</si>
  <si>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</si>
  <si>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</si>
  <si>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</si>
  <si>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</si>
  <si>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</si>
  <si>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</si>
  <si>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</si>
  <si>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</si>
  <si>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</si>
  <si>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</si>
  <si>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</si>
  <si>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</si>
  <si>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</si>
  <si>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</si>
  <si>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</si>
  <si>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</si>
  <si>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</si>
  <si>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</si>
  <si>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</si>
  <si>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</si>
  <si>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</si>
  <si>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</si>
  <si>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</si>
  <si>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</si>
  <si>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</si>
  <si>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</si>
  <si>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</si>
  <si>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</si>
  <si>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</si>
  <si>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</si>
  <si>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</si>
  <si>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</si>
  <si>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</si>
  <si>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</si>
  <si>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</si>
  <si>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</si>
  <si>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</si>
  <si>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</si>
  <si>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</si>
  <si>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</si>
  <si>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</si>
  <si>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</si>
  <si>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</si>
  <si>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</si>
  <si>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</si>
  <si>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</si>
  <si>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</si>
  <si>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</si>
  <si>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</si>
  <si>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</si>
  <si>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</si>
  <si>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</si>
  <si>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</si>
  <si>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</si>
  <si>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</si>
  <si>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</si>
  <si>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</si>
  <si>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</si>
  <si>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</si>
  <si>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</si>
  <si>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</si>
  <si>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</si>
  <si>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</si>
  <si>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</si>
  <si>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</si>
  <si>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</si>
  <si>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</si>
  <si>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</si>
  <si>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</si>
  <si>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</si>
  <si>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</si>
  <si>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</si>
  <si>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</si>
  <si>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</si>
  <si>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</si>
  <si>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</si>
  <si>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</si>
  <si>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</si>
  <si>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</si>
  <si>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</si>
  <si>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</si>
  <si>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</si>
  <si>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</si>
  <si>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</si>
  <si>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</si>
  <si>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</si>
  <si>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</si>
  <si>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</si>
  <si>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</si>
  <si>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</si>
  <si>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</si>
  <si>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</si>
  <si>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</si>
  <si>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</si>
  <si>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</si>
  <si>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</si>
  <si>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</si>
  <si>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</si>
  <si>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</si>
  <si>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</si>
  <si>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</si>
  <si>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</si>
  <si>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</si>
  <si>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</si>
  <si>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</si>
  <si>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</si>
  <si>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</si>
  <si>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</si>
  <si>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</si>
  <si>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</si>
  <si>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</si>
  <si>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</si>
  <si>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</si>
  <si>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</si>
  <si>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</si>
  <si>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</si>
  <si>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</si>
  <si>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</si>
  <si>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</si>
  <si>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</si>
  <si>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</si>
  <si>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</si>
  <si>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</si>
  <si>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</si>
  <si>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</si>
  <si>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</si>
  <si>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</si>
  <si>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</si>
  <si>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</si>
  <si>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</si>
  <si>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</si>
  <si>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</si>
  <si>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</si>
  <si>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</si>
  <si>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</si>
  <si>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</si>
  <si>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</si>
  <si>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</si>
  <si>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</si>
  <si>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</si>
  <si>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</si>
  <si>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</si>
  <si>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</si>
  <si>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</si>
  <si>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</si>
  <si>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</si>
  <si>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</si>
  <si>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</si>
  <si>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</si>
  <si>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</si>
  <si>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</si>
  <si>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</si>
  <si>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</si>
  <si>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</si>
  <si>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</si>
  <si>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</si>
  <si>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</si>
  <si>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</si>
  <si>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</si>
  <si>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</si>
  <si>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</si>
  <si>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</si>
  <si>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</si>
  <si>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</si>
  <si>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</si>
  <si>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</si>
  <si>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</si>
  <si>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</si>
  <si>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</si>
  <si>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</si>
  <si>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</si>
  <si>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</si>
  <si>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</si>
  <si>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</si>
  <si>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</si>
  <si>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</si>
  <si>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</si>
  <si>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</si>
  <si>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</si>
  <si>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</si>
  <si>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</si>
  <si>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</si>
  <si>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</si>
  <si>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</si>
  <si>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</si>
  <si>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</si>
  <si>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</si>
  <si>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</si>
  <si>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</si>
  <si>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</si>
  <si>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</si>
  <si>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</si>
  <si>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</si>
  <si>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</si>
  <si>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</si>
  <si>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</si>
  <si>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</si>
  <si>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</si>
  <si>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</si>
  <si>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</si>
  <si>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</si>
  <si>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</si>
  <si>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</si>
  <si>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</si>
  <si>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</si>
  <si>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</si>
  <si>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</si>
  <si>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</si>
  <si>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</si>
  <si>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</si>
  <si>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</si>
  <si>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</si>
  <si>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</si>
  <si>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</si>
  <si>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</si>
  <si>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</si>
  <si>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</si>
  <si>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</si>
  <si>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</si>
  <si>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</si>
  <si>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</si>
  <si>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</si>
  <si>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</si>
  <si>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</si>
  <si>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</si>
  <si>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</si>
  <si>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</si>
  <si>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</si>
  <si>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</si>
  <si>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</si>
  <si>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</si>
  <si>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</si>
  <si>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</si>
  <si>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</si>
  <si>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</si>
  <si>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</si>
  <si>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</si>
  <si>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</si>
  <si>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</si>
  <si>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</si>
  <si>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</si>
  <si>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</si>
  <si>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</si>
  <si>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</si>
  <si>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</si>
  <si>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</si>
  <si>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</si>
  <si>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</si>
  <si>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</si>
  <si>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</si>
  <si>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</si>
  <si>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</si>
  <si>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</si>
  <si>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</si>
  <si>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</si>
  <si>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</si>
  <si>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</si>
  <si>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</si>
  <si>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</si>
  <si>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</si>
  <si>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</si>
  <si>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</si>
  <si>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</si>
  <si>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</si>
  <si>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</si>
  <si>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</si>
  <si>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</si>
  <si>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</si>
  <si>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</si>
  <si>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</si>
  <si>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</si>
  <si>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</si>
  <si>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</si>
  <si>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</si>
  <si>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</si>
  <si>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</si>
  <si>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</si>
  <si>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</si>
  <si>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</si>
  <si>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</si>
  <si>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</si>
  <si>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</si>
  <si>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</si>
  <si>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</si>
  <si>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</si>
  <si>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</si>
  <si>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</si>
  <si>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</si>
  <si>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</si>
  <si>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</si>
  <si>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</si>
  <si>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</si>
  <si>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</si>
  <si>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</si>
  <si>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</si>
  <si>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</si>
  <si>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</si>
  <si>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</si>
  <si>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</si>
  <si>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</si>
  <si>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</si>
  <si>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</si>
  <si>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</si>
  <si>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</si>
  <si>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</si>
  <si>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</si>
  <si>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</si>
  <si>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</si>
  <si>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</si>
  <si>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</si>
  <si>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</si>
  <si>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</si>
  <si>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</si>
  <si>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</si>
  <si>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</si>
  <si>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</si>
  <si>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</si>
  <si>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</si>
  <si>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</si>
  <si>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</si>
  <si>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</si>
  <si>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</si>
  <si>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</si>
  <si>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</si>
  <si>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</si>
  <si>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</si>
  <si>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</si>
  <si>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</si>
  <si>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</si>
  <si>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</si>
  <si>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</si>
  <si>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</si>
  <si>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</si>
  <si>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</si>
  <si>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</si>
  <si>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</si>
  <si>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</si>
  <si>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</si>
  <si>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</si>
  <si>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</si>
  <si>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</si>
  <si>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</si>
  <si>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</si>
  <si>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</si>
  <si>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</si>
  <si>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</si>
  <si>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</si>
  <si>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</si>
  <si>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</si>
  <si>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</si>
  <si>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</si>
  <si>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</si>
  <si>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</si>
  <si>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</si>
  <si>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</si>
  <si>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</si>
  <si>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</si>
  <si>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</si>
  <si>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</si>
  <si>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</si>
  <si>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</si>
  <si>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</si>
  <si>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</si>
  <si>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</si>
  <si>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</si>
  <si>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</si>
  <si>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</si>
  <si>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</si>
  <si>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</si>
  <si>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</si>
  <si>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</si>
  <si>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</si>
  <si>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</si>
  <si>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</si>
  <si>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</si>
  <si>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</si>
  <si>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</si>
  <si>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</si>
  <si>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</si>
  <si>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</si>
  <si>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</si>
  <si>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</si>
  <si>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</si>
  <si>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</si>
  <si>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</si>
  <si>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</si>
  <si>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</si>
  <si>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</si>
  <si>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</si>
  <si>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</si>
  <si>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</si>
  <si>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</si>
  <si>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</si>
  <si>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</si>
  <si>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</si>
  <si>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</si>
  <si>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</si>
  <si>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</si>
  <si>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</si>
  <si>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</si>
  <si>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</si>
  <si>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</si>
  <si>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</si>
  <si>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</si>
  <si>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</si>
  <si>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</si>
  <si>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</si>
  <si>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</si>
  <si>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</si>
  <si>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</si>
  <si>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</si>
  <si>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</si>
  <si>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</si>
  <si>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</si>
  <si>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</si>
  <si>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</si>
  <si>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</si>
  <si>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</si>
  <si>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</si>
  <si>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</si>
  <si>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</si>
  <si>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</si>
  <si>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</si>
  <si>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</si>
  <si>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</si>
  <si>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</si>
  <si>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</si>
  <si>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</si>
  <si>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</si>
  <si>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</si>
  <si>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</si>
  <si>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</si>
  <si>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</si>
  <si>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</si>
  <si>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</si>
  <si>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</si>
  <si>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</si>
  <si>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</si>
  <si>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</si>
  <si>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</si>
  <si>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</si>
  <si>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</si>
  <si>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</si>
  <si>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</si>
  <si>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</si>
  <si>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</si>
  <si>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</si>
  <si>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</si>
  <si>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</si>
  <si>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</si>
  <si>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</si>
  <si>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</si>
  <si>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</si>
  <si>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</si>
  <si>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</si>
  <si>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</si>
  <si>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</si>
  <si>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</si>
  <si>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</si>
  <si>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</si>
  <si>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</si>
  <si>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</si>
  <si>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</si>
  <si>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</si>
  <si>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</si>
  <si>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</si>
  <si>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</si>
  <si>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</si>
  <si>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</si>
  <si>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</si>
  <si>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</si>
  <si>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</si>
  <si>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</si>
  <si>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</si>
  <si>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</si>
  <si>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</si>
  <si>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</si>
  <si>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</si>
  <si>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</si>
  <si>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</si>
  <si>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</si>
  <si>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</si>
  <si>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</si>
  <si>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</si>
  <si>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</si>
  <si>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</si>
  <si>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</si>
  <si>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</si>
  <si>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</si>
  <si>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</si>
  <si>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</si>
  <si>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</si>
  <si>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</si>
  <si>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</si>
  <si>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</si>
  <si>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</si>
  <si>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</si>
  <si>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</si>
  <si>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</si>
  <si>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</si>
  <si>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</si>
  <si>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</si>
  <si>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</si>
  <si>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</si>
  <si>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</si>
  <si>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</si>
  <si>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</si>
  <si>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</si>
  <si>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</si>
  <si>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</si>
  <si>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</si>
  <si>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</si>
  <si>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</si>
  <si>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</si>
  <si>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</si>
  <si>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</si>
  <si>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</si>
  <si>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</si>
  <si>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</si>
  <si>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</si>
  <si>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</si>
  <si>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</si>
  <si>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</si>
  <si>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</si>
  <si>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</si>
  <si>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</si>
  <si>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</si>
  <si>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</si>
  <si>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</si>
  <si>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</si>
  <si>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</si>
  <si>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</si>
  <si>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</si>
  <si>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</si>
  <si>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</si>
  <si>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</si>
  <si>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</si>
  <si>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</si>
  <si>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</si>
  <si>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</si>
  <si>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</si>
  <si>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</si>
  <si>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</si>
  <si>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</si>
  <si>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</si>
  <si>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</si>
  <si>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</si>
  <si>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</si>
  <si>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</si>
  <si>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</si>
  <si>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</si>
  <si>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</si>
  <si>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</si>
  <si>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</si>
  <si>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</si>
  <si>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</si>
  <si>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</si>
  <si>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</si>
  <si>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</si>
  <si>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</si>
  <si>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</si>
  <si>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</si>
  <si>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</si>
  <si>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</si>
  <si>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</si>
  <si>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</si>
  <si>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</si>
  <si>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</si>
  <si>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</si>
  <si>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</si>
  <si>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</si>
  <si>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</si>
  <si>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</si>
  <si>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</si>
  <si>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</si>
  <si>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</si>
  <si>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</si>
  <si>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</si>
  <si>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</si>
  <si>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</si>
  <si>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</si>
  <si>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</si>
  <si>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</si>
  <si>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</si>
  <si>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</si>
  <si>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</si>
  <si>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</si>
  <si>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</si>
  <si>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</si>
  <si>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</si>
  <si>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</si>
  <si>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</si>
  <si>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</si>
  <si>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</si>
  <si>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</si>
  <si>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</si>
  <si>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</si>
  <si>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</si>
  <si>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</si>
  <si>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</si>
  <si>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</si>
  <si>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</si>
  <si>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</si>
  <si>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</si>
  <si>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</si>
  <si>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</si>
  <si>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</si>
  <si>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</si>
  <si>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</si>
  <si>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</si>
  <si>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</si>
  <si>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</si>
  <si>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</si>
  <si>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</si>
  <si>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</si>
  <si>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</si>
  <si>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</si>
  <si>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</si>
  <si>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</si>
  <si>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</si>
  <si>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</si>
  <si>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</si>
  <si>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</si>
  <si>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</si>
  <si>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</si>
  <si>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</si>
  <si>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</si>
  <si>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</si>
  <si>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</si>
  <si>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</si>
  <si>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</si>
  <si>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</si>
  <si>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</si>
  <si>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</si>
  <si>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</si>
  <si>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</si>
  <si>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</si>
  <si>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</si>
  <si>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</si>
  <si>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</si>
  <si>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</si>
  <si>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</si>
  <si>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</si>
  <si>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</si>
  <si>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</si>
  <si>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</si>
  <si>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</si>
  <si>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</si>
  <si>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</si>
  <si>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</si>
  <si>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</si>
  <si>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</si>
  <si>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</si>
  <si>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</si>
  <si>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</si>
  <si>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</si>
  <si>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</si>
  <si>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</si>
  <si>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</si>
  <si>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</si>
  <si>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</si>
  <si>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</si>
  <si>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</si>
  <si>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</si>
  <si>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</si>
  <si>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</si>
  <si>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</si>
  <si>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</si>
  <si>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</si>
  <si>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</si>
  <si>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</si>
  <si>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</si>
  <si>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</si>
  <si>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</si>
  <si>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</si>
  <si>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</si>
  <si>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</si>
  <si>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</si>
  <si>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</si>
  <si>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</si>
  <si>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</si>
  <si>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</si>
  <si>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</si>
  <si>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</si>
  <si>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</si>
  <si>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</si>
  <si>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</si>
  <si>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</si>
  <si>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</si>
  <si>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</si>
  <si>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</si>
  <si>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</si>
  <si>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</si>
  <si>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</si>
  <si>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</si>
  <si>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</si>
  <si>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</si>
  <si>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</si>
  <si>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</si>
  <si>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</si>
  <si>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</si>
  <si>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</si>
  <si>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</si>
  <si>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</si>
  <si>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</si>
  <si>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</si>
  <si>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</si>
  <si>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</si>
  <si>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</si>
  <si>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</si>
  <si>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</si>
  <si>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</si>
  <si>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</si>
  <si>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</si>
  <si>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</si>
  <si>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</si>
  <si>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</si>
  <si>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</si>
  <si>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</si>
  <si>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</si>
  <si>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</si>
  <si>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</si>
  <si>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</si>
  <si>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</si>
  <si>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</si>
  <si>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</si>
  <si>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</si>
  <si>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</si>
  <si>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</si>
  <si>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</si>
  <si>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</si>
  <si>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</si>
  <si>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</si>
  <si>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</si>
  <si>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</si>
  <si>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</si>
  <si>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</si>
  <si>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</si>
  <si>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</si>
  <si>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</si>
  <si>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</si>
  <si>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</si>
  <si>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</si>
  <si>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</si>
  <si>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</si>
  <si>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</si>
  <si>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</si>
  <si>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</si>
  <si>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</si>
  <si>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</si>
  <si>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</si>
  <si>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</si>
  <si>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</si>
  <si>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</si>
  <si>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</si>
  <si>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</si>
  <si>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</si>
  <si>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</si>
  <si>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</si>
  <si>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</si>
  <si>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</si>
  <si>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</si>
  <si>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</si>
  <si>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</si>
  <si>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</si>
  <si>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</si>
  <si>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</si>
  <si>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</si>
  <si>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</si>
  <si>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</si>
  <si>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</si>
  <si>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</si>
  <si>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</si>
  <si>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</si>
  <si>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</si>
  <si>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</si>
  <si>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</si>
  <si>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</si>
  <si>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</si>
  <si>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</si>
  <si>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</si>
  <si>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</si>
  <si>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</si>
  <si>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</si>
  <si>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</si>
  <si>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</si>
  <si>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</si>
  <si>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</si>
  <si>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</si>
  <si>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</si>
  <si>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</si>
  <si>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</si>
  <si>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</si>
  <si>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</si>
  <si>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</si>
  <si>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</si>
  <si>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</si>
  <si>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</si>
  <si>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</si>
  <si>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</si>
  <si>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</si>
  <si>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</si>
  <si>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</si>
  <si>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</si>
  <si>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</si>
  <si>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</si>
  <si>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</si>
  <si>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</si>
  <si>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</si>
  <si>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</si>
  <si>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</si>
  <si>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</si>
  <si>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</si>
  <si>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</si>
  <si>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</si>
  <si>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</si>
  <si>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</si>
  <si>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</si>
  <si>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</si>
  <si>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</si>
  <si>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</si>
  <si>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</si>
  <si>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</si>
  <si>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</si>
  <si>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</si>
  <si>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</si>
  <si>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</si>
  <si>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</si>
  <si>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</si>
  <si>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</si>
  <si>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</si>
  <si>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</si>
  <si>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</si>
  <si>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</si>
  <si>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</si>
  <si>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</si>
  <si>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</si>
  <si>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</si>
  <si>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</si>
  <si>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</si>
  <si>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</si>
  <si>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</si>
  <si>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</si>
  <si>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</si>
  <si>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</si>
  <si>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</si>
  <si>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</si>
  <si>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</si>
  <si>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</si>
  <si>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</si>
  <si>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</si>
  <si>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</si>
  <si>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</si>
  <si>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</si>
  <si>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</si>
  <si>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</si>
  <si>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</si>
  <si>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</si>
  <si>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</si>
  <si>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</si>
  <si>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</si>
  <si>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</si>
  <si>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</si>
  <si>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</si>
  <si>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</si>
  <si>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</si>
  <si>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</si>
  <si>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</si>
  <si>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</si>
  <si>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</si>
  <si>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</si>
  <si>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</si>
  <si>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</si>
  <si>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</si>
  <si>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</si>
  <si>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</si>
  <si>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</si>
  <si>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</si>
  <si>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</si>
  <si>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</si>
  <si>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</si>
  <si>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</si>
  <si>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</si>
  <si>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</si>
  <si>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</si>
  <si>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</si>
  <si>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</si>
  <si>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</si>
  <si>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</si>
  <si>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</si>
  <si>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</si>
  <si>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</si>
  <si>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</si>
  <si>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</si>
  <si>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</si>
  <si>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</si>
  <si>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</si>
  <si>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</si>
  <si>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</si>
  <si>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</si>
  <si>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</si>
  <si>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</si>
  <si>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</si>
  <si>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</si>
  <si>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</si>
  <si>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</si>
  <si>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</si>
  <si>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</si>
  <si>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</si>
  <si>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</si>
  <si>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</si>
  <si>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</si>
  <si>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</si>
  <si>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</si>
  <si>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</si>
  <si>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</si>
  <si>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</si>
  <si>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</si>
  <si>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</si>
  <si>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</si>
  <si>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</si>
  <si>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</si>
  <si>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</si>
  <si>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</si>
  <si>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</si>
  <si>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</si>
  <si>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</si>
  <si>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</si>
  <si>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</si>
  <si>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</si>
  <si>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</si>
  <si>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</si>
  <si>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</si>
  <si>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</si>
  <si>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</si>
  <si>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</si>
  <si>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</si>
  <si>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</si>
  <si>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</si>
  <si>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</si>
  <si>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</si>
  <si>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</si>
  <si>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</si>
  <si>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</si>
  <si>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</si>
  <si>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</si>
  <si>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</si>
  <si>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</si>
  <si>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</si>
  <si>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</si>
  <si>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</si>
  <si>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</si>
  <si>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</si>
  <si>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</si>
  <si>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</si>
  <si>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</si>
  <si>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</si>
  <si>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</si>
  <si>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</si>
  <si>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</si>
  <si>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</si>
  <si>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</si>
  <si>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</si>
  <si>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</si>
  <si>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</si>
  <si>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</si>
  <si>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</si>
  <si>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</si>
  <si>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</si>
  <si>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</si>
  <si>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</si>
  <si>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</si>
  <si>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</si>
  <si>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</si>
  <si>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</si>
  <si>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</si>
  <si>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</si>
  <si>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</si>
  <si>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</si>
  <si>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</si>
  <si>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</si>
  <si>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</si>
  <si>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</si>
  <si>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</si>
  <si>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</si>
  <si>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</si>
  <si>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</si>
  <si>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</si>
  <si>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</si>
  <si>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</si>
  <si>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</si>
  <si>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</si>
  <si>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</si>
  <si>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</si>
  <si>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</si>
  <si>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</si>
  <si>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</si>
  <si>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</si>
  <si>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</si>
  <si>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</si>
  <si>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</si>
  <si>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</si>
  <si>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</si>
  <si>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</si>
  <si>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</si>
  <si>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</si>
  <si>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</si>
  <si>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</si>
  <si>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</si>
  <si>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</si>
  <si>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</si>
  <si>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</si>
  <si>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</si>
  <si>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</si>
  <si>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</si>
  <si>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</si>
  <si>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</si>
  <si>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</si>
  <si>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</si>
  <si>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</si>
  <si>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</si>
  <si>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</si>
  <si>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</si>
  <si>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</si>
  <si>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</si>
  <si>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</si>
  <si>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</si>
  <si>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</si>
  <si>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</si>
  <si>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</si>
  <si>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</si>
  <si>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</si>
  <si>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</si>
  <si>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</si>
  <si>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</si>
  <si>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</si>
  <si>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</si>
  <si>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</si>
  <si>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</si>
  <si>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</si>
  <si>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</si>
  <si>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</si>
  <si>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</si>
  <si>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</si>
  <si>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</si>
  <si>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</si>
  <si>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</si>
  <si>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</si>
  <si>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</si>
  <si>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</si>
  <si>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</si>
  <si>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</si>
  <si>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</si>
  <si>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</si>
  <si>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</si>
  <si>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</si>
  <si>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</si>
  <si>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</si>
  <si>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</si>
  <si>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</si>
  <si>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</si>
  <si>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</si>
  <si>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</si>
  <si>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</si>
  <si>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</si>
  <si>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</si>
  <si>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</si>
  <si>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</si>
  <si>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</si>
  <si>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</si>
  <si>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</si>
  <si>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</si>
  <si>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</si>
  <si>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</si>
  <si>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</si>
  <si>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</si>
  <si>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</si>
  <si>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</si>
  <si>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</si>
  <si>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</si>
  <si>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</si>
  <si>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</si>
  <si>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</si>
  <si>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</si>
  <si>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</si>
  <si>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</si>
  <si>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</si>
  <si>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</si>
  <si>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</si>
  <si>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</si>
  <si>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</si>
  <si>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</si>
  <si>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</si>
  <si>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</si>
  <si>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</si>
  <si>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</si>
  <si>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</si>
  <si>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</si>
  <si>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</si>
  <si>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</si>
  <si>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</si>
  <si>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</si>
  <si>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</si>
  <si>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</si>
  <si>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</si>
  <si>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</si>
  <si>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</si>
  <si>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</si>
  <si>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</si>
  <si>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</si>
  <si>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</si>
  <si>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</si>
  <si>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</si>
  <si>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</si>
  <si>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</si>
  <si>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</si>
  <si>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</si>
  <si>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</si>
  <si>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</si>
  <si>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</si>
  <si>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</si>
  <si>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</si>
  <si>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</si>
  <si>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</si>
  <si>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</si>
  <si>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</si>
  <si>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</si>
  <si>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</si>
  <si>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</si>
  <si>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</si>
  <si>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</si>
  <si>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</si>
  <si>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</si>
  <si>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</si>
  <si>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</si>
  <si>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</si>
  <si>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</si>
  <si>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</si>
  <si>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</si>
  <si>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</si>
  <si>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</si>
  <si>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</si>
  <si>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</si>
  <si>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</si>
  <si>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</si>
  <si>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</si>
  <si>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</si>
  <si>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</si>
  <si>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</si>
  <si>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</si>
  <si>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</si>
  <si>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</si>
  <si>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</si>
  <si>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</si>
  <si>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</si>
  <si>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</si>
  <si>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</si>
  <si>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</si>
  <si>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</si>
  <si>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</si>
  <si>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</si>
  <si>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</si>
  <si>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</si>
  <si>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</si>
  <si>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</si>
  <si>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</si>
  <si>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</si>
  <si>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</si>
  <si>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</si>
  <si>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</si>
  <si>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</si>
  <si>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</si>
  <si>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</si>
  <si>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</si>
  <si>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</si>
  <si>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</si>
  <si>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</si>
  <si>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</si>
  <si>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</si>
  <si>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</si>
  <si>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</si>
  <si>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</si>
  <si>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</si>
  <si>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</si>
  <si>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</si>
  <si>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</si>
  <si>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</si>
  <si>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</si>
  <si>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</si>
  <si>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</si>
  <si>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</si>
  <si>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</si>
  <si>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</si>
  <si>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</si>
  <si>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</si>
  <si>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</si>
  <si>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</si>
  <si>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</si>
  <si>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</si>
  <si>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</si>
  <si>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</si>
  <si>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</si>
  <si>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</si>
  <si>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</si>
  <si>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</si>
  <si>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</si>
  <si>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</si>
  <si>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</si>
  <si>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</si>
  <si>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</si>
  <si>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</si>
  <si>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</si>
  <si>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</si>
  <si>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</si>
  <si>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</si>
  <si>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</si>
  <si>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</si>
  <si>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</si>
  <si>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</si>
  <si>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</si>
  <si>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</si>
  <si>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</si>
  <si>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</si>
  <si>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</si>
  <si>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</si>
  <si>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</si>
  <si>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</si>
  <si>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</si>
  <si>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</si>
  <si>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</si>
  <si>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</si>
  <si>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</si>
  <si>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</si>
  <si>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</si>
  <si>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</si>
  <si>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</si>
  <si>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</si>
  <si>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</si>
  <si>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</si>
  <si>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</si>
  <si>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</si>
  <si>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</si>
  <si>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</si>
  <si>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</si>
  <si>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</si>
  <si>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</si>
  <si>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</si>
  <si>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</si>
  <si>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</si>
  <si>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</si>
  <si>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</si>
  <si>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</si>
  <si>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</si>
  <si>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</si>
  <si>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</si>
  <si>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</si>
  <si>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</si>
  <si>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</si>
  <si>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</si>
  <si>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</si>
  <si>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</si>
  <si>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</si>
  <si>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</si>
  <si>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</si>
  <si>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</si>
  <si>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</si>
  <si>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</si>
  <si>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</si>
  <si>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</si>
  <si>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</si>
  <si>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</si>
  <si>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</si>
  <si>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</si>
  <si>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</si>
  <si>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</si>
  <si>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</si>
  <si>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</si>
  <si>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</si>
  <si>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</si>
  <si>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</si>
  <si>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</si>
  <si>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</si>
  <si>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</si>
  <si>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</si>
  <si>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</si>
  <si>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</si>
  <si>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</si>
  <si>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</si>
  <si>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</si>
  <si>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</si>
  <si>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</si>
  <si>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</si>
  <si>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</si>
  <si>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</si>
  <si>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</si>
  <si>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</si>
  <si>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</si>
  <si>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</si>
  <si>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</si>
  <si>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</si>
  <si>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</si>
  <si>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</si>
  <si>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</si>
  <si>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</si>
  <si>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</si>
  <si>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</si>
  <si>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</si>
  <si>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</si>
  <si>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</si>
  <si>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</si>
  <si>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</si>
  <si>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</si>
  <si>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</si>
  <si>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</si>
  <si>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</si>
  <si>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</si>
  <si>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</si>
  <si>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</si>
  <si>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</si>
  <si>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</si>
  <si>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</si>
  <si>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</si>
  <si>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</si>
  <si>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</si>
  <si>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</si>
  <si>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</si>
  <si>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</si>
  <si>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</si>
  <si>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</si>
  <si>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</si>
  <si>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</si>
  <si>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</si>
  <si>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</si>
  <si>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</si>
  <si>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</si>
  <si>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</si>
  <si>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</si>
  <si>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</si>
  <si>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</si>
  <si>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</si>
  <si>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</si>
  <si>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</si>
  <si>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</si>
  <si>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</si>
  <si>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</si>
  <si>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</si>
  <si>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</si>
  <si>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</si>
  <si>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</si>
  <si>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</si>
  <si>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</si>
  <si>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</si>
  <si>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</si>
  <si>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</si>
  <si>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</si>
  <si>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</si>
  <si>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</si>
  <si>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</si>
  <si>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</si>
  <si>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</si>
  <si>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</si>
  <si>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</si>
  <si>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</si>
  <si>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</si>
  <si>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</si>
  <si>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</si>
  <si>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</si>
  <si>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</si>
  <si>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</si>
  <si>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</si>
  <si>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</si>
  <si>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</si>
  <si>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</si>
  <si>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</si>
  <si>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</si>
  <si>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</si>
  <si>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</si>
  <si>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</si>
  <si>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</si>
  <si>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</si>
  <si>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</si>
  <si>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</si>
  <si>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</si>
  <si>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</si>
  <si>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</si>
  <si>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</si>
  <si>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</si>
  <si>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</si>
  <si>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</si>
  <si>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</si>
  <si>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</si>
  <si>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</si>
  <si>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</si>
  <si>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</si>
  <si>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</si>
  <si>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</si>
  <si>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</si>
  <si>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</si>
  <si>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</si>
  <si>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</si>
  <si>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</si>
  <si>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</si>
  <si>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</si>
  <si>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</si>
  <si>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</si>
  <si>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</si>
  <si>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</si>
  <si>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</si>
  <si>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</si>
  <si>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</si>
  <si>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</si>
  <si>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</si>
  <si>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</si>
  <si>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</si>
  <si>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</si>
  <si>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</si>
  <si>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</si>
  <si>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</si>
  <si>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</si>
  <si>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</si>
  <si>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</si>
  <si>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</si>
  <si>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</si>
  <si>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</si>
  <si>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</si>
  <si>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</si>
  <si>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</si>
  <si>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</si>
  <si>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</si>
  <si>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</si>
  <si>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</si>
  <si>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</si>
  <si>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</si>
  <si>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</si>
  <si>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</si>
  <si>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</si>
  <si>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</si>
  <si>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</si>
  <si>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</si>
  <si>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</si>
  <si>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</si>
  <si>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</si>
  <si>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</si>
  <si>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</si>
  <si>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</si>
  <si>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</si>
  <si>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</si>
  <si>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</si>
  <si>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</si>
  <si>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</si>
  <si>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</si>
  <si>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</si>
  <si>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</si>
  <si>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</si>
  <si>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</si>
  <si>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</si>
  <si>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</si>
  <si>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</si>
  <si>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</si>
  <si>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</si>
  <si>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</si>
  <si>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</si>
  <si>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</si>
  <si>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</si>
  <si>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</si>
  <si>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</si>
  <si>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</si>
  <si>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</si>
  <si>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</si>
  <si>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</si>
  <si>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</si>
  <si>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</si>
  <si>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</si>
  <si>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</si>
  <si>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</si>
  <si>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</si>
  <si>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</si>
  <si>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</si>
  <si>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</si>
  <si>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</si>
  <si>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</si>
  <si>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</si>
  <si>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</si>
  <si>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</si>
  <si>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</si>
  <si>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</si>
  <si>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</si>
  <si>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</si>
  <si>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</si>
  <si>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</si>
  <si>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</si>
  <si>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</si>
  <si>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</si>
  <si>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</si>
  <si>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</si>
  <si>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</si>
  <si>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</si>
  <si>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</si>
  <si>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</si>
  <si>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</si>
  <si>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</si>
  <si>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</si>
  <si>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</si>
  <si>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</si>
  <si>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</si>
  <si>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</si>
  <si>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</si>
  <si>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</si>
  <si>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</si>
  <si>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</si>
  <si>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</si>
  <si>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</si>
  <si>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</si>
  <si>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</si>
  <si>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</si>
  <si>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</si>
  <si>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</si>
  <si>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</si>
  <si>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</si>
  <si>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</si>
  <si>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</si>
  <si>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</si>
  <si>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</si>
  <si>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</si>
  <si>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</si>
  <si>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</si>
  <si>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</si>
  <si>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</si>
  <si>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</si>
  <si>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</si>
  <si>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</si>
  <si>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</si>
  <si>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</si>
  <si>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</si>
  <si>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</si>
  <si>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</si>
  <si>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</si>
  <si>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</si>
  <si>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</si>
  <si>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</si>
  <si>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</si>
  <si>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</si>
  <si>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</si>
  <si>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</si>
  <si>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</si>
  <si>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</si>
  <si>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</si>
  <si>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</si>
  <si>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</si>
  <si>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</si>
  <si>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</si>
  <si>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</si>
  <si>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</si>
  <si>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</si>
  <si>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</si>
  <si>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</si>
  <si>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</si>
  <si>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</si>
  <si>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</si>
  <si>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</si>
  <si>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</si>
  <si>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</si>
  <si>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</si>
  <si>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</si>
  <si>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</si>
  <si>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</si>
  <si>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</si>
  <si>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</si>
  <si>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</si>
  <si>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</si>
  <si>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</si>
  <si>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</si>
  <si>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</si>
  <si>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</si>
  <si>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</si>
  <si>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</si>
  <si>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</si>
  <si>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</si>
  <si>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</si>
  <si>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</si>
  <si>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</si>
  <si>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</si>
  <si>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</si>
  <si>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</si>
  <si>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</si>
  <si>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</si>
  <si>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</si>
  <si>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</si>
  <si>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</si>
  <si>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</si>
  <si>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</si>
  <si>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</si>
  <si>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</si>
  <si>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</si>
  <si>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</si>
  <si>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</si>
  <si>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</si>
  <si>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</si>
  <si>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</si>
  <si>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</si>
  <si>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</si>
  <si>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</si>
  <si>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</si>
  <si>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</si>
  <si>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</si>
  <si>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</si>
  <si>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</si>
  <si>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</si>
  <si>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</si>
  <si>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</si>
  <si>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</si>
  <si>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</si>
  <si>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</si>
  <si>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</si>
  <si>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</si>
  <si>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</si>
  <si>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</si>
  <si>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</si>
  <si>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</si>
  <si>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</si>
  <si>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</si>
  <si>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</si>
  <si>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</si>
  <si>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</si>
  <si>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</si>
  <si>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</si>
  <si>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</si>
  <si>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</si>
  <si>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</si>
  <si>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</si>
  <si>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</si>
  <si>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</si>
  <si>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</si>
  <si>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</si>
  <si>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</si>
  <si>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</si>
  <si>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</si>
  <si>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</si>
  <si>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</si>
  <si>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</si>
  <si>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</si>
  <si>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</si>
  <si>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</si>
  <si>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</si>
  <si>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</si>
  <si>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</si>
  <si>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</si>
  <si>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</si>
  <si>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</si>
  <si>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</si>
  <si>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</si>
  <si>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</si>
  <si>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</si>
  <si>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</si>
  <si>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</si>
  <si>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</si>
  <si>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</si>
  <si>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</si>
  <si>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</si>
  <si>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</si>
  <si>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</si>
  <si>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</si>
  <si>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</si>
  <si>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</si>
  <si>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</si>
  <si>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</si>
  <si>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</si>
  <si>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</si>
  <si>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</si>
  <si>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</si>
  <si>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</si>
  <si>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</si>
  <si>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</si>
  <si>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</si>
  <si>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</si>
  <si>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</si>
  <si>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</si>
  <si>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</si>
  <si>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</si>
  <si>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</si>
  <si>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</si>
  <si>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</si>
  <si>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</si>
  <si>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</si>
  <si>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</si>
  <si>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</si>
  <si>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</si>
  <si>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</si>
  <si>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</si>
  <si>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</si>
  <si>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</si>
  <si>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</si>
  <si>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</si>
  <si>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</si>
  <si>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</si>
  <si>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</si>
  <si>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</si>
  <si>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</si>
  <si>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</si>
  <si>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</si>
  <si>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</si>
  <si>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</si>
  <si>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</si>
  <si>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</si>
  <si>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</si>
  <si>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</si>
  <si>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</si>
  <si>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</si>
  <si>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</si>
  <si>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</si>
  <si>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</si>
  <si>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</si>
  <si>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</si>
  <si>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</si>
  <si>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</si>
  <si>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</si>
  <si>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</si>
  <si>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</si>
  <si>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</si>
  <si>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</si>
  <si>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</si>
  <si>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</si>
  <si>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</si>
  <si>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</si>
  <si>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</si>
  <si>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</si>
  <si>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</si>
  <si>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</si>
  <si>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</si>
  <si>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</si>
  <si>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</si>
  <si>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</si>
  <si>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</si>
  <si>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</si>
  <si>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</si>
  <si>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</si>
  <si>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</si>
  <si>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</si>
  <si>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</si>
  <si>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</si>
  <si>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</si>
  <si>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</si>
  <si>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</si>
  <si>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</si>
  <si>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</si>
  <si>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</si>
  <si>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</si>
  <si>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</si>
  <si>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</si>
  <si>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</si>
  <si>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</si>
  <si>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</si>
  <si>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</si>
  <si>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</si>
  <si>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</si>
  <si>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</si>
  <si>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</si>
  <si>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</si>
  <si>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</si>
  <si>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</si>
  <si>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</si>
  <si>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</si>
  <si>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</si>
  <si>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</si>
  <si>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</si>
  <si>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</si>
  <si>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</si>
  <si>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</si>
  <si>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</si>
  <si>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</si>
  <si>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</si>
  <si>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</si>
  <si>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</si>
  <si>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</si>
  <si>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</si>
  <si>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</si>
  <si>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</si>
  <si>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</si>
  <si>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</si>
  <si>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</si>
  <si>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</si>
  <si>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</si>
  <si>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</si>
  <si>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</si>
  <si>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</si>
  <si>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</si>
  <si>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</si>
  <si>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</si>
  <si>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</si>
  <si>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</si>
  <si>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</si>
  <si>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</si>
  <si>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</si>
  <si>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</si>
  <si>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</si>
  <si>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</si>
  <si>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</si>
  <si>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</si>
  <si>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</si>
  <si>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</si>
  <si>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</si>
  <si>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</si>
  <si>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</si>
  <si>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</si>
  <si>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</si>
  <si>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</si>
  <si>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</si>
  <si>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</si>
  <si>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</si>
  <si>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</si>
  <si>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</si>
  <si>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</si>
  <si>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</si>
  <si>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</si>
  <si>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</si>
  <si>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</si>
  <si>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</si>
  <si>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</si>
  <si>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</si>
  <si>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</si>
  <si>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</si>
  <si>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</si>
  <si>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</si>
  <si>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</si>
  <si>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</si>
  <si>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</si>
  <si>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</si>
  <si>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</si>
  <si>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</si>
  <si>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</si>
  <si>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</si>
  <si>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</si>
  <si>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</si>
  <si>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</si>
  <si>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</si>
  <si>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</si>
  <si>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</si>
  <si>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</si>
  <si>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</si>
  <si>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</si>
  <si>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</si>
  <si>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</si>
  <si>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</si>
  <si>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</si>
  <si>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</si>
  <si>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</si>
  <si>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</si>
  <si>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</si>
  <si>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</si>
  <si>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</si>
  <si>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</si>
  <si>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</si>
  <si>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</si>
  <si>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</si>
  <si>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</si>
  <si>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</si>
  <si>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</si>
  <si>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</si>
  <si>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</si>
  <si>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</si>
  <si>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</si>
  <si>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</si>
  <si>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</si>
  <si>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</si>
  <si>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</si>
  <si>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</si>
  <si>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</si>
  <si>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</si>
  <si>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</si>
  <si>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</si>
  <si>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</si>
  <si>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</si>
  <si>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</si>
  <si>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</si>
  <si>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</si>
  <si>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</si>
  <si>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</si>
  <si>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</si>
  <si>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</si>
  <si>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</si>
  <si>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</si>
  <si>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</si>
  <si>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</si>
  <si>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</si>
  <si>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</si>
  <si>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</si>
  <si>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</si>
  <si>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</si>
  <si>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</si>
  <si>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</si>
  <si>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</si>
  <si>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</si>
  <si>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</si>
  <si>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</si>
  <si>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</si>
  <si>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</si>
  <si>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</si>
  <si>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</si>
  <si>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</si>
  <si>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</si>
  <si>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</si>
  <si>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</si>
  <si>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</si>
  <si>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</si>
  <si>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</si>
  <si>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</si>
  <si>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</si>
  <si>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</si>
  <si>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</si>
  <si>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</si>
  <si>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</si>
  <si>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</si>
  <si>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</si>
  <si>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</si>
  <si>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</si>
  <si>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</si>
  <si>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</si>
  <si>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</si>
  <si>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</si>
  <si>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</si>
  <si>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</si>
  <si>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</si>
  <si>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</si>
  <si>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</si>
  <si>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</si>
  <si>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</si>
  <si>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</si>
  <si>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</si>
  <si>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</si>
  <si>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</si>
  <si>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</si>
  <si>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</si>
  <si>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</si>
  <si>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</si>
  <si>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</si>
  <si>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</si>
  <si>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</si>
  <si>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</si>
  <si>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</si>
  <si>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</si>
  <si>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</si>
  <si>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</si>
  <si>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</si>
  <si>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</si>
  <si>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</si>
  <si>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</si>
  <si>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</si>
  <si>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</si>
  <si>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</si>
  <si>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</si>
  <si>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</si>
  <si>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</si>
  <si>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</si>
  <si>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</si>
  <si>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</si>
  <si>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</si>
  <si>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</si>
  <si>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</si>
  <si>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</si>
  <si>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</si>
  <si>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</si>
  <si>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</si>
  <si>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</si>
  <si>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</si>
  <si>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</si>
  <si>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</si>
  <si>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</si>
  <si>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</si>
  <si>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</si>
  <si>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</si>
  <si>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</si>
  <si>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</si>
  <si>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</si>
  <si>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</si>
  <si>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</si>
  <si>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</si>
  <si>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</si>
  <si>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</si>
  <si>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</si>
  <si>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</si>
  <si>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</si>
  <si>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</si>
  <si>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</si>
  <si>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</si>
  <si>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</si>
  <si>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</si>
  <si>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</si>
  <si>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</si>
  <si>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</si>
  <si>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</si>
  <si>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</si>
  <si>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</si>
  <si>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</si>
  <si>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</si>
  <si>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</si>
  <si>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</si>
  <si>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</si>
  <si>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</si>
  <si>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</si>
  <si>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</si>
  <si>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</si>
  <si>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</si>
  <si>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</si>
  <si>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</si>
  <si>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</si>
  <si>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</si>
  <si>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</si>
  <si>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</si>
  <si>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</si>
  <si>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</si>
  <si>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</si>
  <si>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</si>
  <si>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</si>
  <si>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</si>
  <si>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</si>
  <si>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</si>
  <si>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</si>
  <si>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</si>
  <si>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</si>
  <si>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</si>
  <si>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</si>
  <si>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</si>
  <si>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</si>
  <si>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</si>
  <si>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</si>
  <si>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</si>
  <si>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</si>
  <si>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</si>
  <si>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</si>
  <si>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</si>
  <si>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</si>
  <si>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</si>
  <si>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</si>
  <si>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</si>
  <si>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</si>
  <si>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</si>
  <si>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</si>
  <si>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</si>
  <si>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</si>
  <si>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</si>
  <si>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</si>
  <si>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</si>
  <si>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</si>
  <si>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</si>
  <si>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</si>
  <si>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</si>
  <si>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</si>
  <si>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</si>
  <si>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</si>
  <si>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</si>
  <si>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</si>
  <si>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</si>
  <si>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</si>
  <si>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</si>
  <si>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</si>
  <si>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</si>
  <si>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</si>
  <si>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</si>
  <si>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</si>
  <si>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</si>
  <si>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</si>
  <si>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</si>
  <si>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</si>
  <si>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</si>
  <si>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</si>
  <si>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</si>
  <si>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</si>
  <si>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</si>
  <si>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</si>
  <si>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</si>
  <si>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</si>
  <si>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</si>
  <si>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</si>
  <si>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</si>
  <si>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</si>
  <si>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</si>
  <si>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</si>
  <si>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</si>
  <si>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</si>
  <si>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</si>
  <si>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</si>
  <si>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</si>
  <si>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</si>
  <si>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</si>
  <si>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</si>
  <si>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</si>
  <si>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</si>
  <si>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</si>
  <si>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</si>
  <si>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</si>
  <si>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</si>
  <si>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</si>
  <si>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</si>
  <si>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</si>
  <si>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</si>
  <si>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</si>
  <si>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</si>
  <si>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</si>
  <si>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</si>
  <si>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</si>
  <si>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</si>
  <si>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</si>
  <si>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</si>
  <si>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</si>
  <si>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</si>
  <si>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</si>
  <si>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</si>
  <si>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</si>
  <si>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</si>
  <si>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</si>
  <si>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</si>
  <si>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</si>
  <si>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</si>
  <si>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</si>
  <si>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</si>
  <si>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</si>
  <si>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</si>
  <si>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</si>
  <si>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</si>
  <si>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</si>
  <si>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</si>
  <si>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</si>
  <si>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</si>
  <si>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</si>
  <si>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</si>
  <si>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</si>
  <si>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</si>
  <si>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</si>
  <si>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</si>
  <si>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</si>
  <si>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</si>
  <si>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</si>
  <si>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</si>
  <si>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</si>
  <si>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</si>
  <si>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</si>
  <si>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</si>
  <si>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</si>
  <si>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</si>
  <si>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</si>
  <si>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</si>
  <si>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</si>
  <si>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</si>
  <si>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</si>
  <si>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</si>
  <si>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</si>
  <si>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</si>
  <si>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</si>
  <si>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</si>
  <si>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</si>
  <si>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</si>
  <si>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</si>
  <si>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</si>
  <si>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</si>
  <si>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</si>
  <si>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</si>
  <si>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</si>
  <si>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</si>
  <si>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</si>
  <si>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</si>
  <si>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</si>
  <si>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</si>
  <si>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</si>
  <si>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</si>
  <si>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</si>
  <si>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</si>
  <si>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</si>
  <si>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</si>
  <si>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</si>
  <si>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</si>
  <si>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</si>
  <si>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</si>
  <si>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</si>
  <si>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</si>
  <si>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</si>
  <si>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</si>
  <si>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</si>
  <si>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</si>
  <si>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</si>
  <si>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</si>
  <si>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</si>
  <si>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</si>
  <si>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</si>
  <si>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</si>
  <si>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</si>
  <si>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</si>
  <si>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</si>
  <si>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</si>
  <si>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</si>
  <si>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</si>
  <si>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</si>
  <si>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</si>
  <si>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</si>
  <si>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</si>
  <si>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</si>
  <si>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</si>
  <si>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</si>
  <si>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</si>
  <si>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</si>
  <si>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</si>
  <si>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</si>
  <si>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</si>
  <si>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</si>
  <si>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</si>
  <si>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</si>
  <si>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</si>
  <si>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</si>
  <si>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</si>
  <si>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</si>
  <si>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</si>
  <si>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</si>
  <si>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</si>
  <si>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</si>
  <si>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</si>
  <si>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</si>
  <si>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</si>
  <si>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</si>
  <si>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</si>
  <si>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</si>
  <si>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</si>
  <si>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</si>
  <si>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</si>
  <si>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</si>
  <si>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</si>
  <si>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</si>
  <si>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</si>
  <si>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</si>
  <si>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</si>
  <si>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</si>
  <si>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</si>
  <si>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</si>
  <si>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</si>
  <si>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</si>
  <si>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</si>
  <si>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</si>
  <si>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</si>
  <si>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</si>
  <si>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</si>
  <si>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</si>
  <si>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</si>
  <si>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</si>
  <si>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</si>
  <si>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</si>
  <si>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</si>
  <si>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</si>
  <si>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</si>
  <si>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</si>
  <si>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</si>
  <si>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</si>
  <si>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</si>
  <si>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</si>
  <si>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</si>
  <si>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</si>
  <si>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</si>
  <si>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</si>
  <si>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</si>
  <si>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</si>
  <si>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</si>
  <si>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</si>
  <si>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</si>
  <si>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</si>
  <si>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</si>
  <si>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</si>
  <si>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</si>
  <si>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</si>
  <si>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</si>
  <si>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</si>
  <si>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</si>
  <si>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</si>
  <si>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</si>
  <si>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</si>
  <si>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</si>
  <si>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</si>
  <si>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</si>
  <si>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</si>
  <si>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</si>
  <si>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</si>
  <si>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</si>
  <si>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</si>
  <si>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</si>
  <si>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</si>
  <si>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</si>
  <si>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</si>
  <si>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</si>
  <si>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</si>
  <si>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</si>
  <si>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</si>
  <si>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</si>
  <si>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</si>
  <si>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</si>
  <si>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</si>
  <si>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</si>
  <si>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</si>
  <si>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</si>
  <si>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</si>
  <si>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</si>
  <si>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</si>
  <si>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</si>
  <si>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</si>
  <si>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</si>
  <si>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35000 to 39999</t>
  </si>
  <si>
    <t>outcome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</si>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</sst>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13"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[Leckie_StarterBook.xlsx]Sheet2!PivotTable3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EE-4662-9064-389158DD000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EE-4662-9064-389158DD000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EE-4662-9064-389158DD000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EE-4662-9064-389158DD0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8867136"/>
        <c:axId val="1318865472"/>
      </c:barChart>
      <c:catAx>
        <c:axId val="131886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865472"/>
        <c:crosses val="autoZero"/>
        <c:auto val="1"/>
        <c:lblAlgn val="ctr"/>
        <c:lblOffset val="100"/>
        <c:noMultiLvlLbl val="0"/>
      </c:catAx>
      <c:valAx>
        <c:axId val="13188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86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[Leckie_StarterBook.xlsx]Sheet3!PivotTable1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6E-44D9-A1C4-9A018D802C8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CF-4BF6-A740-171C3A22819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CF-4BF6-A740-171C3A22819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CF-4BF6-A740-171C3A228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6296192"/>
        <c:axId val="2096297024"/>
      </c:barChart>
      <c:catAx>
        <c:axId val="209629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297024"/>
        <c:crosses val="autoZero"/>
        <c:auto val="1"/>
        <c:lblAlgn val="ctr"/>
        <c:lblOffset val="100"/>
        <c:noMultiLvlLbl val="0"/>
      </c:catAx>
      <c:valAx>
        <c:axId val="209629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29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[Leckie_StarterBook.xlsx]Sheet4!PivotTable2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E0-41BB-848F-6AE974CF617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9-48B8-8550-BB302C5D6CF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E9-48B8-8550-BB302C5D6CF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E9-48B8-8550-BB302C5D6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498704"/>
        <c:axId val="2004496624"/>
      </c:lineChart>
      <c:catAx>
        <c:axId val="200449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496624"/>
        <c:crosses val="autoZero"/>
        <c:auto val="1"/>
        <c:lblAlgn val="ctr"/>
        <c:lblOffset val="100"/>
        <c:noMultiLvlLbl val="0"/>
      </c:catAx>
      <c:valAx>
        <c:axId val="200449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49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3C-4939-A757-C6EAF7D05D8B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3C-4939-A757-C6EAF7D05D8B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3C-4939-A757-C6EAF7D05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092080"/>
        <c:axId val="420092496"/>
      </c:lineChart>
      <c:catAx>
        <c:axId val="42009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92496"/>
        <c:crosses val="autoZero"/>
        <c:auto val="1"/>
        <c:lblAlgn val="ctr"/>
        <c:lblOffset val="100"/>
        <c:noMultiLvlLbl val="0"/>
      </c:catAx>
      <c:valAx>
        <c:axId val="42009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9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214312</xdr:colOff>
      <xdr:row>0</xdr:row>
      <xdr:rowOff>14286</xdr:rowOff>
    </xdr:from>
    <xdr:to>
      <xdr:col>17</xdr:col>
      <xdr:colOff>0</xdr:colOff>
      <xdr:row>22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58A3D4-FE26-4DC1-AC74-3C6AFC889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19049</xdr:rowOff>
    </xdr:from>
    <xdr:to>
      <xdr:col>18</xdr:col>
      <xdr:colOff>590550</xdr:colOff>
      <xdr:row>31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FC13D2-26A4-4803-8F0D-C9DF52BE9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9524</xdr:rowOff>
    </xdr:from>
    <xdr:to>
      <xdr:col>20</xdr:col>
      <xdr:colOff>19050</xdr:colOff>
      <xdr:row>25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2D3FCF-D79E-48B5-B109-26A1E390B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14</xdr:row>
      <xdr:rowOff>4762</xdr:rowOff>
    </xdr:from>
    <xdr:to>
      <xdr:col>7</xdr:col>
      <xdr:colOff>1314450</xdr:colOff>
      <xdr:row>34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42C740-ACA1-451A-84F8-234541D3C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rlando Leckie" refreshedDate="44644.88321990741" createdVersion="7" refreshedVersion="7" minRefreshableVersion="3" recordCount="4114" xr:uid="{5DEDC92B-FE23-4A61-8CA7-580F0D1796C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rlando Leckie" refreshedDate="44645.564697916663" createdVersion="7" refreshedVersion="7" minRefreshableVersion="3" recordCount="4114" xr:uid="{9CA6FFF9-C35F-47DC-809D-745D844A811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79AE5-6DEA-4EAF-8356-704B9BCDD8E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6F6B8F-B2B8-4AF9-AB80-92073BC2B51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CEBD8-2CB1-4473-AFBE-6F21B6876766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/>
  </sheetViews>
  <sheetFormatPr defaultRowHeight="15" x14ac:dyDescent="0.25"/>
  <cols>
    <col min="1" max="1" width="11.85546875" bestFit="1" customWidth="1"/>
    <col min="2" max="2" width="44.7109375" style="3" bestFit="1" customWidth="1"/>
    <col min="3" max="3" width="51.85546875" style="3" bestFit="1" customWidth="1"/>
    <col min="4" max="4" width="14.85546875" bestFit="1" customWidth="1"/>
    <col min="5" max="5" width="19" bestFit="1" customWidth="1"/>
    <col min="6" max="6" width="15.85546875" bestFit="1" customWidth="1"/>
    <col min="7" max="7" width="18.7109375" bestFit="1" customWidth="1"/>
    <col min="8" max="8" width="19.85546875" bestFit="1" customWidth="1"/>
    <col min="9" max="9" width="19.7109375" bestFit="1" customWidth="1"/>
    <col min="10" max="10" width="24.42578125" bestFit="1" customWidth="1"/>
    <col min="11" max="11" width="21.85546875" bestFit="1" customWidth="1"/>
    <col min="12" max="12" width="27.7109375" bestFit="1" customWidth="1"/>
    <col min="13" max="13" width="20.42578125" bestFit="1" customWidth="1"/>
    <col min="14" max="14" width="44" bestFit="1" customWidth="1"/>
    <col min="15" max="15" width="20.140625" customWidth="1"/>
    <col min="16" max="16" width="24.42578125" bestFit="1" customWidth="1"/>
    <col min="17" max="17" width="14" bestFit="1" customWidth="1"/>
    <col min="18" max="18" width="19.140625" bestFit="1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IFERROR(E2/L2,0)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IFERROR(E3/L3,0)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5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30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6">
        <f t="shared" ref="P67:P130" si="5">IFERROR(E67/L67,0)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4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3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30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30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3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30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3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6">
        <f t="shared" ref="P131:P194" si="9">IFERROR(E131/L131,0)</f>
        <v>0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4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30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6">
        <f t="shared" ref="P195:P258" si="13">IFERROR(E195/L195,0)</f>
        <v>0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4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3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30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6">
        <f t="shared" ref="P259:P322" si="17">IFERROR(E259/L259,0)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4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6">
        <f t="shared" ref="P323:P386" si="21">IFERROR(E323/L323,0)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30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30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6">
        <f t="shared" ref="P387:P450" si="25">IFERROR(E387/L387,0)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3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30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3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6">
        <f t="shared" ref="P451:P514" si="29">IFERROR(E451/L451,0)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4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30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4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30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6">
        <f t="shared" ref="P515:P578" si="33">IFERROR(E515/L515,0)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6">
        <f t="shared" ref="P579:P642" si="37">IFERROR(E579/L579,0)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30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3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3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6">
        <f t="shared" ref="P643:P706" si="41">IFERROR(E643/L643,0)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30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4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4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30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6">
        <f t="shared" ref="P707:P770" si="45">IFERROR(E707/L707,0)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6">
        <f t="shared" ref="P771:P834" si="49">IFERROR(E771/L771,0)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4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30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30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30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30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6">
        <f t="shared" ref="P835:P898" si="53">IFERROR(E835/L835,0)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30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30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30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30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6">
        <f t="shared" ref="P899:P962" si="57">IFERROR(E899/L899,0)</f>
        <v>0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4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30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30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30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30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3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30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3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6">
        <f t="shared" ref="P963:P1026" si="61">IFERROR(E963/L963,0)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3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30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6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30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30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3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6">
        <f t="shared" ref="P1027:P1090" si="65">IFERROR(E1027/L1027,0)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30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4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30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30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6">
        <f t="shared" ref="P1091:P1154" si="69">IFERROR(E1091/L1091,0)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30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30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30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6">
        <f t="shared" ref="P1155:P1218" si="73">IFERROR(E1155/L1155,0)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30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3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6">
        <f t="shared" ref="P1219:P1282" si="77">IFERROR(E1219/L1219,0)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30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30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4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30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6">
        <f t="shared" ref="P1283:P1346" si="81">IFERROR(E1283/L1283,0)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30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30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30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30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6">
        <f t="shared" ref="P1347:P1410" si="85">IFERROR(E1347/L1347,0)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30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6">
        <f t="shared" ref="P1411:P1474" si="89">IFERROR(E1411/L1411,0)</f>
        <v>0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30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6">
        <f t="shared" ref="P1475:P1538" si="93">IFERROR(E1475/L1475,0)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6">
        <f t="shared" ref="P1539:P1602" si="97">IFERROR(E1539/L1539,0)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30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30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30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6">
        <f t="shared" ref="P1603:P1666" si="101">IFERROR(E1603/L1603,0)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30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30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6">
        <f t="shared" ref="P1667:P1730" si="105">IFERROR(E1667/L1667,0)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30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30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30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4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30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30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6">
        <f t="shared" ref="P1731:P1794" si="109">IFERROR(E1731/L1731,0)</f>
        <v>0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30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6">
        <f t="shared" ref="P1795:P1858" si="113">IFERROR(E1795/L1795,0)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30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3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6">
        <f t="shared" ref="P1859:P1922" si="117">IFERROR(E1859/L1859,0)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30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6">
        <f t="shared" ref="P1923:P1986" si="121">IFERROR(E1923/L1923,0)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3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30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30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30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3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6">
        <f t="shared" ref="P1987:P2050" si="125">IFERROR(E1987/L1987,0)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3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30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6">
        <f t="shared" ref="P2051:P2114" si="129">IFERROR(E2051/L2051,0)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3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30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6">
        <f t="shared" ref="P2115:P2178" si="133">IFERROR(E2115/L2115,0)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30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30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30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30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30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6">
        <f t="shared" ref="P2179:P2242" si="137">IFERROR(E2179/L2179,0)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30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6">
        <f t="shared" ref="P2243:P2306" si="141">IFERROR(E2243/L2243,0)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3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6">
        <f t="shared" ref="P2307:P2370" si="145">IFERROR(E2307/L2307,0)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30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30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30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30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6">
        <f t="shared" ref="P2371:P2434" si="149">IFERROR(E2371/L2371,0)</f>
        <v>0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30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30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30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30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30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6">
        <f t="shared" ref="P2435:P2498" si="153">IFERROR(E2435/L2435,0)</f>
        <v>0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3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30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6">
        <f t="shared" ref="P2499:P2562" si="157">IFERROR(E2499/L2499,0)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30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30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6">
        <f t="shared" ref="P2563:P2626" si="161">IFERROR(E2563/L2563,0)</f>
        <v>0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30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30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6">
        <f t="shared" ref="P2627:P2690" si="165">IFERROR(E2627/L2627,0)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3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4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30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6">
        <f t="shared" ref="P2691:P2754" si="169">IFERROR(E2691/L2691,0)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30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30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4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30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6">
        <f t="shared" ref="P2755:P2818" si="173">IFERROR(E2755/L2755,0)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30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30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4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30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30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6">
        <f t="shared" ref="P2819:P2882" si="177">IFERROR(E2819/L2819,0)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4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30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4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30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6">
        <f t="shared" ref="P2883:P2946" si="181">IFERROR(E2883/L2883,0)</f>
        <v>0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30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6">
        <f t="shared" ref="P2947:P3010" si="185">IFERROR(E2947/L2947,0)</f>
        <v>0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30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6">
        <f t="shared" ref="P3011:P3074" si="189">IFERROR(E3011/L3011,0)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3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3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4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30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30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6">
        <f t="shared" ref="P3075:P3138" si="193">IFERROR(E3075/L3075,0)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30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30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6">
        <f t="shared" ref="P3139:P3202" si="197">IFERROR(E3139/L3139,0)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4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30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30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3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30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4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30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30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3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6">
        <f t="shared" ref="P3203:P3266" si="201">IFERROR(E3203/L3203,0)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3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30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6">
        <f t="shared" ref="P3267:P3330" si="205">IFERROR(E3267/L3267,0)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4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30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30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30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6">
        <f t="shared" ref="P3331:P3394" si="209">IFERROR(E3331/L3331,0)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30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6">
        <f t="shared" ref="P3395:P3458" si="213">IFERROR(E3395/L3395,0)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30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30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6">
        <f t="shared" ref="P3459:P3522" si="217">IFERROR(E3459/L3459,0)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3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30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3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6">
        <f t="shared" ref="P3523:P3586" si="221">IFERROR(E3523/L3523,0)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7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6">
        <f t="shared" ref="P3587:P3650" si="225">IFERROR(E3587/L3587,0)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30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60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4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30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6">
        <f t="shared" ref="P3651:P3714" si="229">IFERROR(E3651/L3651,0)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30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4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3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3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3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6">
        <f t="shared" ref="P3715:P3778" si="233">IFERROR(E3715/L3715,0)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30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30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3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30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6">
        <f t="shared" ref="P3779:P3842" si="237">IFERROR(E3779/L3779,0)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4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6">
        <f t="shared" ref="P3843:P3906" si="241">IFERROR(E3843/L3843,0)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30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30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6">
        <f t="shared" ref="P3907:P3970" si="245">IFERROR(E3907/L3907,0)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30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30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30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6">
        <f t="shared" ref="P3971:P4034" si="249">IFERROR(E3971/L3971,0)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30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30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30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6">
        <f t="shared" ref="P4035:P4098" si="253">IFERROR(E4035/L4035,0)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30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30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30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6">
        <f t="shared" ref="P4099:P4115" si="257">IFERROR(E4099/L4099,0)</f>
        <v>0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30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3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00000000-0001-0000-0000-000000000000}"/>
  <conditionalFormatting sqref="F2:F4115">
    <cfRule type="containsText" dxfId="12" priority="5" operator="containsText" text="currently live">
      <formula>NOT(ISERROR(SEARCH("currently live",F2)))</formula>
    </cfRule>
    <cfRule type="containsText" dxfId="11" priority="6" operator="containsText" text="canceled">
      <formula>NOT(ISERROR(SEARCH("canceled",F2)))</formula>
    </cfRule>
    <cfRule type="containsText" dxfId="10" priority="7" operator="containsText" text="failed">
      <formula>NOT(ISERROR(SEARCH("failed",F2)))</formula>
    </cfRule>
    <cfRule type="containsText" dxfId="9" priority="8" operator="containsText" text="successful">
      <formula>NOT(ISERROR(SEARCH("successful",F2)))</formula>
    </cfRule>
  </conditionalFormatting>
  <conditionalFormatting sqref="F1:F1048576">
    <cfRule type="containsText" dxfId="8" priority="4" operator="containsText" text="live">
      <formula>NOT(ISERROR(SEARCH("live",F1)))</formula>
    </cfRule>
  </conditionalFormatting>
  <conditionalFormatting sqref="O2:O4115">
    <cfRule type="cellIs" dxfId="7" priority="3" operator="between">
      <formula>0</formula>
      <formula>99</formula>
    </cfRule>
  </conditionalFormatting>
  <conditionalFormatting sqref="O2:O4115">
    <cfRule type="cellIs" dxfId="6" priority="2" operator="between">
      <formula>100</formula>
      <formula>199</formula>
    </cfRule>
  </conditionalFormatting>
  <conditionalFormatting sqref="O2:O4115">
    <cfRule type="cellIs" dxfId="5" priority="1" operator="greaterThan">
      <formula>199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943D4-E5E9-472C-9B2C-8D746D991203}">
  <dimension ref="A1:F14"/>
  <sheetViews>
    <sheetView workbookViewId="0">
      <selection activeCell="F9" sqref="F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8364</v>
      </c>
      <c r="B3" s="7" t="s">
        <v>8362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C23B1-0216-49E2-B33C-EE2BB833352F}">
  <dimension ref="A1:F47"/>
  <sheetViews>
    <sheetView workbookViewId="0">
      <selection activeCell="B2" sqref="B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2" spans="1:6" x14ac:dyDescent="0.25">
      <c r="A2" s="7" t="s">
        <v>8308</v>
      </c>
      <c r="B2" t="s">
        <v>8363</v>
      </c>
    </row>
    <row r="4" spans="1:6" x14ac:dyDescent="0.25">
      <c r="A4" s="7" t="s">
        <v>8364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CDE7A-2BBF-456A-B73C-432BC3116726}">
  <dimension ref="A1:F18"/>
  <sheetViews>
    <sheetView workbookViewId="0">
      <selection activeCell="G35" sqref="G3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8363</v>
      </c>
    </row>
    <row r="2" spans="1:6" x14ac:dyDescent="0.25">
      <c r="A2" s="7" t="s">
        <v>8379</v>
      </c>
      <c r="B2" t="s">
        <v>8363</v>
      </c>
    </row>
    <row r="4" spans="1:6" x14ac:dyDescent="0.25">
      <c r="A4" s="7" t="s">
        <v>8364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C6D10-B74B-4BF1-9CCA-EA4019CA1C30}">
  <dimension ref="A1:H13"/>
  <sheetViews>
    <sheetView workbookViewId="0">
      <selection activeCell="I26" sqref="I26"/>
    </sheetView>
  </sheetViews>
  <sheetFormatPr defaultRowHeight="15" x14ac:dyDescent="0.25"/>
  <cols>
    <col min="1" max="1" width="15.5703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COUNTIFS(Success,"=Successful",Goal,"&lt;1000")</f>
        <v>322</v>
      </c>
      <c r="C2">
        <f>COUNTIFS(Success,"=failed",Goal,"&lt;1000")</f>
        <v>113</v>
      </c>
      <c r="D2">
        <f>COUNTIFS(Success,"=canceled",Goal,"&lt;1000")</f>
        <v>18</v>
      </c>
      <c r="E2">
        <f>SUM(B2:D2)</f>
        <v>453</v>
      </c>
      <c r="F2" s="12">
        <f>(B2/E2)</f>
        <v>0.71081677704194257</v>
      </c>
      <c r="G2" s="12">
        <f>(C2/E2)</f>
        <v>0.24944812362030905</v>
      </c>
      <c r="H2" s="12">
        <f>(D2/E2)</f>
        <v>3.9735099337748346E-2</v>
      </c>
    </row>
    <row r="3" spans="1:8" x14ac:dyDescent="0.25">
      <c r="A3" t="s">
        <v>8389</v>
      </c>
      <c r="B3">
        <f>COUNTIFS(Success,"=Successful",Goal,"&gt;=1000",Goal,"&lt;=4999")</f>
        <v>932</v>
      </c>
      <c r="C3">
        <f>COUNTIFS(Success,"=failed",Goal,"&gt;=1000",Goal,"&lt;=4999")</f>
        <v>420</v>
      </c>
      <c r="D3">
        <f>COUNTIFS(Success,"=canceled",Goal,"&gt;=1000",Goal,"&lt;=4999")</f>
        <v>60</v>
      </c>
      <c r="E3">
        <f t="shared" ref="E3:E13" si="0">SUM(B3:D3)</f>
        <v>1412</v>
      </c>
      <c r="F3" s="12">
        <f t="shared" ref="F3:F13" si="1">(B3/E3)</f>
        <v>0.66005665722379603</v>
      </c>
      <c r="G3" s="12">
        <f t="shared" ref="G3:G13" si="2">(C3/E3)</f>
        <v>0.29745042492917845</v>
      </c>
      <c r="H3" s="12">
        <f t="shared" ref="H3:H13" si="3">(D3/E3)</f>
        <v>4.2492917847025496E-2</v>
      </c>
    </row>
    <row r="4" spans="1:8" x14ac:dyDescent="0.25">
      <c r="A4" t="s">
        <v>8390</v>
      </c>
      <c r="B4">
        <f>COUNTIFS(Success,"=Successful",Goal,"&gt;=5000",Goal,"&lt;=9999")</f>
        <v>381</v>
      </c>
      <c r="C4">
        <f>COUNTIFS(Success,"=failed",Goal,"&gt;=5000",Goal,"&lt;=9999")</f>
        <v>283</v>
      </c>
      <c r="D4">
        <f>COUNTIFS(Success,"=canceled",Goal,"&gt;=5000",Goal,"&lt;=9999")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t="s">
        <v>8391</v>
      </c>
      <c r="B5">
        <f>COUNTIFS(Success,"=Successful",Goal,"&gt;=10000",Goal,"&lt;=14999")</f>
        <v>168</v>
      </c>
      <c r="C5">
        <f>COUNTIFS(Success,"=failed",Goal,"&gt;=10000",Goal,"&lt;=14999")</f>
        <v>144</v>
      </c>
      <c r="D5">
        <f>COUNTIFS(Success,"=canceled",Goal,"&gt;=10000",Goal,"&lt;=14999")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8392</v>
      </c>
      <c r="B6">
        <f>COUNTIFS(Success,"=Successful",Goal,"&gt;=15000",Goal,"&lt;=19999")</f>
        <v>94</v>
      </c>
      <c r="C6">
        <f>COUNTIFS(Success,"=failed",Goal,"&gt;=15000",Goal,"&lt;=19999")</f>
        <v>90</v>
      </c>
      <c r="D6">
        <f>COUNTIFS(Success,"=canceled",Goal,"&gt;=15000",Goal,"&lt;=19999")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8393</v>
      </c>
      <c r="B7">
        <f>COUNTIFS(Success,"=Successful",Goal,"&gt;=20000",Goal,"&lt;=24999")</f>
        <v>62</v>
      </c>
      <c r="C7">
        <f>COUNTIFS(Success,"=failed",Goal,"&gt;=20000",Goal,"&lt;=24999")</f>
        <v>72</v>
      </c>
      <c r="D7">
        <f>COUNTIFS(Success,"=canceled",Goal,"&gt;=20000",Goal,"&lt;=24999")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8394</v>
      </c>
      <c r="B8">
        <f>COUNTIFS(Success,"=Successful",Goal,"&gt;=25000",Goal,"&lt;=29999")</f>
        <v>55</v>
      </c>
      <c r="C8">
        <f>COUNTIFS(Success,"=failed",Goal,"&gt;=25000",Goal,"&lt;=29999")</f>
        <v>64</v>
      </c>
      <c r="D8">
        <f>COUNTIFS(Success,"=canceled",Goal,"&gt;=25000",Goal,"&lt;=29999")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8395</v>
      </c>
      <c r="B9">
        <f>COUNTIFS(Success,"=Successful",Goal,"&gt;=30000",Goal,"&lt;=34999")</f>
        <v>32</v>
      </c>
      <c r="C9">
        <f>COUNTIFS(Success,"=failed",Goal,"&gt;=30000",Goal,"&lt;=34999")</f>
        <v>37</v>
      </c>
      <c r="D9">
        <f>COUNTIFS(Success,"=canceled",Goal,"&gt;=30000",Goal,"&lt;=34999")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8399</v>
      </c>
      <c r="B10">
        <f>COUNTIFS(Success,"=Successful",Goal,"&gt;=35000",Goal,"&lt;=39999")</f>
        <v>26</v>
      </c>
      <c r="C10">
        <f>COUNTIFS(Success,"=failed",Goal,"&gt;=35000",Goal,"&lt;=39999")</f>
        <v>22</v>
      </c>
      <c r="D10">
        <f>COUNTIFS(Success,"=canceled",Goal,"&gt;=35000",Goal,"&lt;=39999")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8396</v>
      </c>
      <c r="B11">
        <f>COUNTIFS(Success,"=Successful",Goal,"&gt;=40000",Goal,"&lt;=44999")</f>
        <v>21</v>
      </c>
      <c r="C11">
        <f>COUNTIFS(Success,"=failed",Goal,"&gt;=40000",Goal,"&lt;=44999")</f>
        <v>16</v>
      </c>
      <c r="D11">
        <f>COUNTIFS(Success,"=canceled",Goal,"&gt;=40000",Goal,"&lt;=44999")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8397</v>
      </c>
      <c r="B12">
        <f>COUNTIFS(Success,"=Successful",Goal,"&gt;=45000",Goal,"&lt;=49999")</f>
        <v>6</v>
      </c>
      <c r="C12">
        <f>COUNTIFS(Success,"=failed",Goal,"&gt;=45000",Goal,"&lt;=49999")</f>
        <v>11</v>
      </c>
      <c r="D12">
        <f>COUNTIFS(Success,"=canceled",Goal,"&gt;=45000",Goal,"&lt;=49999")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ht="30" x14ac:dyDescent="0.25">
      <c r="A13" s="3" t="s">
        <v>8398</v>
      </c>
      <c r="B13">
        <f>COUNTIFS(Success,"=Successful",Goal,"&gt;=50000")</f>
        <v>86</v>
      </c>
      <c r="C13">
        <f>COUNTIFS(Success,"=failed",Goal,"&gt;=50000")</f>
        <v>258</v>
      </c>
      <c r="D13">
        <f>COUNTIFS(Success,"=canceled",Goal,"&gt;=50000")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27B8E-50C9-40BC-860E-BB1C30DF28BD}">
  <dimension ref="A1:I2186"/>
  <sheetViews>
    <sheetView workbookViewId="0">
      <selection activeCell="H5" sqref="H5"/>
    </sheetView>
  </sheetViews>
  <sheetFormatPr defaultRowHeight="15" x14ac:dyDescent="0.25"/>
  <cols>
    <col min="1" max="1" width="15.85546875" bestFit="1" customWidth="1"/>
    <col min="2" max="2" width="13.85546875" bestFit="1" customWidth="1"/>
    <col min="4" max="4" width="15.85546875" bestFit="1" customWidth="1"/>
    <col min="5" max="5" width="13.85546875" bestFit="1" customWidth="1"/>
    <col min="7" max="7" width="18.140625" bestFit="1" customWidth="1"/>
  </cols>
  <sheetData>
    <row r="1" spans="1:9" x14ac:dyDescent="0.25">
      <c r="A1" s="1" t="s">
        <v>8400</v>
      </c>
      <c r="B1" s="1" t="s">
        <v>8262</v>
      </c>
      <c r="D1" s="1" t="s">
        <v>8400</v>
      </c>
      <c r="E1" s="1" t="s">
        <v>8262</v>
      </c>
    </row>
    <row r="2" spans="1:9" x14ac:dyDescent="0.25">
      <c r="A2" t="s">
        <v>8219</v>
      </c>
      <c r="B2">
        <v>182</v>
      </c>
      <c r="D2" t="s">
        <v>8221</v>
      </c>
      <c r="E2">
        <v>0</v>
      </c>
    </row>
    <row r="3" spans="1:9" x14ac:dyDescent="0.25">
      <c r="A3" t="s">
        <v>8219</v>
      </c>
      <c r="B3">
        <v>79</v>
      </c>
      <c r="D3" t="s">
        <v>8221</v>
      </c>
      <c r="E3">
        <v>1</v>
      </c>
      <c r="H3" t="s">
        <v>8407</v>
      </c>
      <c r="I3" t="s">
        <v>8408</v>
      </c>
    </row>
    <row r="4" spans="1:9" x14ac:dyDescent="0.25">
      <c r="A4" t="s">
        <v>8219</v>
      </c>
      <c r="B4">
        <v>35</v>
      </c>
      <c r="D4" t="s">
        <v>8221</v>
      </c>
      <c r="E4">
        <v>10</v>
      </c>
      <c r="G4" t="s">
        <v>8401</v>
      </c>
      <c r="H4">
        <f>AVERAGE(B2:B2186)</f>
        <v>194.42517162471395</v>
      </c>
      <c r="I4">
        <f>AVERAGE(E2:E2186)</f>
        <v>17.709803921568628</v>
      </c>
    </row>
    <row r="5" spans="1:9" x14ac:dyDescent="0.25">
      <c r="A5" t="s">
        <v>8219</v>
      </c>
      <c r="B5">
        <v>150</v>
      </c>
      <c r="D5" t="s">
        <v>8221</v>
      </c>
      <c r="E5">
        <v>0</v>
      </c>
      <c r="G5" t="s">
        <v>8402</v>
      </c>
      <c r="H5">
        <f>MEDIAN(B2:B2186)</f>
        <v>62</v>
      </c>
      <c r="I5">
        <f>MEDIAN(E2:E2186)</f>
        <v>4</v>
      </c>
    </row>
    <row r="6" spans="1:9" x14ac:dyDescent="0.25">
      <c r="A6" t="s">
        <v>8219</v>
      </c>
      <c r="B6">
        <v>284</v>
      </c>
      <c r="D6" t="s">
        <v>8221</v>
      </c>
      <c r="E6">
        <v>7</v>
      </c>
      <c r="G6" t="s">
        <v>8403</v>
      </c>
      <c r="H6">
        <f>MIN(B2:B2186)</f>
        <v>1</v>
      </c>
      <c r="I6">
        <f>MIN(E2:E2186)</f>
        <v>0</v>
      </c>
    </row>
    <row r="7" spans="1:9" x14ac:dyDescent="0.25">
      <c r="A7" t="s">
        <v>8219</v>
      </c>
      <c r="B7">
        <v>47</v>
      </c>
      <c r="D7" t="s">
        <v>8221</v>
      </c>
      <c r="E7">
        <v>0</v>
      </c>
      <c r="G7" t="s">
        <v>8404</v>
      </c>
      <c r="H7">
        <f>MAX(B2:B2186)</f>
        <v>26457</v>
      </c>
      <c r="I7">
        <f>MAX(E2:E2186)</f>
        <v>1293</v>
      </c>
    </row>
    <row r="8" spans="1:9" x14ac:dyDescent="0.25">
      <c r="A8" t="s">
        <v>8219</v>
      </c>
      <c r="B8">
        <v>58</v>
      </c>
      <c r="D8" t="s">
        <v>8221</v>
      </c>
      <c r="E8">
        <v>1</v>
      </c>
      <c r="G8" t="s">
        <v>8405</v>
      </c>
      <c r="H8">
        <f>VAR(B2:B2186)</f>
        <v>713167.37912800396</v>
      </c>
      <c r="I8">
        <f>VAR(E2:E2186)</f>
        <v>3775.6894394644714</v>
      </c>
    </row>
    <row r="9" spans="1:9" x14ac:dyDescent="0.25">
      <c r="A9" t="s">
        <v>8219</v>
      </c>
      <c r="B9">
        <v>57</v>
      </c>
      <c r="D9" t="s">
        <v>8221</v>
      </c>
      <c r="E9">
        <v>2</v>
      </c>
      <c r="G9" t="s">
        <v>8406</v>
      </c>
      <c r="H9">
        <f>_xlfn.STDEV.P(B2:B2186)</f>
        <v>844.29910975602149</v>
      </c>
      <c r="I9">
        <f>_xlfn.STDEV.P(E2:E2186)</f>
        <v>61.426555076684906</v>
      </c>
    </row>
    <row r="10" spans="1:9" x14ac:dyDescent="0.25">
      <c r="A10" t="s">
        <v>8219</v>
      </c>
      <c r="B10">
        <v>12</v>
      </c>
      <c r="D10" t="s">
        <v>8221</v>
      </c>
      <c r="E10">
        <v>3</v>
      </c>
    </row>
    <row r="11" spans="1:9" x14ac:dyDescent="0.25">
      <c r="A11" t="s">
        <v>8219</v>
      </c>
      <c r="B11">
        <v>20</v>
      </c>
      <c r="D11" t="s">
        <v>8221</v>
      </c>
      <c r="E11">
        <v>10</v>
      </c>
    </row>
    <row r="12" spans="1:9" x14ac:dyDescent="0.25">
      <c r="A12" t="s">
        <v>8219</v>
      </c>
      <c r="B12">
        <v>19</v>
      </c>
      <c r="D12" t="s">
        <v>8221</v>
      </c>
      <c r="E12">
        <v>10</v>
      </c>
    </row>
    <row r="13" spans="1:9" x14ac:dyDescent="0.25">
      <c r="A13" t="s">
        <v>8219</v>
      </c>
      <c r="B13">
        <v>75</v>
      </c>
      <c r="D13" t="s">
        <v>8221</v>
      </c>
      <c r="E13">
        <v>1</v>
      </c>
    </row>
    <row r="14" spans="1:9" x14ac:dyDescent="0.25">
      <c r="A14" t="s">
        <v>8219</v>
      </c>
      <c r="B14">
        <v>827</v>
      </c>
      <c r="D14" t="s">
        <v>8221</v>
      </c>
      <c r="E14">
        <v>0</v>
      </c>
    </row>
    <row r="15" spans="1:9" x14ac:dyDescent="0.25">
      <c r="A15" t="s">
        <v>8219</v>
      </c>
      <c r="B15">
        <v>51</v>
      </c>
      <c r="D15" t="s">
        <v>8221</v>
      </c>
      <c r="E15">
        <v>0</v>
      </c>
    </row>
    <row r="16" spans="1:9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sortState xmlns:xlrd2="http://schemas.microsoft.com/office/spreadsheetml/2017/richdata2" ref="D2:E1532">
    <sortCondition ref="D1:D1532"/>
  </sortState>
  <conditionalFormatting sqref="A2:A2186 D2:D1531">
    <cfRule type="containsText" dxfId="4" priority="7" operator="containsText" text="currently live">
      <formula>NOT(ISERROR(SEARCH("currently live",A2)))</formula>
    </cfRule>
    <cfRule type="containsText" dxfId="3" priority="8" operator="containsText" text="canceled">
      <formula>NOT(ISERROR(SEARCH("canceled",A2)))</formula>
    </cfRule>
    <cfRule type="containsText" dxfId="2" priority="9" operator="containsText" text="failed">
      <formula>NOT(ISERROR(SEARCH("failed",A2)))</formula>
    </cfRule>
    <cfRule type="containsText" dxfId="1" priority="10" operator="containsText" text="successful">
      <formula>NOT(ISERROR(SEARCH("successful",A2)))</formula>
    </cfRule>
  </conditionalFormatting>
  <conditionalFormatting sqref="A1:A1048576 D1:D1048576">
    <cfRule type="containsText" dxfId="0" priority="6" operator="containsText" text="live">
      <formula>NOT(ISERROR(SEARCH("live",A1)))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Goal</vt:lpstr>
      <vt:lpstr>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Orlando Leckie</cp:lastModifiedBy>
  <dcterms:created xsi:type="dcterms:W3CDTF">2017-04-20T15:17:24Z</dcterms:created>
  <dcterms:modified xsi:type="dcterms:W3CDTF">2022-03-26T23:22:38Z</dcterms:modified>
</cp:coreProperties>
</file>