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<sst xmlns="http://schemas.openxmlformats.org/spreadsheetml/2006/main" count="613" uniqueCount="415">
  <si>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</si>
  <si>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</si>
  <si>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</si>
  <si>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</si>
  <si>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</si>
  <si>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</si>
  <si>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</si>
  <si>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</si>
  <si>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</si>
  <si>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</si>
  <si>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</si>
  <si>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</si>
  <si>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</si>
  <si>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</si>
  <si>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</si>
  <si>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</si>
  <si>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</si>
  <si>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</si>
  <si>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</si>
  <si>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</si>
  <si>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</si>
  <si>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</si>
  <si>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</si>
  <si>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</si>
  <si>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</si>
  <si>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</si>
  <si>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</si>
  <si>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</si>
  <si>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</si>
  <si>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</si>
  <si>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</si>
  <si>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</si>
  <si>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</si>
  <si>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</si>
  <si>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</si>
  <si>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</si>
  <si>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</si>
  <si>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</si>
  <si>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</si>
  <si>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</si>
  <si>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</si>
  <si>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</si>
  <si>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</si>
  <si>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</si>
  <si>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</si>
  <si>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</si>
  <si>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0000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</si>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</sst>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46</v>
      </c>
      <c r="G2" s="61"/>
      <c r="H2" s="61"/>
      <c r="I2" s="61"/>
      <c r="J2" s="61"/>
      <c r="K2" s="61"/>
      <c r="L2" s="61"/>
      <c r="M2" s="61"/>
      <c r="N2" s="1" t="s">
        <v>47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48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49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50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51</v>
      </c>
      <c r="E6" s="70" t="s">
        <v>52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53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54</v>
      </c>
      <c r="B8" s="75"/>
      <c r="C8" s="75"/>
      <c r="D8" s="76">
        <v>700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55</v>
      </c>
      <c r="B9" s="80"/>
      <c r="C9" s="80"/>
      <c r="D9" s="81" t="s">
        <v>30</v>
      </c>
      <c r="E9" s="82"/>
      <c r="F9" s="83"/>
      <c r="G9" s="83"/>
      <c r="H9" s="84" t="s">
        <v>56</v>
      </c>
      <c r="I9" s="85" t="s">
        <v>57</v>
      </c>
      <c r="J9" s="85" t="s">
        <v>10</v>
      </c>
      <c r="K9" s="86" t="s">
        <v>58</v>
      </c>
      <c r="L9" s="86" t="s">
        <v>59</v>
      </c>
      <c r="M9" s="87" t="s">
        <v>60</v>
      </c>
      <c r="N9" s="86" t="s">
        <v>61</v>
      </c>
      <c r="O9" s="86" t="s">
        <v>62</v>
      </c>
      <c r="P9" s="88" t="s">
        <v>63</v>
      </c>
      <c r="Q9" s="89" t="s">
        <v>64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65</v>
      </c>
      <c r="B10" s="75"/>
      <c r="C10" s="75"/>
      <c r="D10" s="90" t="s">
        <v>66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67</v>
      </c>
      <c r="B11" s="75"/>
      <c r="C11" s="75"/>
      <c r="D11" s="102" t="s">
        <v>68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69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70</v>
      </c>
      <c r="B13" s="113"/>
      <c r="C13" s="114"/>
      <c r="D13" s="115"/>
      <c r="E13" s="116"/>
      <c r="F13" s="117"/>
      <c r="G13" s="117"/>
      <c r="H13" s="61"/>
      <c r="I13" s="61"/>
      <c r="J13" s="118" t="s">
        <v>71</v>
      </c>
      <c r="K13" s="119">
        <v>1</v>
      </c>
      <c r="L13" s="120"/>
      <c r="M13" s="121"/>
      <c r="N13" s="121"/>
      <c r="O13" s="122" t="s">
        <v>72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73</v>
      </c>
      <c r="B14" s="124"/>
      <c r="C14" s="124"/>
      <c r="D14" s="125"/>
      <c r="E14" s="61"/>
      <c r="F14" s="61"/>
      <c r="G14" s="61"/>
      <c r="H14" s="61"/>
      <c r="I14" s="61"/>
      <c r="J14" s="126" t="s">
        <v>74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75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76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77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78</v>
      </c>
      <c r="B17" s="132"/>
      <c r="C17" s="132"/>
      <c r="D17" s="135" t="s">
        <v>79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80</v>
      </c>
      <c r="C18" s="137"/>
      <c r="D18" s="137"/>
      <c r="E18" s="137"/>
      <c r="F18" s="137"/>
      <c r="G18" s="138"/>
      <c r="H18" s="136" t="s">
        <v>81</v>
      </c>
      <c r="I18" s="137"/>
      <c r="J18" s="137"/>
      <c r="K18" s="137"/>
      <c r="L18" s="137"/>
      <c r="M18" s="138"/>
      <c r="N18" s="61"/>
      <c r="O18" s="139" t="s">
        <v>82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83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84</v>
      </c>
      <c r="C19" s="146" t="s">
        <v>85</v>
      </c>
      <c r="D19" s="146"/>
      <c r="E19" s="147"/>
      <c r="F19" s="146" t="s">
        <v>86</v>
      </c>
      <c r="G19" s="148">
        <v>7850</v>
      </c>
      <c r="H19" s="145" t="s">
        <v>84</v>
      </c>
      <c r="I19" s="146" t="s">
        <v>85</v>
      </c>
      <c r="J19" s="146"/>
      <c r="K19" s="147"/>
      <c r="L19" s="146" t="s">
        <v>86</v>
      </c>
      <c r="M19" s="148">
        <v>7850</v>
      </c>
      <c r="N19" s="61"/>
      <c r="O19" s="149" t="s">
        <v>87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88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89</v>
      </c>
      <c r="D20" s="156"/>
      <c r="E20" s="157" t="s">
        <v>90</v>
      </c>
      <c r="F20" s="156" t="s">
        <v>91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89</v>
      </c>
      <c r="J20" s="156"/>
      <c r="K20" s="157"/>
      <c r="L20" s="156" t="s">
        <v>91</v>
      </c>
      <c r="M20" s="158">
        <f>M21*K19*K19*M19</f>
      </c>
      <c r="N20" s="61"/>
      <c r="O20" s="149" t="s">
        <v>92</v>
      </c>
      <c r="P20" s="159" t="s">
        <v>93</v>
      </c>
      <c r="Q20" s="151"/>
      <c r="R20" s="61"/>
      <c r="S20" s="61"/>
      <c r="T20" s="61"/>
      <c r="U20" s="62"/>
      <c r="V20" s="152">
        <f>'результат '!H26</f>
      </c>
      <c r="W20" s="153" t="s">
        <v>94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95</v>
      </c>
      <c r="C21" s="161"/>
      <c r="D21" s="161"/>
      <c r="E21" s="157" t="s">
        <v>96</v>
      </c>
      <c r="F21" s="156"/>
      <c r="G21" s="162"/>
      <c r="H21" s="160" t="s">
        <v>97</v>
      </c>
      <c r="I21" s="161"/>
      <c r="J21" s="161"/>
      <c r="K21" s="157"/>
      <c r="L21" s="156" t="s">
        <v>98</v>
      </c>
      <c r="M21" s="163">
        <f>(технолог!T27+технолог!U27)*0.001*технолог!I27+2*E19+2*технолог!V27*0.001</f>
      </c>
      <c r="N21" s="61"/>
      <c r="O21" s="149" t="s">
        <v>99</v>
      </c>
      <c r="P21" s="159" t="s">
        <v>100</v>
      </c>
      <c r="Q21" s="151" t="s">
        <v>101</v>
      </c>
      <c r="R21" s="61"/>
      <c r="S21" s="61"/>
      <c r="T21" s="61"/>
      <c r="U21" s="62"/>
      <c r="V21" s="152">
        <f>'результат '!I26</f>
      </c>
      <c r="W21" s="153" t="s">
        <v>102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103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104</v>
      </c>
      <c r="M22" s="167">
        <f>IF(технолог!G27=снабжение!AM46,M20*D10*(D15+0.03)+K20+K21,M20*D10*D15+K20+K21)</f>
      </c>
      <c r="N22" s="61"/>
      <c r="O22" s="149" t="s">
        <v>105</v>
      </c>
      <c r="P22" s="159" t="s">
        <v>106</v>
      </c>
      <c r="Q22" s="168"/>
      <c r="R22" s="61"/>
      <c r="S22" s="61"/>
      <c r="T22" s="61"/>
      <c r="U22" s="62"/>
      <c r="V22" s="152">
        <f>'результат '!J26</f>
      </c>
      <c r="W22" s="153" t="s">
        <v>107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108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109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110</v>
      </c>
      <c r="C24" s="137"/>
      <c r="D24" s="137"/>
      <c r="E24" s="137"/>
      <c r="F24" s="137"/>
      <c r="G24" s="138"/>
      <c r="H24" s="136" t="s">
        <v>111</v>
      </c>
      <c r="I24" s="137"/>
      <c r="J24" s="137"/>
      <c r="K24" s="137"/>
      <c r="L24" s="137"/>
      <c r="M24" s="138"/>
      <c r="N24" s="61"/>
      <c r="O24" s="170" t="s">
        <v>112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113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114</v>
      </c>
      <c r="C25" s="171" t="s">
        <v>85</v>
      </c>
      <c r="D25" s="171"/>
      <c r="E25" s="172"/>
      <c r="F25" s="171" t="s">
        <v>86</v>
      </c>
      <c r="G25" s="173">
        <v>7850</v>
      </c>
      <c r="H25" s="118" t="s">
        <v>115</v>
      </c>
      <c r="I25" s="171" t="s">
        <v>85</v>
      </c>
      <c r="J25" s="171"/>
      <c r="K25" s="172"/>
      <c r="L25" s="171" t="s">
        <v>86</v>
      </c>
      <c r="M25" s="173">
        <v>7850</v>
      </c>
      <c r="N25" s="61"/>
      <c r="O25" s="61"/>
      <c r="P25" s="174" t="s">
        <v>74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116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89</v>
      </c>
      <c r="D26" s="156"/>
      <c r="E26" s="157" t="s">
        <v>117</v>
      </c>
      <c r="F26" s="156" t="s">
        <v>91</v>
      </c>
      <c r="G26" s="158">
        <f>E25*G27*M21*G25</f>
      </c>
      <c r="H26" s="176"/>
      <c r="I26" s="156" t="s">
        <v>89</v>
      </c>
      <c r="J26" s="156"/>
      <c r="K26" s="157"/>
      <c r="L26" s="156" t="s">
        <v>91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118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119</v>
      </c>
      <c r="C27" s="178"/>
      <c r="D27" s="178"/>
      <c r="E27" s="179" t="s">
        <v>120</v>
      </c>
      <c r="F27" s="180" t="s">
        <v>121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119</v>
      </c>
      <c r="I27" s="178"/>
      <c r="J27" s="178"/>
      <c r="K27" s="179"/>
      <c r="L27" s="180" t="s">
        <v>121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122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123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124</v>
      </c>
      <c r="C28" s="183" t="s">
        <v>125</v>
      </c>
      <c r="D28" s="183" t="s">
        <v>126</v>
      </c>
      <c r="E28" s="184" t="s">
        <v>127</v>
      </c>
      <c r="F28" s="185" t="s">
        <v>128</v>
      </c>
      <c r="G28" s="186"/>
      <c r="H28" s="182" t="s">
        <v>129</v>
      </c>
      <c r="I28" s="183" t="s">
        <v>130</v>
      </c>
      <c r="J28" s="183" t="s">
        <v>131</v>
      </c>
      <c r="K28" s="184" t="s">
        <v>127</v>
      </c>
      <c r="L28" s="185"/>
      <c r="M28" s="186"/>
      <c r="N28" s="61"/>
      <c r="O28" s="187" t="s">
        <v>124</v>
      </c>
      <c r="P28" s="188">
        <f>D28</f>
      </c>
      <c r="Q28" s="188">
        <f>C28</f>
      </c>
      <c r="R28" s="188"/>
      <c r="S28" s="188" t="s">
        <v>132</v>
      </c>
      <c r="T28" s="189">
        <f>F28</f>
      </c>
      <c r="U28" s="62"/>
      <c r="V28" s="152">
        <f>'результат '!P26</f>
      </c>
      <c r="W28" s="153" t="s">
        <v>133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134</v>
      </c>
      <c r="C29" s="191" t="s">
        <v>135</v>
      </c>
      <c r="D29" s="191" t="s">
        <v>126</v>
      </c>
      <c r="E29" s="192" t="s">
        <v>127</v>
      </c>
      <c r="F29" s="157" t="s">
        <v>136</v>
      </c>
      <c r="G29" s="151"/>
      <c r="H29" s="190" t="s">
        <v>137</v>
      </c>
      <c r="I29" s="191" t="s">
        <v>138</v>
      </c>
      <c r="J29" s="191" t="s">
        <v>139</v>
      </c>
      <c r="K29" s="192" t="s">
        <v>127</v>
      </c>
      <c r="L29" s="157"/>
      <c r="M29" s="151"/>
      <c r="N29" s="61"/>
      <c r="O29" s="193" t="s">
        <v>140</v>
      </c>
      <c r="P29" s="159" t="s">
        <v>141</v>
      </c>
      <c r="Q29" s="159" t="s">
        <v>142</v>
      </c>
      <c r="R29" s="159" t="s">
        <v>100</v>
      </c>
      <c r="S29" s="194" t="s">
        <v>143</v>
      </c>
      <c r="T29" s="168"/>
      <c r="U29" s="62"/>
      <c r="V29" s="152">
        <f>'результат '!Q26</f>
      </c>
      <c r="W29" s="153" t="s">
        <v>122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144</v>
      </c>
      <c r="F30" s="157" t="s">
        <v>145</v>
      </c>
      <c r="G30" s="151"/>
      <c r="H30" s="190"/>
      <c r="I30" s="169"/>
      <c r="J30" s="169"/>
      <c r="K30" s="192" t="s">
        <v>146</v>
      </c>
      <c r="L30" s="157"/>
      <c r="M30" s="151"/>
      <c r="N30" s="61"/>
      <c r="O30" s="195"/>
      <c r="R30" s="194" t="s">
        <v>147</v>
      </c>
      <c r="S30" s="194" t="s">
        <v>148</v>
      </c>
      <c r="T30" s="168"/>
      <c r="U30" s="62"/>
      <c r="V30" s="152">
        <f>'результат '!R26</f>
      </c>
      <c r="W30" s="153" t="s">
        <v>149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150</v>
      </c>
      <c r="F31" s="157" t="s">
        <v>151</v>
      </c>
      <c r="G31" s="151"/>
      <c r="H31" s="190"/>
      <c r="I31" s="169"/>
      <c r="J31" s="169"/>
      <c r="K31" s="192" t="s">
        <v>152</v>
      </c>
      <c r="L31" s="157"/>
      <c r="M31" s="151"/>
      <c r="N31" s="61"/>
      <c r="O31" s="196"/>
      <c r="P31" s="197"/>
      <c r="Q31" s="197"/>
      <c r="R31" s="197"/>
      <c r="S31" s="198" t="s">
        <v>153</v>
      </c>
      <c r="T31" s="168"/>
      <c r="U31" s="62"/>
      <c r="V31" s="152">
        <f>'результат '!S26</f>
      </c>
      <c r="W31" s="153" t="s">
        <v>154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155</v>
      </c>
      <c r="F32" s="157" t="s">
        <v>156</v>
      </c>
      <c r="G32" s="151"/>
      <c r="H32" s="190"/>
      <c r="I32" s="169"/>
      <c r="J32" s="169"/>
      <c r="K32" s="192" t="s">
        <v>155</v>
      </c>
      <c r="L32" s="157"/>
      <c r="M32" s="151"/>
      <c r="N32" s="61"/>
      <c r="O32" s="187" t="s">
        <v>134</v>
      </c>
      <c r="P32" s="188">
        <f>D29</f>
      </c>
      <c r="Q32" s="188">
        <f>C29</f>
      </c>
      <c r="R32" s="188"/>
      <c r="S32" s="188" t="s">
        <v>132</v>
      </c>
      <c r="T32" s="189">
        <f>F29</f>
      </c>
      <c r="U32" s="62"/>
      <c r="V32" s="152">
        <f>'результат '!T26</f>
      </c>
      <c r="W32" s="153" t="s">
        <v>157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158</v>
      </c>
      <c r="F33" s="157" t="s">
        <v>159</v>
      </c>
      <c r="G33" s="151"/>
      <c r="H33" s="190"/>
      <c r="I33" s="169"/>
      <c r="J33" s="169"/>
      <c r="K33" s="192" t="s">
        <v>158</v>
      </c>
      <c r="L33" s="157"/>
      <c r="M33" s="151"/>
      <c r="N33" s="61"/>
      <c r="O33" s="193" t="s">
        <v>140</v>
      </c>
      <c r="P33" s="159" t="s">
        <v>141</v>
      </c>
      <c r="Q33" s="159" t="s">
        <v>142</v>
      </c>
      <c r="R33" s="159" t="s">
        <v>100</v>
      </c>
      <c r="S33" s="194" t="s">
        <v>143</v>
      </c>
      <c r="T33" s="168"/>
      <c r="U33" s="62"/>
      <c r="V33" s="152">
        <f>'результат '!U26</f>
      </c>
      <c r="W33" s="153" t="s">
        <v>160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161</v>
      </c>
      <c r="D34" s="201">
        <f>G26*D17*D11</f>
      </c>
      <c r="E34" s="202" t="s">
        <v>162</v>
      </c>
      <c r="F34" s="201">
        <f>F28+F29+F30+F31+F32+F33</f>
      </c>
      <c r="G34" s="203"/>
      <c r="H34" s="199"/>
      <c r="I34" s="200" t="s">
        <v>161</v>
      </c>
      <c r="J34" s="201">
        <f>M26*D17*D11</f>
      </c>
      <c r="K34" s="202" t="s">
        <v>162</v>
      </c>
      <c r="L34" s="201">
        <f>L28+L29+L30+L31+L32+L33</f>
      </c>
      <c r="M34" s="151"/>
      <c r="N34" s="61"/>
      <c r="O34" s="195"/>
      <c r="R34" s="194" t="s">
        <v>147</v>
      </c>
      <c r="S34" s="194" t="s">
        <v>148</v>
      </c>
      <c r="T34" s="168"/>
      <c r="U34" s="62"/>
      <c r="V34" s="152">
        <f>'результат '!V26</f>
      </c>
      <c r="W34" s="153" t="s">
        <v>163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164</v>
      </c>
      <c r="G35" s="175">
        <f>D34*2+F34</f>
      </c>
      <c r="H35" s="61"/>
      <c r="I35" s="61"/>
      <c r="J35" s="199"/>
      <c r="K35" s="205"/>
      <c r="L35" s="207" t="s">
        <v>164</v>
      </c>
      <c r="M35" s="175">
        <f>J34*2+L34</f>
      </c>
      <c r="N35" s="61"/>
      <c r="O35" s="196"/>
      <c r="P35" s="197"/>
      <c r="Q35" s="197"/>
      <c r="R35" s="197"/>
      <c r="S35" s="198" t="s">
        <v>153</v>
      </c>
      <c r="T35" s="168"/>
      <c r="U35" s="62"/>
      <c r="V35" s="152">
        <f>'результат '!W26</f>
      </c>
      <c r="W35" s="153" t="s">
        <v>165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166</v>
      </c>
      <c r="AR35" s="35"/>
      <c r="AS35" s="209" t="s">
        <v>167</v>
      </c>
      <c r="AT35" s="34"/>
      <c r="AU35" s="34"/>
      <c r="AV35" s="34"/>
      <c r="AW35" s="208" t="s">
        <v>168</v>
      </c>
      <c r="AX35" s="34"/>
      <c r="AY35" s="35"/>
      <c r="AZ35" s="208" t="s">
        <v>169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129</v>
      </c>
      <c r="P36" s="188">
        <f>J28</f>
      </c>
      <c r="Q36" s="188">
        <f>I28</f>
      </c>
      <c r="R36" s="188"/>
      <c r="S36" s="188" t="s">
        <v>132</v>
      </c>
      <c r="T36" s="189">
        <f>L28</f>
      </c>
      <c r="U36" s="62"/>
      <c r="V36" s="210">
        <f>'результат '!X26</f>
      </c>
      <c r="W36" s="211" t="s">
        <v>170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171</v>
      </c>
      <c r="AR36" s="37" t="s">
        <v>172</v>
      </c>
      <c r="AS36" t="s">
        <v>92</v>
      </c>
      <c r="AT36" t="s">
        <v>99</v>
      </c>
      <c r="AV36" t="s">
        <v>171</v>
      </c>
      <c r="AW36" s="36" t="s">
        <v>171</v>
      </c>
      <c r="AX36" t="s">
        <v>92</v>
      </c>
      <c r="AY36" s="37" t="s">
        <v>99</v>
      </c>
      <c r="AZ36" s="36" t="s">
        <v>31</v>
      </c>
      <c r="BA36" s="37"/>
    </row>
    <row r="37" ht="16.5" customHeight="1" spans="1:54" x14ac:dyDescent="0.25">
      <c r="A37" s="61"/>
      <c r="B37" s="213" t="s">
        <v>173</v>
      </c>
      <c r="C37" s="214"/>
      <c r="D37" s="214"/>
      <c r="E37" s="214"/>
      <c r="F37" s="215"/>
      <c r="G37" s="61"/>
      <c r="H37" s="216" t="s">
        <v>174</v>
      </c>
      <c r="I37" s="217"/>
      <c r="J37" s="136" t="s">
        <v>175</v>
      </c>
      <c r="K37" s="138"/>
      <c r="L37" s="136" t="s">
        <v>176</v>
      </c>
      <c r="M37" s="138"/>
      <c r="N37" s="61"/>
      <c r="O37" s="193" t="s">
        <v>140</v>
      </c>
      <c r="P37" s="159" t="s">
        <v>141</v>
      </c>
      <c r="Q37" s="159" t="s">
        <v>142</v>
      </c>
      <c r="R37" s="159" t="s">
        <v>100</v>
      </c>
      <c r="S37" s="194" t="s">
        <v>143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177</v>
      </c>
      <c r="AR37" s="37" t="s">
        <v>178</v>
      </c>
      <c r="AS37" t="s">
        <v>93</v>
      </c>
      <c r="AT37" t="s">
        <v>100</v>
      </c>
      <c r="AV37" t="s">
        <v>179</v>
      </c>
      <c r="AW37" s="36" t="s">
        <v>180</v>
      </c>
      <c r="AX37" t="s">
        <v>181</v>
      </c>
      <c r="AY37" s="37" t="s">
        <v>100</v>
      </c>
      <c r="AZ37" s="36" t="s">
        <v>182</v>
      </c>
      <c r="BA37" s="37"/>
    </row>
    <row r="38" ht="15" customHeight="1" spans="1:54" x14ac:dyDescent="0.25">
      <c r="A38" s="61"/>
      <c r="B38" s="190"/>
      <c r="C38" s="192" t="s">
        <v>183</v>
      </c>
      <c r="D38" s="218" t="s">
        <v>184</v>
      </c>
      <c r="E38" s="192" t="s">
        <v>185</v>
      </c>
      <c r="F38" s="219">
        <f>D38*4</f>
      </c>
      <c r="G38" s="61"/>
      <c r="H38" s="182" t="s">
        <v>186</v>
      </c>
      <c r="I38" s="220">
        <v>1000</v>
      </c>
      <c r="J38" s="221" t="s">
        <v>186</v>
      </c>
      <c r="K38" s="222">
        <v>1500</v>
      </c>
      <c r="L38" s="221" t="s">
        <v>186</v>
      </c>
      <c r="M38" s="222">
        <v>0</v>
      </c>
      <c r="N38" s="61"/>
      <c r="O38" s="195"/>
      <c r="R38" s="194" t="s">
        <v>147</v>
      </c>
      <c r="S38" s="194" t="s">
        <v>148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187</v>
      </c>
      <c r="AO38" s="225" t="s">
        <v>188</v>
      </c>
      <c r="AP38" s="226" t="s">
        <v>189</v>
      </c>
      <c r="AQ38" s="36" t="s">
        <v>190</v>
      </c>
      <c r="AR38" s="37" t="s">
        <v>125</v>
      </c>
      <c r="AS38" t="s">
        <v>191</v>
      </c>
      <c r="AT38" t="s">
        <v>192</v>
      </c>
      <c r="AV38" t="s">
        <v>193</v>
      </c>
      <c r="AW38" s="36" t="s">
        <v>141</v>
      </c>
      <c r="AX38" t="s">
        <v>142</v>
      </c>
      <c r="AY38" s="37" t="s">
        <v>192</v>
      </c>
      <c r="AZ38" s="36" t="s">
        <v>194</v>
      </c>
      <c r="BA38" s="37"/>
    </row>
    <row r="39" ht="15.75" customHeight="1" spans="1:54" x14ac:dyDescent="0.25">
      <c r="A39" s="61"/>
      <c r="B39" s="227" t="s">
        <v>195</v>
      </c>
      <c r="C39" s="228"/>
      <c r="D39" s="228"/>
      <c r="E39" s="229"/>
      <c r="F39" s="230">
        <v>2</v>
      </c>
      <c r="G39" s="61"/>
      <c r="H39" s="190" t="s">
        <v>196</v>
      </c>
      <c r="I39" s="231">
        <v>1000</v>
      </c>
      <c r="J39" s="190" t="s">
        <v>196</v>
      </c>
      <c r="K39" s="231">
        <v>1200</v>
      </c>
      <c r="L39" s="190" t="s">
        <v>196</v>
      </c>
      <c r="M39" s="231">
        <v>0</v>
      </c>
      <c r="N39" s="61"/>
      <c r="O39" s="196"/>
      <c r="P39" s="197"/>
      <c r="Q39" s="197"/>
      <c r="R39" s="197"/>
      <c r="S39" s="198" t="s">
        <v>153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197</v>
      </c>
      <c r="AO39" s="233"/>
      <c r="AP39" s="234"/>
      <c r="AQ39" s="36" t="s">
        <v>198</v>
      </c>
      <c r="AR39" s="37" t="s">
        <v>199</v>
      </c>
      <c r="AS39" t="s">
        <v>200</v>
      </c>
      <c r="AT39" t="s">
        <v>201</v>
      </c>
      <c r="AV39" t="s">
        <v>106</v>
      </c>
      <c r="AW39" s="36" t="s">
        <v>202</v>
      </c>
      <c r="AX39" t="s">
        <v>203</v>
      </c>
      <c r="AY39" s="37" t="s">
        <v>201</v>
      </c>
      <c r="AZ39" s="36" t="s">
        <v>105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74</v>
      </c>
      <c r="F40" s="235">
        <f>F38+F39*F38</f>
      </c>
      <c r="G40" s="61"/>
      <c r="H40" s="174" t="s">
        <v>74</v>
      </c>
      <c r="I40" s="236">
        <f>I38+I39</f>
      </c>
      <c r="J40" s="174" t="s">
        <v>74</v>
      </c>
      <c r="K40" s="236">
        <f>K38+K39</f>
      </c>
      <c r="L40" s="174" t="s">
        <v>74</v>
      </c>
      <c r="M40" s="236">
        <f>M38+M39</f>
      </c>
      <c r="N40" s="61"/>
      <c r="O40" s="193" t="s">
        <v>137</v>
      </c>
      <c r="P40">
        <f>J29</f>
      </c>
      <c r="Q40">
        <f>I29</f>
      </c>
      <c r="S40" t="s">
        <v>132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204</v>
      </c>
      <c r="AM40" s="238" t="s">
        <v>205</v>
      </c>
      <c r="AN40" s="194">
        <v>0.068</v>
      </c>
      <c r="AO40" s="194">
        <v>0.225</v>
      </c>
      <c r="AP40" s="239">
        <v>0.225</v>
      </c>
      <c r="AQ40" s="36" t="s">
        <v>206</v>
      </c>
      <c r="AR40" s="37" t="s">
        <v>130</v>
      </c>
      <c r="AS40" t="s">
        <v>203</v>
      </c>
      <c r="AV40" t="s">
        <v>207</v>
      </c>
      <c r="AW40" s="36" t="s">
        <v>208</v>
      </c>
      <c r="AY40" s="37" t="s">
        <v>209</v>
      </c>
      <c r="AZ40" s="36" t="s">
        <v>210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140</v>
      </c>
      <c r="P41" s="159" t="s">
        <v>141</v>
      </c>
      <c r="Q41" s="159" t="s">
        <v>142</v>
      </c>
      <c r="R41" s="159" t="s">
        <v>100</v>
      </c>
      <c r="S41" s="194" t="s">
        <v>143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211</v>
      </c>
      <c r="AM41" s="238" t="s">
        <v>212</v>
      </c>
      <c r="AN41" s="194">
        <v>0.12</v>
      </c>
      <c r="AO41" s="194">
        <v>0.31</v>
      </c>
      <c r="AP41" s="239">
        <v>0.31</v>
      </c>
      <c r="AQ41" s="36" t="s">
        <v>213</v>
      </c>
      <c r="AR41" s="37" t="s">
        <v>135</v>
      </c>
      <c r="AV41" t="s">
        <v>214</v>
      </c>
      <c r="AW41" s="36" t="s">
        <v>179</v>
      </c>
      <c r="AY41" s="37"/>
      <c r="AZ41" s="36"/>
      <c r="BA41" s="37"/>
    </row>
    <row r="42" ht="16.5" customHeight="1" spans="1:54" x14ac:dyDescent="0.25">
      <c r="A42" s="61"/>
      <c r="B42" s="240" t="s">
        <v>215</v>
      </c>
      <c r="C42" s="241"/>
      <c r="D42" s="241"/>
      <c r="E42" s="241"/>
      <c r="F42" s="241"/>
      <c r="G42" s="242"/>
      <c r="H42" s="61"/>
      <c r="I42" s="243" t="s">
        <v>216</v>
      </c>
      <c r="J42" s="244"/>
      <c r="K42" s="244"/>
      <c r="L42" s="244"/>
      <c r="M42" s="245"/>
      <c r="N42" s="61"/>
      <c r="O42" s="195"/>
      <c r="R42" s="194" t="s">
        <v>147</v>
      </c>
      <c r="S42" s="194" t="s">
        <v>148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217</v>
      </c>
      <c r="AN42" s="194">
        <v>0.19</v>
      </c>
      <c r="AO42" s="194">
        <v>0.402</v>
      </c>
      <c r="AP42" s="239">
        <v>0.402</v>
      </c>
      <c r="AQ42" s="36" t="s">
        <v>218</v>
      </c>
      <c r="AR42" s="37" t="s">
        <v>138</v>
      </c>
      <c r="AV42" t="s">
        <v>219</v>
      </c>
      <c r="AW42" s="36" t="s">
        <v>220</v>
      </c>
      <c r="AY42" s="37"/>
      <c r="AZ42" s="56"/>
      <c r="BA42" s="58"/>
    </row>
    <row r="43" ht="16.5" customHeight="1" spans="1:51" x14ac:dyDescent="0.25">
      <c r="A43" s="61"/>
      <c r="B43" s="246" t="s">
        <v>221</v>
      </c>
      <c r="C43" s="247"/>
      <c r="D43" s="248">
        <v>3300</v>
      </c>
      <c r="E43" s="249" t="s">
        <v>222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153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223</v>
      </c>
      <c r="AN43" s="194">
        <v>0.28</v>
      </c>
      <c r="AO43" s="194">
        <v>0.495</v>
      </c>
      <c r="AP43" s="239">
        <v>0.495</v>
      </c>
      <c r="AQ43" s="36" t="s">
        <v>224</v>
      </c>
      <c r="AR43" s="37" t="s">
        <v>225</v>
      </c>
      <c r="AS43" s="57"/>
      <c r="AT43" s="57"/>
      <c r="AU43" s="57"/>
      <c r="AV43" s="57" t="s">
        <v>226</v>
      </c>
      <c r="AW43" s="36" t="s">
        <v>193</v>
      </c>
      <c r="AY43" s="37"/>
    </row>
    <row r="44" ht="16.5" customHeight="1" spans="1:51" x14ac:dyDescent="0.25">
      <c r="A44" s="61"/>
      <c r="B44" s="258" t="s">
        <v>227</v>
      </c>
      <c r="C44" s="259"/>
      <c r="D44" s="260">
        <v>1750</v>
      </c>
      <c r="E44" s="261" t="s">
        <v>228</v>
      </c>
      <c r="F44" s="262"/>
      <c r="G44" s="263">
        <v>1800</v>
      </c>
      <c r="H44" s="61"/>
      <c r="I44" s="264" t="s">
        <v>229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74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230</v>
      </c>
      <c r="AN44" s="268">
        <v>0.27</v>
      </c>
      <c r="AO44" s="268">
        <v>0.61</v>
      </c>
      <c r="AP44" s="269">
        <v>0.385</v>
      </c>
      <c r="AQ44" s="36" t="s">
        <v>231</v>
      </c>
      <c r="AR44" s="37" t="s">
        <v>232</v>
      </c>
      <c r="AW44" s="36" t="s">
        <v>207</v>
      </c>
      <c r="AY44" s="37"/>
    </row>
    <row r="45" ht="16.5" customHeight="1" spans="1:51" x14ac:dyDescent="0.25">
      <c r="A45" s="61"/>
      <c r="B45" s="258" t="s">
        <v>233</v>
      </c>
      <c r="C45" s="259"/>
      <c r="D45" s="260">
        <v>2800</v>
      </c>
      <c r="E45" s="261" t="s">
        <v>234</v>
      </c>
      <c r="F45" s="262"/>
      <c r="G45" s="263">
        <v>2200</v>
      </c>
      <c r="H45" s="61"/>
      <c r="I45" s="264" t="s">
        <v>235</v>
      </c>
      <c r="J45" s="265"/>
      <c r="K45" s="265"/>
      <c r="L45" s="265"/>
      <c r="M45" s="266">
        <v>0</v>
      </c>
      <c r="N45" s="61"/>
      <c r="O45" s="270" t="s">
        <v>163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236</v>
      </c>
      <c r="AN45" s="194">
        <v>0.4624</v>
      </c>
      <c r="AO45" s="194">
        <v>0.616</v>
      </c>
      <c r="AP45" s="239">
        <v>0.616</v>
      </c>
      <c r="AQ45" s="36" t="s">
        <v>237</v>
      </c>
      <c r="AR45" s="37"/>
      <c r="AW45" s="56" t="s">
        <v>219</v>
      </c>
      <c r="AX45" s="57"/>
      <c r="AY45" s="58"/>
    </row>
    <row r="46" ht="16.5" customHeight="1" spans="1:48" x14ac:dyDescent="0.25">
      <c r="A46" s="61"/>
      <c r="B46" s="273" t="s">
        <v>238</v>
      </c>
      <c r="C46" s="274"/>
      <c r="D46" s="275">
        <v>1200</v>
      </c>
      <c r="E46" s="170"/>
      <c r="F46" s="207"/>
      <c r="G46" s="276"/>
      <c r="H46" s="61"/>
      <c r="I46" s="277" t="s">
        <v>235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239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240</v>
      </c>
      <c r="AR46" s="37"/>
      <c r="AS46" s="209" t="s">
        <v>60</v>
      </c>
      <c r="AT46" s="281" t="s">
        <v>86</v>
      </c>
      <c r="AU46" s="208" t="s">
        <v>241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242</v>
      </c>
      <c r="AN47" s="194">
        <v>0.6</v>
      </c>
      <c r="AO47" s="194">
        <v>0.735</v>
      </c>
      <c r="AP47" s="239">
        <v>0.735</v>
      </c>
      <c r="AQ47" s="36" t="s">
        <v>243</v>
      </c>
      <c r="AR47" s="37"/>
      <c r="AS47" t="s">
        <v>29</v>
      </c>
      <c r="AT47">
        <f>7880/10^6</f>
      </c>
      <c r="AU47" s="36" t="s">
        <v>244</v>
      </c>
      <c r="AV47" s="37">
        <v>0.0078</v>
      </c>
    </row>
    <row r="48" ht="16.5" customHeight="1" spans="1:48" x14ac:dyDescent="0.25">
      <c r="A48" s="61"/>
      <c r="B48" s="283" t="s">
        <v>165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245</v>
      </c>
      <c r="AN48" s="268">
        <v>0.37</v>
      </c>
      <c r="AO48" s="268">
        <v>0.754</v>
      </c>
      <c r="AP48" s="269">
        <v>0.435</v>
      </c>
      <c r="AQ48" s="36" t="s">
        <v>139</v>
      </c>
      <c r="AR48" s="37"/>
      <c r="AS48" t="s">
        <v>246</v>
      </c>
      <c r="AT48">
        <f>8080/10^6</f>
      </c>
      <c r="AU48" s="36" t="s">
        <v>247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101</v>
      </c>
      <c r="I49" s="289" t="s">
        <v>87</v>
      </c>
      <c r="J49" s="290" t="s">
        <v>248</v>
      </c>
      <c r="K49" s="287"/>
      <c r="L49" s="287"/>
      <c r="M49" s="288" t="s">
        <v>101</v>
      </c>
      <c r="N49" s="289" t="s">
        <v>87</v>
      </c>
      <c r="O49" s="290" t="s">
        <v>248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249</v>
      </c>
      <c r="AN49" s="194">
        <v>1.63</v>
      </c>
      <c r="AO49" s="194">
        <v>1.24</v>
      </c>
      <c r="AP49" s="239">
        <v>1.24</v>
      </c>
      <c r="AQ49" s="291" t="s">
        <v>250</v>
      </c>
      <c r="AR49" s="37"/>
      <c r="AS49" t="s">
        <v>251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109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252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253</v>
      </c>
      <c r="AN50" s="268">
        <v>1.01</v>
      </c>
      <c r="AO50" s="268">
        <v>1.24</v>
      </c>
      <c r="AP50" s="269">
        <v>0.75</v>
      </c>
      <c r="AQ50" s="36" t="s">
        <v>254</v>
      </c>
      <c r="AR50" s="37"/>
      <c r="AS50" t="s">
        <v>255</v>
      </c>
      <c r="AT50">
        <v>0.0045</v>
      </c>
      <c r="AU50" s="36" t="s">
        <v>256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257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258</v>
      </c>
      <c r="AN51" s="194">
        <v>2.43</v>
      </c>
      <c r="AO51" s="194">
        <v>1.514</v>
      </c>
      <c r="AP51" s="239">
        <v>1.514</v>
      </c>
      <c r="AQ51" s="36" t="s">
        <v>131</v>
      </c>
      <c r="AR51" s="37"/>
      <c r="AS51" t="s">
        <v>259</v>
      </c>
      <c r="AT51">
        <v>0.0074</v>
      </c>
      <c r="AU51" s="36" t="s">
        <v>259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260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261</v>
      </c>
      <c r="AN52" s="319">
        <v>1.53</v>
      </c>
      <c r="AO52" s="319">
        <v>1.514</v>
      </c>
      <c r="AP52" s="320">
        <v>0.94</v>
      </c>
      <c r="AQ52" s="36" t="s">
        <v>262</v>
      </c>
      <c r="AR52" s="37"/>
      <c r="AS52" t="s">
        <v>263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74</v>
      </c>
      <c r="J53" s="175">
        <f>J50+J51+J52</f>
      </c>
      <c r="K53" s="322"/>
      <c r="L53" s="323"/>
      <c r="M53" s="324"/>
      <c r="N53" s="174" t="s">
        <v>74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126</v>
      </c>
      <c r="AR53" s="37"/>
      <c r="AS53" t="s">
        <v>264</v>
      </c>
      <c r="AT53">
        <v>0.00806</v>
      </c>
      <c r="AU53" s="36" t="s">
        <v>265</v>
      </c>
      <c r="AV53" s="37">
        <v>0.0074</v>
      </c>
    </row>
    <row r="54" ht="19.5" customHeight="1" spans="1:48" x14ac:dyDescent="0.25">
      <c r="A54" s="314"/>
      <c r="B54" s="118" t="s">
        <v>266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267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268</v>
      </c>
      <c r="AR54" s="37"/>
      <c r="AS54" s="57"/>
      <c r="AT54" s="58"/>
      <c r="AU54" s="56" t="s">
        <v>269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270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74</v>
      </c>
      <c r="J58" s="175">
        <f>J54+J55+J56+J57</f>
      </c>
      <c r="K58" s="349"/>
      <c r="L58" s="349"/>
      <c r="M58" s="349"/>
      <c r="N58" s="174" t="s">
        <v>74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271</v>
      </c>
      <c r="BF63" s="34"/>
      <c r="BG63" s="35"/>
    </row>
    <row r="64" spans="57:59" x14ac:dyDescent="0.25">
      <c r="BE64" s="36" t="s">
        <v>259</v>
      </c>
      <c r="BF64">
        <v>0.0074</v>
      </c>
      <c r="BG64" s="37" t="s">
        <v>272</v>
      </c>
    </row>
    <row r="65" spans="57:59" x14ac:dyDescent="0.25">
      <c r="BE65" s="36" t="s">
        <v>29</v>
      </c>
      <c r="BF65">
        <f>7880/10^6</f>
      </c>
      <c r="BG65" s="37" t="s">
        <v>272</v>
      </c>
    </row>
    <row r="66" spans="57:59" x14ac:dyDescent="0.25">
      <c r="BE66" s="36" t="s">
        <v>269</v>
      </c>
      <c r="BF66">
        <v>0.00786</v>
      </c>
      <c r="BG66" s="37" t="s">
        <v>272</v>
      </c>
    </row>
    <row r="67" spans="57:59" x14ac:dyDescent="0.25">
      <c r="BE67" s="36" t="s">
        <v>256</v>
      </c>
      <c r="BF67">
        <v>0.0079</v>
      </c>
      <c r="BG67" s="37" t="s">
        <v>272</v>
      </c>
    </row>
    <row r="68" spans="57:59" x14ac:dyDescent="0.25">
      <c r="BE68" s="36" t="s">
        <v>264</v>
      </c>
      <c r="BF68">
        <v>0.00806</v>
      </c>
      <c r="BG68" s="37" t="s">
        <v>272</v>
      </c>
    </row>
    <row r="69" spans="57:59" x14ac:dyDescent="0.25">
      <c r="BE69" s="36" t="s">
        <v>246</v>
      </c>
      <c r="BF69">
        <f>8080/10^6</f>
      </c>
      <c r="BG69" s="37" t="s">
        <v>272</v>
      </c>
    </row>
    <row r="70" spans="57:59" x14ac:dyDescent="0.25">
      <c r="BE70" s="36" t="s">
        <v>273</v>
      </c>
      <c r="BF70">
        <v>0.00796</v>
      </c>
      <c r="BG70" s="37" t="s">
        <v>272</v>
      </c>
    </row>
    <row r="71" spans="57:59" x14ac:dyDescent="0.25">
      <c r="BE71" s="36" t="s">
        <v>274</v>
      </c>
      <c r="BF71">
        <v>0.0045</v>
      </c>
      <c r="BG71" s="37" t="s">
        <v>272</v>
      </c>
    </row>
    <row r="72" spans="57:59" x14ac:dyDescent="0.25">
      <c r="BE72" s="36" t="s">
        <v>251</v>
      </c>
      <c r="BF72">
        <v>0.00889</v>
      </c>
      <c r="BG72" s="37" t="s">
        <v>272</v>
      </c>
    </row>
    <row r="73" ht="15.75" customHeight="1" spans="57:59" x14ac:dyDescent="0.25">
      <c r="BE73" s="56" t="s">
        <v>275</v>
      </c>
      <c r="BF73" s="57">
        <v>0.0083</v>
      </c>
      <c r="BG73" s="58" t="s">
        <v>272</v>
      </c>
    </row>
    <row r="74" ht="15.75" customHeight="1" x14ac:dyDescent="0.25"/>
    <row r="75" ht="15" customHeight="1" spans="3:16" x14ac:dyDescent="0.25">
      <c r="C75" s="350" t="s">
        <v>276</v>
      </c>
      <c r="D75" s="351"/>
      <c r="E75" s="351"/>
      <c r="F75" s="351"/>
      <c r="G75" s="352"/>
      <c r="H75" s="353" t="s">
        <v>49</v>
      </c>
      <c r="I75" s="354"/>
      <c r="J75" s="355"/>
      <c r="K75" s="356" t="s">
        <v>277</v>
      </c>
      <c r="L75" s="357"/>
      <c r="M75" s="358" t="s">
        <v>278</v>
      </c>
      <c r="N75" s="359"/>
      <c r="O75" s="360" t="s">
        <v>279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280</v>
      </c>
      <c r="D77" s="375" t="s">
        <v>281</v>
      </c>
      <c r="E77" s="376" t="s">
        <v>282</v>
      </c>
      <c r="F77" s="377" t="s">
        <v>283</v>
      </c>
      <c r="G77" s="377" t="s">
        <v>284</v>
      </c>
      <c r="H77" s="374" t="s">
        <v>285</v>
      </c>
      <c r="I77" s="378" t="s">
        <v>286</v>
      </c>
      <c r="J77" s="379" t="s">
        <v>287</v>
      </c>
      <c r="K77" s="118" t="s">
        <v>288</v>
      </c>
      <c r="L77" s="380" t="s">
        <v>287</v>
      </c>
      <c r="M77" s="381" t="s">
        <v>289</v>
      </c>
      <c r="N77" s="382" t="s">
        <v>290</v>
      </c>
      <c r="O77" s="118" t="s">
        <v>291</v>
      </c>
      <c r="P77" s="383" t="s">
        <v>292</v>
      </c>
      <c r="Q77" t="s">
        <v>293</v>
      </c>
      <c r="R77" t="s">
        <v>294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295</v>
      </c>
      <c r="E92" s="392" t="s">
        <v>296</v>
      </c>
      <c r="G92" t="s">
        <v>297</v>
      </c>
    </row>
    <row r="93" ht="15.75" customHeight="1" spans="4:7" x14ac:dyDescent="0.25">
      <c r="D93" s="391" t="s">
        <v>298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299</v>
      </c>
      <c r="E94" s="393">
        <f>VLOOKUP(D104,B110:O122,14,0)</f>
      </c>
    </row>
    <row r="95" ht="15.75" customHeight="1" spans="4:7" x14ac:dyDescent="0.25">
      <c r="D95" s="391" t="s">
        <v>300</v>
      </c>
      <c r="E95" s="393">
        <f>VLOOKUP(D104,B110:R122,17,0)</f>
      </c>
      <c r="G95" t="s">
        <v>301</v>
      </c>
    </row>
    <row r="96" ht="15.75" customHeight="1" spans="4:7" x14ac:dyDescent="0.25">
      <c r="D96" s="391" t="s">
        <v>302</v>
      </c>
      <c r="E96" s="393"/>
      <c r="G96" s="394">
        <f>VLOOKUP(технолог!Q27,AS47:AT53,2,)</f>
      </c>
    </row>
    <row r="97" ht="15.75" customHeight="1" spans="4:45" x14ac:dyDescent="0.25">
      <c r="D97" s="391" t="s">
        <v>303</v>
      </c>
      <c r="E97" s="393">
        <f>VLOOKUP(D104,B110:AB122,27,0)</f>
      </c>
    </row>
    <row r="98" ht="15.75" customHeight="1" spans="4:45" x14ac:dyDescent="0.25">
      <c r="D98" s="391" t="s">
        <v>304</v>
      </c>
      <c r="E98" s="393">
        <f>VLOOKUP(D104,B110:AE122,30,0)</f>
      </c>
      <c r="G98" s="391" t="s">
        <v>305</v>
      </c>
      <c r="H98" s="391" t="s">
        <v>306</v>
      </c>
      <c r="I98" s="391"/>
    </row>
    <row r="99" ht="15.75" customHeight="1" spans="4:45" x14ac:dyDescent="0.25">
      <c r="D99" s="391" t="s">
        <v>307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308</v>
      </c>
      <c r="E100" s="393">
        <f>VLOOKUP(D104,B110:AK122,36,0)</f>
      </c>
    </row>
    <row r="101" ht="15.75" customHeight="1" spans="4:45" x14ac:dyDescent="0.25">
      <c r="D101" s="391" t="s">
        <v>74</v>
      </c>
      <c r="E101" s="398" t="s">
        <v>309</v>
      </c>
    </row>
    <row r="102" ht="15.75" customHeight="1" spans="38:45" x14ac:dyDescent="0.25"/>
    <row r="103" ht="15.75" customHeight="1" spans="4:43" x14ac:dyDescent="0.25">
      <c r="D103" s="391" t="s">
        <v>310</v>
      </c>
      <c r="E103" s="391"/>
      <c r="AM103" t="s">
        <v>311</v>
      </c>
      <c r="AQ103" t="s">
        <v>312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313</v>
      </c>
      <c r="AM104" s="34"/>
      <c r="AN104" s="35"/>
      <c r="AO104" s="399" t="s">
        <v>314</v>
      </c>
      <c r="AP104" s="33" t="s">
        <v>313</v>
      </c>
      <c r="AQ104" s="34"/>
      <c r="AR104" s="35"/>
      <c r="AS104" s="399" t="s">
        <v>314</v>
      </c>
    </row>
    <row r="105" ht="15.75" customHeight="1" spans="4:45" x14ac:dyDescent="0.25">
      <c r="D105" s="391" t="s">
        <v>74</v>
      </c>
      <c r="E105" s="398" t="s">
        <v>315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316</v>
      </c>
      <c r="W107" s="400"/>
      <c r="X107" s="400"/>
      <c r="Y107" s="400"/>
    </row>
    <row r="108" ht="15.75" customHeight="1" spans="2:41" x14ac:dyDescent="0.25">
      <c r="B108" s="401" t="s">
        <v>317</v>
      </c>
      <c r="C108" s="402"/>
      <c r="D108" s="402"/>
      <c r="E108" s="402"/>
      <c r="F108" s="402"/>
      <c r="G108" s="402"/>
      <c r="H108" s="392"/>
      <c r="I108" s="391"/>
      <c r="J108" s="391" t="s">
        <v>318</v>
      </c>
      <c r="K108" s="391" t="s">
        <v>319</v>
      </c>
      <c r="L108" s="391" t="s">
        <v>320</v>
      </c>
      <c r="M108" s="391" t="s">
        <v>318</v>
      </c>
      <c r="N108" s="391" t="s">
        <v>319</v>
      </c>
      <c r="O108" s="391" t="s">
        <v>320</v>
      </c>
      <c r="P108" s="391" t="s">
        <v>319</v>
      </c>
      <c r="Q108" s="391" t="s">
        <v>318</v>
      </c>
      <c r="R108" s="391" t="s">
        <v>321</v>
      </c>
      <c r="S108" s="391" t="s">
        <v>318</v>
      </c>
      <c r="T108" s="403" t="s">
        <v>318</v>
      </c>
      <c r="U108" s="403" t="s">
        <v>319</v>
      </c>
      <c r="V108" s="403" t="s">
        <v>322</v>
      </c>
      <c r="W108" s="403" t="s">
        <v>318</v>
      </c>
      <c r="X108" s="403" t="s">
        <v>323</v>
      </c>
      <c r="Y108" s="403" t="s">
        <v>324</v>
      </c>
      <c r="Z108" s="391" t="s">
        <v>318</v>
      </c>
      <c r="AA108" s="391" t="s">
        <v>325</v>
      </c>
      <c r="AB108" s="391" t="s">
        <v>322</v>
      </c>
      <c r="AC108" s="391" t="s">
        <v>318</v>
      </c>
      <c r="AD108" s="391" t="s">
        <v>325</v>
      </c>
      <c r="AE108" s="391" t="s">
        <v>322</v>
      </c>
      <c r="AF108" s="401" t="s">
        <v>319</v>
      </c>
      <c r="AG108" s="402" t="s">
        <v>318</v>
      </c>
      <c r="AH108" s="402" t="s">
        <v>322</v>
      </c>
      <c r="AI108" s="402" t="s">
        <v>319</v>
      </c>
      <c r="AJ108" s="402" t="s">
        <v>318</v>
      </c>
      <c r="AK108" s="392" t="s">
        <v>322</v>
      </c>
      <c r="AO108" s="400" t="s">
        <v>326</v>
      </c>
    </row>
    <row r="109" ht="75.75" customHeight="1" spans="2:61" x14ac:dyDescent="0.25">
      <c r="B109" s="33" t="s">
        <v>327</v>
      </c>
      <c r="C109" s="34" t="s">
        <v>319</v>
      </c>
      <c r="D109" s="34" t="s">
        <v>318</v>
      </c>
      <c r="E109" s="404" t="s">
        <v>328</v>
      </c>
      <c r="F109" s="404" t="s">
        <v>329</v>
      </c>
      <c r="G109" s="35" t="s">
        <v>330</v>
      </c>
      <c r="H109" s="391" t="s">
        <v>331</v>
      </c>
      <c r="I109" s="391" t="s">
        <v>332</v>
      </c>
      <c r="J109" s="405" t="s">
        <v>333</v>
      </c>
      <c r="K109" s="406"/>
      <c r="L109" s="407"/>
      <c r="M109" s="405" t="s">
        <v>334</v>
      </c>
      <c r="N109" s="406"/>
      <c r="O109" s="407"/>
      <c r="P109" s="396" t="s">
        <v>335</v>
      </c>
      <c r="Q109" s="408"/>
      <c r="R109" s="397"/>
      <c r="S109" s="409" t="s">
        <v>336</v>
      </c>
      <c r="T109" s="410" t="s">
        <v>337</v>
      </c>
      <c r="U109" s="411"/>
      <c r="V109" s="412"/>
      <c r="W109" s="410" t="s">
        <v>338</v>
      </c>
      <c r="X109" s="411"/>
      <c r="Y109" s="412"/>
      <c r="Z109" s="405" t="s">
        <v>339</v>
      </c>
      <c r="AA109" s="406"/>
      <c r="AB109" s="407"/>
      <c r="AC109" s="405" t="s">
        <v>340</v>
      </c>
      <c r="AD109" s="406"/>
      <c r="AE109" s="407"/>
      <c r="AF109" s="405" t="s">
        <v>341</v>
      </c>
      <c r="AG109" s="406"/>
      <c r="AH109" s="407"/>
      <c r="AI109" s="405" t="s">
        <v>342</v>
      </c>
      <c r="AJ109" s="406"/>
      <c r="AK109" s="407"/>
      <c r="AL109" s="33" t="s">
        <v>343</v>
      </c>
      <c r="AM109" s="34" t="s">
        <v>344</v>
      </c>
      <c r="AN109" s="34" t="s">
        <v>345</v>
      </c>
      <c r="AO109" s="413" t="s">
        <v>337</v>
      </c>
      <c r="AP109" s="34" t="s">
        <v>346</v>
      </c>
      <c r="AQ109" s="34" t="s">
        <v>347</v>
      </c>
      <c r="AR109" s="34" t="s">
        <v>348</v>
      </c>
      <c r="AS109" s="35" t="s">
        <v>349</v>
      </c>
      <c r="AT109" s="414" t="s">
        <v>350</v>
      </c>
      <c r="AU109" s="415" t="s">
        <v>351</v>
      </c>
      <c r="AV109" s="416" t="s">
        <v>352</v>
      </c>
      <c r="AW109" s="414" t="s">
        <v>341</v>
      </c>
      <c r="AX109" s="416" t="s">
        <v>353</v>
      </c>
      <c r="AY109" s="414" t="s">
        <v>354</v>
      </c>
      <c r="AZ109" s="416" t="s">
        <v>355</v>
      </c>
      <c r="BA109" s="417" t="s">
        <v>356</v>
      </c>
      <c r="BB109" s="404" t="s">
        <v>357</v>
      </c>
      <c r="BC109" s="418" t="s">
        <v>358</v>
      </c>
      <c r="BD109" s="419" t="s">
        <v>359</v>
      </c>
      <c r="BE109" s="417" t="s">
        <v>360</v>
      </c>
      <c r="BF109" s="418" t="s">
        <v>361</v>
      </c>
      <c r="BG109" s="401" t="s">
        <v>362</v>
      </c>
      <c r="BH109" s="392" t="s">
        <v>363</v>
      </c>
      <c r="BI109" s="399" t="s">
        <v>364</v>
      </c>
    </row>
    <row r="110" ht="15.75" customHeight="1" spans="2:61" x14ac:dyDescent="0.25">
      <c r="B110" s="36" t="s">
        <v>205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212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217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223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236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230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242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245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253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249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258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261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365</v>
      </c>
      <c r="BA128" s="420"/>
      <c r="BB128" s="420"/>
      <c r="BF128" t="s">
        <v>366</v>
      </c>
    </row>
    <row r="129" spans="4:58" x14ac:dyDescent="0.25">
      <c r="D129" s="456"/>
      <c r="AW129" s="33"/>
      <c r="AX129" s="34"/>
      <c r="AY129" s="34"/>
      <c r="AZ129" s="34" t="s">
        <v>367</v>
      </c>
      <c r="BA129" s="34" t="s">
        <v>368</v>
      </c>
      <c r="BB129" s="34"/>
      <c r="BC129" s="34" t="s">
        <v>369</v>
      </c>
      <c r="BD129" s="35" t="s">
        <v>370</v>
      </c>
      <c r="BF129">
        <v>280</v>
      </c>
    </row>
    <row r="130" ht="15.75" customHeight="1" spans="4:56" x14ac:dyDescent="0.25">
      <c r="D130" s="456"/>
      <c r="AW130" s="36" t="s">
        <v>371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372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373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374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375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376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377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378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379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380</v>
      </c>
      <c r="AY145" s="392"/>
      <c r="BE145" t="s">
        <v>381</v>
      </c>
      <c r="BH145" t="s">
        <v>382</v>
      </c>
    </row>
    <row r="146" ht="30.75" customHeight="1" spans="49:60" x14ac:dyDescent="0.25">
      <c r="AW146" s="458"/>
      <c r="AX146" s="459" t="s">
        <v>383</v>
      </c>
      <c r="AY146" s="460" t="s">
        <v>384</v>
      </c>
      <c r="BA146" s="461" t="s">
        <v>385</v>
      </c>
      <c r="BB146" s="462"/>
      <c r="BC146" s="463" t="s">
        <v>386</v>
      </c>
      <c r="BD146" s="463" t="s">
        <v>387</v>
      </c>
      <c r="BE146" s="464" t="s">
        <v>386</v>
      </c>
      <c r="BG146" s="465" t="s">
        <v>388</v>
      </c>
      <c r="BH146" s="465" t="s">
        <v>386</v>
      </c>
    </row>
    <row r="147" ht="30.75" customHeight="1" spans="49:60" x14ac:dyDescent="0.25">
      <c r="AW147" s="466" t="s">
        <v>389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390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391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392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393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394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395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400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396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397</v>
      </c>
      <c r="G23" s="495" t="s">
        <v>398</v>
      </c>
      <c r="H23" s="496"/>
      <c r="I23" s="496"/>
      <c r="J23" s="497"/>
      <c r="K23" s="498" t="s">
        <v>399</v>
      </c>
      <c r="L23" s="499"/>
      <c r="M23" s="500"/>
      <c r="N23" s="501" t="s">
        <v>400</v>
      </c>
      <c r="O23" s="502" t="s">
        <v>401</v>
      </c>
      <c r="P23" s="502" t="s">
        <v>402</v>
      </c>
      <c r="Q23" s="503" t="s">
        <v>403</v>
      </c>
      <c r="R23" s="504"/>
      <c r="S23" s="504"/>
      <c r="T23" s="504"/>
      <c r="U23" s="504"/>
      <c r="V23" s="504"/>
      <c r="W23" s="505"/>
      <c r="X23" s="506" t="s">
        <v>170</v>
      </c>
    </row>
    <row r="24" ht="85.5" customHeight="1" spans="5:24" x14ac:dyDescent="0.25">
      <c r="E24" s="507"/>
      <c r="F24" s="508"/>
      <c r="G24" s="509" t="s">
        <v>404</v>
      </c>
      <c r="H24" s="510" t="s">
        <v>405</v>
      </c>
      <c r="I24" s="511" t="s">
        <v>406</v>
      </c>
      <c r="J24" s="512" t="s">
        <v>407</v>
      </c>
      <c r="K24" s="513" t="s">
        <v>408</v>
      </c>
      <c r="L24" s="514" t="s">
        <v>409</v>
      </c>
      <c r="M24" s="515" t="s">
        <v>410</v>
      </c>
      <c r="N24" s="516"/>
      <c r="O24" s="517"/>
      <c r="P24" s="518"/>
      <c r="Q24" s="519" t="s">
        <v>122</v>
      </c>
      <c r="R24" s="520" t="s">
        <v>149</v>
      </c>
      <c r="S24" s="520" t="s">
        <v>154</v>
      </c>
      <c r="T24" s="520" t="s">
        <v>157</v>
      </c>
      <c r="U24" s="521" t="s">
        <v>204</v>
      </c>
      <c r="V24" s="522" t="s">
        <v>411</v>
      </c>
      <c r="W24" s="523" t="s">
        <v>165</v>
      </c>
      <c r="X24" s="524"/>
    </row>
    <row r="25" ht="43.5" customHeight="1" spans="5:24" x14ac:dyDescent="0.25">
      <c r="E25" s="525" t="s">
        <v>412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413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397</v>
      </c>
      <c r="J30" s="561">
        <f>F26</f>
      </c>
    </row>
    <row r="31" ht="15.75" customHeight="1" spans="9:10" x14ac:dyDescent="0.25">
      <c r="I31" s="562" t="s">
        <v>398</v>
      </c>
      <c r="J31" s="563">
        <f>G26+H26+I26+J26</f>
      </c>
    </row>
    <row r="32" spans="9:24" x14ac:dyDescent="0.25">
      <c r="I32" s="562" t="s">
        <v>414</v>
      </c>
      <c r="J32" s="563">
        <f>N26+O26+P26</f>
      </c>
      <c r="S32" s="564" t="s">
        <v>74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399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403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122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165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