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<sst xmlns="http://schemas.openxmlformats.org/spreadsheetml/2006/main" count="613" uniqueCount="414">
  <si>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</si>
  <si>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</si>
  <si>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</si>
  <si>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</si>
  <si>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</si>
  <si>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</si>
  <si>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</si>
  <si>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</si>
  <si>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</si>
  <si>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</si>
  <si>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</si>
  <si>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</si>
  <si>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</si>
  <si>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</si>
  <si>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</si>
  <si>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</si>
  <si>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</si>
  <si>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</si>
  <si>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</si>
  <si>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</si>
  <si>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</si>
  <si>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</si>
  <si>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</si>
  <si>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</si>
  <si>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</si>
  <si>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</si>
  <si>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</si>
  <si>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</si>
  <si>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</si>
  <si>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</si>
  <si>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</si>
  <si>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</si>
  <si>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</si>
  <si>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</si>
  <si>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</si>
  <si>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</si>
  <si>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</si>
  <si>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</si>
  <si>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</si>
  <si>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</si>
  <si>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</si>
  <si>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</si>
  <si>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</si>
  <si>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</si>
  <si>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</si>
  <si>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</si>
  <si>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20ХН3А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</si>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</sst>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93</v>
      </c>
      <c r="Q20" s="151"/>
      <c r="R20" s="61"/>
      <c r="S20" s="61"/>
      <c r="T20" s="61"/>
      <c r="U20" s="62"/>
      <c r="V20" s="152">
        <f>'результат '!H26</f>
      </c>
      <c r="W20" s="153" t="s">
        <v>94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95</v>
      </c>
      <c r="C21" s="161"/>
      <c r="D21" s="161"/>
      <c r="E21" s="157" t="s">
        <v>96</v>
      </c>
      <c r="F21" s="156"/>
      <c r="G21" s="162"/>
      <c r="H21" s="160" t="s">
        <v>97</v>
      </c>
      <c r="I21" s="161"/>
      <c r="J21" s="161"/>
      <c r="K21" s="157"/>
      <c r="L21" s="156" t="s">
        <v>98</v>
      </c>
      <c r="M21" s="163">
        <f>(технолог!T27+технолог!U27)*0.001*технолог!I27+2*E19+2*технолог!V27*0.001</f>
      </c>
      <c r="N21" s="61"/>
      <c r="O21" s="149" t="s">
        <v>99</v>
      </c>
      <c r="P21" s="159" t="s">
        <v>100</v>
      </c>
      <c r="Q21" s="151" t="s">
        <v>101</v>
      </c>
      <c r="R21" s="61"/>
      <c r="S21" s="61"/>
      <c r="T21" s="61"/>
      <c r="U21" s="62"/>
      <c r="V21" s="152">
        <f>'результат '!I26</f>
      </c>
      <c r="W21" s="153" t="s">
        <v>102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103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104</v>
      </c>
      <c r="M22" s="167">
        <f>IF(технолог!G27=снабжение!AM46,M20*D10*(D15+0.03)+K20+K21,M20*D10*D15+K20+K21)</f>
      </c>
      <c r="N22" s="61"/>
      <c r="O22" s="149" t="s">
        <v>105</v>
      </c>
      <c r="P22" s="159" t="s">
        <v>106</v>
      </c>
      <c r="Q22" s="168"/>
      <c r="R22" s="61"/>
      <c r="S22" s="61"/>
      <c r="T22" s="61"/>
      <c r="U22" s="62"/>
      <c r="V22" s="152">
        <f>'результат '!J26</f>
      </c>
      <c r="W22" s="153" t="s">
        <v>107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108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109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110</v>
      </c>
      <c r="C24" s="137"/>
      <c r="D24" s="137"/>
      <c r="E24" s="137"/>
      <c r="F24" s="137"/>
      <c r="G24" s="138"/>
      <c r="H24" s="136" t="s">
        <v>111</v>
      </c>
      <c r="I24" s="137"/>
      <c r="J24" s="137"/>
      <c r="K24" s="137"/>
      <c r="L24" s="137"/>
      <c r="M24" s="138"/>
      <c r="N24" s="61"/>
      <c r="O24" s="170" t="s">
        <v>112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113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114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115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116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117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118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119</v>
      </c>
      <c r="C27" s="178"/>
      <c r="D27" s="178"/>
      <c r="E27" s="179" t="s">
        <v>120</v>
      </c>
      <c r="F27" s="180" t="s">
        <v>121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119</v>
      </c>
      <c r="I27" s="178"/>
      <c r="J27" s="178"/>
      <c r="K27" s="179"/>
      <c r="L27" s="180" t="s">
        <v>121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122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123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124</v>
      </c>
      <c r="C28" s="183" t="s">
        <v>125</v>
      </c>
      <c r="D28" s="183" t="s">
        <v>126</v>
      </c>
      <c r="E28" s="184" t="s">
        <v>127</v>
      </c>
      <c r="F28" s="185" t="s">
        <v>128</v>
      </c>
      <c r="G28" s="186"/>
      <c r="H28" s="182" t="s">
        <v>129</v>
      </c>
      <c r="I28" s="183" t="s">
        <v>130</v>
      </c>
      <c r="J28" s="183" t="s">
        <v>131</v>
      </c>
      <c r="K28" s="184" t="s">
        <v>127</v>
      </c>
      <c r="L28" s="185"/>
      <c r="M28" s="186"/>
      <c r="N28" s="61"/>
      <c r="O28" s="187" t="s">
        <v>124</v>
      </c>
      <c r="P28" s="188">
        <f>D28</f>
      </c>
      <c r="Q28" s="188">
        <f>C28</f>
      </c>
      <c r="R28" s="188"/>
      <c r="S28" s="188" t="s">
        <v>132</v>
      </c>
      <c r="T28" s="189">
        <f>F28</f>
      </c>
      <c r="U28" s="62"/>
      <c r="V28" s="152">
        <f>'результат '!P26</f>
      </c>
      <c r="W28" s="153" t="s">
        <v>133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134</v>
      </c>
      <c r="C29" s="191" t="s">
        <v>135</v>
      </c>
      <c r="D29" s="191" t="s">
        <v>126</v>
      </c>
      <c r="E29" s="192" t="s">
        <v>127</v>
      </c>
      <c r="F29" s="157" t="s">
        <v>136</v>
      </c>
      <c r="G29" s="151"/>
      <c r="H29" s="190" t="s">
        <v>137</v>
      </c>
      <c r="I29" s="191" t="s">
        <v>138</v>
      </c>
      <c r="J29" s="191" t="s">
        <v>139</v>
      </c>
      <c r="K29" s="192" t="s">
        <v>127</v>
      </c>
      <c r="L29" s="157"/>
      <c r="M29" s="151"/>
      <c r="N29" s="61"/>
      <c r="O29" s="193" t="s">
        <v>140</v>
      </c>
      <c r="P29" s="159" t="s">
        <v>141</v>
      </c>
      <c r="Q29" s="159" t="s">
        <v>142</v>
      </c>
      <c r="R29" s="159" t="s">
        <v>100</v>
      </c>
      <c r="S29" s="194" t="s">
        <v>143</v>
      </c>
      <c r="T29" s="168"/>
      <c r="U29" s="62"/>
      <c r="V29" s="152">
        <f>'результат '!Q26</f>
      </c>
      <c r="W29" s="153" t="s">
        <v>122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144</v>
      </c>
      <c r="F30" s="157" t="s">
        <v>145</v>
      </c>
      <c r="G30" s="151"/>
      <c r="H30" s="190"/>
      <c r="I30" s="169"/>
      <c r="J30" s="169"/>
      <c r="K30" s="192" t="s">
        <v>146</v>
      </c>
      <c r="L30" s="157"/>
      <c r="M30" s="151"/>
      <c r="N30" s="61"/>
      <c r="O30" s="195"/>
      <c r="R30" s="194" t="s">
        <v>147</v>
      </c>
      <c r="S30" s="194" t="s">
        <v>148</v>
      </c>
      <c r="T30" s="168"/>
      <c r="U30" s="62"/>
      <c r="V30" s="152">
        <f>'результат '!R26</f>
      </c>
      <c r="W30" s="153" t="s">
        <v>149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150</v>
      </c>
      <c r="F31" s="157" t="s">
        <v>151</v>
      </c>
      <c r="G31" s="151"/>
      <c r="H31" s="190"/>
      <c r="I31" s="169"/>
      <c r="J31" s="169"/>
      <c r="K31" s="192" t="s">
        <v>152</v>
      </c>
      <c r="L31" s="157"/>
      <c r="M31" s="151"/>
      <c r="N31" s="61"/>
      <c r="O31" s="196"/>
      <c r="P31" s="197"/>
      <c r="Q31" s="197"/>
      <c r="R31" s="197"/>
      <c r="S31" s="198" t="s">
        <v>153</v>
      </c>
      <c r="T31" s="168"/>
      <c r="U31" s="62"/>
      <c r="V31" s="152">
        <f>'результат '!S26</f>
      </c>
      <c r="W31" s="153" t="s">
        <v>154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155</v>
      </c>
      <c r="F32" s="157" t="s">
        <v>156</v>
      </c>
      <c r="G32" s="151"/>
      <c r="H32" s="190"/>
      <c r="I32" s="169"/>
      <c r="J32" s="169"/>
      <c r="K32" s="192" t="s">
        <v>155</v>
      </c>
      <c r="L32" s="157"/>
      <c r="M32" s="151"/>
      <c r="N32" s="61"/>
      <c r="O32" s="187" t="s">
        <v>134</v>
      </c>
      <c r="P32" s="188">
        <f>D29</f>
      </c>
      <c r="Q32" s="188">
        <f>C29</f>
      </c>
      <c r="R32" s="188"/>
      <c r="S32" s="188" t="s">
        <v>132</v>
      </c>
      <c r="T32" s="189">
        <f>F29</f>
      </c>
      <c r="U32" s="62"/>
      <c r="V32" s="152">
        <f>'результат '!T26</f>
      </c>
      <c r="W32" s="153" t="s">
        <v>157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158</v>
      </c>
      <c r="F33" s="157" t="s">
        <v>159</v>
      </c>
      <c r="G33" s="151"/>
      <c r="H33" s="190"/>
      <c r="I33" s="169"/>
      <c r="J33" s="169"/>
      <c r="K33" s="192" t="s">
        <v>158</v>
      </c>
      <c r="L33" s="157"/>
      <c r="M33" s="151"/>
      <c r="N33" s="61"/>
      <c r="O33" s="193" t="s">
        <v>140</v>
      </c>
      <c r="P33" s="159" t="s">
        <v>141</v>
      </c>
      <c r="Q33" s="159" t="s">
        <v>142</v>
      </c>
      <c r="R33" s="159" t="s">
        <v>100</v>
      </c>
      <c r="S33" s="194" t="s">
        <v>143</v>
      </c>
      <c r="T33" s="168"/>
      <c r="U33" s="62"/>
      <c r="V33" s="152">
        <f>'результат '!U26</f>
      </c>
      <c r="W33" s="153" t="s">
        <v>160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161</v>
      </c>
      <c r="D34" s="201">
        <f>G26*D17*D11</f>
      </c>
      <c r="E34" s="202" t="s">
        <v>162</v>
      </c>
      <c r="F34" s="201">
        <f>F28+F29+F30+F31+F32+F33</f>
      </c>
      <c r="G34" s="203"/>
      <c r="H34" s="199"/>
      <c r="I34" s="200" t="s">
        <v>161</v>
      </c>
      <c r="J34" s="201">
        <f>M26*D17*D11</f>
      </c>
      <c r="K34" s="202" t="s">
        <v>162</v>
      </c>
      <c r="L34" s="201">
        <f>L28+L29+L30+L31+L32+L33</f>
      </c>
      <c r="M34" s="151"/>
      <c r="N34" s="61"/>
      <c r="O34" s="195"/>
      <c r="R34" s="194" t="s">
        <v>147</v>
      </c>
      <c r="S34" s="194" t="s">
        <v>148</v>
      </c>
      <c r="T34" s="168"/>
      <c r="U34" s="62"/>
      <c r="V34" s="152">
        <f>'результат '!V26</f>
      </c>
      <c r="W34" s="153" t="s">
        <v>163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164</v>
      </c>
      <c r="G35" s="175">
        <f>D34*2+F34</f>
      </c>
      <c r="H35" s="61"/>
      <c r="I35" s="61"/>
      <c r="J35" s="199"/>
      <c r="K35" s="205"/>
      <c r="L35" s="207" t="s">
        <v>164</v>
      </c>
      <c r="M35" s="175">
        <f>J34*2+L34</f>
      </c>
      <c r="N35" s="61"/>
      <c r="O35" s="196"/>
      <c r="P35" s="197"/>
      <c r="Q35" s="197"/>
      <c r="R35" s="197"/>
      <c r="S35" s="198" t="s">
        <v>153</v>
      </c>
      <c r="T35" s="168"/>
      <c r="U35" s="62"/>
      <c r="V35" s="152">
        <f>'результат '!W26</f>
      </c>
      <c r="W35" s="153" t="s">
        <v>165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166</v>
      </c>
      <c r="AR35" s="35"/>
      <c r="AS35" s="209" t="s">
        <v>167</v>
      </c>
      <c r="AT35" s="34"/>
      <c r="AU35" s="34"/>
      <c r="AV35" s="34"/>
      <c r="AW35" s="208" t="s">
        <v>168</v>
      </c>
      <c r="AX35" s="34"/>
      <c r="AY35" s="35"/>
      <c r="AZ35" s="208" t="s">
        <v>169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129</v>
      </c>
      <c r="P36" s="188">
        <f>J28</f>
      </c>
      <c r="Q36" s="188">
        <f>I28</f>
      </c>
      <c r="R36" s="188"/>
      <c r="S36" s="188" t="s">
        <v>132</v>
      </c>
      <c r="T36" s="189">
        <f>L28</f>
      </c>
      <c r="U36" s="62"/>
      <c r="V36" s="210">
        <f>'результат '!X26</f>
      </c>
      <c r="W36" s="211" t="s">
        <v>170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171</v>
      </c>
      <c r="AR36" s="37" t="s">
        <v>172</v>
      </c>
      <c r="AS36" t="s">
        <v>92</v>
      </c>
      <c r="AT36" t="s">
        <v>99</v>
      </c>
      <c r="AV36" t="s">
        <v>171</v>
      </c>
      <c r="AW36" s="36" t="s">
        <v>171</v>
      </c>
      <c r="AX36" t="s">
        <v>92</v>
      </c>
      <c r="AY36" s="37" t="s">
        <v>99</v>
      </c>
      <c r="AZ36" s="36" t="s">
        <v>31</v>
      </c>
      <c r="BA36" s="37"/>
    </row>
    <row r="37" ht="16.5" customHeight="1" spans="1:54" x14ac:dyDescent="0.25">
      <c r="A37" s="61"/>
      <c r="B37" s="213" t="s">
        <v>173</v>
      </c>
      <c r="C37" s="214"/>
      <c r="D37" s="214"/>
      <c r="E37" s="214"/>
      <c r="F37" s="215"/>
      <c r="G37" s="61"/>
      <c r="H37" s="216" t="s">
        <v>174</v>
      </c>
      <c r="I37" s="217"/>
      <c r="J37" s="136" t="s">
        <v>175</v>
      </c>
      <c r="K37" s="138"/>
      <c r="L37" s="136" t="s">
        <v>176</v>
      </c>
      <c r="M37" s="138"/>
      <c r="N37" s="61"/>
      <c r="O37" s="193" t="s">
        <v>140</v>
      </c>
      <c r="P37" s="159" t="s">
        <v>141</v>
      </c>
      <c r="Q37" s="159" t="s">
        <v>142</v>
      </c>
      <c r="R37" s="159" t="s">
        <v>100</v>
      </c>
      <c r="S37" s="194" t="s">
        <v>143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177</v>
      </c>
      <c r="AR37" s="37" t="s">
        <v>178</v>
      </c>
      <c r="AS37" t="s">
        <v>93</v>
      </c>
      <c r="AT37" t="s">
        <v>100</v>
      </c>
      <c r="AV37" t="s">
        <v>179</v>
      </c>
      <c r="AW37" s="36" t="s">
        <v>180</v>
      </c>
      <c r="AX37" t="s">
        <v>181</v>
      </c>
      <c r="AY37" s="37" t="s">
        <v>100</v>
      </c>
      <c r="AZ37" s="36" t="s">
        <v>182</v>
      </c>
      <c r="BA37" s="37"/>
    </row>
    <row r="38" ht="15" customHeight="1" spans="1:54" x14ac:dyDescent="0.25">
      <c r="A38" s="61"/>
      <c r="B38" s="190"/>
      <c r="C38" s="192" t="s">
        <v>183</v>
      </c>
      <c r="D38" s="218" t="s">
        <v>184</v>
      </c>
      <c r="E38" s="192" t="s">
        <v>185</v>
      </c>
      <c r="F38" s="219">
        <f>D38*4</f>
      </c>
      <c r="G38" s="61"/>
      <c r="H38" s="182" t="s">
        <v>186</v>
      </c>
      <c r="I38" s="220">
        <v>1000</v>
      </c>
      <c r="J38" s="221" t="s">
        <v>186</v>
      </c>
      <c r="K38" s="222">
        <v>1500</v>
      </c>
      <c r="L38" s="221" t="s">
        <v>186</v>
      </c>
      <c r="M38" s="222">
        <v>0</v>
      </c>
      <c r="N38" s="61"/>
      <c r="O38" s="195"/>
      <c r="R38" s="194" t="s">
        <v>147</v>
      </c>
      <c r="S38" s="194" t="s">
        <v>148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187</v>
      </c>
      <c r="AO38" s="225" t="s">
        <v>188</v>
      </c>
      <c r="AP38" s="226" t="s">
        <v>189</v>
      </c>
      <c r="AQ38" s="36" t="s">
        <v>190</v>
      </c>
      <c r="AR38" s="37" t="s">
        <v>125</v>
      </c>
      <c r="AS38" t="s">
        <v>191</v>
      </c>
      <c r="AT38" t="s">
        <v>192</v>
      </c>
      <c r="AV38" t="s">
        <v>193</v>
      </c>
      <c r="AW38" s="36" t="s">
        <v>141</v>
      </c>
      <c r="AX38" t="s">
        <v>142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153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199</v>
      </c>
      <c r="AS39" t="s">
        <v>200</v>
      </c>
      <c r="AT39" t="s">
        <v>201</v>
      </c>
      <c r="AV39" t="s">
        <v>106</v>
      </c>
      <c r="AW39" s="36" t="s">
        <v>202</v>
      </c>
      <c r="AX39" t="s">
        <v>46</v>
      </c>
      <c r="AY39" s="37" t="s">
        <v>201</v>
      </c>
      <c r="AZ39" s="36" t="s">
        <v>105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137</v>
      </c>
      <c r="P40">
        <f>J29</f>
      </c>
      <c r="Q40">
        <f>I29</f>
      </c>
      <c r="S40" t="s">
        <v>132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130</v>
      </c>
      <c r="AS40" t="s">
        <v>46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140</v>
      </c>
      <c r="P41" s="159" t="s">
        <v>141</v>
      </c>
      <c r="Q41" s="159" t="s">
        <v>142</v>
      </c>
      <c r="R41" s="159" t="s">
        <v>100</v>
      </c>
      <c r="S41" s="194" t="s">
        <v>143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135</v>
      </c>
      <c r="AV41" t="s">
        <v>213</v>
      </c>
      <c r="AW41" s="36" t="s">
        <v>179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147</v>
      </c>
      <c r="S42" s="194" t="s">
        <v>148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138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153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193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163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60</v>
      </c>
      <c r="AT46" s="281" t="s">
        <v>86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165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139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101</v>
      </c>
      <c r="I49" s="289" t="s">
        <v>87</v>
      </c>
      <c r="J49" s="290" t="s">
        <v>247</v>
      </c>
      <c r="K49" s="287"/>
      <c r="L49" s="287"/>
      <c r="M49" s="288" t="s">
        <v>101</v>
      </c>
      <c r="N49" s="289" t="s">
        <v>87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109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131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126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74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170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122</v>
      </c>
      <c r="R24" s="520" t="s">
        <v>149</v>
      </c>
      <c r="S24" s="520" t="s">
        <v>154</v>
      </c>
      <c r="T24" s="520" t="s">
        <v>157</v>
      </c>
      <c r="U24" s="521" t="s">
        <v>203</v>
      </c>
      <c r="V24" s="522" t="s">
        <v>410</v>
      </c>
      <c r="W24" s="523" t="s">
        <v>165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122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165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