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Учеба\Programming_languages\Java\DBProject\"/>
    </mc:Choice>
  </mc:AlternateContent>
  <bookViews>
    <workbookView xWindow="0" yWindow="0" windowWidth="2160" windowHeight="0"/>
  </bookViews>
  <sheets>
    <sheet name="Табель" sheetId="9" r:id="rId1"/>
  </sheets>
  <definedNames>
    <definedName name="_xlnm._FilterDatabase" localSheetId="0" hidden="1">Табель!$A$1:$BF$307</definedName>
    <definedName name="_xlnm.Print_Area" localSheetId="0">Табель!$A$1:$BF$290</definedName>
  </definedNames>
  <calcPr calcId="152511"/>
</workbook>
</file>

<file path=xl/calcChain.xml><?xml version="1.0" encoding="utf-8"?>
<calcChain xmlns="http://schemas.openxmlformats.org/spreadsheetml/2006/main">
  <c r="BL59" i="9" l="1"/>
  <c r="BJ286" i="9"/>
  <c r="BL286" i="9" s="1"/>
  <c r="BJ281" i="9"/>
  <c r="BL281" i="9" s="1"/>
  <c r="BJ277" i="9"/>
  <c r="BL277" i="9" s="1"/>
  <c r="BJ272" i="9"/>
  <c r="BL272" i="9" s="1"/>
  <c r="BJ269" i="9"/>
  <c r="BL269" i="9" s="1"/>
  <c r="BJ258" i="9"/>
  <c r="BL258" i="9" s="1"/>
  <c r="BJ256" i="9"/>
  <c r="BL256" i="9" s="1"/>
  <c r="BJ253" i="9"/>
  <c r="BL253" i="9" s="1"/>
  <c r="BJ250" i="9"/>
  <c r="BL250" i="9" s="1"/>
  <c r="BJ245" i="9"/>
  <c r="BL245" i="9" s="1"/>
  <c r="BJ240" i="9"/>
  <c r="BL240" i="9" s="1"/>
  <c r="BJ239" i="9"/>
  <c r="BL239" i="9" s="1"/>
  <c r="BJ238" i="9"/>
  <c r="BL238" i="9" s="1"/>
  <c r="BJ232" i="9"/>
  <c r="BJ230" i="9"/>
  <c r="BL230" i="9" s="1"/>
  <c r="BJ228" i="9"/>
  <c r="BJ226" i="9"/>
  <c r="BL226" i="9" s="1"/>
  <c r="BJ221" i="9"/>
  <c r="BL221" i="9" s="1"/>
  <c r="BJ220" i="9"/>
  <c r="BL220" i="9" s="1"/>
  <c r="BJ218" i="9"/>
  <c r="BJ216" i="9"/>
  <c r="BL216" i="9" s="1"/>
  <c r="BJ209" i="9"/>
  <c r="BL209" i="9" s="1"/>
  <c r="BJ205" i="9"/>
  <c r="BL205" i="9" s="1"/>
  <c r="BJ203" i="9"/>
  <c r="BJ200" i="9"/>
  <c r="BL200" i="9" s="1"/>
  <c r="BJ179" i="9"/>
  <c r="BL179" i="9" s="1"/>
  <c r="BJ172" i="9"/>
  <c r="BL172" i="9" s="1"/>
  <c r="BJ169" i="9"/>
  <c r="BL169" i="9" s="1"/>
  <c r="BJ161" i="9"/>
  <c r="BL161" i="9" s="1"/>
  <c r="BJ155" i="9"/>
  <c r="BL155" i="9" s="1"/>
  <c r="BJ140" i="9"/>
  <c r="BL140" i="9" s="1"/>
  <c r="BJ136" i="9"/>
  <c r="BL136" i="9" s="1"/>
  <c r="BJ134" i="9"/>
  <c r="BL134" i="9" s="1"/>
  <c r="BJ128" i="9"/>
  <c r="BL128" i="9" s="1"/>
  <c r="BJ121" i="9"/>
  <c r="BL121" i="9" s="1"/>
  <c r="BJ117" i="9"/>
  <c r="BL117" i="9" s="1"/>
  <c r="BJ109" i="9"/>
  <c r="BL109" i="9" s="1"/>
  <c r="BJ101" i="9"/>
  <c r="BL101" i="9" s="1"/>
  <c r="BJ99" i="9"/>
  <c r="BL99" i="9" s="1"/>
  <c r="BJ97" i="9"/>
  <c r="BJ96" i="9"/>
  <c r="BJ91" i="9"/>
  <c r="BL91" i="9" s="1"/>
  <c r="BJ83" i="9"/>
  <c r="BJ81" i="9"/>
  <c r="BL81" i="9" s="1"/>
  <c r="BJ80" i="9"/>
  <c r="BL80" i="9" s="1"/>
  <c r="BJ78" i="9"/>
  <c r="BL78" i="9" s="1"/>
  <c r="BJ72" i="9"/>
  <c r="BL72" i="9" s="1"/>
  <c r="BJ70" i="9"/>
  <c r="BL70" i="9" s="1"/>
  <c r="BJ66" i="9"/>
  <c r="BJ64" i="9"/>
  <c r="BL64" i="9" s="1"/>
  <c r="BJ47" i="9"/>
  <c r="BL47" i="9" s="1"/>
  <c r="BJ42" i="9"/>
  <c r="BL42" i="9" s="1"/>
  <c r="BJ25" i="9"/>
  <c r="BL25" i="9" s="1"/>
  <c r="BJ23" i="9"/>
  <c r="BL23" i="9" s="1"/>
  <c r="BJ21" i="9"/>
  <c r="BJ19" i="9"/>
  <c r="BL19" i="9" s="1"/>
  <c r="BJ13" i="9"/>
  <c r="BL13" i="9" s="1"/>
  <c r="BH280" i="9"/>
  <c r="BH278" i="9"/>
  <c r="BH266" i="9"/>
  <c r="BH263" i="9"/>
  <c r="BH241" i="9"/>
  <c r="BH234" i="9"/>
  <c r="BH233" i="9"/>
  <c r="BH222" i="9"/>
  <c r="BH211" i="9"/>
  <c r="BH202" i="9"/>
  <c r="BH195" i="9"/>
  <c r="BH189" i="9"/>
  <c r="BH177" i="9"/>
  <c r="BH176" i="9"/>
  <c r="BH174" i="9"/>
  <c r="BH170" i="9"/>
  <c r="BH163" i="9"/>
  <c r="BH162" i="9"/>
  <c r="BH148" i="9"/>
  <c r="BH145" i="9"/>
  <c r="BH142" i="9"/>
  <c r="BH139" i="9"/>
  <c r="BH135" i="9"/>
  <c r="BH133" i="9"/>
  <c r="BH130" i="9"/>
  <c r="BI98" i="9"/>
  <c r="BH98" i="9"/>
  <c r="BH89" i="9"/>
  <c r="BH88" i="9"/>
  <c r="BH87" i="9"/>
  <c r="BH76" i="9"/>
  <c r="BH61" i="9"/>
  <c r="BH60" i="9"/>
  <c r="BH56" i="9"/>
  <c r="BH46" i="9"/>
  <c r="BH28" i="9"/>
  <c r="BH6" i="9"/>
  <c r="AM163" i="9"/>
  <c r="AW163" i="9" s="1"/>
  <c r="AN163" i="9"/>
  <c r="AO163" i="9"/>
  <c r="AP163" i="9"/>
  <c r="AQ163" i="9"/>
  <c r="AR163" i="9"/>
  <c r="AS163" i="9"/>
  <c r="AT163" i="9"/>
  <c r="AU163" i="9"/>
  <c r="AV163" i="9"/>
  <c r="AY163" i="9"/>
  <c r="AX163" i="9" s="1"/>
  <c r="BC163" i="9"/>
  <c r="BD163" i="9"/>
  <c r="BI163" i="9" s="1"/>
  <c r="BG163" i="9" l="1"/>
  <c r="AM23" i="9"/>
  <c r="AN23" i="9"/>
  <c r="AO23" i="9"/>
  <c r="AP23" i="9"/>
  <c r="AQ23" i="9"/>
  <c r="AR23" i="9"/>
  <c r="AS23" i="9"/>
  <c r="AT23" i="9"/>
  <c r="AU23" i="9"/>
  <c r="AV23" i="9"/>
  <c r="AY23" i="9"/>
  <c r="BC23" i="9"/>
  <c r="BD23" i="9"/>
  <c r="BJ163" i="9" l="1"/>
  <c r="BL163" i="9" s="1"/>
  <c r="AW23" i="9"/>
  <c r="AX23" i="9"/>
  <c r="AM256" i="9"/>
  <c r="AN256" i="9"/>
  <c r="AO256" i="9"/>
  <c r="AP256" i="9"/>
  <c r="AQ256" i="9"/>
  <c r="AR256" i="9"/>
  <c r="AS256" i="9"/>
  <c r="AT256" i="9"/>
  <c r="AU256" i="9"/>
  <c r="AV256" i="9"/>
  <c r="AY256" i="9"/>
  <c r="BC256" i="9"/>
  <c r="BD256" i="9"/>
  <c r="AW256" i="9" l="1"/>
  <c r="AX256" i="9"/>
  <c r="AM61" i="9"/>
  <c r="AN61" i="9"/>
  <c r="AO61" i="9"/>
  <c r="AP61" i="9"/>
  <c r="AQ61" i="9"/>
  <c r="AR61" i="9"/>
  <c r="AS61" i="9"/>
  <c r="AT61" i="9"/>
  <c r="AU61" i="9"/>
  <c r="AV61" i="9"/>
  <c r="AY61" i="9"/>
  <c r="BG61" i="9" s="1"/>
  <c r="BC61" i="9"/>
  <c r="BD61" i="9"/>
  <c r="BI61" i="9" s="1"/>
  <c r="BJ61" i="9" l="1"/>
  <c r="BL61" i="9" s="1"/>
  <c r="AX61" i="9"/>
  <c r="AW61" i="9"/>
  <c r="AM210" i="9"/>
  <c r="AN210" i="9"/>
  <c r="AO210" i="9"/>
  <c r="AP210" i="9"/>
  <c r="AQ210" i="9"/>
  <c r="AR210" i="9"/>
  <c r="AS210" i="9"/>
  <c r="AT210" i="9"/>
  <c r="AU210" i="9"/>
  <c r="AV210" i="9"/>
  <c r="AY210" i="9"/>
  <c r="BG210" i="9" s="1"/>
  <c r="BC210" i="9"/>
  <c r="BH210" i="9" s="1"/>
  <c r="BD210" i="9"/>
  <c r="AM211" i="9"/>
  <c r="AN211" i="9"/>
  <c r="AO211" i="9"/>
  <c r="AP211" i="9"/>
  <c r="AQ211" i="9"/>
  <c r="AR211" i="9"/>
  <c r="AS211" i="9"/>
  <c r="AT211" i="9"/>
  <c r="AU211" i="9"/>
  <c r="AV211" i="9"/>
  <c r="AY211" i="9"/>
  <c r="BG211" i="9" s="1"/>
  <c r="BC211" i="9"/>
  <c r="BD211" i="9"/>
  <c r="AM177" i="9"/>
  <c r="AN177" i="9"/>
  <c r="AO177" i="9"/>
  <c r="AP177" i="9"/>
  <c r="AQ177" i="9"/>
  <c r="AR177" i="9"/>
  <c r="AS177" i="9"/>
  <c r="AT177" i="9"/>
  <c r="AU177" i="9"/>
  <c r="AV177" i="9"/>
  <c r="AY177" i="9"/>
  <c r="BC177" i="9"/>
  <c r="BD177" i="9"/>
  <c r="BI177" i="9" s="1"/>
  <c r="AM174" i="9"/>
  <c r="AN174" i="9"/>
  <c r="AO174" i="9"/>
  <c r="AP174" i="9"/>
  <c r="AQ174" i="9"/>
  <c r="AR174" i="9"/>
  <c r="AS174" i="9"/>
  <c r="AT174" i="9"/>
  <c r="AU174" i="9"/>
  <c r="AV174" i="9"/>
  <c r="AY174" i="9"/>
  <c r="BG174" i="9" s="1"/>
  <c r="BC174" i="9"/>
  <c r="BD174" i="9"/>
  <c r="AM106" i="9"/>
  <c r="AN106" i="9"/>
  <c r="AO106" i="9"/>
  <c r="AP106" i="9"/>
  <c r="AQ106" i="9"/>
  <c r="AR106" i="9"/>
  <c r="AS106" i="9"/>
  <c r="AT106" i="9"/>
  <c r="AU106" i="9"/>
  <c r="AV106" i="9"/>
  <c r="AY106" i="9"/>
  <c r="BC106" i="9"/>
  <c r="BD106" i="9"/>
  <c r="AM103" i="9"/>
  <c r="AN103" i="9"/>
  <c r="AO103" i="9"/>
  <c r="AP103" i="9"/>
  <c r="AQ103" i="9"/>
  <c r="AR103" i="9"/>
  <c r="AS103" i="9"/>
  <c r="AT103" i="9"/>
  <c r="AU103" i="9"/>
  <c r="AV103" i="9"/>
  <c r="AY103" i="9"/>
  <c r="BG103" i="9" s="1"/>
  <c r="BC103" i="9"/>
  <c r="BH103" i="9" s="1"/>
  <c r="BD103" i="9"/>
  <c r="BI103" i="9" s="1"/>
  <c r="AM53" i="9"/>
  <c r="AN53" i="9"/>
  <c r="AO53" i="9"/>
  <c r="AP53" i="9"/>
  <c r="AQ53" i="9"/>
  <c r="AR53" i="9"/>
  <c r="AS53" i="9"/>
  <c r="AT53" i="9"/>
  <c r="AU53" i="9"/>
  <c r="AV53" i="9"/>
  <c r="AY53" i="9"/>
  <c r="BC53" i="9"/>
  <c r="BD53" i="9"/>
  <c r="AM154" i="9"/>
  <c r="AN154" i="9"/>
  <c r="AO154" i="9"/>
  <c r="AP154" i="9"/>
  <c r="AQ154" i="9"/>
  <c r="AR154" i="9"/>
  <c r="AS154" i="9"/>
  <c r="AT154" i="9"/>
  <c r="AU154" i="9"/>
  <c r="AV154" i="9"/>
  <c r="AY154" i="9"/>
  <c r="BC154" i="9"/>
  <c r="BD154" i="9"/>
  <c r="AM158" i="9"/>
  <c r="AN158" i="9"/>
  <c r="AO158" i="9"/>
  <c r="AP158" i="9"/>
  <c r="AQ158" i="9"/>
  <c r="AR158" i="9"/>
  <c r="AS158" i="9"/>
  <c r="AT158" i="9"/>
  <c r="AU158" i="9"/>
  <c r="AV158" i="9"/>
  <c r="AY158" i="9"/>
  <c r="BC158" i="9"/>
  <c r="BD158" i="9"/>
  <c r="AM9" i="9"/>
  <c r="AN9" i="9"/>
  <c r="AO9" i="9"/>
  <c r="AP9" i="9"/>
  <c r="AQ9" i="9"/>
  <c r="AR9" i="9"/>
  <c r="AS9" i="9"/>
  <c r="AT9" i="9"/>
  <c r="AU9" i="9"/>
  <c r="AV9" i="9"/>
  <c r="AY9" i="9"/>
  <c r="BC9" i="9"/>
  <c r="BD9" i="9"/>
  <c r="AM69" i="9"/>
  <c r="AN69" i="9"/>
  <c r="AO69" i="9"/>
  <c r="AP69" i="9"/>
  <c r="AQ69" i="9"/>
  <c r="AR69" i="9"/>
  <c r="AS69" i="9"/>
  <c r="AT69" i="9"/>
  <c r="AU69" i="9"/>
  <c r="AV69" i="9"/>
  <c r="AY69" i="9"/>
  <c r="BC69" i="9"/>
  <c r="BD69" i="9"/>
  <c r="AM116" i="9"/>
  <c r="AN116" i="9"/>
  <c r="AO116" i="9"/>
  <c r="AP116" i="9"/>
  <c r="AQ116" i="9"/>
  <c r="AR116" i="9"/>
  <c r="AS116" i="9"/>
  <c r="AT116" i="9"/>
  <c r="AU116" i="9"/>
  <c r="AV116" i="9"/>
  <c r="AY116" i="9"/>
  <c r="BC116" i="9"/>
  <c r="BD116" i="9"/>
  <c r="AM192" i="9"/>
  <c r="AN192" i="9"/>
  <c r="AO192" i="9"/>
  <c r="AP192" i="9"/>
  <c r="AQ192" i="9"/>
  <c r="AR192" i="9"/>
  <c r="AS192" i="9"/>
  <c r="AT192" i="9"/>
  <c r="AU192" i="9"/>
  <c r="AV192" i="9"/>
  <c r="AY192" i="9"/>
  <c r="BC192" i="9"/>
  <c r="BD192" i="9"/>
  <c r="AM191" i="9"/>
  <c r="AN191" i="9"/>
  <c r="AO191" i="9"/>
  <c r="AP191" i="9"/>
  <c r="AQ191" i="9"/>
  <c r="AR191" i="9"/>
  <c r="AS191" i="9"/>
  <c r="AT191" i="9"/>
  <c r="AU191" i="9"/>
  <c r="AV191" i="9"/>
  <c r="AY191" i="9"/>
  <c r="BC191" i="9"/>
  <c r="BD191" i="9"/>
  <c r="AM8" i="9"/>
  <c r="AN8" i="9"/>
  <c r="AO8" i="9"/>
  <c r="AP8" i="9"/>
  <c r="AQ8" i="9"/>
  <c r="AR8" i="9"/>
  <c r="AS8" i="9"/>
  <c r="AT8" i="9"/>
  <c r="AU8" i="9"/>
  <c r="AV8" i="9"/>
  <c r="AY8" i="9"/>
  <c r="BC8" i="9"/>
  <c r="BD8" i="9"/>
  <c r="AX177" i="9" l="1"/>
  <c r="BG177" i="9"/>
  <c r="BJ174" i="9"/>
  <c r="BL174" i="9" s="1"/>
  <c r="BJ210" i="9"/>
  <c r="BL210" i="9" s="1"/>
  <c r="BJ103" i="9"/>
  <c r="BL103" i="9" s="1"/>
  <c r="BJ211" i="9"/>
  <c r="BL211" i="9" s="1"/>
  <c r="AX174" i="9"/>
  <c r="AX106" i="9"/>
  <c r="AX210" i="9"/>
  <c r="AW211" i="9"/>
  <c r="AX211" i="9"/>
  <c r="AW210" i="9"/>
  <c r="AX191" i="9"/>
  <c r="AX116" i="9"/>
  <c r="AX9" i="9"/>
  <c r="AW53" i="9"/>
  <c r="AW103" i="9"/>
  <c r="AW174" i="9"/>
  <c r="AX103" i="9"/>
  <c r="AW106" i="9"/>
  <c r="AW177" i="9"/>
  <c r="AX53" i="9"/>
  <c r="AX8" i="9"/>
  <c r="AW191" i="9"/>
  <c r="AW8" i="9"/>
  <c r="AW69" i="9"/>
  <c r="AW192" i="9"/>
  <c r="AX192" i="9"/>
  <c r="AW116" i="9"/>
  <c r="AX69" i="9"/>
  <c r="AW9" i="9"/>
  <c r="AX158" i="9"/>
  <c r="AW158" i="9"/>
  <c r="AX154" i="9"/>
  <c r="AW154" i="9"/>
  <c r="AM276" i="9"/>
  <c r="AN276" i="9"/>
  <c r="AO276" i="9"/>
  <c r="AP276" i="9"/>
  <c r="AQ276" i="9"/>
  <c r="AR276" i="9"/>
  <c r="AS276" i="9"/>
  <c r="AT276" i="9"/>
  <c r="AU276" i="9"/>
  <c r="AV276" i="9"/>
  <c r="AY276" i="9"/>
  <c r="BC276" i="9"/>
  <c r="BD276" i="9"/>
  <c r="BJ177" i="9" l="1"/>
  <c r="BL177" i="9" s="1"/>
  <c r="AX276" i="9"/>
  <c r="AW276" i="9"/>
  <c r="AM228" i="9"/>
  <c r="AN228" i="9"/>
  <c r="AO228" i="9"/>
  <c r="AP228" i="9"/>
  <c r="AQ228" i="9"/>
  <c r="AR228" i="9"/>
  <c r="AS228" i="9"/>
  <c r="AT228" i="9"/>
  <c r="AU228" i="9"/>
  <c r="AV228" i="9"/>
  <c r="AY228" i="9"/>
  <c r="BC228" i="9"/>
  <c r="BD228" i="9"/>
  <c r="BH228" i="9" s="1"/>
  <c r="BL228" i="9" s="1"/>
  <c r="AM196" i="9"/>
  <c r="AN196" i="9"/>
  <c r="AO196" i="9"/>
  <c r="AP196" i="9"/>
  <c r="AQ196" i="9"/>
  <c r="AR196" i="9"/>
  <c r="AS196" i="9"/>
  <c r="AT196" i="9"/>
  <c r="AU196" i="9"/>
  <c r="AV196" i="9"/>
  <c r="AY196" i="9"/>
  <c r="BC196" i="9"/>
  <c r="BH196" i="9" s="1"/>
  <c r="BD196" i="9"/>
  <c r="BI196" i="9" s="1"/>
  <c r="AX196" i="9" l="1"/>
  <c r="BG196" i="9"/>
  <c r="AX228" i="9"/>
  <c r="AW228" i="9"/>
  <c r="AW196" i="9"/>
  <c r="AM123" i="9"/>
  <c r="AN123" i="9"/>
  <c r="AO123" i="9"/>
  <c r="AP123" i="9"/>
  <c r="AQ123" i="9"/>
  <c r="AR123" i="9"/>
  <c r="AS123" i="9"/>
  <c r="AT123" i="9"/>
  <c r="AU123" i="9"/>
  <c r="AV123" i="9"/>
  <c r="AY123" i="9"/>
  <c r="BG123" i="9" s="1"/>
  <c r="BC123" i="9"/>
  <c r="BD123" i="9"/>
  <c r="BH123" i="9" s="1"/>
  <c r="AM83" i="9"/>
  <c r="AN83" i="9"/>
  <c r="AO83" i="9"/>
  <c r="AP83" i="9"/>
  <c r="AQ83" i="9"/>
  <c r="AR83" i="9"/>
  <c r="AS83" i="9"/>
  <c r="AT83" i="9"/>
  <c r="AU83" i="9"/>
  <c r="AV83" i="9"/>
  <c r="AY83" i="9"/>
  <c r="BC83" i="9"/>
  <c r="BD83" i="9"/>
  <c r="BH83" i="9" s="1"/>
  <c r="BL83" i="9" s="1"/>
  <c r="AM283" i="9"/>
  <c r="AN283" i="9"/>
  <c r="AO283" i="9"/>
  <c r="AP283" i="9"/>
  <c r="AQ283" i="9"/>
  <c r="AR283" i="9"/>
  <c r="AS283" i="9"/>
  <c r="AT283" i="9"/>
  <c r="AU283" i="9"/>
  <c r="AV283" i="9"/>
  <c r="AY283" i="9"/>
  <c r="BG283" i="9" s="1"/>
  <c r="BC283" i="9"/>
  <c r="BD283" i="9"/>
  <c r="BH283" i="9" s="1"/>
  <c r="AM232" i="9"/>
  <c r="AN232" i="9"/>
  <c r="AO232" i="9"/>
  <c r="AP232" i="9"/>
  <c r="AQ232" i="9"/>
  <c r="AR232" i="9"/>
  <c r="AS232" i="9"/>
  <c r="AT232" i="9"/>
  <c r="AU232" i="9"/>
  <c r="AV232" i="9"/>
  <c r="AY232" i="9"/>
  <c r="BC232" i="9"/>
  <c r="BD232" i="9"/>
  <c r="BH232" i="9" s="1"/>
  <c r="BL232" i="9" s="1"/>
  <c r="AM218" i="9"/>
  <c r="AN218" i="9"/>
  <c r="AO218" i="9"/>
  <c r="AP218" i="9"/>
  <c r="AQ218" i="9"/>
  <c r="AR218" i="9"/>
  <c r="AS218" i="9"/>
  <c r="AT218" i="9"/>
  <c r="AU218" i="9"/>
  <c r="AV218" i="9"/>
  <c r="AY218" i="9"/>
  <c r="BC218" i="9"/>
  <c r="BD218" i="9"/>
  <c r="BH218" i="9" s="1"/>
  <c r="BL218" i="9" s="1"/>
  <c r="BJ283" i="9" l="1"/>
  <c r="BL283" i="9" s="1"/>
  <c r="BL196" i="9"/>
  <c r="BJ196" i="9"/>
  <c r="BJ123" i="9"/>
  <c r="BL123" i="9" s="1"/>
  <c r="AX218" i="9"/>
  <c r="AX232" i="9"/>
  <c r="AX123" i="9"/>
  <c r="AW123" i="9"/>
  <c r="AW83" i="9"/>
  <c r="AX83" i="9"/>
  <c r="AW232" i="9"/>
  <c r="AW283" i="9"/>
  <c r="AW218" i="9"/>
  <c r="AX283" i="9"/>
  <c r="AM66" i="9" l="1"/>
  <c r="AN66" i="9"/>
  <c r="AO66" i="9"/>
  <c r="AP66" i="9"/>
  <c r="AQ66" i="9"/>
  <c r="AR66" i="9"/>
  <c r="AS66" i="9"/>
  <c r="AT66" i="9"/>
  <c r="AU66" i="9"/>
  <c r="AV66" i="9"/>
  <c r="AY66" i="9"/>
  <c r="BC66" i="9"/>
  <c r="BD66" i="9"/>
  <c r="BH66" i="9" s="1"/>
  <c r="BL66" i="9" s="1"/>
  <c r="AM21" i="9"/>
  <c r="AN21" i="9"/>
  <c r="AO21" i="9"/>
  <c r="AP21" i="9"/>
  <c r="AQ21" i="9"/>
  <c r="AR21" i="9"/>
  <c r="AS21" i="9"/>
  <c r="AT21" i="9"/>
  <c r="AU21" i="9"/>
  <c r="AV21" i="9"/>
  <c r="AY21" i="9"/>
  <c r="BC21" i="9"/>
  <c r="BD21" i="9"/>
  <c r="BH21" i="9" s="1"/>
  <c r="BL21" i="9" s="1"/>
  <c r="AM185" i="9"/>
  <c r="AN185" i="9"/>
  <c r="AO185" i="9"/>
  <c r="AP185" i="9"/>
  <c r="AQ185" i="9"/>
  <c r="AR185" i="9"/>
  <c r="AS185" i="9"/>
  <c r="AT185" i="9"/>
  <c r="AU185" i="9"/>
  <c r="AV185" i="9"/>
  <c r="AY185" i="9"/>
  <c r="BC185" i="9"/>
  <c r="BD185" i="9"/>
  <c r="AX21" i="9" l="1"/>
  <c r="AW66" i="9"/>
  <c r="AW185" i="9"/>
  <c r="AW21" i="9"/>
  <c r="AX66" i="9"/>
  <c r="AX185" i="9"/>
  <c r="AM30" i="9"/>
  <c r="AN30" i="9"/>
  <c r="AO30" i="9"/>
  <c r="AP30" i="9"/>
  <c r="AQ30" i="9"/>
  <c r="AR30" i="9"/>
  <c r="AS30" i="9"/>
  <c r="AT30" i="9"/>
  <c r="AU30" i="9"/>
  <c r="AV30" i="9"/>
  <c r="AY30" i="9"/>
  <c r="BG30" i="9" s="1"/>
  <c r="BC30" i="9"/>
  <c r="BH30" i="9" s="1"/>
  <c r="BD30" i="9"/>
  <c r="BD89" i="9"/>
  <c r="BC89" i="9"/>
  <c r="AY89" i="9"/>
  <c r="BG89" i="9" s="1"/>
  <c r="AV89" i="9"/>
  <c r="AU89" i="9"/>
  <c r="AT89" i="9"/>
  <c r="AS89" i="9"/>
  <c r="AR89" i="9"/>
  <c r="AQ89" i="9"/>
  <c r="AP89" i="9"/>
  <c r="AO89" i="9"/>
  <c r="AN89" i="9"/>
  <c r="AM89" i="9"/>
  <c r="BD88" i="9"/>
  <c r="BI88" i="9" s="1"/>
  <c r="BC88" i="9"/>
  <c r="AY88" i="9"/>
  <c r="BG88" i="9" s="1"/>
  <c r="AV88" i="9"/>
  <c r="AU88" i="9"/>
  <c r="AT88" i="9"/>
  <c r="AS88" i="9"/>
  <c r="AR88" i="9"/>
  <c r="AQ88" i="9"/>
  <c r="AP88" i="9"/>
  <c r="AO88" i="9"/>
  <c r="AN88" i="9"/>
  <c r="AM88" i="9"/>
  <c r="AM234" i="9"/>
  <c r="AN234" i="9"/>
  <c r="AO234" i="9"/>
  <c r="AP234" i="9"/>
  <c r="AQ234" i="9"/>
  <c r="AR234" i="9"/>
  <c r="AS234" i="9"/>
  <c r="AT234" i="9"/>
  <c r="AU234" i="9"/>
  <c r="AV234" i="9"/>
  <c r="AY234" i="9"/>
  <c r="BG234" i="9" s="1"/>
  <c r="BC234" i="9"/>
  <c r="BD234" i="9"/>
  <c r="AM194" i="9"/>
  <c r="AN194" i="9"/>
  <c r="AO194" i="9"/>
  <c r="AP194" i="9"/>
  <c r="AQ194" i="9"/>
  <c r="AR194" i="9"/>
  <c r="AS194" i="9"/>
  <c r="AT194" i="9"/>
  <c r="AU194" i="9"/>
  <c r="AV194" i="9"/>
  <c r="AY194" i="9"/>
  <c r="BG194" i="9" s="1"/>
  <c r="BC194" i="9"/>
  <c r="BH194" i="9" s="1"/>
  <c r="BD194" i="9"/>
  <c r="BI194" i="9" s="1"/>
  <c r="AM251" i="9"/>
  <c r="AN251" i="9"/>
  <c r="AO251" i="9"/>
  <c r="AP251" i="9"/>
  <c r="AQ251" i="9"/>
  <c r="AR251" i="9"/>
  <c r="AS251" i="9"/>
  <c r="AT251" i="9"/>
  <c r="AU251" i="9"/>
  <c r="AV251" i="9"/>
  <c r="AY251" i="9"/>
  <c r="BG251" i="9" s="1"/>
  <c r="BC251" i="9"/>
  <c r="BH251" i="9" s="1"/>
  <c r="BD251" i="9"/>
  <c r="BI251" i="9" s="1"/>
  <c r="AM141" i="9"/>
  <c r="AN141" i="9"/>
  <c r="AO141" i="9"/>
  <c r="AP141" i="9"/>
  <c r="AQ141" i="9"/>
  <c r="AR141" i="9"/>
  <c r="AS141" i="9"/>
  <c r="AT141" i="9"/>
  <c r="AU141" i="9"/>
  <c r="AV141" i="9"/>
  <c r="AY141" i="9"/>
  <c r="BG141" i="9" s="1"/>
  <c r="BC141" i="9"/>
  <c r="BH141" i="9" s="1"/>
  <c r="BD141" i="9"/>
  <c r="BI141" i="9" s="1"/>
  <c r="AM142" i="9"/>
  <c r="AN142" i="9"/>
  <c r="AO142" i="9"/>
  <c r="AP142" i="9"/>
  <c r="AQ142" i="9"/>
  <c r="AR142" i="9"/>
  <c r="AS142" i="9"/>
  <c r="AT142" i="9"/>
  <c r="AU142" i="9"/>
  <c r="AV142" i="9"/>
  <c r="AY142" i="9"/>
  <c r="BG142" i="9" s="1"/>
  <c r="BC142" i="9"/>
  <c r="BD142" i="9"/>
  <c r="BI142" i="9" s="1"/>
  <c r="AM259" i="9"/>
  <c r="AN259" i="9"/>
  <c r="AO259" i="9"/>
  <c r="AP259" i="9"/>
  <c r="AQ259" i="9"/>
  <c r="AR259" i="9"/>
  <c r="AS259" i="9"/>
  <c r="AT259" i="9"/>
  <c r="AU259" i="9"/>
  <c r="AV259" i="9"/>
  <c r="AY259" i="9"/>
  <c r="BG259" i="9" s="1"/>
  <c r="BC259" i="9"/>
  <c r="BH259" i="9" s="1"/>
  <c r="BD259" i="9"/>
  <c r="BI259" i="9" s="1"/>
  <c r="AM260" i="9"/>
  <c r="AN260" i="9"/>
  <c r="AO260" i="9"/>
  <c r="AP260" i="9"/>
  <c r="AQ260" i="9"/>
  <c r="AR260" i="9"/>
  <c r="AS260" i="9"/>
  <c r="AT260" i="9"/>
  <c r="AU260" i="9"/>
  <c r="AV260" i="9"/>
  <c r="AY260" i="9"/>
  <c r="BG260" i="9" s="1"/>
  <c r="BC260" i="9"/>
  <c r="BH260" i="9" s="1"/>
  <c r="BD260" i="9"/>
  <c r="BI260" i="9" s="1"/>
  <c r="AM82" i="9"/>
  <c r="AN82" i="9"/>
  <c r="AO82" i="9"/>
  <c r="AP82" i="9"/>
  <c r="AQ82" i="9"/>
  <c r="AR82" i="9"/>
  <c r="AS82" i="9"/>
  <c r="AT82" i="9"/>
  <c r="AU82" i="9"/>
  <c r="AV82" i="9"/>
  <c r="AY82" i="9"/>
  <c r="BG82" i="9" s="1"/>
  <c r="BC82" i="9"/>
  <c r="BD82" i="9"/>
  <c r="BH82" i="9" s="1"/>
  <c r="AM282" i="9"/>
  <c r="AN282" i="9"/>
  <c r="AO282" i="9"/>
  <c r="AP282" i="9"/>
  <c r="AQ282" i="9"/>
  <c r="AR282" i="9"/>
  <c r="AS282" i="9"/>
  <c r="AT282" i="9"/>
  <c r="AU282" i="9"/>
  <c r="AV282" i="9"/>
  <c r="AY282" i="9"/>
  <c r="BG282" i="9" s="1"/>
  <c r="BC282" i="9"/>
  <c r="BD282" i="9"/>
  <c r="BH282" i="9" s="1"/>
  <c r="BJ259" i="9" l="1"/>
  <c r="BL259" i="9" s="1"/>
  <c r="BJ194" i="9"/>
  <c r="BL194" i="9" s="1"/>
  <c r="BJ30" i="9"/>
  <c r="BL30" i="9" s="1"/>
  <c r="BJ260" i="9"/>
  <c r="BL260" i="9" s="1"/>
  <c r="BJ251" i="9"/>
  <c r="BL251" i="9" s="1"/>
  <c r="BJ89" i="9"/>
  <c r="BL89" i="9" s="1"/>
  <c r="BJ82" i="9"/>
  <c r="BL82" i="9" s="1"/>
  <c r="BJ141" i="9"/>
  <c r="BL141" i="9" s="1"/>
  <c r="BJ88" i="9"/>
  <c r="BL88" i="9" s="1"/>
  <c r="BJ282" i="9"/>
  <c r="BL282" i="9" s="1"/>
  <c r="BJ142" i="9"/>
  <c r="BL142" i="9" s="1"/>
  <c r="BJ234" i="9"/>
  <c r="BL234" i="9" s="1"/>
  <c r="AX260" i="9"/>
  <c r="AX142" i="9"/>
  <c r="AX88" i="9"/>
  <c r="AX251" i="9"/>
  <c r="AX30" i="9"/>
  <c r="AW30" i="9"/>
  <c r="AX82" i="9"/>
  <c r="AX259" i="9"/>
  <c r="AX141" i="9"/>
  <c r="AW89" i="9"/>
  <c r="AX89" i="9"/>
  <c r="AW260" i="9"/>
  <c r="AW142" i="9"/>
  <c r="AW282" i="9"/>
  <c r="AW194" i="9"/>
  <c r="AW234" i="9"/>
  <c r="AW259" i="9"/>
  <c r="AW141" i="9"/>
  <c r="AW88" i="9"/>
  <c r="AW82" i="9"/>
  <c r="AX282" i="9"/>
  <c r="AW251" i="9"/>
  <c r="AX194" i="9"/>
  <c r="AX234" i="9"/>
  <c r="AM87" i="9"/>
  <c r="AN87" i="9"/>
  <c r="AO87" i="9"/>
  <c r="AP87" i="9"/>
  <c r="AQ87" i="9"/>
  <c r="AR87" i="9"/>
  <c r="AS87" i="9"/>
  <c r="AT87" i="9"/>
  <c r="AU87" i="9"/>
  <c r="AV87" i="9"/>
  <c r="AY87" i="9"/>
  <c r="BG87" i="9" s="1"/>
  <c r="BC87" i="9"/>
  <c r="BD87" i="9"/>
  <c r="AM40" i="9"/>
  <c r="AN40" i="9"/>
  <c r="AO40" i="9"/>
  <c r="AP40" i="9"/>
  <c r="AQ40" i="9"/>
  <c r="AR40" i="9"/>
  <c r="AS40" i="9"/>
  <c r="AT40" i="9"/>
  <c r="AU40" i="9"/>
  <c r="AV40" i="9"/>
  <c r="AY40" i="9"/>
  <c r="BG40" i="9" s="1"/>
  <c r="BC40" i="9"/>
  <c r="BH40" i="9" s="1"/>
  <c r="BD40" i="9"/>
  <c r="BI40" i="9" s="1"/>
  <c r="AM189" i="9"/>
  <c r="AN189" i="9"/>
  <c r="AO189" i="9"/>
  <c r="AP189" i="9"/>
  <c r="AQ189" i="9"/>
  <c r="AR189" i="9"/>
  <c r="AS189" i="9"/>
  <c r="AT189" i="9"/>
  <c r="AU189" i="9"/>
  <c r="AV189" i="9"/>
  <c r="AY189" i="9"/>
  <c r="BG189" i="9" s="1"/>
  <c r="BC189" i="9"/>
  <c r="BD189" i="9"/>
  <c r="BI189" i="9" s="1"/>
  <c r="AM129" i="9"/>
  <c r="AN129" i="9"/>
  <c r="AO129" i="9"/>
  <c r="AP129" i="9"/>
  <c r="AQ129" i="9"/>
  <c r="AR129" i="9"/>
  <c r="AS129" i="9"/>
  <c r="AT129" i="9"/>
  <c r="AU129" i="9"/>
  <c r="AV129" i="9"/>
  <c r="AY129" i="9"/>
  <c r="BG129" i="9" s="1"/>
  <c r="BC129" i="9"/>
  <c r="BH129" i="9" s="1"/>
  <c r="BD129" i="9"/>
  <c r="BI129" i="9" s="1"/>
  <c r="AM130" i="9"/>
  <c r="AN130" i="9"/>
  <c r="AO130" i="9"/>
  <c r="AP130" i="9"/>
  <c r="AQ130" i="9"/>
  <c r="AR130" i="9"/>
  <c r="AS130" i="9"/>
  <c r="AT130" i="9"/>
  <c r="AU130" i="9"/>
  <c r="AV130" i="9"/>
  <c r="AY130" i="9"/>
  <c r="BG130" i="9" s="1"/>
  <c r="BC130" i="9"/>
  <c r="BD130" i="9"/>
  <c r="BI130" i="9" s="1"/>
  <c r="AM28" i="9"/>
  <c r="AN28" i="9"/>
  <c r="AO28" i="9"/>
  <c r="AP28" i="9"/>
  <c r="AQ28" i="9"/>
  <c r="AR28" i="9"/>
  <c r="AS28" i="9"/>
  <c r="AT28" i="9"/>
  <c r="AU28" i="9"/>
  <c r="AV28" i="9"/>
  <c r="AY28" i="9"/>
  <c r="BG28" i="9" s="1"/>
  <c r="BC28" i="9"/>
  <c r="BD28" i="9"/>
  <c r="BI28" i="9" s="1"/>
  <c r="AM231" i="9"/>
  <c r="AN231" i="9"/>
  <c r="AO231" i="9"/>
  <c r="AP231" i="9"/>
  <c r="AQ231" i="9"/>
  <c r="AR231" i="9"/>
  <c r="AS231" i="9"/>
  <c r="AT231" i="9"/>
  <c r="AU231" i="9"/>
  <c r="AV231" i="9"/>
  <c r="AY231" i="9"/>
  <c r="BG231" i="9" s="1"/>
  <c r="BC231" i="9"/>
  <c r="BD231" i="9"/>
  <c r="BH231" i="9" s="1"/>
  <c r="AM162" i="9"/>
  <c r="AN162" i="9"/>
  <c r="AO162" i="9"/>
  <c r="AP162" i="9"/>
  <c r="AQ162" i="9"/>
  <c r="AR162" i="9"/>
  <c r="AS162" i="9"/>
  <c r="AT162" i="9"/>
  <c r="AU162" i="9"/>
  <c r="AV162" i="9"/>
  <c r="AY162" i="9"/>
  <c r="BG162" i="9" s="1"/>
  <c r="BC162" i="9"/>
  <c r="BD162" i="9"/>
  <c r="BI162" i="9" s="1"/>
  <c r="AM65" i="9"/>
  <c r="AN65" i="9"/>
  <c r="AO65" i="9"/>
  <c r="AP65" i="9"/>
  <c r="AQ65" i="9"/>
  <c r="AR65" i="9"/>
  <c r="AS65" i="9"/>
  <c r="AT65" i="9"/>
  <c r="AU65" i="9"/>
  <c r="AV65" i="9"/>
  <c r="AY65" i="9"/>
  <c r="BG65" i="9" s="1"/>
  <c r="BC65" i="9"/>
  <c r="BD65" i="9"/>
  <c r="BH65" i="9" s="1"/>
  <c r="AM217" i="9"/>
  <c r="AN217" i="9"/>
  <c r="AO217" i="9"/>
  <c r="AP217" i="9"/>
  <c r="AQ217" i="9"/>
  <c r="AR217" i="9"/>
  <c r="AS217" i="9"/>
  <c r="AT217" i="9"/>
  <c r="AU217" i="9"/>
  <c r="AV217" i="9"/>
  <c r="AY217" i="9"/>
  <c r="BG217" i="9" s="1"/>
  <c r="BC217" i="9"/>
  <c r="BD217" i="9"/>
  <c r="BH217" i="9" s="1"/>
  <c r="BJ217" i="9" l="1"/>
  <c r="BL217" i="9" s="1"/>
  <c r="BJ231" i="9"/>
  <c r="BL231" i="9" s="1"/>
  <c r="BJ189" i="9"/>
  <c r="BL189" i="9" s="1"/>
  <c r="BJ162" i="9"/>
  <c r="BL162" i="9" s="1"/>
  <c r="BJ129" i="9"/>
  <c r="BL129" i="9" s="1"/>
  <c r="BJ65" i="9"/>
  <c r="BL65" i="9" s="1"/>
  <c r="BJ130" i="9"/>
  <c r="BL130" i="9" s="1"/>
  <c r="BJ87" i="9"/>
  <c r="BL87" i="9" s="1"/>
  <c r="BJ28" i="9"/>
  <c r="BL28" i="9" s="1"/>
  <c r="BJ40" i="9"/>
  <c r="BL40" i="9" s="1"/>
  <c r="AX65" i="9"/>
  <c r="AX231" i="9"/>
  <c r="AX130" i="9"/>
  <c r="AX189" i="9"/>
  <c r="AX217" i="9"/>
  <c r="AX162" i="9"/>
  <c r="AX28" i="9"/>
  <c r="AX129" i="9"/>
  <c r="AX40" i="9"/>
  <c r="AW217" i="9"/>
  <c r="AW162" i="9"/>
  <c r="AW40" i="9"/>
  <c r="AX87" i="9"/>
  <c r="AW87" i="9"/>
  <c r="AW65" i="9"/>
  <c r="AW130" i="9"/>
  <c r="AW28" i="9"/>
  <c r="AW129" i="9"/>
  <c r="AW231" i="9"/>
  <c r="AW189" i="9"/>
  <c r="BC186" i="9"/>
  <c r="AY186" i="9"/>
  <c r="AY136" i="9"/>
  <c r="BC136" i="9"/>
  <c r="AM281" i="9"/>
  <c r="AN281" i="9"/>
  <c r="AO281" i="9"/>
  <c r="AP281" i="9"/>
  <c r="AQ281" i="9"/>
  <c r="AR281" i="9"/>
  <c r="AS281" i="9"/>
  <c r="AT281" i="9"/>
  <c r="AU281" i="9"/>
  <c r="AV281" i="9"/>
  <c r="AY281" i="9"/>
  <c r="BC281" i="9"/>
  <c r="BD281" i="9"/>
  <c r="AM99" i="9"/>
  <c r="AN99" i="9"/>
  <c r="AO99" i="9"/>
  <c r="AP99" i="9"/>
  <c r="AQ99" i="9"/>
  <c r="AR99" i="9"/>
  <c r="AS99" i="9"/>
  <c r="AT99" i="9"/>
  <c r="AU99" i="9"/>
  <c r="AV99" i="9"/>
  <c r="AY99" i="9"/>
  <c r="BC99" i="9"/>
  <c r="BD99" i="9"/>
  <c r="AM96" i="9"/>
  <c r="AN96" i="9"/>
  <c r="AO96" i="9"/>
  <c r="AP96" i="9"/>
  <c r="AQ96" i="9"/>
  <c r="AR96" i="9"/>
  <c r="AS96" i="9"/>
  <c r="AT96" i="9"/>
  <c r="AU96" i="9"/>
  <c r="AV96" i="9"/>
  <c r="AY96" i="9"/>
  <c r="BC96" i="9"/>
  <c r="BD96" i="9"/>
  <c r="BH96" i="9" s="1"/>
  <c r="BL96" i="9" s="1"/>
  <c r="AX281" i="9" l="1"/>
  <c r="AW281" i="9"/>
  <c r="AX96" i="9"/>
  <c r="AW96" i="9"/>
  <c r="AW99" i="9"/>
  <c r="AX99" i="9"/>
  <c r="AM22" i="9" l="1"/>
  <c r="AM230" i="9" l="1"/>
  <c r="AN230" i="9"/>
  <c r="AO230" i="9"/>
  <c r="AP230" i="9"/>
  <c r="AQ230" i="9"/>
  <c r="AR230" i="9"/>
  <c r="AS230" i="9"/>
  <c r="AT230" i="9"/>
  <c r="AU230" i="9"/>
  <c r="AV230" i="9"/>
  <c r="AY230" i="9"/>
  <c r="BC230" i="9"/>
  <c r="BD230" i="9"/>
  <c r="AM81" i="9"/>
  <c r="AN81" i="9"/>
  <c r="AO81" i="9"/>
  <c r="AP81" i="9"/>
  <c r="AQ81" i="9"/>
  <c r="AR81" i="9"/>
  <c r="AS81" i="9"/>
  <c r="AT81" i="9"/>
  <c r="AU81" i="9"/>
  <c r="AV81" i="9"/>
  <c r="AY81" i="9"/>
  <c r="BC81" i="9"/>
  <c r="BD81" i="9"/>
  <c r="BD140" i="9"/>
  <c r="BC140" i="9"/>
  <c r="AY140" i="9"/>
  <c r="AV140" i="9"/>
  <c r="AU140" i="9"/>
  <c r="AT140" i="9"/>
  <c r="AS140" i="9"/>
  <c r="AR140" i="9"/>
  <c r="AQ140" i="9"/>
  <c r="AP140" i="9"/>
  <c r="AO140" i="9"/>
  <c r="AN140" i="9"/>
  <c r="AM140" i="9"/>
  <c r="AM258" i="9"/>
  <c r="AN258" i="9"/>
  <c r="AO258" i="9"/>
  <c r="AP258" i="9"/>
  <c r="AQ258" i="9"/>
  <c r="AR258" i="9"/>
  <c r="AS258" i="9"/>
  <c r="AT258" i="9"/>
  <c r="AU258" i="9"/>
  <c r="AV258" i="9"/>
  <c r="AY258" i="9"/>
  <c r="BC258" i="9"/>
  <c r="BD258" i="9"/>
  <c r="AM188" i="9"/>
  <c r="AN188" i="9"/>
  <c r="AO188" i="9"/>
  <c r="AP188" i="9"/>
  <c r="AQ188" i="9"/>
  <c r="AR188" i="9"/>
  <c r="AS188" i="9"/>
  <c r="AT188" i="9"/>
  <c r="AU188" i="9"/>
  <c r="AV188" i="9"/>
  <c r="AY188" i="9"/>
  <c r="BG188" i="9" s="1"/>
  <c r="BC188" i="9"/>
  <c r="BH188" i="9" s="1"/>
  <c r="BD188" i="9"/>
  <c r="BI188" i="9" s="1"/>
  <c r="AM70" i="9"/>
  <c r="AN70" i="9"/>
  <c r="AO70" i="9"/>
  <c r="AP70" i="9"/>
  <c r="AQ70" i="9"/>
  <c r="AR70" i="9"/>
  <c r="AS70" i="9"/>
  <c r="AT70" i="9"/>
  <c r="AU70" i="9"/>
  <c r="AV70" i="9"/>
  <c r="AY70" i="9"/>
  <c r="BC70" i="9"/>
  <c r="BD70" i="9"/>
  <c r="AM128" i="9"/>
  <c r="AN128" i="9"/>
  <c r="AO128" i="9"/>
  <c r="AP128" i="9"/>
  <c r="AQ128" i="9"/>
  <c r="AR128" i="9"/>
  <c r="AS128" i="9"/>
  <c r="AT128" i="9"/>
  <c r="AU128" i="9"/>
  <c r="AV128" i="9"/>
  <c r="AY128" i="9"/>
  <c r="BC128" i="9"/>
  <c r="BD128" i="9"/>
  <c r="AM288" i="9"/>
  <c r="AN288" i="9"/>
  <c r="AO288" i="9"/>
  <c r="AP288" i="9"/>
  <c r="AQ288" i="9"/>
  <c r="AR288" i="9"/>
  <c r="AS288" i="9"/>
  <c r="AT288" i="9"/>
  <c r="AU288" i="9"/>
  <c r="AV288" i="9"/>
  <c r="AY288" i="9"/>
  <c r="BG288" i="9" s="1"/>
  <c r="BC288" i="9"/>
  <c r="BD288" i="9"/>
  <c r="BH288" i="9" s="1"/>
  <c r="AM284" i="9"/>
  <c r="AN284" i="9"/>
  <c r="AO284" i="9"/>
  <c r="AP284" i="9"/>
  <c r="AQ284" i="9"/>
  <c r="AR284" i="9"/>
  <c r="AS284" i="9"/>
  <c r="AT284" i="9"/>
  <c r="AU284" i="9"/>
  <c r="AV284" i="9"/>
  <c r="AY284" i="9"/>
  <c r="BC284" i="9"/>
  <c r="BD284" i="9"/>
  <c r="AM273" i="9"/>
  <c r="AN273" i="9"/>
  <c r="AO273" i="9"/>
  <c r="AP273" i="9"/>
  <c r="AQ273" i="9"/>
  <c r="AR273" i="9"/>
  <c r="AS273" i="9"/>
  <c r="AT273" i="9"/>
  <c r="AU273" i="9"/>
  <c r="AV273" i="9"/>
  <c r="AY273" i="9"/>
  <c r="BC273" i="9"/>
  <c r="BD273" i="9"/>
  <c r="AM270" i="9"/>
  <c r="AN270" i="9"/>
  <c r="AO270" i="9"/>
  <c r="AP270" i="9"/>
  <c r="AQ270" i="9"/>
  <c r="AR270" i="9"/>
  <c r="AS270" i="9"/>
  <c r="AT270" i="9"/>
  <c r="AU270" i="9"/>
  <c r="AV270" i="9"/>
  <c r="AY270" i="9"/>
  <c r="BC270" i="9"/>
  <c r="BD270" i="9"/>
  <c r="AM271" i="9"/>
  <c r="AN271" i="9"/>
  <c r="AO271" i="9"/>
  <c r="AP271" i="9"/>
  <c r="AQ271" i="9"/>
  <c r="AR271" i="9"/>
  <c r="AS271" i="9"/>
  <c r="AT271" i="9"/>
  <c r="AU271" i="9"/>
  <c r="AV271" i="9"/>
  <c r="AY271" i="9"/>
  <c r="BC271" i="9"/>
  <c r="BD271" i="9"/>
  <c r="AM266" i="9"/>
  <c r="AN266" i="9"/>
  <c r="AO266" i="9"/>
  <c r="AP266" i="9"/>
  <c r="AQ266" i="9"/>
  <c r="AR266" i="9"/>
  <c r="AS266" i="9"/>
  <c r="AT266" i="9"/>
  <c r="AU266" i="9"/>
  <c r="AV266" i="9"/>
  <c r="AY266" i="9"/>
  <c r="BG266" i="9" s="1"/>
  <c r="BC266" i="9"/>
  <c r="BD266" i="9"/>
  <c r="AM248" i="9"/>
  <c r="AN248" i="9"/>
  <c r="AO248" i="9"/>
  <c r="AP248" i="9"/>
  <c r="AQ248" i="9"/>
  <c r="AR248" i="9"/>
  <c r="AS248" i="9"/>
  <c r="AT248" i="9"/>
  <c r="AU248" i="9"/>
  <c r="AV248" i="9"/>
  <c r="AY248" i="9"/>
  <c r="BC248" i="9"/>
  <c r="BD248" i="9"/>
  <c r="AM244" i="9"/>
  <c r="AN244" i="9"/>
  <c r="AO244" i="9"/>
  <c r="AP244" i="9"/>
  <c r="AQ244" i="9"/>
  <c r="AR244" i="9"/>
  <c r="AS244" i="9"/>
  <c r="AT244" i="9"/>
  <c r="AU244" i="9"/>
  <c r="AV244" i="9"/>
  <c r="AY244" i="9"/>
  <c r="BC244" i="9"/>
  <c r="BD244" i="9"/>
  <c r="AM208" i="9"/>
  <c r="AN208" i="9"/>
  <c r="AO208" i="9"/>
  <c r="AP208" i="9"/>
  <c r="AQ208" i="9"/>
  <c r="AR208" i="9"/>
  <c r="AS208" i="9"/>
  <c r="AT208" i="9"/>
  <c r="AU208" i="9"/>
  <c r="AV208" i="9"/>
  <c r="AY208" i="9"/>
  <c r="BC208" i="9"/>
  <c r="BD208" i="9"/>
  <c r="AM209" i="9"/>
  <c r="AN209" i="9"/>
  <c r="AO209" i="9"/>
  <c r="AP209" i="9"/>
  <c r="AQ209" i="9"/>
  <c r="AR209" i="9"/>
  <c r="AS209" i="9"/>
  <c r="AT209" i="9"/>
  <c r="AU209" i="9"/>
  <c r="AV209" i="9"/>
  <c r="AY209" i="9"/>
  <c r="BC209" i="9"/>
  <c r="BD209" i="9"/>
  <c r="AM212" i="9"/>
  <c r="AN212" i="9"/>
  <c r="AO212" i="9"/>
  <c r="AP212" i="9"/>
  <c r="AQ212" i="9"/>
  <c r="AR212" i="9"/>
  <c r="AS212" i="9"/>
  <c r="AT212" i="9"/>
  <c r="AU212" i="9"/>
  <c r="AV212" i="9"/>
  <c r="AY212" i="9"/>
  <c r="BC212" i="9"/>
  <c r="BD212" i="9"/>
  <c r="AM213" i="9"/>
  <c r="AN213" i="9"/>
  <c r="AO213" i="9"/>
  <c r="AP213" i="9"/>
  <c r="AQ213" i="9"/>
  <c r="AR213" i="9"/>
  <c r="AS213" i="9"/>
  <c r="AT213" i="9"/>
  <c r="AU213" i="9"/>
  <c r="AV213" i="9"/>
  <c r="AY213" i="9"/>
  <c r="BC213" i="9"/>
  <c r="BD213" i="9"/>
  <c r="AM198" i="9"/>
  <c r="AN198" i="9"/>
  <c r="AO198" i="9"/>
  <c r="AP198" i="9"/>
  <c r="AQ198" i="9"/>
  <c r="AR198" i="9"/>
  <c r="AS198" i="9"/>
  <c r="AT198" i="9"/>
  <c r="AU198" i="9"/>
  <c r="AV198" i="9"/>
  <c r="AY198" i="9"/>
  <c r="BC198" i="9"/>
  <c r="BD198" i="9"/>
  <c r="AM195" i="9"/>
  <c r="AN195" i="9"/>
  <c r="AO195" i="9"/>
  <c r="AP195" i="9"/>
  <c r="AQ195" i="9"/>
  <c r="AR195" i="9"/>
  <c r="AS195" i="9"/>
  <c r="AT195" i="9"/>
  <c r="AU195" i="9"/>
  <c r="AV195" i="9"/>
  <c r="AY195" i="9"/>
  <c r="BG195" i="9" s="1"/>
  <c r="BC195" i="9"/>
  <c r="BD195" i="9"/>
  <c r="BI195" i="9" s="1"/>
  <c r="AM183" i="9"/>
  <c r="AN183" i="9"/>
  <c r="AO183" i="9"/>
  <c r="AP183" i="9"/>
  <c r="AQ183" i="9"/>
  <c r="AR183" i="9"/>
  <c r="AS183" i="9"/>
  <c r="AT183" i="9"/>
  <c r="AU183" i="9"/>
  <c r="AV183" i="9"/>
  <c r="AY183" i="9"/>
  <c r="BC183" i="9"/>
  <c r="BD183" i="9"/>
  <c r="AM184" i="9"/>
  <c r="AN184" i="9"/>
  <c r="AO184" i="9"/>
  <c r="AP184" i="9"/>
  <c r="AQ184" i="9"/>
  <c r="AR184" i="9"/>
  <c r="AS184" i="9"/>
  <c r="AT184" i="9"/>
  <c r="AU184" i="9"/>
  <c r="AV184" i="9"/>
  <c r="AY184" i="9"/>
  <c r="BC184" i="9"/>
  <c r="BD184" i="9"/>
  <c r="AM165" i="9"/>
  <c r="AN165" i="9"/>
  <c r="AO165" i="9"/>
  <c r="AP165" i="9"/>
  <c r="AQ165" i="9"/>
  <c r="AR165" i="9"/>
  <c r="AS165" i="9"/>
  <c r="AT165" i="9"/>
  <c r="AU165" i="9"/>
  <c r="AV165" i="9"/>
  <c r="AY165" i="9"/>
  <c r="BC165" i="9"/>
  <c r="BD165" i="9"/>
  <c r="AM159" i="9"/>
  <c r="AN159" i="9"/>
  <c r="AO159" i="9"/>
  <c r="AP159" i="9"/>
  <c r="AQ159" i="9"/>
  <c r="AR159" i="9"/>
  <c r="AS159" i="9"/>
  <c r="AT159" i="9"/>
  <c r="AU159" i="9"/>
  <c r="AV159" i="9"/>
  <c r="AY159" i="9"/>
  <c r="BC159" i="9"/>
  <c r="BD159" i="9"/>
  <c r="AM160" i="9"/>
  <c r="AN160" i="9"/>
  <c r="AO160" i="9"/>
  <c r="AP160" i="9"/>
  <c r="AQ160" i="9"/>
  <c r="AR160" i="9"/>
  <c r="AS160" i="9"/>
  <c r="AT160" i="9"/>
  <c r="AU160" i="9"/>
  <c r="AV160" i="9"/>
  <c r="AY160" i="9"/>
  <c r="BC160" i="9"/>
  <c r="BD160" i="9"/>
  <c r="AM143" i="9"/>
  <c r="AN143" i="9"/>
  <c r="AO143" i="9"/>
  <c r="AP143" i="9"/>
  <c r="AQ143" i="9"/>
  <c r="AR143" i="9"/>
  <c r="AS143" i="9"/>
  <c r="AT143" i="9"/>
  <c r="AU143" i="9"/>
  <c r="AV143" i="9"/>
  <c r="AY143" i="9"/>
  <c r="BC143" i="9"/>
  <c r="BD143" i="9"/>
  <c r="AM144" i="9"/>
  <c r="AN144" i="9"/>
  <c r="AO144" i="9"/>
  <c r="AP144" i="9"/>
  <c r="AQ144" i="9"/>
  <c r="AR144" i="9"/>
  <c r="AS144" i="9"/>
  <c r="AT144" i="9"/>
  <c r="AU144" i="9"/>
  <c r="AV144" i="9"/>
  <c r="AY144" i="9"/>
  <c r="BC144" i="9"/>
  <c r="BD144" i="9"/>
  <c r="AM133" i="9"/>
  <c r="AN133" i="9"/>
  <c r="AO133" i="9"/>
  <c r="AP133" i="9"/>
  <c r="AQ133" i="9"/>
  <c r="AR133" i="9"/>
  <c r="AS133" i="9"/>
  <c r="AT133" i="9"/>
  <c r="AU133" i="9"/>
  <c r="AV133" i="9"/>
  <c r="AY133" i="9"/>
  <c r="BG133" i="9" s="1"/>
  <c r="BC133" i="9"/>
  <c r="BD133" i="9"/>
  <c r="BD132" i="9"/>
  <c r="BC132" i="9"/>
  <c r="AY132" i="9"/>
  <c r="AV132" i="9"/>
  <c r="AU132" i="9"/>
  <c r="AT132" i="9"/>
  <c r="AS132" i="9"/>
  <c r="AR132" i="9"/>
  <c r="AQ132" i="9"/>
  <c r="AP132" i="9"/>
  <c r="AO132" i="9"/>
  <c r="AN132" i="9"/>
  <c r="AM132" i="9"/>
  <c r="AM125" i="9"/>
  <c r="AN125" i="9"/>
  <c r="AO125" i="9"/>
  <c r="AP125" i="9"/>
  <c r="AQ125" i="9"/>
  <c r="AR125" i="9"/>
  <c r="AS125" i="9"/>
  <c r="AT125" i="9"/>
  <c r="AU125" i="9"/>
  <c r="AV125" i="9"/>
  <c r="AY125" i="9"/>
  <c r="BC125" i="9"/>
  <c r="BD125" i="9"/>
  <c r="AM126" i="9"/>
  <c r="AN126" i="9"/>
  <c r="AO126" i="9"/>
  <c r="AP126" i="9"/>
  <c r="AQ126" i="9"/>
  <c r="AR126" i="9"/>
  <c r="AS126" i="9"/>
  <c r="AT126" i="9"/>
  <c r="AU126" i="9"/>
  <c r="AV126" i="9"/>
  <c r="AY126" i="9"/>
  <c r="BC126" i="9"/>
  <c r="BD126" i="9"/>
  <c r="AM127" i="9"/>
  <c r="AN127" i="9"/>
  <c r="AO127" i="9"/>
  <c r="AP127" i="9"/>
  <c r="AQ127" i="9"/>
  <c r="AR127" i="9"/>
  <c r="AS127" i="9"/>
  <c r="AT127" i="9"/>
  <c r="AU127" i="9"/>
  <c r="AV127" i="9"/>
  <c r="AY127" i="9"/>
  <c r="BC127" i="9"/>
  <c r="BD127" i="9"/>
  <c r="AM105" i="9"/>
  <c r="AN105" i="9"/>
  <c r="AO105" i="9"/>
  <c r="AP105" i="9"/>
  <c r="AQ105" i="9"/>
  <c r="AR105" i="9"/>
  <c r="AS105" i="9"/>
  <c r="AT105" i="9"/>
  <c r="AU105" i="9"/>
  <c r="AV105" i="9"/>
  <c r="AY105" i="9"/>
  <c r="BC105" i="9"/>
  <c r="BD105" i="9"/>
  <c r="AM107" i="9"/>
  <c r="AN107" i="9"/>
  <c r="AO107" i="9"/>
  <c r="AP107" i="9"/>
  <c r="AQ107" i="9"/>
  <c r="AR107" i="9"/>
  <c r="AS107" i="9"/>
  <c r="AT107" i="9"/>
  <c r="AU107" i="9"/>
  <c r="AV107" i="9"/>
  <c r="AY107" i="9"/>
  <c r="BC107" i="9"/>
  <c r="BD107" i="9"/>
  <c r="AM108" i="9"/>
  <c r="AN108" i="9"/>
  <c r="AO108" i="9"/>
  <c r="AP108" i="9"/>
  <c r="AQ108" i="9"/>
  <c r="AR108" i="9"/>
  <c r="AS108" i="9"/>
  <c r="AT108" i="9"/>
  <c r="AU108" i="9"/>
  <c r="AV108" i="9"/>
  <c r="AY108" i="9"/>
  <c r="BC108" i="9"/>
  <c r="BD108" i="9"/>
  <c r="BD104" i="9"/>
  <c r="BC104" i="9"/>
  <c r="AY104" i="9"/>
  <c r="AV104" i="9"/>
  <c r="AU104" i="9"/>
  <c r="AT104" i="9"/>
  <c r="AS104" i="9"/>
  <c r="AR104" i="9"/>
  <c r="AQ104" i="9"/>
  <c r="AP104" i="9"/>
  <c r="AO104" i="9"/>
  <c r="AN104" i="9"/>
  <c r="AM104" i="9"/>
  <c r="AM90" i="9"/>
  <c r="AN90" i="9"/>
  <c r="AO90" i="9"/>
  <c r="AP90" i="9"/>
  <c r="AQ90" i="9"/>
  <c r="AR90" i="9"/>
  <c r="AS90" i="9"/>
  <c r="AT90" i="9"/>
  <c r="AU90" i="9"/>
  <c r="AV90" i="9"/>
  <c r="AY90" i="9"/>
  <c r="BC90" i="9"/>
  <c r="BD90" i="9"/>
  <c r="AM91" i="9"/>
  <c r="AN91" i="9"/>
  <c r="AO91" i="9"/>
  <c r="AP91" i="9"/>
  <c r="AQ91" i="9"/>
  <c r="AR91" i="9"/>
  <c r="AS91" i="9"/>
  <c r="AT91" i="9"/>
  <c r="AU91" i="9"/>
  <c r="AV91" i="9"/>
  <c r="AY91" i="9"/>
  <c r="BC91" i="9"/>
  <c r="BD91" i="9"/>
  <c r="AM92" i="9"/>
  <c r="AN92" i="9"/>
  <c r="AO92" i="9"/>
  <c r="AP92" i="9"/>
  <c r="AQ92" i="9"/>
  <c r="AR92" i="9"/>
  <c r="AS92" i="9"/>
  <c r="AT92" i="9"/>
  <c r="AU92" i="9"/>
  <c r="AV92" i="9"/>
  <c r="AY92" i="9"/>
  <c r="BG92" i="9" s="1"/>
  <c r="BC92" i="9"/>
  <c r="BD92" i="9"/>
  <c r="AM93" i="9"/>
  <c r="AN93" i="9"/>
  <c r="AO93" i="9"/>
  <c r="AP93" i="9"/>
  <c r="AQ93" i="9"/>
  <c r="AR93" i="9"/>
  <c r="AS93" i="9"/>
  <c r="AT93" i="9"/>
  <c r="AU93" i="9"/>
  <c r="AV93" i="9"/>
  <c r="AY93" i="9"/>
  <c r="BC93" i="9"/>
  <c r="BD93" i="9"/>
  <c r="AM94" i="9"/>
  <c r="AN94" i="9"/>
  <c r="AO94" i="9"/>
  <c r="AP94" i="9"/>
  <c r="AQ94" i="9"/>
  <c r="AR94" i="9"/>
  <c r="AS94" i="9"/>
  <c r="AT94" i="9"/>
  <c r="AU94" i="9"/>
  <c r="AV94" i="9"/>
  <c r="AY94" i="9"/>
  <c r="BC94" i="9"/>
  <c r="BD94" i="9"/>
  <c r="AM95" i="9"/>
  <c r="AN95" i="9"/>
  <c r="AO95" i="9"/>
  <c r="AP95" i="9"/>
  <c r="AQ95" i="9"/>
  <c r="AR95" i="9"/>
  <c r="AS95" i="9"/>
  <c r="AT95" i="9"/>
  <c r="AU95" i="9"/>
  <c r="AV95" i="9"/>
  <c r="AY95" i="9"/>
  <c r="BG95" i="9" s="1"/>
  <c r="BC95" i="9"/>
  <c r="BD95" i="9"/>
  <c r="AM97" i="9"/>
  <c r="AN97" i="9"/>
  <c r="AO97" i="9"/>
  <c r="AP97" i="9"/>
  <c r="AQ97" i="9"/>
  <c r="AR97" i="9"/>
  <c r="AS97" i="9"/>
  <c r="AT97" i="9"/>
  <c r="AU97" i="9"/>
  <c r="AV97" i="9"/>
  <c r="AY97" i="9"/>
  <c r="BC97" i="9"/>
  <c r="BD97" i="9"/>
  <c r="BH97" i="9" s="1"/>
  <c r="BL97" i="9" s="1"/>
  <c r="AM98" i="9"/>
  <c r="AN98" i="9"/>
  <c r="AO98" i="9"/>
  <c r="AP98" i="9"/>
  <c r="AQ98" i="9"/>
  <c r="AR98" i="9"/>
  <c r="AS98" i="9"/>
  <c r="AT98" i="9"/>
  <c r="AU98" i="9"/>
  <c r="AV98" i="9"/>
  <c r="AY98" i="9"/>
  <c r="BG98" i="9" s="1"/>
  <c r="BC98" i="9"/>
  <c r="BD98" i="9"/>
  <c r="AM85" i="9"/>
  <c r="AN85" i="9"/>
  <c r="AO85" i="9"/>
  <c r="AP85" i="9"/>
  <c r="AQ85" i="9"/>
  <c r="AR85" i="9"/>
  <c r="AS85" i="9"/>
  <c r="AT85" i="9"/>
  <c r="AU85" i="9"/>
  <c r="AV85" i="9"/>
  <c r="AY85" i="9"/>
  <c r="BC85" i="9"/>
  <c r="BD85" i="9"/>
  <c r="AM76" i="9"/>
  <c r="AN76" i="9"/>
  <c r="AO76" i="9"/>
  <c r="AP76" i="9"/>
  <c r="AQ76" i="9"/>
  <c r="AR76" i="9"/>
  <c r="AS76" i="9"/>
  <c r="AT76" i="9"/>
  <c r="AU76" i="9"/>
  <c r="AV76" i="9"/>
  <c r="AY76" i="9"/>
  <c r="BG76" i="9" s="1"/>
  <c r="BC76" i="9"/>
  <c r="BD76" i="9"/>
  <c r="BI76" i="9" s="1"/>
  <c r="AM71" i="9"/>
  <c r="AN71" i="9"/>
  <c r="AO71" i="9"/>
  <c r="AP71" i="9"/>
  <c r="AQ71" i="9"/>
  <c r="AR71" i="9"/>
  <c r="AS71" i="9"/>
  <c r="AT71" i="9"/>
  <c r="AU71" i="9"/>
  <c r="AV71" i="9"/>
  <c r="AY71" i="9"/>
  <c r="BC71" i="9"/>
  <c r="BD71" i="9"/>
  <c r="AM52" i="9"/>
  <c r="AN52" i="9"/>
  <c r="AO52" i="9"/>
  <c r="AP52" i="9"/>
  <c r="AQ52" i="9"/>
  <c r="AR52" i="9"/>
  <c r="AS52" i="9"/>
  <c r="AT52" i="9"/>
  <c r="AU52" i="9"/>
  <c r="AV52" i="9"/>
  <c r="AY52" i="9"/>
  <c r="BC52" i="9"/>
  <c r="BD52" i="9"/>
  <c r="AM49" i="9"/>
  <c r="AN49" i="9"/>
  <c r="AO49" i="9"/>
  <c r="AP49" i="9"/>
  <c r="AQ49" i="9"/>
  <c r="AR49" i="9"/>
  <c r="AS49" i="9"/>
  <c r="AT49" i="9"/>
  <c r="AU49" i="9"/>
  <c r="AV49" i="9"/>
  <c r="AY49" i="9"/>
  <c r="BC49" i="9"/>
  <c r="BD49" i="9"/>
  <c r="AM46" i="9"/>
  <c r="AN46" i="9"/>
  <c r="AO46" i="9"/>
  <c r="AP46" i="9"/>
  <c r="AQ46" i="9"/>
  <c r="AR46" i="9"/>
  <c r="AS46" i="9"/>
  <c r="AT46" i="9"/>
  <c r="AU46" i="9"/>
  <c r="AV46" i="9"/>
  <c r="AY46" i="9"/>
  <c r="BG46" i="9" s="1"/>
  <c r="BC46" i="9"/>
  <c r="BD46" i="9"/>
  <c r="AM44" i="9"/>
  <c r="AN44" i="9"/>
  <c r="AO44" i="9"/>
  <c r="AP44" i="9"/>
  <c r="AQ44" i="9"/>
  <c r="AR44" i="9"/>
  <c r="AS44" i="9"/>
  <c r="AT44" i="9"/>
  <c r="AU44" i="9"/>
  <c r="AV44" i="9"/>
  <c r="AY44" i="9"/>
  <c r="BC44" i="9"/>
  <c r="BD44" i="9"/>
  <c r="AM38" i="9"/>
  <c r="AN38" i="9"/>
  <c r="AO38" i="9"/>
  <c r="AP38" i="9"/>
  <c r="AQ38" i="9"/>
  <c r="AR38" i="9"/>
  <c r="AS38" i="9"/>
  <c r="AT38" i="9"/>
  <c r="AU38" i="9"/>
  <c r="AV38" i="9"/>
  <c r="AY38" i="9"/>
  <c r="BC38" i="9"/>
  <c r="BD38" i="9"/>
  <c r="AM32" i="9"/>
  <c r="AN32" i="9"/>
  <c r="AO32" i="9"/>
  <c r="AP32" i="9"/>
  <c r="AQ32" i="9"/>
  <c r="AR32" i="9"/>
  <c r="AS32" i="9"/>
  <c r="AT32" i="9"/>
  <c r="AU32" i="9"/>
  <c r="AV32" i="9"/>
  <c r="AY32" i="9"/>
  <c r="BC32" i="9"/>
  <c r="BD32" i="9"/>
  <c r="AM24" i="9"/>
  <c r="AN24" i="9"/>
  <c r="AO24" i="9"/>
  <c r="AP24" i="9"/>
  <c r="AQ24" i="9"/>
  <c r="AR24" i="9"/>
  <c r="AS24" i="9"/>
  <c r="AT24" i="9"/>
  <c r="AU24" i="9"/>
  <c r="AV24" i="9"/>
  <c r="AY24" i="9"/>
  <c r="BC24" i="9"/>
  <c r="BD24" i="9"/>
  <c r="AM15" i="9"/>
  <c r="AN15" i="9"/>
  <c r="AO15" i="9"/>
  <c r="AP15" i="9"/>
  <c r="AQ15" i="9"/>
  <c r="AR15" i="9"/>
  <c r="AS15" i="9"/>
  <c r="AT15" i="9"/>
  <c r="AU15" i="9"/>
  <c r="AV15" i="9"/>
  <c r="AY15" i="9"/>
  <c r="BC15" i="9"/>
  <c r="BD15" i="9"/>
  <c r="AM16" i="9"/>
  <c r="AN16" i="9"/>
  <c r="AO16" i="9"/>
  <c r="AP16" i="9"/>
  <c r="AQ16" i="9"/>
  <c r="AR16" i="9"/>
  <c r="AS16" i="9"/>
  <c r="AT16" i="9"/>
  <c r="AU16" i="9"/>
  <c r="AV16" i="9"/>
  <c r="AY16" i="9"/>
  <c r="BC16" i="9"/>
  <c r="BD16" i="9"/>
  <c r="AM10" i="9"/>
  <c r="AN10" i="9"/>
  <c r="AO10" i="9"/>
  <c r="AP10" i="9"/>
  <c r="AQ10" i="9"/>
  <c r="AR10" i="9"/>
  <c r="AS10" i="9"/>
  <c r="AT10" i="9"/>
  <c r="AU10" i="9"/>
  <c r="AV10" i="9"/>
  <c r="AY10" i="9"/>
  <c r="BC10" i="9"/>
  <c r="BD10" i="9"/>
  <c r="BJ76" i="9" l="1"/>
  <c r="BL76" i="9" s="1"/>
  <c r="BJ95" i="9"/>
  <c r="BL95" i="9" s="1"/>
  <c r="BJ46" i="9"/>
  <c r="BL46" i="9" s="1"/>
  <c r="BJ92" i="9"/>
  <c r="BL92" i="9" s="1"/>
  <c r="BJ98" i="9"/>
  <c r="BL98" i="9" s="1"/>
  <c r="BJ133" i="9"/>
  <c r="BL133" i="9" s="1"/>
  <c r="BJ195" i="9"/>
  <c r="BL195" i="9" s="1"/>
  <c r="BJ266" i="9"/>
  <c r="BL266" i="9" s="1"/>
  <c r="BJ188" i="9"/>
  <c r="BL188" i="9" s="1"/>
  <c r="AX244" i="9"/>
  <c r="AX266" i="9"/>
  <c r="AX270" i="9"/>
  <c r="AX128" i="9"/>
  <c r="AX97" i="9"/>
  <c r="AX93" i="9"/>
  <c r="AX91" i="9"/>
  <c r="AX230" i="9"/>
  <c r="AX248" i="9"/>
  <c r="AX271" i="9"/>
  <c r="AX273" i="9"/>
  <c r="AX288" i="9"/>
  <c r="AX81" i="9"/>
  <c r="AX140" i="9"/>
  <c r="AX98" i="9"/>
  <c r="AX95" i="9"/>
  <c r="AX92" i="9"/>
  <c r="AX90" i="9"/>
  <c r="AX108" i="9"/>
  <c r="AX105" i="9"/>
  <c r="AW140" i="9"/>
  <c r="AX94" i="9"/>
  <c r="AX85" i="9"/>
  <c r="AX284" i="9"/>
  <c r="AW81" i="9"/>
  <c r="AW230" i="9"/>
  <c r="AX70" i="9"/>
  <c r="AX258" i="9"/>
  <c r="AX209" i="9"/>
  <c r="AW258" i="9"/>
  <c r="AX127" i="9"/>
  <c r="AX107" i="9"/>
  <c r="AX188" i="9"/>
  <c r="AW212" i="9"/>
  <c r="AW208" i="9"/>
  <c r="AX132" i="9"/>
  <c r="AW209" i="9"/>
  <c r="AX76" i="9"/>
  <c r="AW132" i="9"/>
  <c r="AW10" i="9"/>
  <c r="AX16" i="9"/>
  <c r="AW15" i="9"/>
  <c r="AX24" i="9"/>
  <c r="AW32" i="9"/>
  <c r="AX38" i="9"/>
  <c r="AW44" i="9"/>
  <c r="AX46" i="9"/>
  <c r="AW49" i="9"/>
  <c r="AX52" i="9"/>
  <c r="AW71" i="9"/>
  <c r="AW104" i="9"/>
  <c r="AW244" i="9"/>
  <c r="AW266" i="9"/>
  <c r="AW270" i="9"/>
  <c r="AW284" i="9"/>
  <c r="AW128" i="9"/>
  <c r="AW188" i="9"/>
  <c r="AW76" i="9"/>
  <c r="AW98" i="9"/>
  <c r="AW95" i="9"/>
  <c r="AW94" i="9"/>
  <c r="AW92" i="9"/>
  <c r="AW90" i="9"/>
  <c r="AW108" i="9"/>
  <c r="AW105" i="9"/>
  <c r="AW126" i="9"/>
  <c r="AX125" i="9"/>
  <c r="AX133" i="9"/>
  <c r="AW144" i="9"/>
  <c r="AX143" i="9"/>
  <c r="AW160" i="9"/>
  <c r="AX159" i="9"/>
  <c r="AW165" i="9"/>
  <c r="AX184" i="9"/>
  <c r="AW183" i="9"/>
  <c r="AX195" i="9"/>
  <c r="AW198" i="9"/>
  <c r="AX213" i="9"/>
  <c r="AW213" i="9"/>
  <c r="AX212" i="9"/>
  <c r="AX10" i="9"/>
  <c r="AW16" i="9"/>
  <c r="AX15" i="9"/>
  <c r="AW24" i="9"/>
  <c r="AX32" i="9"/>
  <c r="AW38" i="9"/>
  <c r="AX44" i="9"/>
  <c r="AW46" i="9"/>
  <c r="AX49" i="9"/>
  <c r="AW52" i="9"/>
  <c r="AX71" i="9"/>
  <c r="AX104" i="9"/>
  <c r="AW248" i="9"/>
  <c r="AW271" i="9"/>
  <c r="AW273" i="9"/>
  <c r="AW288" i="9"/>
  <c r="AW70" i="9"/>
  <c r="AW85" i="9"/>
  <c r="AW97" i="9"/>
  <c r="AW93" i="9"/>
  <c r="AW91" i="9"/>
  <c r="AW107" i="9"/>
  <c r="AW127" i="9"/>
  <c r="AX126" i="9"/>
  <c r="AW125" i="9"/>
  <c r="AW133" i="9"/>
  <c r="AX144" i="9"/>
  <c r="AW143" i="9"/>
  <c r="AX160" i="9"/>
  <c r="AW159" i="9"/>
  <c r="AX165" i="9"/>
  <c r="AW184" i="9"/>
  <c r="AX183" i="9"/>
  <c r="AW195" i="9"/>
  <c r="AX198" i="9"/>
  <c r="AX208" i="9"/>
  <c r="BC279" i="9"/>
  <c r="AY279" i="9"/>
  <c r="AV279" i="9"/>
  <c r="AU279" i="9"/>
  <c r="AT279" i="9"/>
  <c r="AS279" i="9"/>
  <c r="AR279" i="9"/>
  <c r="AQ279" i="9"/>
  <c r="AP279" i="9"/>
  <c r="AO279" i="9"/>
  <c r="AN279" i="9"/>
  <c r="AM279" i="9"/>
  <c r="BC236" i="9"/>
  <c r="AY236" i="9"/>
  <c r="AV236" i="9"/>
  <c r="AU236" i="9"/>
  <c r="AT236" i="9"/>
  <c r="AS236" i="9"/>
  <c r="AR236" i="9"/>
  <c r="AQ236" i="9"/>
  <c r="AP236" i="9"/>
  <c r="AO236" i="9"/>
  <c r="AN236" i="9"/>
  <c r="AM236" i="9"/>
  <c r="AW236" i="9" l="1"/>
  <c r="AW279" i="9"/>
  <c r="AM254" i="9"/>
  <c r="AN254" i="9"/>
  <c r="AO254" i="9"/>
  <c r="AP254" i="9"/>
  <c r="AQ254" i="9"/>
  <c r="AR254" i="9"/>
  <c r="AS254" i="9"/>
  <c r="AT254" i="9"/>
  <c r="AU254" i="9"/>
  <c r="AV254" i="9"/>
  <c r="AY254" i="9"/>
  <c r="BG254" i="9" s="1"/>
  <c r="BC254" i="9"/>
  <c r="BH254" i="9" s="1"/>
  <c r="BD254" i="9"/>
  <c r="BI254" i="9" s="1"/>
  <c r="BJ254" i="9" l="1"/>
  <c r="BL254" i="9" s="1"/>
  <c r="AW254" i="9"/>
  <c r="AX254" i="9"/>
  <c r="AM100" i="9"/>
  <c r="AN100" i="9"/>
  <c r="AO100" i="9"/>
  <c r="AP100" i="9"/>
  <c r="AQ100" i="9"/>
  <c r="AR100" i="9"/>
  <c r="AS100" i="9"/>
  <c r="AT100" i="9"/>
  <c r="AU100" i="9"/>
  <c r="AV100" i="9"/>
  <c r="AY100" i="9"/>
  <c r="BG100" i="9" s="1"/>
  <c r="BC100" i="9"/>
  <c r="BH100" i="9" s="1"/>
  <c r="BD100" i="9"/>
  <c r="AM101" i="9"/>
  <c r="AN101" i="9"/>
  <c r="AO101" i="9"/>
  <c r="AP101" i="9"/>
  <c r="AQ101" i="9"/>
  <c r="AR101" i="9"/>
  <c r="AS101" i="9"/>
  <c r="AT101" i="9"/>
  <c r="AU101" i="9"/>
  <c r="AV101" i="9"/>
  <c r="AY101" i="9"/>
  <c r="BC101" i="9"/>
  <c r="BD101" i="9"/>
  <c r="AM102" i="9"/>
  <c r="AN102" i="9"/>
  <c r="AO102" i="9"/>
  <c r="AP102" i="9"/>
  <c r="AQ102" i="9"/>
  <c r="AR102" i="9"/>
  <c r="AS102" i="9"/>
  <c r="AT102" i="9"/>
  <c r="AU102" i="9"/>
  <c r="AV102" i="9"/>
  <c r="AY102" i="9"/>
  <c r="BG102" i="9" s="1"/>
  <c r="BC102" i="9"/>
  <c r="BH102" i="9" s="1"/>
  <c r="BD102" i="9"/>
  <c r="BI102" i="9" s="1"/>
  <c r="AM170" i="9"/>
  <c r="AN170" i="9"/>
  <c r="AO170" i="9"/>
  <c r="AP170" i="9"/>
  <c r="AQ170" i="9"/>
  <c r="AR170" i="9"/>
  <c r="AS170" i="9"/>
  <c r="AT170" i="9"/>
  <c r="AU170" i="9"/>
  <c r="AV170" i="9"/>
  <c r="AY170" i="9"/>
  <c r="BG170" i="9" s="1"/>
  <c r="BC170" i="9"/>
  <c r="BD170" i="9"/>
  <c r="AM135" i="9"/>
  <c r="AN135" i="9"/>
  <c r="AO135" i="9"/>
  <c r="AP135" i="9"/>
  <c r="AQ135" i="9"/>
  <c r="AR135" i="9"/>
  <c r="AS135" i="9"/>
  <c r="AT135" i="9"/>
  <c r="AU135" i="9"/>
  <c r="AV135" i="9"/>
  <c r="AY135" i="9"/>
  <c r="BG135" i="9" s="1"/>
  <c r="BC135" i="9"/>
  <c r="BD135" i="9"/>
  <c r="BJ102" i="9" l="1"/>
  <c r="BL102" i="9" s="1"/>
  <c r="BJ170" i="9"/>
  <c r="BL170" i="9" s="1"/>
  <c r="BJ135" i="9"/>
  <c r="BL135" i="9" s="1"/>
  <c r="BJ100" i="9"/>
  <c r="BL100" i="9" s="1"/>
  <c r="AW135" i="9"/>
  <c r="AW100" i="9"/>
  <c r="AW101" i="9"/>
  <c r="AX170" i="9"/>
  <c r="AW102" i="9"/>
  <c r="AX100" i="9"/>
  <c r="AX135" i="9"/>
  <c r="AW170" i="9"/>
  <c r="AX101" i="9"/>
  <c r="AX102" i="9"/>
  <c r="AY147" i="9"/>
  <c r="AM147" i="9" l="1"/>
  <c r="BC147" i="9"/>
  <c r="AM264" i="9"/>
  <c r="AN264" i="9"/>
  <c r="AO264" i="9"/>
  <c r="AP264" i="9"/>
  <c r="AQ264" i="9"/>
  <c r="AR264" i="9"/>
  <c r="AS264" i="9"/>
  <c r="AT264" i="9"/>
  <c r="AU264" i="9"/>
  <c r="AV264" i="9"/>
  <c r="AY264" i="9"/>
  <c r="BC264" i="9"/>
  <c r="BD264" i="9"/>
  <c r="AW264" i="9" l="1"/>
  <c r="AX264" i="9"/>
  <c r="AM287" i="9"/>
  <c r="AN287" i="9"/>
  <c r="AO287" i="9"/>
  <c r="AP287" i="9"/>
  <c r="AQ287" i="9"/>
  <c r="AR287" i="9"/>
  <c r="AS287" i="9"/>
  <c r="AT287" i="9"/>
  <c r="AU287" i="9"/>
  <c r="AV287" i="9"/>
  <c r="AY287" i="9"/>
  <c r="BG287" i="9" s="1"/>
  <c r="BC287" i="9"/>
  <c r="BD287" i="9"/>
  <c r="BH287" i="9" s="1"/>
  <c r="BJ287" i="9" l="1"/>
  <c r="BL287" i="9" s="1"/>
  <c r="AW287" i="9"/>
  <c r="AX287" i="9"/>
  <c r="AM60" i="9"/>
  <c r="AN60" i="9"/>
  <c r="AO60" i="9"/>
  <c r="AP60" i="9"/>
  <c r="AQ60" i="9"/>
  <c r="AR60" i="9"/>
  <c r="AS60" i="9"/>
  <c r="AT60" i="9"/>
  <c r="AU60" i="9"/>
  <c r="AV60" i="9"/>
  <c r="AY60" i="9"/>
  <c r="BG60" i="9" s="1"/>
  <c r="BC60" i="9"/>
  <c r="BD60" i="9"/>
  <c r="BI60" i="9" s="1"/>
  <c r="BJ60" i="9" l="1"/>
  <c r="BL60" i="9"/>
  <c r="AX60" i="9"/>
  <c r="AW60" i="9"/>
  <c r="AM246" i="9"/>
  <c r="AN246" i="9"/>
  <c r="AO246" i="9"/>
  <c r="AP246" i="9"/>
  <c r="AQ246" i="9"/>
  <c r="AR246" i="9"/>
  <c r="AS246" i="9"/>
  <c r="AT246" i="9"/>
  <c r="AU246" i="9"/>
  <c r="AV246" i="9"/>
  <c r="AY246" i="9"/>
  <c r="BG246" i="9" s="1"/>
  <c r="BC246" i="9"/>
  <c r="BD246" i="9"/>
  <c r="AM241" i="9"/>
  <c r="AN241" i="9"/>
  <c r="AO241" i="9"/>
  <c r="AP241" i="9"/>
  <c r="AQ241" i="9"/>
  <c r="AR241" i="9"/>
  <c r="AS241" i="9"/>
  <c r="AT241" i="9"/>
  <c r="AU241" i="9"/>
  <c r="AV241" i="9"/>
  <c r="AY241" i="9"/>
  <c r="BG241" i="9" s="1"/>
  <c r="BC241" i="9"/>
  <c r="BD241" i="9"/>
  <c r="BI241" i="9" s="1"/>
  <c r="BD169" i="9"/>
  <c r="BC169" i="9"/>
  <c r="AY169" i="9"/>
  <c r="AV169" i="9"/>
  <c r="AU169" i="9"/>
  <c r="AT169" i="9"/>
  <c r="AS169" i="9"/>
  <c r="AR169" i="9"/>
  <c r="AQ169" i="9"/>
  <c r="AP169" i="9"/>
  <c r="AO169" i="9"/>
  <c r="AN169" i="9"/>
  <c r="AM169" i="9"/>
  <c r="AM134" i="9"/>
  <c r="AN134" i="9"/>
  <c r="AO134" i="9"/>
  <c r="AP134" i="9"/>
  <c r="AQ134" i="9"/>
  <c r="AR134" i="9"/>
  <c r="AS134" i="9"/>
  <c r="AT134" i="9"/>
  <c r="AU134" i="9"/>
  <c r="AV134" i="9"/>
  <c r="AY134" i="9"/>
  <c r="BC134" i="9"/>
  <c r="BD134" i="9"/>
  <c r="AM48" i="9"/>
  <c r="AN48" i="9"/>
  <c r="AO48" i="9"/>
  <c r="AP48" i="9"/>
  <c r="AQ48" i="9"/>
  <c r="AR48" i="9"/>
  <c r="AS48" i="9"/>
  <c r="AT48" i="9"/>
  <c r="AU48" i="9"/>
  <c r="AV48" i="9"/>
  <c r="AY48" i="9"/>
  <c r="BG48" i="9" s="1"/>
  <c r="BC48" i="9"/>
  <c r="BH48" i="9" s="1"/>
  <c r="BD48" i="9"/>
  <c r="BI48" i="9" s="1"/>
  <c r="AM278" i="9"/>
  <c r="AN278" i="9"/>
  <c r="AO278" i="9"/>
  <c r="AP278" i="9"/>
  <c r="AQ278" i="9"/>
  <c r="AR278" i="9"/>
  <c r="AS278" i="9"/>
  <c r="AT278" i="9"/>
  <c r="AU278" i="9"/>
  <c r="AV278" i="9"/>
  <c r="AY278" i="9"/>
  <c r="BG278" i="9" s="1"/>
  <c r="BC278" i="9"/>
  <c r="BD278" i="9"/>
  <c r="BI278" i="9" s="1"/>
  <c r="AM222" i="9"/>
  <c r="AY222" i="9"/>
  <c r="BG222" i="9" s="1"/>
  <c r="BC222" i="9"/>
  <c r="BI222" i="9" s="1"/>
  <c r="BC221" i="9"/>
  <c r="AY221" i="9"/>
  <c r="AV221" i="9"/>
  <c r="AU221" i="9"/>
  <c r="AT221" i="9"/>
  <c r="AS221" i="9"/>
  <c r="AR221" i="9"/>
  <c r="AQ221" i="9"/>
  <c r="AP221" i="9"/>
  <c r="AO221" i="9"/>
  <c r="AN221" i="9"/>
  <c r="AM221" i="9"/>
  <c r="AN222" i="9"/>
  <c r="AO222" i="9"/>
  <c r="AP222" i="9"/>
  <c r="AQ222" i="9"/>
  <c r="AR222" i="9"/>
  <c r="AS222" i="9"/>
  <c r="AT222" i="9"/>
  <c r="AU222" i="9"/>
  <c r="AV222" i="9"/>
  <c r="BD222" i="9"/>
  <c r="AM205" i="9"/>
  <c r="AN205" i="9"/>
  <c r="AO205" i="9"/>
  <c r="AP205" i="9"/>
  <c r="AQ205" i="9"/>
  <c r="AR205" i="9"/>
  <c r="AS205" i="9"/>
  <c r="AT205" i="9"/>
  <c r="AU205" i="9"/>
  <c r="AV205" i="9"/>
  <c r="AY205" i="9"/>
  <c r="BC205" i="9"/>
  <c r="BD205" i="9"/>
  <c r="AM14" i="9"/>
  <c r="AN14" i="9"/>
  <c r="AO14" i="9"/>
  <c r="AP14" i="9"/>
  <c r="AQ14" i="9"/>
  <c r="AR14" i="9"/>
  <c r="AS14" i="9"/>
  <c r="AT14" i="9"/>
  <c r="AU14" i="9"/>
  <c r="AV14" i="9"/>
  <c r="AY14" i="9"/>
  <c r="BG14" i="9" s="1"/>
  <c r="BC14" i="9"/>
  <c r="BD14" i="9"/>
  <c r="AV186" i="9"/>
  <c r="AU186" i="9"/>
  <c r="AT186" i="9"/>
  <c r="AS186" i="9"/>
  <c r="AR186" i="9"/>
  <c r="AQ186" i="9"/>
  <c r="AP186" i="9"/>
  <c r="AO186" i="9"/>
  <c r="AN186" i="9"/>
  <c r="AM186" i="9"/>
  <c r="AM179" i="9"/>
  <c r="AY179" i="9"/>
  <c r="BC179" i="9"/>
  <c r="AM151" i="9"/>
  <c r="AN151" i="9"/>
  <c r="AO151" i="9"/>
  <c r="AP151" i="9"/>
  <c r="AQ151" i="9"/>
  <c r="AR151" i="9"/>
  <c r="AS151" i="9"/>
  <c r="AT151" i="9"/>
  <c r="AU151" i="9"/>
  <c r="AV151" i="9"/>
  <c r="AY151" i="9"/>
  <c r="BG151" i="9" s="1"/>
  <c r="BC151" i="9"/>
  <c r="BH151" i="9" s="1"/>
  <c r="BD151" i="9"/>
  <c r="BI151" i="9" s="1"/>
  <c r="BJ151" i="9" l="1"/>
  <c r="BL151" i="9" s="1"/>
  <c r="BJ14" i="9"/>
  <c r="BL14" i="9" s="1"/>
  <c r="BL48" i="9"/>
  <c r="BJ48" i="9"/>
  <c r="BJ246" i="9"/>
  <c r="BL246" i="9" s="1"/>
  <c r="BJ222" i="9"/>
  <c r="BL222" i="9" s="1"/>
  <c r="BJ278" i="9"/>
  <c r="BL278" i="9" s="1"/>
  <c r="BJ241" i="9"/>
  <c r="BL241" i="9" s="1"/>
  <c r="AX14" i="9"/>
  <c r="AX246" i="9"/>
  <c r="AX169" i="9"/>
  <c r="AW48" i="9"/>
  <c r="AW169" i="9"/>
  <c r="AX134" i="9"/>
  <c r="AW241" i="9"/>
  <c r="AX48" i="9"/>
  <c r="AW246" i="9"/>
  <c r="AW134" i="9"/>
  <c r="AX241" i="9"/>
  <c r="AX278" i="9"/>
  <c r="AW278" i="9"/>
  <c r="AX205" i="9"/>
  <c r="AW221" i="9"/>
  <c r="AW205" i="9"/>
  <c r="AX222" i="9"/>
  <c r="AW222" i="9"/>
  <c r="AW151" i="9"/>
  <c r="AW14" i="9"/>
  <c r="AW186" i="9"/>
  <c r="AX151" i="9"/>
  <c r="AM12" i="9" l="1"/>
  <c r="AN12" i="9"/>
  <c r="AO12" i="9"/>
  <c r="AP12" i="9"/>
  <c r="AQ12" i="9"/>
  <c r="AR12" i="9"/>
  <c r="AS12" i="9"/>
  <c r="AT12" i="9"/>
  <c r="AU12" i="9"/>
  <c r="AV12" i="9"/>
  <c r="AY12" i="9"/>
  <c r="BG12" i="9" s="1"/>
  <c r="BC12" i="9"/>
  <c r="BH12" i="9" s="1"/>
  <c r="BD12" i="9"/>
  <c r="BJ12" i="9" l="1"/>
  <c r="BL12" i="9" s="1"/>
  <c r="AW12" i="9"/>
  <c r="AX12" i="9"/>
  <c r="AM161" i="9"/>
  <c r="AN161" i="9"/>
  <c r="AO161" i="9"/>
  <c r="AP161" i="9"/>
  <c r="AQ161" i="9"/>
  <c r="AR161" i="9"/>
  <c r="AS161" i="9"/>
  <c r="AT161" i="9"/>
  <c r="AU161" i="9"/>
  <c r="AV161" i="9"/>
  <c r="AY161" i="9"/>
  <c r="BC161" i="9"/>
  <c r="BD161" i="9"/>
  <c r="BD290" i="9"/>
  <c r="BH290" i="9" s="1"/>
  <c r="BC290" i="9"/>
  <c r="AY290" i="9"/>
  <c r="BG290" i="9" s="1"/>
  <c r="AV290" i="9"/>
  <c r="AU290" i="9"/>
  <c r="AT290" i="9"/>
  <c r="AS290" i="9"/>
  <c r="AR290" i="9"/>
  <c r="AQ290" i="9"/>
  <c r="AP290" i="9"/>
  <c r="AO290" i="9"/>
  <c r="AN290" i="9"/>
  <c r="AM290" i="9"/>
  <c r="AM193" i="9"/>
  <c r="AN193" i="9"/>
  <c r="AO193" i="9"/>
  <c r="AP193" i="9"/>
  <c r="AQ193" i="9"/>
  <c r="AR193" i="9"/>
  <c r="AS193" i="9"/>
  <c r="AT193" i="9"/>
  <c r="AU193" i="9"/>
  <c r="AV193" i="9"/>
  <c r="AY193" i="9"/>
  <c r="BG193" i="9" s="1"/>
  <c r="BC193" i="9"/>
  <c r="BD193" i="9"/>
  <c r="BJ193" i="9" l="1"/>
  <c r="BL193" i="9"/>
  <c r="BJ290" i="9"/>
  <c r="BL290" i="9" s="1"/>
  <c r="AX290" i="9"/>
  <c r="AW290" i="9"/>
  <c r="AX161" i="9"/>
  <c r="AW193" i="9"/>
  <c r="AX193" i="9"/>
  <c r="AW161" i="9"/>
  <c r="BC37" i="9" l="1"/>
  <c r="AY37" i="9"/>
  <c r="AV37" i="9"/>
  <c r="AU37" i="9"/>
  <c r="AT37" i="9"/>
  <c r="AS37" i="9"/>
  <c r="AR37" i="9"/>
  <c r="AQ37" i="9"/>
  <c r="AP37" i="9"/>
  <c r="AO37" i="9"/>
  <c r="AN37" i="9"/>
  <c r="AM37" i="9"/>
  <c r="BC171" i="9"/>
  <c r="AY171" i="9"/>
  <c r="AV171" i="9"/>
  <c r="AU171" i="9"/>
  <c r="AT171" i="9"/>
  <c r="AS171" i="9"/>
  <c r="AR171" i="9"/>
  <c r="AQ171" i="9"/>
  <c r="AP171" i="9"/>
  <c r="AO171" i="9"/>
  <c r="AN171" i="9"/>
  <c r="AM171" i="9"/>
  <c r="AW171" i="9" l="1"/>
  <c r="AW37" i="9"/>
  <c r="AM17" i="9"/>
  <c r="AM286" i="9"/>
  <c r="AN286" i="9"/>
  <c r="AO286" i="9"/>
  <c r="AP286" i="9"/>
  <c r="AQ286" i="9"/>
  <c r="AR286" i="9"/>
  <c r="AS286" i="9"/>
  <c r="AT286" i="9"/>
  <c r="AU286" i="9"/>
  <c r="AV286" i="9"/>
  <c r="AY286" i="9"/>
  <c r="BC286" i="9"/>
  <c r="BD286" i="9"/>
  <c r="AW286" i="9" l="1"/>
  <c r="AX286" i="9"/>
  <c r="BD285" i="9"/>
  <c r="BC285" i="9"/>
  <c r="AY285" i="9"/>
  <c r="AV285" i="9"/>
  <c r="AU285" i="9"/>
  <c r="AT285" i="9"/>
  <c r="AS285" i="9"/>
  <c r="AR285" i="9"/>
  <c r="AQ285" i="9"/>
  <c r="AP285" i="9"/>
  <c r="AO285" i="9"/>
  <c r="AN285" i="9"/>
  <c r="AM285" i="9"/>
  <c r="AM167" i="9"/>
  <c r="AY167" i="9"/>
  <c r="BC167" i="9"/>
  <c r="BC168" i="9"/>
  <c r="BD167" i="9"/>
  <c r="AV167" i="9"/>
  <c r="AU167" i="9"/>
  <c r="AT167" i="9"/>
  <c r="AS167" i="9"/>
  <c r="AR167" i="9"/>
  <c r="AQ167" i="9"/>
  <c r="AP167" i="9"/>
  <c r="AO167" i="9"/>
  <c r="AN167" i="9"/>
  <c r="BD147" i="9"/>
  <c r="AV147" i="9"/>
  <c r="AU147" i="9"/>
  <c r="AT147" i="9"/>
  <c r="AS147" i="9"/>
  <c r="AR147" i="9"/>
  <c r="AQ147" i="9"/>
  <c r="AP147" i="9"/>
  <c r="AO147" i="9"/>
  <c r="AN147" i="9"/>
  <c r="AM120" i="9"/>
  <c r="AY120" i="9"/>
  <c r="BC120" i="9"/>
  <c r="AX285" i="9" l="1"/>
  <c r="AW285" i="9"/>
  <c r="AW147" i="9"/>
  <c r="AX167" i="9"/>
  <c r="AW167" i="9"/>
  <c r="AX147" i="9"/>
  <c r="AM187" i="9"/>
  <c r="AM182" i="9"/>
  <c r="AN182" i="9" l="1"/>
  <c r="AO182" i="9"/>
  <c r="AP182" i="9"/>
  <c r="AQ182" i="9"/>
  <c r="AR182" i="9"/>
  <c r="AS182" i="9"/>
  <c r="AT182" i="9"/>
  <c r="AU182" i="9"/>
  <c r="AV182" i="9"/>
  <c r="AY182" i="9"/>
  <c r="BC182" i="9"/>
  <c r="BD182" i="9"/>
  <c r="AW182" i="9" l="1"/>
  <c r="AX182" i="9"/>
  <c r="AM206" i="9" l="1"/>
  <c r="AN206" i="9"/>
  <c r="AO206" i="9"/>
  <c r="AP206" i="9"/>
  <c r="AQ206" i="9"/>
  <c r="AR206" i="9"/>
  <c r="AS206" i="9"/>
  <c r="AT206" i="9"/>
  <c r="AU206" i="9"/>
  <c r="AV206" i="9"/>
  <c r="AY206" i="9"/>
  <c r="BC206" i="9"/>
  <c r="BD206" i="9"/>
  <c r="AM6" i="9"/>
  <c r="AN6" i="9"/>
  <c r="AO6" i="9"/>
  <c r="AP6" i="9"/>
  <c r="AQ6" i="9"/>
  <c r="AR6" i="9"/>
  <c r="AS6" i="9"/>
  <c r="AT6" i="9"/>
  <c r="AU6" i="9"/>
  <c r="AV6" i="9"/>
  <c r="AY6" i="9"/>
  <c r="BG6" i="9" s="1"/>
  <c r="BC6" i="9"/>
  <c r="BD6" i="9"/>
  <c r="AM227" i="9"/>
  <c r="AN227" i="9"/>
  <c r="AO227" i="9"/>
  <c r="AP227" i="9"/>
  <c r="AQ227" i="9"/>
  <c r="AR227" i="9"/>
  <c r="AS227" i="9"/>
  <c r="AT227" i="9"/>
  <c r="AU227" i="9"/>
  <c r="AV227" i="9"/>
  <c r="AY227" i="9"/>
  <c r="BG227" i="9" s="1"/>
  <c r="BC227" i="9"/>
  <c r="BD227" i="9"/>
  <c r="BH227" i="9" s="1"/>
  <c r="AM267" i="9"/>
  <c r="AN267" i="9"/>
  <c r="AO267" i="9"/>
  <c r="AP267" i="9"/>
  <c r="AQ267" i="9"/>
  <c r="AR267" i="9"/>
  <c r="AS267" i="9"/>
  <c r="AT267" i="9"/>
  <c r="AU267" i="9"/>
  <c r="AV267" i="9"/>
  <c r="AY267" i="9"/>
  <c r="BC267" i="9"/>
  <c r="BD267" i="9"/>
  <c r="BJ227" i="9" l="1"/>
  <c r="BL227" i="9" s="1"/>
  <c r="BJ6" i="9"/>
  <c r="BL6" i="9" s="1"/>
  <c r="AW267" i="9"/>
  <c r="AX206" i="9"/>
  <c r="AW227" i="9"/>
  <c r="AX227" i="9"/>
  <c r="AW6" i="9"/>
  <c r="AW206" i="9"/>
  <c r="AX267" i="9"/>
  <c r="AX6" i="9"/>
  <c r="AM190" i="9"/>
  <c r="AN190" i="9"/>
  <c r="AO190" i="9"/>
  <c r="AP190" i="9"/>
  <c r="AQ190" i="9"/>
  <c r="AR190" i="9"/>
  <c r="AS190" i="9"/>
  <c r="AT190" i="9"/>
  <c r="AU190" i="9"/>
  <c r="AV190" i="9"/>
  <c r="AY190" i="9"/>
  <c r="BC190" i="9"/>
  <c r="BD190" i="9"/>
  <c r="AM197" i="9"/>
  <c r="AN197" i="9"/>
  <c r="AO197" i="9"/>
  <c r="AP197" i="9"/>
  <c r="AQ197" i="9"/>
  <c r="AR197" i="9"/>
  <c r="AS197" i="9"/>
  <c r="AT197" i="9"/>
  <c r="AU197" i="9"/>
  <c r="AV197" i="9"/>
  <c r="AY197" i="9"/>
  <c r="BC197" i="9"/>
  <c r="BD197" i="9"/>
  <c r="AM199" i="9"/>
  <c r="AN199" i="9"/>
  <c r="AO199" i="9"/>
  <c r="AP199" i="9"/>
  <c r="AQ199" i="9"/>
  <c r="AR199" i="9"/>
  <c r="AS199" i="9"/>
  <c r="AT199" i="9"/>
  <c r="AU199" i="9"/>
  <c r="AV199" i="9"/>
  <c r="AY199" i="9"/>
  <c r="BG199" i="9" s="1"/>
  <c r="BC199" i="9"/>
  <c r="BH199" i="9" s="1"/>
  <c r="BD199" i="9"/>
  <c r="BI199" i="9" s="1"/>
  <c r="AM200" i="9"/>
  <c r="AN200" i="9"/>
  <c r="AO200" i="9"/>
  <c r="AP200" i="9"/>
  <c r="AQ200" i="9"/>
  <c r="AR200" i="9"/>
  <c r="AS200" i="9"/>
  <c r="AT200" i="9"/>
  <c r="AU200" i="9"/>
  <c r="AV200" i="9"/>
  <c r="AY200" i="9"/>
  <c r="BC200" i="9"/>
  <c r="BD200" i="9"/>
  <c r="AM201" i="9"/>
  <c r="AN201" i="9"/>
  <c r="AO201" i="9"/>
  <c r="AP201" i="9"/>
  <c r="AQ201" i="9"/>
  <c r="AR201" i="9"/>
  <c r="AS201" i="9"/>
  <c r="AT201" i="9"/>
  <c r="AU201" i="9"/>
  <c r="AV201" i="9"/>
  <c r="AY201" i="9"/>
  <c r="BC201" i="9"/>
  <c r="BD201" i="9"/>
  <c r="AM202" i="9"/>
  <c r="AN202" i="9"/>
  <c r="AO202" i="9"/>
  <c r="AP202" i="9"/>
  <c r="AQ202" i="9"/>
  <c r="AR202" i="9"/>
  <c r="AS202" i="9"/>
  <c r="AT202" i="9"/>
  <c r="AU202" i="9"/>
  <c r="AV202" i="9"/>
  <c r="AY202" i="9"/>
  <c r="BG202" i="9" s="1"/>
  <c r="BC202" i="9"/>
  <c r="BD202" i="9"/>
  <c r="BJ199" i="9" l="1"/>
  <c r="BL199" i="9" s="1"/>
  <c r="BJ202" i="9"/>
  <c r="BL202" i="9" s="1"/>
  <c r="AX199" i="9"/>
  <c r="AX202" i="9"/>
  <c r="AX190" i="9"/>
  <c r="AW200" i="9"/>
  <c r="AX200" i="9"/>
  <c r="AW199" i="9"/>
  <c r="AW197" i="9"/>
  <c r="AX197" i="9"/>
  <c r="AW201" i="9"/>
  <c r="AW202" i="9"/>
  <c r="AW190" i="9"/>
  <c r="AX201" i="9"/>
  <c r="AM74" i="9"/>
  <c r="AN74" i="9"/>
  <c r="AO74" i="9"/>
  <c r="AP74" i="9"/>
  <c r="AQ74" i="9"/>
  <c r="AR74" i="9"/>
  <c r="AS74" i="9"/>
  <c r="AT74" i="9"/>
  <c r="AU74" i="9"/>
  <c r="AV74" i="9"/>
  <c r="AY74" i="9"/>
  <c r="BC74" i="9"/>
  <c r="BD74" i="9"/>
  <c r="AM26" i="9"/>
  <c r="AN26" i="9"/>
  <c r="AO26" i="9"/>
  <c r="AP26" i="9"/>
  <c r="AQ26" i="9"/>
  <c r="AR26" i="9"/>
  <c r="AS26" i="9"/>
  <c r="AT26" i="9"/>
  <c r="AU26" i="9"/>
  <c r="AV26" i="9"/>
  <c r="AY26" i="9"/>
  <c r="BC26" i="9"/>
  <c r="BD26" i="9"/>
  <c r="AM146" i="9"/>
  <c r="AN146" i="9"/>
  <c r="AO146" i="9"/>
  <c r="AP146" i="9"/>
  <c r="AQ146" i="9"/>
  <c r="AR146" i="9"/>
  <c r="AS146" i="9"/>
  <c r="AT146" i="9"/>
  <c r="AU146" i="9"/>
  <c r="AV146" i="9"/>
  <c r="AY146" i="9"/>
  <c r="BC146" i="9"/>
  <c r="BD146" i="9"/>
  <c r="AM224" i="9"/>
  <c r="AN224" i="9"/>
  <c r="AO224" i="9"/>
  <c r="AP224" i="9"/>
  <c r="AQ224" i="9"/>
  <c r="AR224" i="9"/>
  <c r="AS224" i="9"/>
  <c r="AT224" i="9"/>
  <c r="AU224" i="9"/>
  <c r="AV224" i="9"/>
  <c r="AY224" i="9"/>
  <c r="BC224" i="9"/>
  <c r="BD224" i="9"/>
  <c r="AM31" i="9"/>
  <c r="AN31" i="9"/>
  <c r="AO31" i="9"/>
  <c r="AP31" i="9"/>
  <c r="AQ31" i="9"/>
  <c r="AR31" i="9"/>
  <c r="AS31" i="9"/>
  <c r="AT31" i="9"/>
  <c r="AU31" i="9"/>
  <c r="AV31" i="9"/>
  <c r="AY31" i="9"/>
  <c r="BC31" i="9"/>
  <c r="BD31" i="9"/>
  <c r="AM149" i="9"/>
  <c r="AN149" i="9"/>
  <c r="AO149" i="9"/>
  <c r="AP149" i="9"/>
  <c r="AQ149" i="9"/>
  <c r="AR149" i="9"/>
  <c r="AS149" i="9"/>
  <c r="AT149" i="9"/>
  <c r="AU149" i="9"/>
  <c r="AV149" i="9"/>
  <c r="AY149" i="9"/>
  <c r="BC149" i="9"/>
  <c r="BD149" i="9"/>
  <c r="AM7" i="9"/>
  <c r="AN7" i="9"/>
  <c r="AO7" i="9"/>
  <c r="AP7" i="9"/>
  <c r="AQ7" i="9"/>
  <c r="AR7" i="9"/>
  <c r="AS7" i="9"/>
  <c r="AT7" i="9"/>
  <c r="AU7" i="9"/>
  <c r="AV7" i="9"/>
  <c r="AY7" i="9"/>
  <c r="BC7" i="9"/>
  <c r="BD7" i="9"/>
  <c r="AM34" i="9"/>
  <c r="AN34" i="9"/>
  <c r="AO34" i="9"/>
  <c r="AP34" i="9"/>
  <c r="AQ34" i="9"/>
  <c r="AR34" i="9"/>
  <c r="AS34" i="9"/>
  <c r="AT34" i="9"/>
  <c r="AU34" i="9"/>
  <c r="AV34" i="9"/>
  <c r="AY34" i="9"/>
  <c r="BC34" i="9"/>
  <c r="BD34" i="9"/>
  <c r="BD279" i="9"/>
  <c r="AX279" i="9" s="1"/>
  <c r="AX224" i="9" l="1"/>
  <c r="AX31" i="9"/>
  <c r="AX146" i="9"/>
  <c r="AX149" i="9"/>
  <c r="AX26" i="9"/>
  <c r="AX34" i="9"/>
  <c r="AW149" i="9"/>
  <c r="AX7" i="9"/>
  <c r="AX74" i="9"/>
  <c r="AW31" i="9"/>
  <c r="AW34" i="9"/>
  <c r="AW7" i="9"/>
  <c r="AW224" i="9"/>
  <c r="AW26" i="9"/>
  <c r="AW146" i="9"/>
  <c r="AW74" i="9"/>
  <c r="AM20" i="9"/>
  <c r="AN20" i="9"/>
  <c r="AO20" i="9"/>
  <c r="AP20" i="9"/>
  <c r="AQ20" i="9"/>
  <c r="AR20" i="9"/>
  <c r="AS20" i="9"/>
  <c r="AT20" i="9"/>
  <c r="AU20" i="9"/>
  <c r="AV20" i="9"/>
  <c r="AY20" i="9"/>
  <c r="BG20" i="9" s="1"/>
  <c r="BC20" i="9"/>
  <c r="BD20" i="9"/>
  <c r="BH20" i="9" s="1"/>
  <c r="BJ20" i="9" l="1"/>
  <c r="BL20" i="9" s="1"/>
  <c r="AW20" i="9"/>
  <c r="AX20" i="9"/>
  <c r="AM11" i="9" l="1"/>
  <c r="AN11" i="9"/>
  <c r="AO11" i="9"/>
  <c r="AP11" i="9"/>
  <c r="AQ11" i="9"/>
  <c r="AR11" i="9"/>
  <c r="AS11" i="9"/>
  <c r="AT11" i="9"/>
  <c r="AU11" i="9"/>
  <c r="AV11" i="9"/>
  <c r="AY11" i="9"/>
  <c r="BG11" i="9" s="1"/>
  <c r="BC11" i="9"/>
  <c r="BH11" i="9" s="1"/>
  <c r="BD11" i="9"/>
  <c r="BI11" i="9" s="1"/>
  <c r="AM13" i="9"/>
  <c r="AN13" i="9"/>
  <c r="AO13" i="9"/>
  <c r="AP13" i="9"/>
  <c r="AQ13" i="9"/>
  <c r="AR13" i="9"/>
  <c r="AS13" i="9"/>
  <c r="AT13" i="9"/>
  <c r="AU13" i="9"/>
  <c r="AV13" i="9"/>
  <c r="AY13" i="9"/>
  <c r="BC13" i="9"/>
  <c r="BD13" i="9"/>
  <c r="AN17" i="9"/>
  <c r="AO17" i="9"/>
  <c r="AP17" i="9"/>
  <c r="AQ17" i="9"/>
  <c r="AR17" i="9"/>
  <c r="AS17" i="9"/>
  <c r="AT17" i="9"/>
  <c r="AU17" i="9"/>
  <c r="AV17" i="9"/>
  <c r="AY17" i="9"/>
  <c r="BC17" i="9"/>
  <c r="BD17" i="9"/>
  <c r="AM18" i="9"/>
  <c r="AN18" i="9"/>
  <c r="AO18" i="9"/>
  <c r="AP18" i="9"/>
  <c r="AQ18" i="9"/>
  <c r="AR18" i="9"/>
  <c r="AS18" i="9"/>
  <c r="AT18" i="9"/>
  <c r="AU18" i="9"/>
  <c r="AV18" i="9"/>
  <c r="AY18" i="9"/>
  <c r="BC18" i="9"/>
  <c r="BD18" i="9"/>
  <c r="AM19" i="9"/>
  <c r="AN19" i="9"/>
  <c r="AO19" i="9"/>
  <c r="AP19" i="9"/>
  <c r="AQ19" i="9"/>
  <c r="AR19" i="9"/>
  <c r="AS19" i="9"/>
  <c r="AT19" i="9"/>
  <c r="AU19" i="9"/>
  <c r="AV19" i="9"/>
  <c r="AY19" i="9"/>
  <c r="BC19" i="9"/>
  <c r="BD19" i="9"/>
  <c r="AN22" i="9"/>
  <c r="AO22" i="9"/>
  <c r="AP22" i="9"/>
  <c r="AQ22" i="9"/>
  <c r="AR22" i="9"/>
  <c r="AS22" i="9"/>
  <c r="AT22" i="9"/>
  <c r="AU22" i="9"/>
  <c r="AV22" i="9"/>
  <c r="AY22" i="9"/>
  <c r="BG22" i="9" s="1"/>
  <c r="BC22" i="9"/>
  <c r="BD22" i="9"/>
  <c r="BH22" i="9" s="1"/>
  <c r="AM25" i="9"/>
  <c r="AN25" i="9"/>
  <c r="AO25" i="9"/>
  <c r="AP25" i="9"/>
  <c r="AQ25" i="9"/>
  <c r="AR25" i="9"/>
  <c r="AS25" i="9"/>
  <c r="AT25" i="9"/>
  <c r="AU25" i="9"/>
  <c r="AV25" i="9"/>
  <c r="AY25" i="9"/>
  <c r="BC25" i="9"/>
  <c r="BD25" i="9"/>
  <c r="AM27" i="9"/>
  <c r="AN27" i="9"/>
  <c r="AO27" i="9"/>
  <c r="AP27" i="9"/>
  <c r="AQ27" i="9"/>
  <c r="AR27" i="9"/>
  <c r="AS27" i="9"/>
  <c r="AT27" i="9"/>
  <c r="AU27" i="9"/>
  <c r="AV27" i="9"/>
  <c r="AY27" i="9"/>
  <c r="BG27" i="9" s="1"/>
  <c r="BC27" i="9"/>
  <c r="BH27" i="9" s="1"/>
  <c r="BD27" i="9"/>
  <c r="BI27" i="9" s="1"/>
  <c r="AM29" i="9"/>
  <c r="AN29" i="9"/>
  <c r="AO29" i="9"/>
  <c r="AP29" i="9"/>
  <c r="AQ29" i="9"/>
  <c r="AR29" i="9"/>
  <c r="AS29" i="9"/>
  <c r="AT29" i="9"/>
  <c r="AU29" i="9"/>
  <c r="AV29" i="9"/>
  <c r="AY29" i="9"/>
  <c r="BG29" i="9" s="1"/>
  <c r="BC29" i="9"/>
  <c r="BH29" i="9" s="1"/>
  <c r="BD29" i="9"/>
  <c r="AM33" i="9"/>
  <c r="AN33" i="9"/>
  <c r="AO33" i="9"/>
  <c r="AP33" i="9"/>
  <c r="AQ33" i="9"/>
  <c r="AR33" i="9"/>
  <c r="AS33" i="9"/>
  <c r="AT33" i="9"/>
  <c r="AU33" i="9"/>
  <c r="AV33" i="9"/>
  <c r="AY33" i="9"/>
  <c r="BC33" i="9"/>
  <c r="BD33" i="9"/>
  <c r="AM35" i="9"/>
  <c r="AN35" i="9"/>
  <c r="AO35" i="9"/>
  <c r="AP35" i="9"/>
  <c r="AQ35" i="9"/>
  <c r="AR35" i="9"/>
  <c r="AS35" i="9"/>
  <c r="AT35" i="9"/>
  <c r="AU35" i="9"/>
  <c r="AV35" i="9"/>
  <c r="AY35" i="9"/>
  <c r="BC35" i="9"/>
  <c r="BD35" i="9"/>
  <c r="AM36" i="9"/>
  <c r="AN36" i="9"/>
  <c r="AO36" i="9"/>
  <c r="AP36" i="9"/>
  <c r="AQ36" i="9"/>
  <c r="AR36" i="9"/>
  <c r="AS36" i="9"/>
  <c r="AT36" i="9"/>
  <c r="AU36" i="9"/>
  <c r="AV36" i="9"/>
  <c r="AY36" i="9"/>
  <c r="BC36" i="9"/>
  <c r="BD36" i="9"/>
  <c r="BD37" i="9"/>
  <c r="AX37" i="9" s="1"/>
  <c r="AM39" i="9"/>
  <c r="AN39" i="9"/>
  <c r="AO39" i="9"/>
  <c r="AP39" i="9"/>
  <c r="AQ39" i="9"/>
  <c r="AR39" i="9"/>
  <c r="AS39" i="9"/>
  <c r="AT39" i="9"/>
  <c r="AU39" i="9"/>
  <c r="AV39" i="9"/>
  <c r="AY39" i="9"/>
  <c r="BG39" i="9" s="1"/>
  <c r="BC39" i="9"/>
  <c r="BH39" i="9" s="1"/>
  <c r="BD39" i="9"/>
  <c r="BI39" i="9" s="1"/>
  <c r="AM41" i="9"/>
  <c r="AN41" i="9"/>
  <c r="AO41" i="9"/>
  <c r="AP41" i="9"/>
  <c r="AQ41" i="9"/>
  <c r="AR41" i="9"/>
  <c r="AS41" i="9"/>
  <c r="AT41" i="9"/>
  <c r="AU41" i="9"/>
  <c r="AV41" i="9"/>
  <c r="AY41" i="9"/>
  <c r="BC41" i="9"/>
  <c r="BD41" i="9"/>
  <c r="AM42" i="9"/>
  <c r="AN42" i="9"/>
  <c r="AO42" i="9"/>
  <c r="AP42" i="9"/>
  <c r="AQ42" i="9"/>
  <c r="AR42" i="9"/>
  <c r="AS42" i="9"/>
  <c r="AT42" i="9"/>
  <c r="AU42" i="9"/>
  <c r="AV42" i="9"/>
  <c r="AY42" i="9"/>
  <c r="BC42" i="9"/>
  <c r="BD42" i="9"/>
  <c r="AM43" i="9"/>
  <c r="AN43" i="9"/>
  <c r="AO43" i="9"/>
  <c r="AP43" i="9"/>
  <c r="AQ43" i="9"/>
  <c r="AR43" i="9"/>
  <c r="AS43" i="9"/>
  <c r="AT43" i="9"/>
  <c r="AU43" i="9"/>
  <c r="AV43" i="9"/>
  <c r="AY43" i="9"/>
  <c r="BG43" i="9" s="1"/>
  <c r="BC43" i="9"/>
  <c r="BD43" i="9"/>
  <c r="AM45" i="9"/>
  <c r="AN45" i="9"/>
  <c r="AO45" i="9"/>
  <c r="AP45" i="9"/>
  <c r="AQ45" i="9"/>
  <c r="AR45" i="9"/>
  <c r="AS45" i="9"/>
  <c r="AT45" i="9"/>
  <c r="AU45" i="9"/>
  <c r="AV45" i="9"/>
  <c r="AY45" i="9"/>
  <c r="BC45" i="9"/>
  <c r="BD45" i="9"/>
  <c r="AM47" i="9"/>
  <c r="AN47" i="9"/>
  <c r="AO47" i="9"/>
  <c r="AP47" i="9"/>
  <c r="AQ47" i="9"/>
  <c r="AR47" i="9"/>
  <c r="AS47" i="9"/>
  <c r="AT47" i="9"/>
  <c r="AU47" i="9"/>
  <c r="AV47" i="9"/>
  <c r="AY47" i="9"/>
  <c r="BC47" i="9"/>
  <c r="BD47" i="9"/>
  <c r="AM50" i="9"/>
  <c r="AN50" i="9"/>
  <c r="AO50" i="9"/>
  <c r="AP50" i="9"/>
  <c r="AQ50" i="9"/>
  <c r="AR50" i="9"/>
  <c r="AS50" i="9"/>
  <c r="AT50" i="9"/>
  <c r="AU50" i="9"/>
  <c r="AV50" i="9"/>
  <c r="AY50" i="9"/>
  <c r="BG50" i="9" s="1"/>
  <c r="BC50" i="9"/>
  <c r="BH50" i="9" s="1"/>
  <c r="BD50" i="9"/>
  <c r="BI50" i="9" s="1"/>
  <c r="AM51" i="9"/>
  <c r="AN51" i="9"/>
  <c r="AO51" i="9"/>
  <c r="AP51" i="9"/>
  <c r="AQ51" i="9"/>
  <c r="AR51" i="9"/>
  <c r="AS51" i="9"/>
  <c r="AT51" i="9"/>
  <c r="AU51" i="9"/>
  <c r="AV51" i="9"/>
  <c r="AY51" i="9"/>
  <c r="BG51" i="9" s="1"/>
  <c r="BC51" i="9"/>
  <c r="BD51" i="9"/>
  <c r="BH51" i="9" s="1"/>
  <c r="AM54" i="9"/>
  <c r="AN54" i="9"/>
  <c r="AO54" i="9"/>
  <c r="AP54" i="9"/>
  <c r="AQ54" i="9"/>
  <c r="AR54" i="9"/>
  <c r="AS54" i="9"/>
  <c r="AT54" i="9"/>
  <c r="AU54" i="9"/>
  <c r="AV54" i="9"/>
  <c r="AY54" i="9"/>
  <c r="BC54" i="9"/>
  <c r="BD54" i="9"/>
  <c r="AM55" i="9"/>
  <c r="AN55" i="9"/>
  <c r="AO55" i="9"/>
  <c r="AP55" i="9"/>
  <c r="AQ55" i="9"/>
  <c r="AR55" i="9"/>
  <c r="AS55" i="9"/>
  <c r="AT55" i="9"/>
  <c r="AU55" i="9"/>
  <c r="AV55" i="9"/>
  <c r="AY55" i="9"/>
  <c r="BC55" i="9"/>
  <c r="BD55" i="9"/>
  <c r="AM56" i="9"/>
  <c r="AN56" i="9"/>
  <c r="AO56" i="9"/>
  <c r="AP56" i="9"/>
  <c r="AQ56" i="9"/>
  <c r="AR56" i="9"/>
  <c r="AS56" i="9"/>
  <c r="AT56" i="9"/>
  <c r="AU56" i="9"/>
  <c r="AV56" i="9"/>
  <c r="AY56" i="9"/>
  <c r="BG56" i="9" s="1"/>
  <c r="BC56" i="9"/>
  <c r="BI56" i="9" s="1"/>
  <c r="BD56" i="9"/>
  <c r="BJ56" i="9" s="1"/>
  <c r="AM57" i="9"/>
  <c r="AN57" i="9"/>
  <c r="AO57" i="9"/>
  <c r="AP57" i="9"/>
  <c r="AQ57" i="9"/>
  <c r="AR57" i="9"/>
  <c r="AS57" i="9"/>
  <c r="AT57" i="9"/>
  <c r="AU57" i="9"/>
  <c r="AV57" i="9"/>
  <c r="AY57" i="9"/>
  <c r="BC57" i="9"/>
  <c r="BD57" i="9"/>
  <c r="AM58" i="9"/>
  <c r="AN58" i="9"/>
  <c r="AO58" i="9"/>
  <c r="AP58" i="9"/>
  <c r="AQ58" i="9"/>
  <c r="AR58" i="9"/>
  <c r="AS58" i="9"/>
  <c r="AT58" i="9"/>
  <c r="AU58" i="9"/>
  <c r="AV58" i="9"/>
  <c r="AY58" i="9"/>
  <c r="BC58" i="9"/>
  <c r="BD58" i="9"/>
  <c r="AM59" i="9"/>
  <c r="AN59" i="9"/>
  <c r="AO59" i="9"/>
  <c r="AP59" i="9"/>
  <c r="AQ59" i="9"/>
  <c r="AR59" i="9"/>
  <c r="AS59" i="9"/>
  <c r="AT59" i="9"/>
  <c r="AU59" i="9"/>
  <c r="AV59" i="9"/>
  <c r="AY59" i="9"/>
  <c r="BC59" i="9"/>
  <c r="BD59" i="9"/>
  <c r="AM62" i="9"/>
  <c r="AN62" i="9"/>
  <c r="AO62" i="9"/>
  <c r="AP62" i="9"/>
  <c r="AQ62" i="9"/>
  <c r="AR62" i="9"/>
  <c r="AS62" i="9"/>
  <c r="AT62" i="9"/>
  <c r="AU62" i="9"/>
  <c r="AV62" i="9"/>
  <c r="AY62" i="9"/>
  <c r="BG62" i="9" s="1"/>
  <c r="BC62" i="9"/>
  <c r="BD62" i="9"/>
  <c r="BH62" i="9" s="1"/>
  <c r="AM63" i="9"/>
  <c r="AN63" i="9"/>
  <c r="AO63" i="9"/>
  <c r="AP63" i="9"/>
  <c r="AQ63" i="9"/>
  <c r="AR63" i="9"/>
  <c r="AS63" i="9"/>
  <c r="AT63" i="9"/>
  <c r="AU63" i="9"/>
  <c r="AV63" i="9"/>
  <c r="AY63" i="9"/>
  <c r="BG63" i="9" s="1"/>
  <c r="BC63" i="9"/>
  <c r="BD63" i="9"/>
  <c r="BH63" i="9" s="1"/>
  <c r="AM64" i="9"/>
  <c r="AN64" i="9"/>
  <c r="AO64" i="9"/>
  <c r="AP64" i="9"/>
  <c r="AQ64" i="9"/>
  <c r="AR64" i="9"/>
  <c r="AS64" i="9"/>
  <c r="AT64" i="9"/>
  <c r="AU64" i="9"/>
  <c r="AV64" i="9"/>
  <c r="AY64" i="9"/>
  <c r="BC64" i="9"/>
  <c r="BD64" i="9"/>
  <c r="AM67" i="9"/>
  <c r="AN67" i="9"/>
  <c r="AO67" i="9"/>
  <c r="AP67" i="9"/>
  <c r="AQ67" i="9"/>
  <c r="AR67" i="9"/>
  <c r="AS67" i="9"/>
  <c r="AT67" i="9"/>
  <c r="AU67" i="9"/>
  <c r="AV67" i="9"/>
  <c r="AY67" i="9"/>
  <c r="BC67" i="9"/>
  <c r="BD67" i="9"/>
  <c r="AM68" i="9"/>
  <c r="AN68" i="9"/>
  <c r="AO68" i="9"/>
  <c r="AP68" i="9"/>
  <c r="AQ68" i="9"/>
  <c r="AR68" i="9"/>
  <c r="AS68" i="9"/>
  <c r="AT68" i="9"/>
  <c r="AU68" i="9"/>
  <c r="AV68" i="9"/>
  <c r="AY68" i="9"/>
  <c r="BC68" i="9"/>
  <c r="BD68" i="9"/>
  <c r="AM72" i="9"/>
  <c r="AN72" i="9"/>
  <c r="AO72" i="9"/>
  <c r="AP72" i="9"/>
  <c r="AQ72" i="9"/>
  <c r="AR72" i="9"/>
  <c r="AS72" i="9"/>
  <c r="AT72" i="9"/>
  <c r="AU72" i="9"/>
  <c r="AV72" i="9"/>
  <c r="AY72" i="9"/>
  <c r="BC72" i="9"/>
  <c r="BD72" i="9"/>
  <c r="AM73" i="9"/>
  <c r="AN73" i="9"/>
  <c r="AO73" i="9"/>
  <c r="AP73" i="9"/>
  <c r="AQ73" i="9"/>
  <c r="AR73" i="9"/>
  <c r="AS73" i="9"/>
  <c r="AT73" i="9"/>
  <c r="AU73" i="9"/>
  <c r="AV73" i="9"/>
  <c r="AY73" i="9"/>
  <c r="BG73" i="9" s="1"/>
  <c r="BC73" i="9"/>
  <c r="BD73" i="9"/>
  <c r="AM75" i="9"/>
  <c r="AN75" i="9"/>
  <c r="AO75" i="9"/>
  <c r="AP75" i="9"/>
  <c r="AQ75" i="9"/>
  <c r="AR75" i="9"/>
  <c r="AS75" i="9"/>
  <c r="AT75" i="9"/>
  <c r="AU75" i="9"/>
  <c r="AV75" i="9"/>
  <c r="AY75" i="9"/>
  <c r="BC75" i="9"/>
  <c r="BD75" i="9"/>
  <c r="AM77" i="9"/>
  <c r="AN77" i="9"/>
  <c r="AO77" i="9"/>
  <c r="AP77" i="9"/>
  <c r="AQ77" i="9"/>
  <c r="AR77" i="9"/>
  <c r="AS77" i="9"/>
  <c r="AT77" i="9"/>
  <c r="AU77" i="9"/>
  <c r="AV77" i="9"/>
  <c r="AY77" i="9"/>
  <c r="BC77" i="9"/>
  <c r="BD77" i="9"/>
  <c r="AM78" i="9"/>
  <c r="AN78" i="9"/>
  <c r="AO78" i="9"/>
  <c r="AP78" i="9"/>
  <c r="AQ78" i="9"/>
  <c r="AR78" i="9"/>
  <c r="AS78" i="9"/>
  <c r="AT78" i="9"/>
  <c r="AU78" i="9"/>
  <c r="AV78" i="9"/>
  <c r="AY78" i="9"/>
  <c r="BC78" i="9"/>
  <c r="BD78" i="9"/>
  <c r="AM79" i="9"/>
  <c r="AN79" i="9"/>
  <c r="AO79" i="9"/>
  <c r="AP79" i="9"/>
  <c r="AQ79" i="9"/>
  <c r="AR79" i="9"/>
  <c r="AS79" i="9"/>
  <c r="AT79" i="9"/>
  <c r="AU79" i="9"/>
  <c r="AV79" i="9"/>
  <c r="AY79" i="9"/>
  <c r="BG79" i="9" s="1"/>
  <c r="BC79" i="9"/>
  <c r="BH79" i="9" s="1"/>
  <c r="BD79" i="9"/>
  <c r="BI79" i="9" s="1"/>
  <c r="AM80" i="9"/>
  <c r="AN80" i="9"/>
  <c r="AO80" i="9"/>
  <c r="AP80" i="9"/>
  <c r="AQ80" i="9"/>
  <c r="AR80" i="9"/>
  <c r="AS80" i="9"/>
  <c r="AT80" i="9"/>
  <c r="AU80" i="9"/>
  <c r="AV80" i="9"/>
  <c r="AY80" i="9"/>
  <c r="BC80" i="9"/>
  <c r="BD80" i="9"/>
  <c r="AM84" i="9"/>
  <c r="AN84" i="9"/>
  <c r="AO84" i="9"/>
  <c r="AP84" i="9"/>
  <c r="AQ84" i="9"/>
  <c r="AR84" i="9"/>
  <c r="AS84" i="9"/>
  <c r="AT84" i="9"/>
  <c r="AU84" i="9"/>
  <c r="AV84" i="9"/>
  <c r="AY84" i="9"/>
  <c r="BC84" i="9"/>
  <c r="BD84" i="9"/>
  <c r="AM86" i="9"/>
  <c r="AN86" i="9"/>
  <c r="AO86" i="9"/>
  <c r="AP86" i="9"/>
  <c r="AQ86" i="9"/>
  <c r="AR86" i="9"/>
  <c r="AS86" i="9"/>
  <c r="AT86" i="9"/>
  <c r="AU86" i="9"/>
  <c r="AV86" i="9"/>
  <c r="AY86" i="9"/>
  <c r="BG86" i="9" s="1"/>
  <c r="BC86" i="9"/>
  <c r="BH86" i="9" s="1"/>
  <c r="BD86" i="9"/>
  <c r="BI86" i="9" s="1"/>
  <c r="AM109" i="9"/>
  <c r="AN109" i="9"/>
  <c r="AO109" i="9"/>
  <c r="AP109" i="9"/>
  <c r="AQ109" i="9"/>
  <c r="AR109" i="9"/>
  <c r="AS109" i="9"/>
  <c r="AT109" i="9"/>
  <c r="AU109" i="9"/>
  <c r="AV109" i="9"/>
  <c r="AY109" i="9"/>
  <c r="BC109" i="9"/>
  <c r="BD109" i="9"/>
  <c r="AM110" i="9"/>
  <c r="AN110" i="9"/>
  <c r="AO110" i="9"/>
  <c r="AP110" i="9"/>
  <c r="AQ110" i="9"/>
  <c r="AR110" i="9"/>
  <c r="AS110" i="9"/>
  <c r="AT110" i="9"/>
  <c r="AU110" i="9"/>
  <c r="AV110" i="9"/>
  <c r="AY110" i="9"/>
  <c r="BG110" i="9" s="1"/>
  <c r="BC110" i="9"/>
  <c r="BD110" i="9"/>
  <c r="AM111" i="9"/>
  <c r="AN111" i="9"/>
  <c r="AO111" i="9"/>
  <c r="AP111" i="9"/>
  <c r="AQ111" i="9"/>
  <c r="AR111" i="9"/>
  <c r="AS111" i="9"/>
  <c r="AT111" i="9"/>
  <c r="AU111" i="9"/>
  <c r="AV111" i="9"/>
  <c r="AY111" i="9"/>
  <c r="BC111" i="9"/>
  <c r="BD111" i="9"/>
  <c r="AM112" i="9"/>
  <c r="AN112" i="9"/>
  <c r="AO112" i="9"/>
  <c r="AP112" i="9"/>
  <c r="AQ112" i="9"/>
  <c r="AR112" i="9"/>
  <c r="AS112" i="9"/>
  <c r="AT112" i="9"/>
  <c r="AU112" i="9"/>
  <c r="AV112" i="9"/>
  <c r="AY112" i="9"/>
  <c r="BG112" i="9" s="1"/>
  <c r="BC112" i="9"/>
  <c r="BD112" i="9"/>
  <c r="BH112" i="9" s="1"/>
  <c r="AM113" i="9"/>
  <c r="AN113" i="9"/>
  <c r="AO113" i="9"/>
  <c r="AP113" i="9"/>
  <c r="AQ113" i="9"/>
  <c r="AR113" i="9"/>
  <c r="AS113" i="9"/>
  <c r="AT113" i="9"/>
  <c r="AU113" i="9"/>
  <c r="AV113" i="9"/>
  <c r="AY113" i="9"/>
  <c r="BC113" i="9"/>
  <c r="BD113" i="9"/>
  <c r="AM114" i="9"/>
  <c r="AN114" i="9"/>
  <c r="AO114" i="9"/>
  <c r="AP114" i="9"/>
  <c r="AQ114" i="9"/>
  <c r="AR114" i="9"/>
  <c r="AS114" i="9"/>
  <c r="AT114" i="9"/>
  <c r="AU114" i="9"/>
  <c r="AV114" i="9"/>
  <c r="AY114" i="9"/>
  <c r="BC114" i="9"/>
  <c r="BD114" i="9"/>
  <c r="AM115" i="9"/>
  <c r="AN115" i="9"/>
  <c r="AO115" i="9"/>
  <c r="AP115" i="9"/>
  <c r="AQ115" i="9"/>
  <c r="AR115" i="9"/>
  <c r="AS115" i="9"/>
  <c r="AT115" i="9"/>
  <c r="AU115" i="9"/>
  <c r="AV115" i="9"/>
  <c r="AY115" i="9"/>
  <c r="BC115" i="9"/>
  <c r="BD115" i="9"/>
  <c r="AM117" i="9"/>
  <c r="AN117" i="9"/>
  <c r="AO117" i="9"/>
  <c r="AP117" i="9"/>
  <c r="AQ117" i="9"/>
  <c r="AR117" i="9"/>
  <c r="AS117" i="9"/>
  <c r="AT117" i="9"/>
  <c r="AU117" i="9"/>
  <c r="AV117" i="9"/>
  <c r="AY117" i="9"/>
  <c r="BC117" i="9"/>
  <c r="BD117" i="9"/>
  <c r="AM118" i="9"/>
  <c r="AN118" i="9"/>
  <c r="AO118" i="9"/>
  <c r="AP118" i="9"/>
  <c r="AQ118" i="9"/>
  <c r="AR118" i="9"/>
  <c r="AS118" i="9"/>
  <c r="AT118" i="9"/>
  <c r="AU118" i="9"/>
  <c r="AV118" i="9"/>
  <c r="AY118" i="9"/>
  <c r="BG118" i="9" s="1"/>
  <c r="BC118" i="9"/>
  <c r="BD118" i="9"/>
  <c r="BH118" i="9" s="1"/>
  <c r="AM119" i="9"/>
  <c r="AN119" i="9"/>
  <c r="AO119" i="9"/>
  <c r="AP119" i="9"/>
  <c r="AQ119" i="9"/>
  <c r="AR119" i="9"/>
  <c r="AS119" i="9"/>
  <c r="AT119" i="9"/>
  <c r="AU119" i="9"/>
  <c r="AV119" i="9"/>
  <c r="AY119" i="9"/>
  <c r="BG119" i="9" s="1"/>
  <c r="BC119" i="9"/>
  <c r="BD119" i="9"/>
  <c r="BH119" i="9" s="1"/>
  <c r="AN120" i="9"/>
  <c r="AO120" i="9"/>
  <c r="AP120" i="9"/>
  <c r="AQ120" i="9"/>
  <c r="AR120" i="9"/>
  <c r="AS120" i="9"/>
  <c r="AT120" i="9"/>
  <c r="AU120" i="9"/>
  <c r="AV120" i="9"/>
  <c r="BD120" i="9"/>
  <c r="AM121" i="9"/>
  <c r="AN121" i="9"/>
  <c r="AO121" i="9"/>
  <c r="AP121" i="9"/>
  <c r="AQ121" i="9"/>
  <c r="AR121" i="9"/>
  <c r="AS121" i="9"/>
  <c r="AT121" i="9"/>
  <c r="AU121" i="9"/>
  <c r="AV121" i="9"/>
  <c r="AY121" i="9"/>
  <c r="BC121" i="9"/>
  <c r="BD121" i="9"/>
  <c r="AM122" i="9"/>
  <c r="AN122" i="9"/>
  <c r="AO122" i="9"/>
  <c r="AP122" i="9"/>
  <c r="AQ122" i="9"/>
  <c r="AR122" i="9"/>
  <c r="AS122" i="9"/>
  <c r="AT122" i="9"/>
  <c r="AU122" i="9"/>
  <c r="AV122" i="9"/>
  <c r="AY122" i="9"/>
  <c r="BC122" i="9"/>
  <c r="BD122" i="9"/>
  <c r="AM124" i="9"/>
  <c r="AN124" i="9"/>
  <c r="AO124" i="9"/>
  <c r="AP124" i="9"/>
  <c r="AQ124" i="9"/>
  <c r="AR124" i="9"/>
  <c r="AS124" i="9"/>
  <c r="AT124" i="9"/>
  <c r="AU124" i="9"/>
  <c r="AV124" i="9"/>
  <c r="AY124" i="9"/>
  <c r="BG124" i="9" s="1"/>
  <c r="BC124" i="9"/>
  <c r="BD124" i="9"/>
  <c r="BH124" i="9" s="1"/>
  <c r="AM131" i="9"/>
  <c r="AN131" i="9"/>
  <c r="AO131" i="9"/>
  <c r="AP131" i="9"/>
  <c r="AQ131" i="9"/>
  <c r="AR131" i="9"/>
  <c r="AS131" i="9"/>
  <c r="AT131" i="9"/>
  <c r="AU131" i="9"/>
  <c r="AV131" i="9"/>
  <c r="AY131" i="9"/>
  <c r="BC131" i="9"/>
  <c r="BD131" i="9"/>
  <c r="AM136" i="9"/>
  <c r="AN136" i="9"/>
  <c r="AO136" i="9"/>
  <c r="AP136" i="9"/>
  <c r="AQ136" i="9"/>
  <c r="AR136" i="9"/>
  <c r="AS136" i="9"/>
  <c r="AT136" i="9"/>
  <c r="AU136" i="9"/>
  <c r="AV136" i="9"/>
  <c r="BD136" i="9"/>
  <c r="AM137" i="9"/>
  <c r="AN137" i="9"/>
  <c r="AO137" i="9"/>
  <c r="AP137" i="9"/>
  <c r="AQ137" i="9"/>
  <c r="AR137" i="9"/>
  <c r="AS137" i="9"/>
  <c r="AT137" i="9"/>
  <c r="AU137" i="9"/>
  <c r="AV137" i="9"/>
  <c r="AY137" i="9"/>
  <c r="BG137" i="9" s="1"/>
  <c r="BC137" i="9"/>
  <c r="BD137" i="9"/>
  <c r="AM138" i="9"/>
  <c r="AN138" i="9"/>
  <c r="AO138" i="9"/>
  <c r="AP138" i="9"/>
  <c r="AQ138" i="9"/>
  <c r="AR138" i="9"/>
  <c r="AS138" i="9"/>
  <c r="AT138" i="9"/>
  <c r="AU138" i="9"/>
  <c r="AV138" i="9"/>
  <c r="AY138" i="9"/>
  <c r="BC138" i="9"/>
  <c r="BD138" i="9"/>
  <c r="AM139" i="9"/>
  <c r="AN139" i="9"/>
  <c r="AO139" i="9"/>
  <c r="AP139" i="9"/>
  <c r="AQ139" i="9"/>
  <c r="AR139" i="9"/>
  <c r="AS139" i="9"/>
  <c r="AT139" i="9"/>
  <c r="AU139" i="9"/>
  <c r="AV139" i="9"/>
  <c r="AY139" i="9"/>
  <c r="BG139" i="9" s="1"/>
  <c r="BC139" i="9"/>
  <c r="BD139" i="9"/>
  <c r="AM145" i="9"/>
  <c r="AN145" i="9"/>
  <c r="AO145" i="9"/>
  <c r="AP145" i="9"/>
  <c r="AQ145" i="9"/>
  <c r="AR145" i="9"/>
  <c r="AS145" i="9"/>
  <c r="AT145" i="9"/>
  <c r="AU145" i="9"/>
  <c r="AV145" i="9"/>
  <c r="AY145" i="9"/>
  <c r="BG145" i="9" s="1"/>
  <c r="BC145" i="9"/>
  <c r="BD145" i="9"/>
  <c r="BI145" i="9" s="1"/>
  <c r="AM148" i="9"/>
  <c r="AN148" i="9"/>
  <c r="AO148" i="9"/>
  <c r="AP148" i="9"/>
  <c r="AQ148" i="9"/>
  <c r="AR148" i="9"/>
  <c r="AS148" i="9"/>
  <c r="AT148" i="9"/>
  <c r="AU148" i="9"/>
  <c r="AV148" i="9"/>
  <c r="AY148" i="9"/>
  <c r="BG148" i="9" s="1"/>
  <c r="BC148" i="9"/>
  <c r="BD148" i="9"/>
  <c r="BI148" i="9" s="1"/>
  <c r="AM150" i="9"/>
  <c r="AN150" i="9"/>
  <c r="AO150" i="9"/>
  <c r="AP150" i="9"/>
  <c r="AQ150" i="9"/>
  <c r="AR150" i="9"/>
  <c r="AS150" i="9"/>
  <c r="AT150" i="9"/>
  <c r="AU150" i="9"/>
  <c r="AV150" i="9"/>
  <c r="AY150" i="9"/>
  <c r="BC150" i="9"/>
  <c r="BD150" i="9"/>
  <c r="AM152" i="9"/>
  <c r="AN152" i="9"/>
  <c r="AO152" i="9"/>
  <c r="AP152" i="9"/>
  <c r="AQ152" i="9"/>
  <c r="AR152" i="9"/>
  <c r="AS152" i="9"/>
  <c r="AT152" i="9"/>
  <c r="AU152" i="9"/>
  <c r="AV152" i="9"/>
  <c r="AY152" i="9"/>
  <c r="BC152" i="9"/>
  <c r="BD152" i="9"/>
  <c r="AM153" i="9"/>
  <c r="AN153" i="9"/>
  <c r="AO153" i="9"/>
  <c r="AP153" i="9"/>
  <c r="AQ153" i="9"/>
  <c r="AR153" i="9"/>
  <c r="AS153" i="9"/>
  <c r="AT153" i="9"/>
  <c r="AU153" i="9"/>
  <c r="AV153" i="9"/>
  <c r="AY153" i="9"/>
  <c r="BC153" i="9"/>
  <c r="BD153" i="9"/>
  <c r="AM155" i="9"/>
  <c r="AN155" i="9"/>
  <c r="AO155" i="9"/>
  <c r="AP155" i="9"/>
  <c r="AQ155" i="9"/>
  <c r="AR155" i="9"/>
  <c r="AS155" i="9"/>
  <c r="AT155" i="9"/>
  <c r="AU155" i="9"/>
  <c r="AV155" i="9"/>
  <c r="AY155" i="9"/>
  <c r="BC155" i="9"/>
  <c r="BD155" i="9"/>
  <c r="AM156" i="9"/>
  <c r="AN156" i="9"/>
  <c r="AO156" i="9"/>
  <c r="AP156" i="9"/>
  <c r="AQ156" i="9"/>
  <c r="AR156" i="9"/>
  <c r="AS156" i="9"/>
  <c r="AT156" i="9"/>
  <c r="AU156" i="9"/>
  <c r="AV156" i="9"/>
  <c r="AY156" i="9"/>
  <c r="BC156" i="9"/>
  <c r="BD156" i="9"/>
  <c r="AM157" i="9"/>
  <c r="AN157" i="9"/>
  <c r="AO157" i="9"/>
  <c r="AP157" i="9"/>
  <c r="AQ157" i="9"/>
  <c r="AR157" i="9"/>
  <c r="AS157" i="9"/>
  <c r="AT157" i="9"/>
  <c r="AU157" i="9"/>
  <c r="AV157" i="9"/>
  <c r="AY157" i="9"/>
  <c r="BC157" i="9"/>
  <c r="BD157" i="9"/>
  <c r="AM164" i="9"/>
  <c r="AN164" i="9"/>
  <c r="AO164" i="9"/>
  <c r="AP164" i="9"/>
  <c r="AQ164" i="9"/>
  <c r="AR164" i="9"/>
  <c r="AS164" i="9"/>
  <c r="AT164" i="9"/>
  <c r="AU164" i="9"/>
  <c r="AV164" i="9"/>
  <c r="AY164" i="9"/>
  <c r="BC164" i="9"/>
  <c r="BD164" i="9"/>
  <c r="AM166" i="9"/>
  <c r="AN166" i="9"/>
  <c r="AO166" i="9"/>
  <c r="AP166" i="9"/>
  <c r="AQ166" i="9"/>
  <c r="AR166" i="9"/>
  <c r="AS166" i="9"/>
  <c r="AT166" i="9"/>
  <c r="AU166" i="9"/>
  <c r="AV166" i="9"/>
  <c r="AY166" i="9"/>
  <c r="BC166" i="9"/>
  <c r="BD166" i="9"/>
  <c r="AM168" i="9"/>
  <c r="AN168" i="9"/>
  <c r="AO168" i="9"/>
  <c r="AP168" i="9"/>
  <c r="AQ168" i="9"/>
  <c r="AR168" i="9"/>
  <c r="AS168" i="9"/>
  <c r="AT168" i="9"/>
  <c r="AU168" i="9"/>
  <c r="AV168" i="9"/>
  <c r="AY168" i="9"/>
  <c r="BD168" i="9"/>
  <c r="BD171" i="9"/>
  <c r="AX171" i="9" s="1"/>
  <c r="AM172" i="9"/>
  <c r="AN172" i="9"/>
  <c r="AO172" i="9"/>
  <c r="AP172" i="9"/>
  <c r="AQ172" i="9"/>
  <c r="AR172" i="9"/>
  <c r="AS172" i="9"/>
  <c r="AT172" i="9"/>
  <c r="AU172" i="9"/>
  <c r="AV172" i="9"/>
  <c r="AY172" i="9"/>
  <c r="BC172" i="9"/>
  <c r="BD172" i="9"/>
  <c r="AM173" i="9"/>
  <c r="AN173" i="9"/>
  <c r="AO173" i="9"/>
  <c r="AP173" i="9"/>
  <c r="AQ173" i="9"/>
  <c r="AR173" i="9"/>
  <c r="AS173" i="9"/>
  <c r="AT173" i="9"/>
  <c r="AU173" i="9"/>
  <c r="AV173" i="9"/>
  <c r="AY173" i="9"/>
  <c r="BG173" i="9" s="1"/>
  <c r="BC173" i="9"/>
  <c r="BH173" i="9" s="1"/>
  <c r="BD173" i="9"/>
  <c r="AM175" i="9"/>
  <c r="AN175" i="9"/>
  <c r="AO175" i="9"/>
  <c r="AP175" i="9"/>
  <c r="AQ175" i="9"/>
  <c r="AR175" i="9"/>
  <c r="AS175" i="9"/>
  <c r="AT175" i="9"/>
  <c r="AU175" i="9"/>
  <c r="AV175" i="9"/>
  <c r="AY175" i="9"/>
  <c r="BC175" i="9"/>
  <c r="BD175" i="9"/>
  <c r="AM176" i="9"/>
  <c r="AN176" i="9"/>
  <c r="AO176" i="9"/>
  <c r="AP176" i="9"/>
  <c r="AQ176" i="9"/>
  <c r="AR176" i="9"/>
  <c r="AS176" i="9"/>
  <c r="AT176" i="9"/>
  <c r="AU176" i="9"/>
  <c r="AV176" i="9"/>
  <c r="AY176" i="9"/>
  <c r="BG176" i="9" s="1"/>
  <c r="BC176" i="9"/>
  <c r="BD176" i="9"/>
  <c r="BI176" i="9" s="1"/>
  <c r="AM178" i="9"/>
  <c r="AN178" i="9"/>
  <c r="AO178" i="9"/>
  <c r="AP178" i="9"/>
  <c r="AQ178" i="9"/>
  <c r="AR178" i="9"/>
  <c r="AS178" i="9"/>
  <c r="AT178" i="9"/>
  <c r="AU178" i="9"/>
  <c r="AV178" i="9"/>
  <c r="AY178" i="9"/>
  <c r="BC178" i="9"/>
  <c r="BD178" i="9"/>
  <c r="AN179" i="9"/>
  <c r="AO179" i="9"/>
  <c r="AP179" i="9"/>
  <c r="AQ179" i="9"/>
  <c r="AR179" i="9"/>
  <c r="AS179" i="9"/>
  <c r="AT179" i="9"/>
  <c r="AU179" i="9"/>
  <c r="AV179" i="9"/>
  <c r="BD179" i="9"/>
  <c r="AM180" i="9"/>
  <c r="AN180" i="9"/>
  <c r="AO180" i="9"/>
  <c r="AP180" i="9"/>
  <c r="AQ180" i="9"/>
  <c r="AR180" i="9"/>
  <c r="AS180" i="9"/>
  <c r="AT180" i="9"/>
  <c r="AU180" i="9"/>
  <c r="AV180" i="9"/>
  <c r="AY180" i="9"/>
  <c r="BG180" i="9" s="1"/>
  <c r="BC180" i="9"/>
  <c r="BD180" i="9"/>
  <c r="BH180" i="9" s="1"/>
  <c r="AM181" i="9"/>
  <c r="AN181" i="9"/>
  <c r="AO181" i="9"/>
  <c r="AP181" i="9"/>
  <c r="AQ181" i="9"/>
  <c r="AR181" i="9"/>
  <c r="AS181" i="9"/>
  <c r="AT181" i="9"/>
  <c r="AU181" i="9"/>
  <c r="AV181" i="9"/>
  <c r="AY181" i="9"/>
  <c r="BC181" i="9"/>
  <c r="BD181" i="9"/>
  <c r="BD186" i="9"/>
  <c r="AX186" i="9" s="1"/>
  <c r="AN187" i="9"/>
  <c r="AO187" i="9"/>
  <c r="AP187" i="9"/>
  <c r="AQ187" i="9"/>
  <c r="AR187" i="9"/>
  <c r="AS187" i="9"/>
  <c r="AT187" i="9"/>
  <c r="AU187" i="9"/>
  <c r="AV187" i="9"/>
  <c r="AY187" i="9"/>
  <c r="BC187" i="9"/>
  <c r="BD187" i="9"/>
  <c r="AM203" i="9"/>
  <c r="AN203" i="9"/>
  <c r="AO203" i="9"/>
  <c r="AP203" i="9"/>
  <c r="AQ203" i="9"/>
  <c r="AR203" i="9"/>
  <c r="AS203" i="9"/>
  <c r="AT203" i="9"/>
  <c r="AU203" i="9"/>
  <c r="AV203" i="9"/>
  <c r="AY203" i="9"/>
  <c r="BC203" i="9"/>
  <c r="BD203" i="9"/>
  <c r="BH203" i="9" s="1"/>
  <c r="BL203" i="9" s="1"/>
  <c r="AM204" i="9"/>
  <c r="AN204" i="9"/>
  <c r="AO204" i="9"/>
  <c r="AP204" i="9"/>
  <c r="AQ204" i="9"/>
  <c r="AR204" i="9"/>
  <c r="AS204" i="9"/>
  <c r="AT204" i="9"/>
  <c r="AU204" i="9"/>
  <c r="AV204" i="9"/>
  <c r="AY204" i="9"/>
  <c r="BG204" i="9" s="1"/>
  <c r="BC204" i="9"/>
  <c r="BD204" i="9"/>
  <c r="AM207" i="9"/>
  <c r="AN207" i="9"/>
  <c r="AO207" i="9"/>
  <c r="AP207" i="9"/>
  <c r="AQ207" i="9"/>
  <c r="AR207" i="9"/>
  <c r="AS207" i="9"/>
  <c r="AT207" i="9"/>
  <c r="AU207" i="9"/>
  <c r="AV207" i="9"/>
  <c r="AY207" i="9"/>
  <c r="BC207" i="9"/>
  <c r="BD207" i="9"/>
  <c r="AM214" i="9"/>
  <c r="AN214" i="9"/>
  <c r="AO214" i="9"/>
  <c r="AP214" i="9"/>
  <c r="AQ214" i="9"/>
  <c r="AR214" i="9"/>
  <c r="AS214" i="9"/>
  <c r="AT214" i="9"/>
  <c r="AU214" i="9"/>
  <c r="AV214" i="9"/>
  <c r="AY214" i="9"/>
  <c r="BC214" i="9"/>
  <c r="BD214" i="9"/>
  <c r="AM215" i="9"/>
  <c r="AN215" i="9"/>
  <c r="AO215" i="9"/>
  <c r="AP215" i="9"/>
  <c r="AQ215" i="9"/>
  <c r="AR215" i="9"/>
  <c r="AS215" i="9"/>
  <c r="AT215" i="9"/>
  <c r="AU215" i="9"/>
  <c r="AV215" i="9"/>
  <c r="AY215" i="9"/>
  <c r="BG215" i="9" s="1"/>
  <c r="BC215" i="9"/>
  <c r="BH215" i="9" s="1"/>
  <c r="BD215" i="9"/>
  <c r="BI215" i="9" s="1"/>
  <c r="AM216" i="9"/>
  <c r="AN216" i="9"/>
  <c r="AO216" i="9"/>
  <c r="AP216" i="9"/>
  <c r="AQ216" i="9"/>
  <c r="AR216" i="9"/>
  <c r="AS216" i="9"/>
  <c r="AT216" i="9"/>
  <c r="AU216" i="9"/>
  <c r="AV216" i="9"/>
  <c r="AY216" i="9"/>
  <c r="BC216" i="9"/>
  <c r="BD216" i="9"/>
  <c r="AM219" i="9"/>
  <c r="AN219" i="9"/>
  <c r="AO219" i="9"/>
  <c r="AP219" i="9"/>
  <c r="AQ219" i="9"/>
  <c r="AR219" i="9"/>
  <c r="AS219" i="9"/>
  <c r="AT219" i="9"/>
  <c r="AU219" i="9"/>
  <c r="AV219" i="9"/>
  <c r="AY219" i="9"/>
  <c r="BG219" i="9" s="1"/>
  <c r="BC219" i="9"/>
  <c r="BH219" i="9" s="1"/>
  <c r="BD219" i="9"/>
  <c r="BI219" i="9" s="1"/>
  <c r="AM220" i="9"/>
  <c r="AN220" i="9"/>
  <c r="AO220" i="9"/>
  <c r="AP220" i="9"/>
  <c r="AQ220" i="9"/>
  <c r="AR220" i="9"/>
  <c r="AS220" i="9"/>
  <c r="AT220" i="9"/>
  <c r="AU220" i="9"/>
  <c r="AV220" i="9"/>
  <c r="AY220" i="9"/>
  <c r="BC220" i="9"/>
  <c r="BD220" i="9"/>
  <c r="BD221" i="9"/>
  <c r="AX221" i="9" s="1"/>
  <c r="AM223" i="9"/>
  <c r="AN223" i="9"/>
  <c r="AO223" i="9"/>
  <c r="AP223" i="9"/>
  <c r="AQ223" i="9"/>
  <c r="AR223" i="9"/>
  <c r="AS223" i="9"/>
  <c r="AT223" i="9"/>
  <c r="AU223" i="9"/>
  <c r="AV223" i="9"/>
  <c r="AY223" i="9"/>
  <c r="BC223" i="9"/>
  <c r="BD223" i="9"/>
  <c r="AM225" i="9"/>
  <c r="AN225" i="9"/>
  <c r="AO225" i="9"/>
  <c r="AP225" i="9"/>
  <c r="AQ225" i="9"/>
  <c r="AR225" i="9"/>
  <c r="AS225" i="9"/>
  <c r="AT225" i="9"/>
  <c r="AU225" i="9"/>
  <c r="AV225" i="9"/>
  <c r="AY225" i="9"/>
  <c r="BC225" i="9"/>
  <c r="BD225" i="9"/>
  <c r="AM226" i="9"/>
  <c r="AN226" i="9"/>
  <c r="AO226" i="9"/>
  <c r="AP226" i="9"/>
  <c r="AQ226" i="9"/>
  <c r="AR226" i="9"/>
  <c r="AS226" i="9"/>
  <c r="AT226" i="9"/>
  <c r="AU226" i="9"/>
  <c r="AV226" i="9"/>
  <c r="AY226" i="9"/>
  <c r="BC226" i="9"/>
  <c r="BD226" i="9"/>
  <c r="AM229" i="9"/>
  <c r="AN229" i="9"/>
  <c r="AO229" i="9"/>
  <c r="AP229" i="9"/>
  <c r="AQ229" i="9"/>
  <c r="AR229" i="9"/>
  <c r="AS229" i="9"/>
  <c r="AT229" i="9"/>
  <c r="AU229" i="9"/>
  <c r="AV229" i="9"/>
  <c r="AY229" i="9"/>
  <c r="BC229" i="9"/>
  <c r="BD229" i="9"/>
  <c r="AM233" i="9"/>
  <c r="AN233" i="9"/>
  <c r="AO233" i="9"/>
  <c r="AP233" i="9"/>
  <c r="AQ233" i="9"/>
  <c r="AR233" i="9"/>
  <c r="AS233" i="9"/>
  <c r="AT233" i="9"/>
  <c r="AU233" i="9"/>
  <c r="AV233" i="9"/>
  <c r="AY233" i="9"/>
  <c r="BG233" i="9" s="1"/>
  <c r="BC233" i="9"/>
  <c r="BD233" i="9"/>
  <c r="BI233" i="9" s="1"/>
  <c r="AM235" i="9"/>
  <c r="AN235" i="9"/>
  <c r="AO235" i="9"/>
  <c r="AP235" i="9"/>
  <c r="AQ235" i="9"/>
  <c r="AR235" i="9"/>
  <c r="AS235" i="9"/>
  <c r="AT235" i="9"/>
  <c r="AU235" i="9"/>
  <c r="AV235" i="9"/>
  <c r="AY235" i="9"/>
  <c r="BC235" i="9"/>
  <c r="BD235" i="9"/>
  <c r="BD236" i="9"/>
  <c r="AX236" i="9" s="1"/>
  <c r="AM237" i="9"/>
  <c r="AN237" i="9"/>
  <c r="AO237" i="9"/>
  <c r="AP237" i="9"/>
  <c r="AQ237" i="9"/>
  <c r="AR237" i="9"/>
  <c r="AS237" i="9"/>
  <c r="AT237" i="9"/>
  <c r="AU237" i="9"/>
  <c r="AV237" i="9"/>
  <c r="AY237" i="9"/>
  <c r="BC237" i="9"/>
  <c r="BD237" i="9"/>
  <c r="AM238" i="9"/>
  <c r="AN238" i="9"/>
  <c r="AO238" i="9"/>
  <c r="AP238" i="9"/>
  <c r="AQ238" i="9"/>
  <c r="AR238" i="9"/>
  <c r="AS238" i="9"/>
  <c r="AT238" i="9"/>
  <c r="AU238" i="9"/>
  <c r="AV238" i="9"/>
  <c r="AY238" i="9"/>
  <c r="BC238" i="9"/>
  <c r="BD238" i="9"/>
  <c r="AM239" i="9"/>
  <c r="AN239" i="9"/>
  <c r="AO239" i="9"/>
  <c r="AP239" i="9"/>
  <c r="AQ239" i="9"/>
  <c r="AR239" i="9"/>
  <c r="AS239" i="9"/>
  <c r="AT239" i="9"/>
  <c r="AU239" i="9"/>
  <c r="AV239" i="9"/>
  <c r="AY239" i="9"/>
  <c r="BC239" i="9"/>
  <c r="BD239" i="9"/>
  <c r="AM240" i="9"/>
  <c r="AN240" i="9"/>
  <c r="AO240" i="9"/>
  <c r="AP240" i="9"/>
  <c r="AQ240" i="9"/>
  <c r="AR240" i="9"/>
  <c r="AS240" i="9"/>
  <c r="AT240" i="9"/>
  <c r="AU240" i="9"/>
  <c r="AV240" i="9"/>
  <c r="AY240" i="9"/>
  <c r="BC240" i="9"/>
  <c r="BD240" i="9"/>
  <c r="AM242" i="9"/>
  <c r="AN242" i="9"/>
  <c r="AO242" i="9"/>
  <c r="AP242" i="9"/>
  <c r="AQ242" i="9"/>
  <c r="AR242" i="9"/>
  <c r="AS242" i="9"/>
  <c r="AT242" i="9"/>
  <c r="AU242" i="9"/>
  <c r="AV242" i="9"/>
  <c r="AY242" i="9"/>
  <c r="BC242" i="9"/>
  <c r="BD242" i="9"/>
  <c r="AM243" i="9"/>
  <c r="AN243" i="9"/>
  <c r="AO243" i="9"/>
  <c r="AP243" i="9"/>
  <c r="AQ243" i="9"/>
  <c r="AR243" i="9"/>
  <c r="AS243" i="9"/>
  <c r="AT243" i="9"/>
  <c r="AU243" i="9"/>
  <c r="AV243" i="9"/>
  <c r="AY243" i="9"/>
  <c r="BC243" i="9"/>
  <c r="BD243" i="9"/>
  <c r="AM245" i="9"/>
  <c r="AN245" i="9"/>
  <c r="AO245" i="9"/>
  <c r="AP245" i="9"/>
  <c r="AQ245" i="9"/>
  <c r="AR245" i="9"/>
  <c r="AS245" i="9"/>
  <c r="AT245" i="9"/>
  <c r="AU245" i="9"/>
  <c r="AV245" i="9"/>
  <c r="AY245" i="9"/>
  <c r="BC245" i="9"/>
  <c r="BD245" i="9"/>
  <c r="AM247" i="9"/>
  <c r="AN247" i="9"/>
  <c r="AO247" i="9"/>
  <c r="AP247" i="9"/>
  <c r="AQ247" i="9"/>
  <c r="AR247" i="9"/>
  <c r="AS247" i="9"/>
  <c r="AT247" i="9"/>
  <c r="AU247" i="9"/>
  <c r="AV247" i="9"/>
  <c r="AY247" i="9"/>
  <c r="BC247" i="9"/>
  <c r="BD247" i="9"/>
  <c r="AM249" i="9"/>
  <c r="AN249" i="9"/>
  <c r="AO249" i="9"/>
  <c r="AP249" i="9"/>
  <c r="AQ249" i="9"/>
  <c r="AR249" i="9"/>
  <c r="AS249" i="9"/>
  <c r="AT249" i="9"/>
  <c r="AU249" i="9"/>
  <c r="AV249" i="9"/>
  <c r="AY249" i="9"/>
  <c r="BC249" i="9"/>
  <c r="BD249" i="9"/>
  <c r="AM250" i="9"/>
  <c r="AN250" i="9"/>
  <c r="AO250" i="9"/>
  <c r="AP250" i="9"/>
  <c r="AQ250" i="9"/>
  <c r="AR250" i="9"/>
  <c r="AS250" i="9"/>
  <c r="AT250" i="9"/>
  <c r="AU250" i="9"/>
  <c r="AV250" i="9"/>
  <c r="AY250" i="9"/>
  <c r="BC250" i="9"/>
  <c r="BD250" i="9"/>
  <c r="AM252" i="9"/>
  <c r="AN252" i="9"/>
  <c r="AO252" i="9"/>
  <c r="AP252" i="9"/>
  <c r="AQ252" i="9"/>
  <c r="AR252" i="9"/>
  <c r="AS252" i="9"/>
  <c r="AT252" i="9"/>
  <c r="AU252" i="9"/>
  <c r="AV252" i="9"/>
  <c r="AY252" i="9"/>
  <c r="BG252" i="9" s="1"/>
  <c r="BC252" i="9"/>
  <c r="BH252" i="9" s="1"/>
  <c r="BD252" i="9"/>
  <c r="AM253" i="9"/>
  <c r="AN253" i="9"/>
  <c r="AO253" i="9"/>
  <c r="AP253" i="9"/>
  <c r="AQ253" i="9"/>
  <c r="AR253" i="9"/>
  <c r="AS253" i="9"/>
  <c r="AT253" i="9"/>
  <c r="AU253" i="9"/>
  <c r="AV253" i="9"/>
  <c r="AY253" i="9"/>
  <c r="BC253" i="9"/>
  <c r="BD253" i="9"/>
  <c r="AM255" i="9"/>
  <c r="AN255" i="9"/>
  <c r="AO255" i="9"/>
  <c r="AP255" i="9"/>
  <c r="AQ255" i="9"/>
  <c r="AR255" i="9"/>
  <c r="AS255" i="9"/>
  <c r="AT255" i="9"/>
  <c r="AU255" i="9"/>
  <c r="AV255" i="9"/>
  <c r="AY255" i="9"/>
  <c r="BG255" i="9" s="1"/>
  <c r="BC255" i="9"/>
  <c r="BD255" i="9"/>
  <c r="BH255" i="9" s="1"/>
  <c r="AM257" i="9"/>
  <c r="AN257" i="9"/>
  <c r="AO257" i="9"/>
  <c r="AP257" i="9"/>
  <c r="AQ257" i="9"/>
  <c r="AR257" i="9"/>
  <c r="AS257" i="9"/>
  <c r="AT257" i="9"/>
  <c r="AU257" i="9"/>
  <c r="AV257" i="9"/>
  <c r="AY257" i="9"/>
  <c r="BG257" i="9" s="1"/>
  <c r="BC257" i="9"/>
  <c r="BD257" i="9"/>
  <c r="BH257" i="9" s="1"/>
  <c r="AM261" i="9"/>
  <c r="AN261" i="9"/>
  <c r="AO261" i="9"/>
  <c r="AP261" i="9"/>
  <c r="AQ261" i="9"/>
  <c r="AR261" i="9"/>
  <c r="AS261" i="9"/>
  <c r="AT261" i="9"/>
  <c r="AU261" i="9"/>
  <c r="AV261" i="9"/>
  <c r="AY261" i="9"/>
  <c r="BC261" i="9"/>
  <c r="BD261" i="9"/>
  <c r="AM262" i="9"/>
  <c r="AN262" i="9"/>
  <c r="AO262" i="9"/>
  <c r="AP262" i="9"/>
  <c r="AQ262" i="9"/>
  <c r="AR262" i="9"/>
  <c r="AS262" i="9"/>
  <c r="AT262" i="9"/>
  <c r="AU262" i="9"/>
  <c r="AV262" i="9"/>
  <c r="AY262" i="9"/>
  <c r="BC262" i="9"/>
  <c r="BD262" i="9"/>
  <c r="AM263" i="9"/>
  <c r="AN263" i="9"/>
  <c r="AO263" i="9"/>
  <c r="AP263" i="9"/>
  <c r="AQ263" i="9"/>
  <c r="AR263" i="9"/>
  <c r="AS263" i="9"/>
  <c r="AT263" i="9"/>
  <c r="AU263" i="9"/>
  <c r="AV263" i="9"/>
  <c r="AY263" i="9"/>
  <c r="BG263" i="9" s="1"/>
  <c r="BC263" i="9"/>
  <c r="BD263" i="9"/>
  <c r="BI263" i="9" s="1"/>
  <c r="AM265" i="9"/>
  <c r="AN265" i="9"/>
  <c r="AO265" i="9"/>
  <c r="AP265" i="9"/>
  <c r="AQ265" i="9"/>
  <c r="AR265" i="9"/>
  <c r="AS265" i="9"/>
  <c r="AT265" i="9"/>
  <c r="AU265" i="9"/>
  <c r="AV265" i="9"/>
  <c r="AY265" i="9"/>
  <c r="BC265" i="9"/>
  <c r="BD265" i="9"/>
  <c r="AM268" i="9"/>
  <c r="AN268" i="9"/>
  <c r="AO268" i="9"/>
  <c r="AP268" i="9"/>
  <c r="AQ268" i="9"/>
  <c r="AR268" i="9"/>
  <c r="AS268" i="9"/>
  <c r="AT268" i="9"/>
  <c r="AU268" i="9"/>
  <c r="AV268" i="9"/>
  <c r="AY268" i="9"/>
  <c r="BC268" i="9"/>
  <c r="BD268" i="9"/>
  <c r="AM269" i="9"/>
  <c r="AN269" i="9"/>
  <c r="AO269" i="9"/>
  <c r="AP269" i="9"/>
  <c r="AQ269" i="9"/>
  <c r="AR269" i="9"/>
  <c r="AS269" i="9"/>
  <c r="AT269" i="9"/>
  <c r="AU269" i="9"/>
  <c r="AV269" i="9"/>
  <c r="AY269" i="9"/>
  <c r="BC269" i="9"/>
  <c r="BD269" i="9"/>
  <c r="AM272" i="9"/>
  <c r="AN272" i="9"/>
  <c r="AO272" i="9"/>
  <c r="AP272" i="9"/>
  <c r="AQ272" i="9"/>
  <c r="AR272" i="9"/>
  <c r="AS272" i="9"/>
  <c r="AT272" i="9"/>
  <c r="AU272" i="9"/>
  <c r="AV272" i="9"/>
  <c r="AY272" i="9"/>
  <c r="BC272" i="9"/>
  <c r="BD272" i="9"/>
  <c r="AM274" i="9"/>
  <c r="AN274" i="9"/>
  <c r="AO274" i="9"/>
  <c r="AP274" i="9"/>
  <c r="AQ274" i="9"/>
  <c r="AR274" i="9"/>
  <c r="AS274" i="9"/>
  <c r="AT274" i="9"/>
  <c r="AU274" i="9"/>
  <c r="AV274" i="9"/>
  <c r="AY274" i="9"/>
  <c r="BC274" i="9"/>
  <c r="BD274" i="9"/>
  <c r="AM275" i="9"/>
  <c r="AN275" i="9"/>
  <c r="AO275" i="9"/>
  <c r="AP275" i="9"/>
  <c r="AQ275" i="9"/>
  <c r="AR275" i="9"/>
  <c r="AS275" i="9"/>
  <c r="AT275" i="9"/>
  <c r="AU275" i="9"/>
  <c r="AV275" i="9"/>
  <c r="AY275" i="9"/>
  <c r="BC275" i="9"/>
  <c r="BD275" i="9"/>
  <c r="AM277" i="9"/>
  <c r="AN277" i="9"/>
  <c r="AO277" i="9"/>
  <c r="AP277" i="9"/>
  <c r="AQ277" i="9"/>
  <c r="AR277" i="9"/>
  <c r="AS277" i="9"/>
  <c r="AT277" i="9"/>
  <c r="AU277" i="9"/>
  <c r="AV277" i="9"/>
  <c r="AY277" i="9"/>
  <c r="BC277" i="9"/>
  <c r="BD277" i="9"/>
  <c r="AM280" i="9"/>
  <c r="AN280" i="9"/>
  <c r="AO280" i="9"/>
  <c r="AP280" i="9"/>
  <c r="AQ280" i="9"/>
  <c r="AR280" i="9"/>
  <c r="AS280" i="9"/>
  <c r="AT280" i="9"/>
  <c r="AU280" i="9"/>
  <c r="AV280" i="9"/>
  <c r="AY280" i="9"/>
  <c r="BG280" i="9" s="1"/>
  <c r="BC280" i="9"/>
  <c r="BD280" i="9"/>
  <c r="BI280" i="9" s="1"/>
  <c r="AM289" i="9"/>
  <c r="AN289" i="9"/>
  <c r="AO289" i="9"/>
  <c r="AP289" i="9"/>
  <c r="AQ289" i="9"/>
  <c r="AR289" i="9"/>
  <c r="AS289" i="9"/>
  <c r="AT289" i="9"/>
  <c r="AU289" i="9"/>
  <c r="AV289" i="9"/>
  <c r="AY289" i="9"/>
  <c r="BC289" i="9"/>
  <c r="BD289" i="9"/>
  <c r="BD5" i="9"/>
  <c r="BI5" i="9" s="1"/>
  <c r="BC5" i="9"/>
  <c r="BH5" i="9" s="1"/>
  <c r="AY5" i="9"/>
  <c r="BG5" i="9" s="1"/>
  <c r="AV5" i="9"/>
  <c r="AU5" i="9"/>
  <c r="AT5" i="9"/>
  <c r="AS5" i="9"/>
  <c r="AR5" i="9"/>
  <c r="AQ5" i="9"/>
  <c r="AP5" i="9"/>
  <c r="AO5" i="9"/>
  <c r="AN5" i="9"/>
  <c r="AM5" i="9"/>
  <c r="BJ280" i="9" l="1"/>
  <c r="BL280" i="9" s="1"/>
  <c r="BJ263" i="9"/>
  <c r="BL263" i="9" s="1"/>
  <c r="BJ255" i="9"/>
  <c r="BL255" i="9" s="1"/>
  <c r="BJ215" i="9"/>
  <c r="BL215" i="9" s="1"/>
  <c r="BJ148" i="9"/>
  <c r="BL148" i="9" s="1"/>
  <c r="BJ137" i="9"/>
  <c r="BL137" i="9" s="1"/>
  <c r="BJ112" i="9"/>
  <c r="BL112" i="9" s="1"/>
  <c r="BJ86" i="9"/>
  <c r="BL86" i="9" s="1"/>
  <c r="BJ63" i="9"/>
  <c r="BL63" i="9" s="1"/>
  <c r="BJ51" i="9"/>
  <c r="BL51" i="9" s="1"/>
  <c r="BJ43" i="9"/>
  <c r="BL43" i="9" s="1"/>
  <c r="BJ29" i="9"/>
  <c r="BL29" i="9" s="1"/>
  <c r="BJ257" i="9"/>
  <c r="BL257" i="9" s="1"/>
  <c r="BJ233" i="9"/>
  <c r="BL233" i="9" s="1"/>
  <c r="BJ204" i="9"/>
  <c r="BL204" i="9" s="1"/>
  <c r="BJ180" i="9"/>
  <c r="BL180" i="9" s="1"/>
  <c r="BJ176" i="9"/>
  <c r="BL176" i="9" s="1"/>
  <c r="BJ118" i="9"/>
  <c r="BL118" i="9" s="1"/>
  <c r="BJ79" i="9"/>
  <c r="BL79" i="9" s="1"/>
  <c r="BJ73" i="9"/>
  <c r="BL73" i="9" s="1"/>
  <c r="BJ39" i="9"/>
  <c r="BL39" i="9" s="1"/>
  <c r="BJ22" i="9"/>
  <c r="BL22" i="9" s="1"/>
  <c r="BJ5" i="9"/>
  <c r="BL5" i="9" s="1"/>
  <c r="BJ252" i="9"/>
  <c r="BL252" i="9" s="1"/>
  <c r="BJ219" i="9"/>
  <c r="BL219" i="9" s="1"/>
  <c r="BJ139" i="9"/>
  <c r="BL139" i="9" s="1"/>
  <c r="BJ119" i="9"/>
  <c r="BL119" i="9" s="1"/>
  <c r="BJ110" i="9"/>
  <c r="BL110" i="9" s="1"/>
  <c r="BJ11" i="9"/>
  <c r="BL11" i="9" s="1"/>
  <c r="BJ173" i="9"/>
  <c r="BL173" i="9" s="1"/>
  <c r="BJ145" i="9"/>
  <c r="BL145" i="9" s="1"/>
  <c r="BJ124" i="9"/>
  <c r="BL124" i="9" s="1"/>
  <c r="BJ62" i="9"/>
  <c r="BL62" i="9" s="1"/>
  <c r="BK56" i="9"/>
  <c r="BL56" i="9" s="1"/>
  <c r="BJ50" i="9"/>
  <c r="BL50" i="9" s="1"/>
  <c r="BJ27" i="9"/>
  <c r="BL27" i="9" s="1"/>
  <c r="AX111" i="9"/>
  <c r="AX55" i="9"/>
  <c r="AX51" i="9"/>
  <c r="AX63" i="9"/>
  <c r="AX150" i="9"/>
  <c r="AX54" i="9"/>
  <c r="AX265" i="9"/>
  <c r="AX45" i="9"/>
  <c r="AW47" i="9"/>
  <c r="AX242" i="9"/>
  <c r="AX238" i="9"/>
  <c r="AX216" i="9"/>
  <c r="AX214" i="9"/>
  <c r="AX166" i="9"/>
  <c r="AX110" i="9"/>
  <c r="AW137" i="9"/>
  <c r="AX148" i="9"/>
  <c r="AX131" i="9"/>
  <c r="AX13" i="9"/>
  <c r="AW156" i="9"/>
  <c r="AW257" i="9"/>
  <c r="AW220" i="9"/>
  <c r="AX262" i="9"/>
  <c r="AX261" i="9"/>
  <c r="AX252" i="9"/>
  <c r="AX237" i="9"/>
  <c r="AX207" i="9"/>
  <c r="AX176" i="9"/>
  <c r="AX157" i="9"/>
  <c r="AX152" i="9"/>
  <c r="AX139" i="9"/>
  <c r="AW58" i="9"/>
  <c r="AX272" i="9"/>
  <c r="AX263" i="9"/>
  <c r="AX180" i="9"/>
  <c r="AX178" i="9"/>
  <c r="AX145" i="9"/>
  <c r="AX138" i="9"/>
  <c r="AW124" i="9"/>
  <c r="AX78" i="9"/>
  <c r="AX77" i="9"/>
  <c r="AX43" i="9"/>
  <c r="AX41" i="9"/>
  <c r="AW277" i="9"/>
  <c r="AX253" i="9"/>
  <c r="AX250" i="9"/>
  <c r="AW237" i="9"/>
  <c r="AX219" i="9"/>
  <c r="AX215" i="9"/>
  <c r="AX179" i="9"/>
  <c r="AX173" i="9"/>
  <c r="AX164" i="9"/>
  <c r="AW119" i="9"/>
  <c r="AW67" i="9"/>
  <c r="AW56" i="9"/>
  <c r="AW25" i="9"/>
  <c r="AW5" i="9"/>
  <c r="AW263" i="9"/>
  <c r="AX257" i="9"/>
  <c r="AW247" i="9"/>
  <c r="AX243" i="9"/>
  <c r="AW240" i="9"/>
  <c r="AX229" i="9"/>
  <c r="AW203" i="9"/>
  <c r="AW166" i="9"/>
  <c r="AX122" i="9"/>
  <c r="AX119" i="9"/>
  <c r="AW114" i="9"/>
  <c r="AW112" i="9"/>
  <c r="AX86" i="9"/>
  <c r="AW80" i="9"/>
  <c r="AX79" i="9"/>
  <c r="AX75" i="9"/>
  <c r="AW73" i="9"/>
  <c r="AX72" i="9"/>
  <c r="AX68" i="9"/>
  <c r="AX59" i="9"/>
  <c r="AX36" i="9"/>
  <c r="AX27" i="9"/>
  <c r="AX19" i="9"/>
  <c r="AX17" i="9"/>
  <c r="AW207" i="9"/>
  <c r="AX203" i="9"/>
  <c r="AW178" i="9"/>
  <c r="AX115" i="9"/>
  <c r="AX113" i="9"/>
  <c r="AX73" i="9"/>
  <c r="AX62" i="9"/>
  <c r="AW39" i="9"/>
  <c r="AW29" i="9"/>
  <c r="AX25" i="9"/>
  <c r="AW255" i="9"/>
  <c r="AW172" i="9"/>
  <c r="AW139" i="9"/>
  <c r="AW78" i="9"/>
  <c r="AX64" i="9"/>
  <c r="AX42" i="9"/>
  <c r="AX22" i="9"/>
  <c r="AX235" i="9"/>
  <c r="AX289" i="9"/>
  <c r="AX275" i="9"/>
  <c r="AW272" i="9"/>
  <c r="AX268" i="9"/>
  <c r="AX255" i="9"/>
  <c r="AW219" i="9"/>
  <c r="AW269" i="9"/>
  <c r="AW262" i="9"/>
  <c r="AW261" i="9"/>
  <c r="AW253" i="9"/>
  <c r="AW250" i="9"/>
  <c r="AW249" i="9"/>
  <c r="AW242" i="9"/>
  <c r="AW226" i="9"/>
  <c r="AW289" i="9"/>
  <c r="AW280" i="9"/>
  <c r="AW275" i="9"/>
  <c r="AW274" i="9"/>
  <c r="AX247" i="9"/>
  <c r="AX240" i="9"/>
  <c r="AW238" i="9"/>
  <c r="AW233" i="9"/>
  <c r="AW229" i="9"/>
  <c r="AX226" i="9"/>
  <c r="AX5" i="9"/>
  <c r="AX280" i="9"/>
  <c r="AX277" i="9"/>
  <c r="AX274" i="9"/>
  <c r="AX269" i="9"/>
  <c r="AW268" i="9"/>
  <c r="AW265" i="9"/>
  <c r="AW252" i="9"/>
  <c r="AX249" i="9"/>
  <c r="AW243" i="9"/>
  <c r="AX239" i="9"/>
  <c r="AX225" i="9"/>
  <c r="AW214" i="9"/>
  <c r="AW239" i="9"/>
  <c r="AW235" i="9"/>
  <c r="AX233" i="9"/>
  <c r="AW225" i="9"/>
  <c r="AX223" i="9"/>
  <c r="AX220" i="9"/>
  <c r="AX204" i="9"/>
  <c r="AX187" i="9"/>
  <c r="AX175" i="9"/>
  <c r="AW164" i="9"/>
  <c r="AW157" i="9"/>
  <c r="AX156" i="9"/>
  <c r="AW150" i="9"/>
  <c r="AW148" i="9"/>
  <c r="AW138" i="9"/>
  <c r="AX137" i="9"/>
  <c r="AX136" i="9"/>
  <c r="AW131" i="9"/>
  <c r="AX124" i="9"/>
  <c r="AX120" i="9"/>
  <c r="AW118" i="9"/>
  <c r="AX117" i="9"/>
  <c r="AW115" i="9"/>
  <c r="AX112" i="9"/>
  <c r="AW111" i="9"/>
  <c r="AX109" i="9"/>
  <c r="AW79" i="9"/>
  <c r="AW77" i="9"/>
  <c r="AW72" i="9"/>
  <c r="AW68" i="9"/>
  <c r="AX58" i="9"/>
  <c r="AX57" i="9"/>
  <c r="AW54" i="9"/>
  <c r="AX47" i="9"/>
  <c r="AW45" i="9"/>
  <c r="AX33" i="9"/>
  <c r="AW19" i="9"/>
  <c r="AX18" i="9"/>
  <c r="AX181" i="9"/>
  <c r="AX172" i="9"/>
  <c r="AW168" i="9"/>
  <c r="AX153" i="9"/>
  <c r="AW122" i="9"/>
  <c r="AX121" i="9"/>
  <c r="AX118" i="9"/>
  <c r="AX114" i="9"/>
  <c r="AW110" i="9"/>
  <c r="AW62" i="9"/>
  <c r="AW50" i="9"/>
  <c r="AW43" i="9"/>
  <c r="AW36" i="9"/>
  <c r="AW35" i="9"/>
  <c r="AW11" i="9"/>
  <c r="AW155" i="9"/>
  <c r="AW152" i="9"/>
  <c r="AW145" i="9"/>
  <c r="AW136" i="9"/>
  <c r="AW117" i="9"/>
  <c r="AW113" i="9"/>
  <c r="AW109" i="9"/>
  <c r="AW75" i="9"/>
  <c r="AW55" i="9"/>
  <c r="AW33" i="9"/>
  <c r="AW18" i="9"/>
  <c r="AW17" i="9"/>
  <c r="AW153" i="9"/>
  <c r="AW121" i="9"/>
  <c r="AW120" i="9"/>
  <c r="AW86" i="9"/>
  <c r="AX80" i="9"/>
  <c r="AX67" i="9"/>
  <c r="AW64" i="9"/>
  <c r="AW63" i="9"/>
  <c r="AW59" i="9"/>
  <c r="AW57" i="9"/>
  <c r="AX56" i="9"/>
  <c r="AW51" i="9"/>
  <c r="AX50" i="9"/>
  <c r="AW42" i="9"/>
  <c r="AW41" i="9"/>
  <c r="AX39" i="9"/>
  <c r="AX35" i="9"/>
  <c r="AX29" i="9"/>
  <c r="AW27" i="9"/>
  <c r="AW22" i="9"/>
  <c r="AX11" i="9"/>
  <c r="AW13" i="9"/>
  <c r="AW245" i="9"/>
  <c r="AX245" i="9"/>
  <c r="AX155" i="9"/>
  <c r="AX168" i="9"/>
  <c r="AX84" i="9"/>
  <c r="AW84" i="9"/>
  <c r="AW215" i="9"/>
  <c r="AW204" i="9"/>
  <c r="AW181" i="9"/>
  <c r="AW179" i="9"/>
  <c r="AW180" i="9"/>
  <c r="AW223" i="9"/>
  <c r="AW216" i="9"/>
  <c r="AW176" i="9"/>
  <c r="AW173" i="9"/>
  <c r="AW187" i="9"/>
  <c r="AW175" i="9"/>
</calcChain>
</file>

<file path=xl/sharedStrings.xml><?xml version="1.0" encoding="utf-8"?>
<sst xmlns="http://schemas.openxmlformats.org/spreadsheetml/2006/main" count="3043" uniqueCount="296">
  <si>
    <t>№ п/п    /     реттік №</t>
  </si>
  <si>
    <t>Ф И О / Ф.А.Ә</t>
  </si>
  <si>
    <t>табель №</t>
  </si>
  <si>
    <t>должность /   лауазым</t>
  </si>
  <si>
    <t>разряд / дәреже</t>
  </si>
  <si>
    <t>МВЗ</t>
  </si>
  <si>
    <t>Оның ішнде     /     Из них</t>
  </si>
  <si>
    <t>Оның ішнде / Из них</t>
  </si>
  <si>
    <t>Кезекті еңбек демалыс / Очередной трудовой отпуск (О)</t>
  </si>
  <si>
    <t>Бала күтуіне байланысты демалыс / Отпуск по уходу за ребёнком (Р)</t>
  </si>
  <si>
    <t>уақытша еңбекке жарамсыздық қағазы /  лист врем. нетрудоспособности (Б)</t>
  </si>
  <si>
    <t>Әкімшіліктің рұксатымен  келмеген уақыты/С разрешния администрации (А)</t>
  </si>
  <si>
    <t>Оқу / Учёба (У)</t>
  </si>
  <si>
    <t>Себепсіз жағдайлармен жұмысқа шықпаған уақыты / Прогулы (П)</t>
  </si>
  <si>
    <t>Жұмыс мерзімінен артық сағаты  /   Свехурочные</t>
  </si>
  <si>
    <t>Демалыс және мереке / Выходные и праздничные</t>
  </si>
  <si>
    <t>қосымша төлем / доплата</t>
  </si>
  <si>
    <t>вид работ</t>
  </si>
  <si>
    <t>Келген күндері/Дни явок</t>
  </si>
  <si>
    <t>Келмеген күндері (адам күн)/Неявки (чел дней)</t>
  </si>
  <si>
    <t>Іссапар  /командировка (К)</t>
  </si>
  <si>
    <t>Демалыс және мереке күндері  /Выходные и праздничные дни (В)</t>
  </si>
  <si>
    <t>Барлық күнтізбелік күндер/ Всего календарных дней</t>
  </si>
  <si>
    <t>БАРЛЫҒЫ / Всего часов</t>
  </si>
  <si>
    <t>Нақты жұмыс атқарған уақыты/Отработано часов фактически</t>
  </si>
  <si>
    <t>Жолға кеткен уақыты/Время в пути</t>
  </si>
  <si>
    <t>Заң бойынша келмеген уақыты / разрешенные законом (Г,Д)</t>
  </si>
  <si>
    <t>Түнгі сағаттар/   Ночные</t>
  </si>
  <si>
    <t>Нақтылы жұмыс уақыты  / Фактической работы</t>
  </si>
  <si>
    <t>төлем / оплата</t>
  </si>
  <si>
    <t>Доплата за вахтовый метод</t>
  </si>
  <si>
    <t>Заказ</t>
  </si>
  <si>
    <t>главный специалист ПТО</t>
  </si>
  <si>
    <t>главный специалист отдела кадров</t>
  </si>
  <si>
    <t>главный специалист отдела экономики и заработной платы</t>
  </si>
  <si>
    <t>ведущий инженер ОТ и ТБ</t>
  </si>
  <si>
    <t>главный специалист ОМ</t>
  </si>
  <si>
    <t>главный механик</t>
  </si>
  <si>
    <t>главный специалист ОБ</t>
  </si>
  <si>
    <t>Аубакирова Ляйля Амангельдиевна</t>
  </si>
  <si>
    <t>Амиркул Аян Аюбжанулы</t>
  </si>
  <si>
    <t>Бактыбаева Эльмира Нуртазиновна</t>
  </si>
  <si>
    <t>Карпенко Анжелика Андреевна</t>
  </si>
  <si>
    <t>Калиакбарова Канаткуль Култаевна</t>
  </si>
  <si>
    <t>Миллер Роман Адольфович</t>
  </si>
  <si>
    <t>Ракишев Серик Муратович</t>
  </si>
  <si>
    <t>Арцыбашев Юрий Алексеевич</t>
  </si>
  <si>
    <t>мастер РЭМ</t>
  </si>
  <si>
    <t>Жунусбеков Жумаш</t>
  </si>
  <si>
    <t>дорожный мастер</t>
  </si>
  <si>
    <t>Махабаев Боранбай Ильясович</t>
  </si>
  <si>
    <t>Кокишев Кайрат Сафиолаевич</t>
  </si>
  <si>
    <t>начальник базы</t>
  </si>
  <si>
    <t>Оспанов Азамат Айтказыевич</t>
  </si>
  <si>
    <t>Оспанов Омир Токтагулович</t>
  </si>
  <si>
    <t>дорожный мастер по учету МВСП</t>
  </si>
  <si>
    <t>Сабитов Асылбек Алтаевич</t>
  </si>
  <si>
    <t>Ширимбеков Жумабай Байкенович</t>
  </si>
  <si>
    <t>Байбулова Жумакуль Баймагамбетовна</t>
  </si>
  <si>
    <t>кладовщик</t>
  </si>
  <si>
    <t>Скиданов Дмитрий Николаевич</t>
  </si>
  <si>
    <t>составитель поездов</t>
  </si>
  <si>
    <t>Байрамова Лариса Геннадьевна</t>
  </si>
  <si>
    <t>проводник</t>
  </si>
  <si>
    <t>Сакеева Меруерт Сериковна</t>
  </si>
  <si>
    <t>фельдшер</t>
  </si>
  <si>
    <t>Тулегенова Салтанат Турехановна</t>
  </si>
  <si>
    <t>Серикова Умит Анжикеновна</t>
  </si>
  <si>
    <t>сторож</t>
  </si>
  <si>
    <t>Садыкова Злиха Кайргалиевна</t>
  </si>
  <si>
    <t>заведующий общественным питанием</t>
  </si>
  <si>
    <t>Левченко Василий Николаевич</t>
  </si>
  <si>
    <t>наладчик по ремонту и обслуживанию дизельных установок</t>
  </si>
  <si>
    <t>Жақсыбек Болат Нығыманұлы</t>
  </si>
  <si>
    <t>наладчик по ремонту и обслуживанию электрооборудования</t>
  </si>
  <si>
    <t>Гервых Андрей Иосифович</t>
  </si>
  <si>
    <t>наладчик по ремонту и обслуживанию гидрооборудования</t>
  </si>
  <si>
    <t>Сыздыков Асхат Сансызбаевич</t>
  </si>
  <si>
    <t>Картаев Айткожа Абдуллаевич</t>
  </si>
  <si>
    <t>Абилдаев Алмат Айдарбекович</t>
  </si>
  <si>
    <t>Ермеков Максат Асенович</t>
  </si>
  <si>
    <t>Боранбай Нуркен Алимжанович</t>
  </si>
  <si>
    <t>Альжанов Жаксылык Ермуханович</t>
  </si>
  <si>
    <t>машинист Duomatic-08-32U</t>
  </si>
  <si>
    <t>Абдыманов Абзал Бейсенулы</t>
  </si>
  <si>
    <t>Атыгаев Талгат Габдрахманович</t>
  </si>
  <si>
    <t>машинист USP-2005</t>
  </si>
  <si>
    <t>Дюсенов Ербол  Каирбекович</t>
  </si>
  <si>
    <t>Ермагамбетов Аслан Ержанулы</t>
  </si>
  <si>
    <t xml:space="preserve"> машинист Duomatic -08-32U </t>
  </si>
  <si>
    <t>Сарсенбеков Азамат Орикбайулы</t>
  </si>
  <si>
    <t>Абилов Жанат Корганбекович</t>
  </si>
  <si>
    <t>Омирсериков Диас Русланович</t>
  </si>
  <si>
    <t>Кызданов Нурлан Куантаевич</t>
  </si>
  <si>
    <t>машинист USP -2005</t>
  </si>
  <si>
    <t>Урестембеков Ерлан Минасипович</t>
  </si>
  <si>
    <t>Спехов Игорь Андреевич</t>
  </si>
  <si>
    <t>машинист ВПРМ</t>
  </si>
  <si>
    <t>Нурмаганбетов Азамат Бекимович</t>
  </si>
  <si>
    <t>Гречко Дмитрий Олегович</t>
  </si>
  <si>
    <t>машинист ПБР</t>
  </si>
  <si>
    <t>Тюлегенов Жанболат Жанабаевич</t>
  </si>
  <si>
    <t>Рысбаев Султанали Бекмуратович</t>
  </si>
  <si>
    <t xml:space="preserve">машинист ВПРМ </t>
  </si>
  <si>
    <t>Бекмагамбетов Кайркен</t>
  </si>
  <si>
    <t>Бейсенбаев Мырзагали</t>
  </si>
  <si>
    <t>Ешмағамбет Нұртай Бескенұлы</t>
  </si>
  <si>
    <t>Григорьев Александр Васильевич</t>
  </si>
  <si>
    <t>Сагатбаев Саят Сабыржанович</t>
  </si>
  <si>
    <t>Ибрашов Мейримхан Исмаханович</t>
  </si>
  <si>
    <t>Жумашев Нуралы Зиядинович</t>
  </si>
  <si>
    <t>Кирпичёв Сергей Николаевич</t>
  </si>
  <si>
    <t>Байбазаров Куаныш Алпысбайулы</t>
  </si>
  <si>
    <t>Иванов Эдуард Васильевич</t>
  </si>
  <si>
    <t>Жетимеков Галым Амангельдиевич</t>
  </si>
  <si>
    <t>Шматенко Сергей Павлович</t>
  </si>
  <si>
    <t>Пига Евгений Александрович</t>
  </si>
  <si>
    <t>Рахманов Берик Скакович</t>
  </si>
  <si>
    <t>Лаврентьев Денис Николаевич</t>
  </si>
  <si>
    <t>Бекмагамбетов Саят Кайркенович</t>
  </si>
  <si>
    <t>Руденко Сергей Сергеевич</t>
  </si>
  <si>
    <t>Акшалов Багдад Кенжебаевич</t>
  </si>
  <si>
    <t>Пархомюк Николай Владимирович</t>
  </si>
  <si>
    <t>машинист МПРУ</t>
  </si>
  <si>
    <t>Сагиндиков Жанат Жанатович</t>
  </si>
  <si>
    <t>Хавалхад Есенгелді</t>
  </si>
  <si>
    <t>Жаукумов Кайрат Рахишулы</t>
  </si>
  <si>
    <t>Жәден Кәрғұл Ықыбайұлы</t>
  </si>
  <si>
    <t>водитель автобуса ПАЗ</t>
  </si>
  <si>
    <t>водитель грузовой автомашины</t>
  </si>
  <si>
    <t xml:space="preserve">Топаев Сайлау Калтаевич  </t>
  </si>
  <si>
    <t>Мыктыбеков Асылбек Мажитович</t>
  </si>
  <si>
    <t>Кусаинов Андрей Сергеевич</t>
  </si>
  <si>
    <t>наладчик машин и механизмов</t>
  </si>
  <si>
    <t>Шматенко Павел Николаевич</t>
  </si>
  <si>
    <t xml:space="preserve">Гречко Александр Олегович   </t>
  </si>
  <si>
    <t>электромонтер по ремонту и обслуживанию эл-я</t>
  </si>
  <si>
    <t>Надтока Александр Петрович</t>
  </si>
  <si>
    <t>тракторист трактора МТЗ-82</t>
  </si>
  <si>
    <t>Пархомюк Владимир Николаевич</t>
  </si>
  <si>
    <t>водитель вахтовки</t>
  </si>
  <si>
    <t>Алехин Александр Павлович</t>
  </si>
  <si>
    <t>машинист УК</t>
  </si>
  <si>
    <t>Аллаёров Бахтиёр Амиркулович</t>
  </si>
  <si>
    <t>машинист ХДВ</t>
  </si>
  <si>
    <t>Ауесбаев Дархан Ермекович</t>
  </si>
  <si>
    <t>машинист бульдозера</t>
  </si>
  <si>
    <t>Байтасов Мейржан Амангельдыевич</t>
  </si>
  <si>
    <t>Баянов Амангельды Бактиярович</t>
  </si>
  <si>
    <t>машинист КДКК</t>
  </si>
  <si>
    <t>Бадретдинов Рузалим Равкатович</t>
  </si>
  <si>
    <t>Гарифулин Сабиржан Григорьевич</t>
  </si>
  <si>
    <t>машинист МПД</t>
  </si>
  <si>
    <t>машинист автокрана</t>
  </si>
  <si>
    <t>Жанту Манарбек</t>
  </si>
  <si>
    <t>машинист КДЭ</t>
  </si>
  <si>
    <t>Жумабаев Эльдар Маралович</t>
  </si>
  <si>
    <t>Каричаев Ахмаджан Мухамеджанович</t>
  </si>
  <si>
    <t>Копбаев Берик Нургисаулы</t>
  </si>
  <si>
    <t>Кусайнов Манат</t>
  </si>
  <si>
    <t>машинист погрузчика</t>
  </si>
  <si>
    <t>Мейржан Әсет Мейржанұлы</t>
  </si>
  <si>
    <t>Мұқамбетжанов Жарқын Сексенбайұлы</t>
  </si>
  <si>
    <t>Отархан Жеңісхан</t>
  </si>
  <si>
    <t>Плотников Максим Викторович</t>
  </si>
  <si>
    <t>машинист ВПО</t>
  </si>
  <si>
    <t>Сагимбаев Дауылбай Турбекулы</t>
  </si>
  <si>
    <t>Суиембаев Курмангазы</t>
  </si>
  <si>
    <t xml:space="preserve">Сулейменов Нураш Алдашович   </t>
  </si>
  <si>
    <t>Тосельбаев Рашид Алимханович</t>
  </si>
  <si>
    <t>Хатамов Олег Анарович</t>
  </si>
  <si>
    <t>Шаисламов Фаил Менгарипович</t>
  </si>
  <si>
    <t>Амрин Танирберген Толеутайулы</t>
  </si>
  <si>
    <t>монтер пути</t>
  </si>
  <si>
    <t>Даурембеков Сабит Мухаметжанович</t>
  </si>
  <si>
    <t>Махин Боранбай Нургалиулы</t>
  </si>
  <si>
    <t>Матуленко Николай Борисович</t>
  </si>
  <si>
    <t>Нурпеисов Курманали Ордалыулы</t>
  </si>
  <si>
    <t>Попов Александр Николаевич</t>
  </si>
  <si>
    <t>Онгарбаев Саят Жылкибаевич</t>
  </si>
  <si>
    <t>Танжариков Талгат Толепбергенович</t>
  </si>
  <si>
    <t>Маясаров Еркебулан Толеукулович</t>
  </si>
  <si>
    <t>Аппасов Омирбек Хамитович</t>
  </si>
  <si>
    <t>Аймишев Азамат Жанатович</t>
  </si>
  <si>
    <t>Карабалин Ерген Базарбаевич</t>
  </si>
  <si>
    <t>Адамбеков Тауиржан Каирович</t>
  </si>
  <si>
    <t>Бесимов  Шимбулат  Жаксылыкович</t>
  </si>
  <si>
    <t>Тусупжанова Айгуль Канатовна</t>
  </si>
  <si>
    <t>повар</t>
  </si>
  <si>
    <t>Алмурзаев Азамат Айтмаганбетович</t>
  </si>
  <si>
    <t>Әлиакбаров Нұржан Жолдасбекұлы</t>
  </si>
  <si>
    <t>Дуйсеков Руслан Жумаханович</t>
  </si>
  <si>
    <t>Нуртазин Максат Абилмажитович</t>
  </si>
  <si>
    <t>Рымбеков Канат Молдабаевич</t>
  </si>
  <si>
    <t>Шахупов Мурат Забихуллинович</t>
  </si>
  <si>
    <t xml:space="preserve">Турсумбеков  Марат Кадыркулулы  </t>
  </si>
  <si>
    <t xml:space="preserve">Мейрманов Серик Жексембиевич   </t>
  </si>
  <si>
    <t xml:space="preserve">Балтабаев  Кайрат Галымович  </t>
  </si>
  <si>
    <t xml:space="preserve">Жұбай Ерболды  </t>
  </si>
  <si>
    <t xml:space="preserve">Кунедилов Нуралы Даригулулы   </t>
  </si>
  <si>
    <t xml:space="preserve">Омаров Айдос  Тулеутаевич  </t>
  </si>
  <si>
    <t xml:space="preserve">Әбдуәлиев Бағлан Талғатұлы  </t>
  </si>
  <si>
    <t xml:space="preserve">Кошкимбаев Тохтар Маратович   </t>
  </si>
  <si>
    <t xml:space="preserve">Нұрмұхамедов  Заңғар  Ғазизұлы </t>
  </si>
  <si>
    <t xml:space="preserve">Фомин Владимир  Дмитриевич  </t>
  </si>
  <si>
    <t xml:space="preserve">Надралиева  Гулпан Шераликызы    </t>
  </si>
  <si>
    <t>Мукашева Замзагул  Тулешовна</t>
  </si>
  <si>
    <t>кухонный работник</t>
  </si>
  <si>
    <t xml:space="preserve">Попова Александра  Ивановна </t>
  </si>
  <si>
    <t>директор ПМС</t>
  </si>
  <si>
    <t xml:space="preserve">Маясаров Сержан Саткулович   </t>
  </si>
  <si>
    <t>Какенов Канат Ержанатович</t>
  </si>
  <si>
    <t>Нумалов Александр Олегович</t>
  </si>
  <si>
    <t>Шильмагамбетов Маулет Бисембаевич</t>
  </si>
  <si>
    <t>Шарипов Манарбек Тлеуханович</t>
  </si>
  <si>
    <t xml:space="preserve">начальник управления по эксплуатаций путевых машин </t>
  </si>
  <si>
    <t xml:space="preserve">Амиржанов  Елдос Ахметович   </t>
  </si>
  <si>
    <t xml:space="preserve">Абдрахманов Мухтар  Кенесалиевич </t>
  </si>
  <si>
    <t xml:space="preserve">Корганбекова  Кенжекуль  Усербаевна  </t>
  </si>
  <si>
    <t xml:space="preserve">Амантаев Сайлау  Жунусбекович  </t>
  </si>
  <si>
    <t xml:space="preserve">Попова Альфия  Тауфиковна  </t>
  </si>
  <si>
    <t xml:space="preserve">Аллаёров  Баходур Амиркулович    </t>
  </si>
  <si>
    <t xml:space="preserve">Кенжибаева  Бактикуль   Аптазиовна   </t>
  </si>
  <si>
    <t xml:space="preserve">Гайчуков  Валерий  Владимирович   </t>
  </si>
  <si>
    <t xml:space="preserve">Ныгметов  Кунтуган  Ныгметулы  </t>
  </si>
  <si>
    <t>8д</t>
  </si>
  <si>
    <t>В</t>
  </si>
  <si>
    <t>Б</t>
  </si>
  <si>
    <t>машинист ПТЛ</t>
  </si>
  <si>
    <t>электрогазосварщик</t>
  </si>
  <si>
    <t>машинист ЭЛБ</t>
  </si>
  <si>
    <t>8/4</t>
  </si>
  <si>
    <t xml:space="preserve">Нургалиев  Азамат  Байназарулы </t>
  </si>
  <si>
    <t>август месяц / тамыз айы 2016 г./ж.</t>
  </si>
  <si>
    <t>Жаксыбаев Бауыржан Нургалиевич</t>
  </si>
  <si>
    <t>Р</t>
  </si>
  <si>
    <t>О</t>
  </si>
  <si>
    <t>Кошкимбаев Олжас Маратович</t>
  </si>
  <si>
    <t>Бұхарбек Мұрақат</t>
  </si>
  <si>
    <t>Шакетаев Арман Маратович</t>
  </si>
  <si>
    <t>Жакей Медет Болатбекулы</t>
  </si>
  <si>
    <t>Иванов Анатолий Ленидович</t>
  </si>
  <si>
    <t>Абдуллин Аданбек Есимханович</t>
  </si>
  <si>
    <t>Алиманов Талгат</t>
  </si>
  <si>
    <t>Дауренбеков Саян Сабитулы</t>
  </si>
  <si>
    <t>Самаров Азамат Амангельдинович</t>
  </si>
  <si>
    <t>Мусин Кайрат Зинулаевич</t>
  </si>
  <si>
    <t xml:space="preserve">Амандық Бақытжан  Қайратұлы  </t>
  </si>
  <si>
    <t>Кайратбеков Дауржан Боранбаевич</t>
  </si>
  <si>
    <t>Тлеужанов Омирзак Жаксылыкулы</t>
  </si>
  <si>
    <t>Тлеужанов Жанузак Апакаевич</t>
  </si>
  <si>
    <t>Ахметов Батырхан Ерланович</t>
  </si>
  <si>
    <t>Еспаев Исатай Тезекбайулы</t>
  </si>
  <si>
    <t>Жакеев Самен Алдабергенович</t>
  </si>
  <si>
    <t>водитель автокрана</t>
  </si>
  <si>
    <t xml:space="preserve">Егімбек Нұрбек Дуйсенбайұлы  </t>
  </si>
  <si>
    <t xml:space="preserve">Қыдырбаев Сағындық Қабденұлы  </t>
  </si>
  <si>
    <t>Кабжанов Амиржан Айдосович</t>
  </si>
  <si>
    <t xml:space="preserve">Мақсұтхан Асхат Талғатұлы </t>
  </si>
  <si>
    <t>Абдикеров Данияр Казиевич</t>
  </si>
  <si>
    <t>Ушуров Ренат Рахимович</t>
  </si>
  <si>
    <t>Аскарбеков Мадияр Мирамович</t>
  </si>
  <si>
    <t xml:space="preserve">Сейдахмет Нұрболат Асылұлы </t>
  </si>
  <si>
    <t>Калиев Дюсембек Уалиевич</t>
  </si>
  <si>
    <t>Касымов Думан Амантаевич</t>
  </si>
  <si>
    <t>водитель грузового автотранспорта</t>
  </si>
  <si>
    <t>Нұрсейіт  Қанағат</t>
  </si>
  <si>
    <t xml:space="preserve"> Омар Қуаныш </t>
  </si>
  <si>
    <t>Исатаев Кайрат Жусупович</t>
  </si>
  <si>
    <t>Шкильняк Виктор Аркадьевич</t>
  </si>
  <si>
    <t>Туманов Виктор Викторович</t>
  </si>
  <si>
    <t>Нурманов Ильяс Калдыбекович</t>
  </si>
  <si>
    <t>Молдажаров Ерганат Амангельдыевич</t>
  </si>
  <si>
    <t>Байбосынов Даурен Еркинович</t>
  </si>
  <si>
    <t>Жакенов Касым Айтбекович</t>
  </si>
  <si>
    <t>Казанбаев Серик Зикирович</t>
  </si>
  <si>
    <t>Жанабаев Бауыржан Усенулы</t>
  </si>
  <si>
    <t>Әзенов Аибек Алпамысұлы</t>
  </si>
  <si>
    <t>Герасимец Иван Сергеевич</t>
  </si>
  <si>
    <t>машинист динамического стабилизатора</t>
  </si>
  <si>
    <t>А</t>
  </si>
  <si>
    <t>4/7</t>
  </si>
  <si>
    <t>1/10</t>
  </si>
  <si>
    <t>2/9</t>
  </si>
  <si>
    <t>3/8</t>
  </si>
  <si>
    <t>Д</t>
  </si>
  <si>
    <t>8/3</t>
  </si>
  <si>
    <t>4/4</t>
  </si>
  <si>
    <t>7/1</t>
  </si>
  <si>
    <t>5/6</t>
  </si>
  <si>
    <t>6/5</t>
  </si>
  <si>
    <t>токарь</t>
  </si>
  <si>
    <t>Абильдин Жанболат Сайдалинович</t>
  </si>
  <si>
    <t>3/5</t>
  </si>
  <si>
    <t>5/3</t>
  </si>
  <si>
    <t>2/6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</si>
</sst>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2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6"/>
      <name val="Arial"/>
      <family val="2"/>
      <charset val="204"/>
    </font>
    <font>
      <sz val="14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name val="Arial"/>
      <family val="2"/>
      <charset val="204"/>
    </font>
    <font>
      <sz val="18"/>
      <color theme="1"/>
      <name val="Arial"/>
      <family val="2"/>
      <charset val="204"/>
    </font>
    <font>
      <b/>
      <sz val="18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5" fillId="0" borderId="0"/>
  </cellStyleXfs>
  <cellXfs count="109">
    <xf numFmtId="0" fontId="0" fillId="0" borderId="0" xfId="0"/>
    <xf numFmtId="0" fontId="8" fillId="0" borderId="0" xfId="0" applyFont="1"/>
    <xf numFmtId="0" fontId="0" fillId="0" borderId="0" xfId="0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2" borderId="1" xfId="3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2" borderId="1" xfId="4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left" vertical="center" wrapText="1"/>
    </xf>
    <xf numFmtId="0" fontId="10" fillId="2" borderId="5" xfId="3" applyNumberFormat="1" applyFont="1" applyFill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 applyProtection="1">
      <alignment horizontal="center" vertical="center"/>
      <protection locked="0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 wrapText="1"/>
    </xf>
    <xf numFmtId="0" fontId="10" fillId="3" borderId="5" xfId="0" applyNumberFormat="1" applyFont="1" applyFill="1" applyBorder="1" applyAlignment="1">
      <alignment horizontal="center" vertical="center" wrapText="1"/>
    </xf>
    <xf numFmtId="0" fontId="10" fillId="2" borderId="1" xfId="5" quotePrefix="1" applyNumberFormat="1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left" vertical="center" wrapText="1"/>
    </xf>
    <xf numFmtId="0" fontId="10" fillId="2" borderId="1" xfId="5" applyNumberFormat="1" applyFont="1" applyFill="1" applyBorder="1" applyAlignment="1">
      <alignment horizontal="center" vertical="center"/>
    </xf>
    <xf numFmtId="0" fontId="10" fillId="2" borderId="5" xfId="6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left" vertical="center" wrapText="1"/>
    </xf>
    <xf numFmtId="0" fontId="10" fillId="2" borderId="1" xfId="6" applyNumberFormat="1" applyFont="1" applyFill="1" applyBorder="1" applyAlignment="1">
      <alignment horizontal="center" vertical="center"/>
    </xf>
    <xf numFmtId="0" fontId="10" fillId="2" borderId="1" xfId="6" quotePrefix="1" applyNumberFormat="1" applyFont="1" applyFill="1" applyBorder="1" applyAlignment="1">
      <alignment horizontal="center" vertical="center"/>
    </xf>
    <xf numFmtId="0" fontId="14" fillId="2" borderId="1" xfId="4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4" fillId="2" borderId="1" xfId="1" applyFont="1" applyFill="1" applyBorder="1" applyAlignment="1">
      <alignment vertical="center"/>
    </xf>
    <xf numFmtId="0" fontId="14" fillId="2" borderId="5" xfId="4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2" borderId="0" xfId="1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4" fillId="2" borderId="0" xfId="1" applyFont="1" applyFill="1" applyAlignment="1">
      <alignment vertical="center"/>
    </xf>
    <xf numFmtId="0" fontId="13" fillId="2" borderId="1" xfId="0" applyNumberFormat="1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1" xfId="1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0" fillId="0" borderId="0" xfId="0" applyFont="1"/>
    <xf numFmtId="49" fontId="10" fillId="2" borderId="5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2" borderId="1" xfId="3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1" fontId="10" fillId="3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vertical="center" wrapText="1"/>
    </xf>
    <xf numFmtId="1" fontId="12" fillId="2" borderId="1" xfId="0" applyNumberFormat="1" applyFont="1" applyFill="1" applyBorder="1" applyAlignment="1">
      <alignment vertical="center"/>
    </xf>
    <xf numFmtId="1" fontId="15" fillId="2" borderId="1" xfId="0" applyNumberFormat="1" applyFont="1" applyFill="1" applyBorder="1" applyAlignment="1">
      <alignment vertical="center"/>
    </xf>
    <xf numFmtId="1" fontId="16" fillId="2" borderId="1" xfId="0" applyNumberFormat="1" applyFont="1" applyFill="1" applyBorder="1" applyAlignment="1" applyProtection="1">
      <alignment vertical="center"/>
      <protection locked="0"/>
    </xf>
    <xf numFmtId="1" fontId="15" fillId="2" borderId="1" xfId="0" applyNumberFormat="1" applyFont="1" applyFill="1" applyBorder="1" applyAlignment="1" applyProtection="1">
      <alignment vertical="center"/>
      <protection locked="0"/>
    </xf>
    <xf numFmtId="1" fontId="15" fillId="2" borderId="1" xfId="0" applyNumberFormat="1" applyFont="1" applyFill="1" applyBorder="1" applyAlignment="1">
      <alignment vertical="center" wrapText="1"/>
    </xf>
    <xf numFmtId="1" fontId="12" fillId="0" borderId="1" xfId="0" applyNumberFormat="1" applyFont="1" applyFill="1" applyBorder="1" applyAlignment="1">
      <alignment vertical="center"/>
    </xf>
    <xf numFmtId="0" fontId="8" fillId="0" borderId="0" xfId="0" applyFont="1" applyAlignment="1"/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" fontId="9" fillId="0" borderId="0" xfId="0" applyNumberFormat="1" applyFont="1" applyAlignment="1">
      <alignment vertical="center"/>
    </xf>
    <xf numFmtId="4" fontId="2" fillId="0" borderId="5" xfId="0" applyNumberFormat="1" applyFont="1" applyFill="1" applyBorder="1" applyAlignment="1">
      <alignment vertical="center" textRotation="90" wrapText="1"/>
    </xf>
    <xf numFmtId="4" fontId="2" fillId="0" borderId="1" xfId="0" applyNumberFormat="1" applyFont="1" applyFill="1" applyBorder="1" applyAlignment="1">
      <alignment vertical="center" textRotation="90" wrapText="1"/>
    </xf>
    <xf numFmtId="49" fontId="12" fillId="2" borderId="1" xfId="0" applyNumberFormat="1" applyFont="1" applyFill="1" applyBorder="1" applyAlignment="1">
      <alignment vertical="center"/>
    </xf>
    <xf numFmtId="1" fontId="17" fillId="2" borderId="1" xfId="0" applyNumberFormat="1" applyFont="1" applyFill="1" applyBorder="1" applyAlignment="1">
      <alignment vertical="center"/>
    </xf>
    <xf numFmtId="1" fontId="10" fillId="0" borderId="1" xfId="0" applyNumberFormat="1" applyFont="1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1" fillId="0" borderId="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20" fillId="0" borderId="0" xfId="0" applyFont="1" applyAlignment="1"/>
    <xf numFmtId="0" fontId="21" fillId="0" borderId="0" xfId="0" applyFont="1"/>
    <xf numFmtId="0" fontId="19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vertical="center" textRotation="90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vertical="center" textRotation="90" wrapText="1"/>
    </xf>
    <xf numFmtId="4" fontId="2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textRotation="90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vertical="center" wrapText="1"/>
    </xf>
    <xf numFmtId="4" fontId="2" fillId="0" borderId="9" xfId="0" applyNumberFormat="1" applyFont="1" applyFill="1" applyBorder="1" applyAlignment="1">
      <alignment vertical="center" wrapText="1"/>
    </xf>
    <xf numFmtId="4" fontId="2" fillId="0" borderId="2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7">
    <cellStyle name="Обычный" xfId="0" builtinId="0"/>
    <cellStyle name="Обычный 2" xfId="1"/>
    <cellStyle name="Обычный 2 13" xfId="4"/>
    <cellStyle name="Обычный 2 2" xfId="5"/>
    <cellStyle name="Обычный 3" xfId="6"/>
    <cellStyle name="Обычный 8" xfId="2"/>
    <cellStyle name="Обычный_Лист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7"/>
  <sheetViews>
    <sheetView tabSelected="1" view="pageBreakPreview" zoomScale="46" zoomScaleNormal="55" zoomScaleSheetLayoutView="46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B1" sqref="B1:B4"/>
    </sheetView>
  </sheetViews>
  <sheetFormatPr defaultRowHeight="28.5" x14ac:dyDescent="0.45"/>
  <cols>
    <col min="1" max="1" width="9.28515625" customWidth="1"/>
    <col min="2" max="2" width="73.85546875" style="2" customWidth="1"/>
    <col min="3" max="3" width="9.28515625" customWidth="1"/>
    <col min="4" max="4" width="38.140625" customWidth="1"/>
    <col min="5" max="5" width="6.42578125" style="70" customWidth="1"/>
    <col min="6" max="6" width="20.28515625" customWidth="1"/>
    <col min="7" max="7" width="6.7109375" customWidth="1"/>
    <col min="8" max="8" width="5.28515625" customWidth="1"/>
    <col min="9" max="9" width="5.85546875" customWidth="1"/>
    <col min="10" max="10" width="6.7109375" customWidth="1"/>
    <col min="11" max="12" width="5.28515625" customWidth="1"/>
    <col min="13" max="13" width="5.42578125" style="53" customWidth="1"/>
    <col min="14" max="14" width="5.140625" customWidth="1"/>
    <col min="15" max="15" width="5.28515625" customWidth="1"/>
    <col min="16" max="16" width="5.85546875" customWidth="1"/>
    <col min="17" max="17" width="5.28515625" customWidth="1"/>
    <col min="18" max="18" width="5.5703125" customWidth="1"/>
    <col min="19" max="19" width="5.7109375" customWidth="1"/>
    <col min="20" max="20" width="5.5703125" customWidth="1"/>
    <col min="21" max="21" width="6" customWidth="1"/>
    <col min="22" max="22" width="5.28515625" customWidth="1"/>
    <col min="23" max="34" width="5.5703125" customWidth="1"/>
    <col min="35" max="35" width="6" customWidth="1"/>
    <col min="36" max="36" width="6.42578125" customWidth="1"/>
    <col min="37" max="37" width="5.5703125" customWidth="1"/>
    <col min="38" max="38" width="6.140625" customWidth="1"/>
    <col min="39" max="39" width="6.85546875" style="2" customWidth="1"/>
    <col min="40" max="40" width="7.140625" style="2" customWidth="1"/>
    <col min="41" max="42" width="5.7109375" style="2" customWidth="1"/>
    <col min="43" max="43" width="4.7109375" style="2" customWidth="1"/>
    <col min="44" max="45" width="6.5703125" style="2" customWidth="1"/>
    <col min="46" max="47" width="4.7109375" style="2" customWidth="1"/>
    <col min="48" max="48" width="6" style="2" customWidth="1"/>
    <col min="49" max="49" width="8.42578125" style="2" customWidth="1"/>
    <col min="50" max="50" width="7.5703125" style="2" customWidth="1"/>
    <col min="51" max="51" width="13.42578125" style="2" customWidth="1"/>
    <col min="52" max="52" width="6.85546875" style="2" customWidth="1"/>
    <col min="53" max="53" width="4.7109375" style="2" customWidth="1"/>
    <col min="54" max="55" width="6" style="2" customWidth="1"/>
    <col min="56" max="56" width="6.28515625" style="2" customWidth="1"/>
    <col min="57" max="57" width="4.7109375" style="2" customWidth="1"/>
    <col min="58" max="58" width="6.5703125" style="2" customWidth="1"/>
    <col min="59" max="59" width="33.7109375" style="85" customWidth="1"/>
    <col min="60" max="60" width="18.7109375" style="85" customWidth="1"/>
    <col min="61" max="61" width="20.5703125" style="85" customWidth="1"/>
    <col min="62" max="62" width="16.85546875" style="85" customWidth="1"/>
    <col min="63" max="63" width="25.28515625" style="85" customWidth="1"/>
    <col min="64" max="64" width="17.85546875" style="87" customWidth="1"/>
  </cols>
  <sheetData>
    <row r="1" spans="1:65" ht="147.75" customHeight="1" x14ac:dyDescent="0.45">
      <c r="A1" s="98" t="s">
        <v>0</v>
      </c>
      <c r="B1" s="108" t="s">
        <v>1</v>
      </c>
      <c r="C1" s="98" t="s">
        <v>2</v>
      </c>
      <c r="D1" s="108" t="s">
        <v>3</v>
      </c>
      <c r="E1" s="98" t="s">
        <v>4</v>
      </c>
      <c r="F1" s="98" t="s">
        <v>5</v>
      </c>
      <c r="G1" s="98" t="s">
        <v>17</v>
      </c>
      <c r="H1" s="99" t="s">
        <v>233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1"/>
      <c r="AM1" s="105" t="s">
        <v>18</v>
      </c>
      <c r="AN1" s="97" t="s">
        <v>19</v>
      </c>
      <c r="AO1" s="97"/>
      <c r="AP1" s="97"/>
      <c r="AQ1" s="97"/>
      <c r="AR1" s="97"/>
      <c r="AS1" s="97"/>
      <c r="AT1" s="97"/>
      <c r="AU1" s="91" t="s">
        <v>20</v>
      </c>
      <c r="AV1" s="91" t="s">
        <v>21</v>
      </c>
      <c r="AW1" s="91" t="s">
        <v>22</v>
      </c>
      <c r="AX1" s="91" t="s">
        <v>23</v>
      </c>
      <c r="AY1" s="97" t="s">
        <v>6</v>
      </c>
      <c r="AZ1" s="97"/>
      <c r="BA1" s="97"/>
      <c r="BB1" s="97"/>
      <c r="BC1" s="97"/>
      <c r="BD1" s="97"/>
      <c r="BE1" s="91" t="s">
        <v>30</v>
      </c>
      <c r="BF1" s="96" t="s">
        <v>31</v>
      </c>
    </row>
    <row r="2" spans="1:65" x14ac:dyDescent="0.45">
      <c r="A2" s="98"/>
      <c r="B2" s="108"/>
      <c r="C2" s="98"/>
      <c r="D2" s="108"/>
      <c r="E2" s="98"/>
      <c r="F2" s="98"/>
      <c r="G2" s="98"/>
      <c r="H2" s="102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4"/>
      <c r="AM2" s="106"/>
      <c r="AN2" s="97"/>
      <c r="AO2" s="97"/>
      <c r="AP2" s="97"/>
      <c r="AQ2" s="97"/>
      <c r="AR2" s="97"/>
      <c r="AS2" s="97"/>
      <c r="AT2" s="97"/>
      <c r="AU2" s="91"/>
      <c r="AV2" s="91"/>
      <c r="AW2" s="91"/>
      <c r="AX2" s="91"/>
      <c r="AY2" s="91" t="s">
        <v>24</v>
      </c>
      <c r="AZ2" s="97" t="s">
        <v>7</v>
      </c>
      <c r="BA2" s="97"/>
      <c r="BB2" s="97"/>
      <c r="BC2" s="97"/>
      <c r="BD2" s="91" t="s">
        <v>25</v>
      </c>
      <c r="BE2" s="91"/>
      <c r="BF2" s="96"/>
      <c r="BL2"/>
    </row>
    <row r="3" spans="1:65" ht="131.25" customHeight="1" x14ac:dyDescent="0.45">
      <c r="A3" s="98"/>
      <c r="B3" s="108"/>
      <c r="C3" s="98"/>
      <c r="D3" s="108"/>
      <c r="E3" s="98"/>
      <c r="F3" s="98"/>
      <c r="G3" s="98"/>
      <c r="H3" s="92">
        <v>1</v>
      </c>
      <c r="I3" s="92">
        <v>2</v>
      </c>
      <c r="J3" s="92">
        <v>3</v>
      </c>
      <c r="K3" s="92">
        <v>4</v>
      </c>
      <c r="L3" s="92">
        <v>5</v>
      </c>
      <c r="M3" s="94">
        <v>6</v>
      </c>
      <c r="N3" s="93">
        <v>7</v>
      </c>
      <c r="O3" s="92">
        <v>8</v>
      </c>
      <c r="P3" s="92">
        <v>9</v>
      </c>
      <c r="Q3" s="92">
        <v>10</v>
      </c>
      <c r="R3" s="92">
        <v>11</v>
      </c>
      <c r="S3" s="92">
        <v>12</v>
      </c>
      <c r="T3" s="93">
        <v>13</v>
      </c>
      <c r="U3" s="93">
        <v>14</v>
      </c>
      <c r="V3" s="92">
        <v>15</v>
      </c>
      <c r="W3" s="92">
        <v>16</v>
      </c>
      <c r="X3" s="92">
        <v>17</v>
      </c>
      <c r="Y3" s="92">
        <v>18</v>
      </c>
      <c r="Z3" s="92">
        <v>19</v>
      </c>
      <c r="AA3" s="93">
        <v>20</v>
      </c>
      <c r="AB3" s="93">
        <v>21</v>
      </c>
      <c r="AC3" s="92">
        <v>22</v>
      </c>
      <c r="AD3" s="92">
        <v>23</v>
      </c>
      <c r="AE3" s="92">
        <v>24</v>
      </c>
      <c r="AF3" s="92">
        <v>25</v>
      </c>
      <c r="AG3" s="92">
        <v>26</v>
      </c>
      <c r="AH3" s="93">
        <v>27</v>
      </c>
      <c r="AI3" s="93">
        <v>28</v>
      </c>
      <c r="AJ3" s="92">
        <v>29</v>
      </c>
      <c r="AK3" s="94">
        <v>30</v>
      </c>
      <c r="AL3" s="89">
        <v>31</v>
      </c>
      <c r="AM3" s="107"/>
      <c r="AN3" s="91" t="s">
        <v>8</v>
      </c>
      <c r="AO3" s="91" t="s">
        <v>9</v>
      </c>
      <c r="AP3" s="91" t="s">
        <v>10</v>
      </c>
      <c r="AQ3" s="91" t="s">
        <v>26</v>
      </c>
      <c r="AR3" s="91" t="s">
        <v>11</v>
      </c>
      <c r="AS3" s="91" t="s">
        <v>12</v>
      </c>
      <c r="AT3" s="91" t="s">
        <v>13</v>
      </c>
      <c r="AU3" s="91"/>
      <c r="AV3" s="91"/>
      <c r="AW3" s="91"/>
      <c r="AX3" s="91"/>
      <c r="AY3" s="91"/>
      <c r="AZ3" s="91" t="s">
        <v>14</v>
      </c>
      <c r="BA3" s="97" t="s">
        <v>15</v>
      </c>
      <c r="BB3" s="97"/>
      <c r="BC3" s="91" t="s">
        <v>27</v>
      </c>
      <c r="BD3" s="91"/>
      <c r="BE3" s="91"/>
      <c r="BF3" s="96"/>
      <c r="BL3"/>
    </row>
    <row r="4" spans="1:65" ht="7.5" customHeight="1" x14ac:dyDescent="0.45">
      <c r="A4" s="98"/>
      <c r="B4" s="108"/>
      <c r="C4" s="98"/>
      <c r="D4" s="108"/>
      <c r="E4" s="98"/>
      <c r="F4" s="98"/>
      <c r="G4" s="98"/>
      <c r="H4" s="92"/>
      <c r="I4" s="92"/>
      <c r="J4" s="92"/>
      <c r="K4" s="92"/>
      <c r="L4" s="92"/>
      <c r="M4" s="95"/>
      <c r="N4" s="93"/>
      <c r="O4" s="92"/>
      <c r="P4" s="92"/>
      <c r="Q4" s="92"/>
      <c r="R4" s="92"/>
      <c r="S4" s="92"/>
      <c r="T4" s="93"/>
      <c r="U4" s="93"/>
      <c r="V4" s="92"/>
      <c r="W4" s="92"/>
      <c r="X4" s="92"/>
      <c r="Y4" s="92"/>
      <c r="Z4" s="92"/>
      <c r="AA4" s="93"/>
      <c r="AB4" s="93"/>
      <c r="AC4" s="92"/>
      <c r="AD4" s="92"/>
      <c r="AE4" s="92"/>
      <c r="AF4" s="92"/>
      <c r="AG4" s="92"/>
      <c r="AH4" s="93"/>
      <c r="AI4" s="93"/>
      <c r="AJ4" s="92"/>
      <c r="AK4" s="95"/>
      <c r="AL4" s="90"/>
      <c r="AM4" s="76" t="s">
        <v>28</v>
      </c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77" t="s">
        <v>29</v>
      </c>
      <c r="BB4" s="77" t="s">
        <v>16</v>
      </c>
      <c r="BC4" s="91"/>
      <c r="BD4" s="91"/>
      <c r="BE4" s="91"/>
      <c r="BF4" s="96"/>
      <c r="BL4"/>
    </row>
    <row r="5" spans="1:65" s="1" customFormat="1" ht="46.5" x14ac:dyDescent="0.45">
      <c r="A5" s="3">
        <v>1</v>
      </c>
      <c r="B5" s="37" t="s">
        <v>84</v>
      </c>
      <c r="C5" s="10">
        <v>847</v>
      </c>
      <c r="D5" s="17" t="s">
        <v>83</v>
      </c>
      <c r="E5" s="6">
        <v>8</v>
      </c>
      <c r="F5" s="12">
        <v>107140010</v>
      </c>
      <c r="G5" s="8"/>
      <c r="H5" s="6" t="s">
        <v>226</v>
      </c>
      <c r="I5" s="6" t="s">
        <v>226</v>
      </c>
      <c r="J5" s="6" t="s">
        <v>226</v>
      </c>
      <c r="K5" s="6" t="s">
        <v>226</v>
      </c>
      <c r="L5" s="6" t="s">
        <v>226</v>
      </c>
      <c r="M5" s="7" t="s">
        <v>226</v>
      </c>
      <c r="N5" s="7" t="s">
        <v>226</v>
      </c>
      <c r="O5" s="6" t="s">
        <v>226</v>
      </c>
      <c r="P5" s="6" t="s">
        <v>226</v>
      </c>
      <c r="Q5" s="6" t="s">
        <v>226</v>
      </c>
      <c r="R5" s="6" t="s">
        <v>226</v>
      </c>
      <c r="S5" s="6" t="s">
        <v>226</v>
      </c>
      <c r="T5" s="7" t="s">
        <v>226</v>
      </c>
      <c r="U5" s="7" t="s">
        <v>226</v>
      </c>
      <c r="V5" s="6" t="s">
        <v>225</v>
      </c>
      <c r="W5" s="6">
        <v>11</v>
      </c>
      <c r="X5" s="6">
        <v>11</v>
      </c>
      <c r="Y5" s="8" t="s">
        <v>281</v>
      </c>
      <c r="Z5" s="8" t="s">
        <v>281</v>
      </c>
      <c r="AA5" s="13" t="s">
        <v>281</v>
      </c>
      <c r="AB5" s="13" t="s">
        <v>281</v>
      </c>
      <c r="AC5" s="8" t="s">
        <v>281</v>
      </c>
      <c r="AD5" s="8" t="s">
        <v>281</v>
      </c>
      <c r="AE5" s="6">
        <v>11</v>
      </c>
      <c r="AF5" s="6">
        <v>11</v>
      </c>
      <c r="AG5" s="8" t="s">
        <v>281</v>
      </c>
      <c r="AH5" s="7">
        <v>11</v>
      </c>
      <c r="AI5" s="7">
        <v>11</v>
      </c>
      <c r="AJ5" s="6"/>
      <c r="AK5" s="7"/>
      <c r="AL5" s="6"/>
      <c r="AM5" s="63">
        <f t="shared" ref="AM5" si="0">COUNT(H5:AL5)+COUNTIF(H5:AL5,"8д")+COUNTIF(H5:AL5,"8/3")+COUNTIF(H5:AL5,"3/8")+COUNTIF(H5:AL5,"4/8")+COUNTIF(H5:AL5,"8/4")+COUNTIF(H5:AL5,"3/6")+COUNTIF(H5:AL5,"10/1")+COUNTIF(H5:AL5,"5/6")+COUNTIF(H5:AL5,"6/5")+COUNTIF(H5:AL5,"7/4")+COUNTIF(H5:AL5,"4/7")+COUNTIF(H5:AL5,"4д")+COUNTIF(H5:AL5,"2/9")+COUNTIF(H5:AL5,"2д")+COUNTIF(H5:AL5,"4/6")+COUNTIF(H5:AL5,"2/8")+COUNTIF(H5:AL5,"2/1")+COUNTIF(H5:AL5,"6/3")</f>
        <v>14</v>
      </c>
      <c r="AN5" s="64">
        <f t="shared" ref="AN5" si="1">COUNTIF(H5:AL5,"О")</f>
        <v>0</v>
      </c>
      <c r="AO5" s="64">
        <f t="shared" ref="AO5" si="2">COUNTIF(H5:AL5,"Р")</f>
        <v>0</v>
      </c>
      <c r="AP5" s="64">
        <f t="shared" ref="AP5" si="3">COUNTIF(H5:AL5,"Б")</f>
        <v>0</v>
      </c>
      <c r="AQ5" s="64">
        <f t="shared" ref="AQ5" si="4">COUNTIF(H5:AL5,"Г")+COUNTIF(H5:AL5,"Д")</f>
        <v>0</v>
      </c>
      <c r="AR5" s="64">
        <f t="shared" ref="AR5" si="5">COUNTIF(H5:AL5,"А")</f>
        <v>0</v>
      </c>
      <c r="AS5" s="64">
        <f t="shared" ref="AS5" si="6">COUNTIF(H5:AL5,"У")</f>
        <v>0</v>
      </c>
      <c r="AT5" s="64">
        <f t="shared" ref="AT5" si="7">COUNTIF(H5:AL5,"П")</f>
        <v>0</v>
      </c>
      <c r="AU5" s="64">
        <f t="shared" ref="AU5" si="8">COUNTIF(H5:AL5,"К")+COUNTIF(H5:AL5,"Кд")</f>
        <v>0</v>
      </c>
      <c r="AV5" s="64">
        <f t="shared" ref="AV5" si="9">COUNTIF(H5:AL5,"В")</f>
        <v>14</v>
      </c>
      <c r="AW5" s="64">
        <f t="shared" ref="AW5" si="10">SUM(AM5:AV5)</f>
        <v>28</v>
      </c>
      <c r="AX5" s="64">
        <f t="shared" ref="AX5" si="11">AY5+BD5</f>
        <v>151</v>
      </c>
      <c r="AY5" s="65">
        <f t="shared" ref="AY5" si="12">SUM(H5:AL5)+COUNTIF(H5:AL5,"8/3")*11+COUNTIF(H5:AL5,"3/8")*11+COUNTIF(H5:AL5,"4/8")*12+COUNTIF(H5:AL5,"8/4")*12+COUNTIF(H5:AL5,"2/9")*11+COUNTIF(H5:AL5,"4/7")*11+COUNTIF(H5:AL5,"7/4")*11+COUNTIF(H5:AL5,"6/5")*11+COUNTIF(H5:AL5,"5/6")*11+COUNTIF(H5:AL5,"4/6")*10+COUNTIF(H5:AL5,"2/1")*3+COUNTIF(H5:AL5,"6/3")*9+COUNTIF(H5:AL5,"2/8")*10+COUNTIF(H5:AL5,"1/10")*11</f>
        <v>143</v>
      </c>
      <c r="AZ5" s="66"/>
      <c r="BA5" s="66"/>
      <c r="BB5" s="66"/>
      <c r="BC5" s="67">
        <f t="shared" ref="BC5" si="13">COUNTIF(H5:AL5,"8/3")*8+COUNTIF(H5:AL5,"3/8")*3+COUNTIF(H5:AL5,"4/8")*4+COUNTIF(H5:AL5,"8/4")*8+COUNTIF(H5:AL5,"2/9")*2+COUNTIF(H5:AL5,"4/7")*4+COUNTIF(H5:AL5,"7/4")*7+COUNTIF(H5:AL5,"6/5")*6+COUNTIF(H5:AL5,"5/6")*5+COUNTIF(H5:AL5,"4/6")*4+COUNTIF(H5:AL5,"2/1")*2+COUNTIF(H5:AL5,"6/3")*6+COUNTIF(H5:AL5,"2/8")*2+COUNTIF(H5:AL5,"1/10")*1</f>
        <v>28</v>
      </c>
      <c r="BD5" s="64">
        <f t="shared" ref="BD5" si="14">COUNTIF(H5:AL5,"8д")*8+COUNTIF(H5:AL5,"3д")*3+COUNTIF(H5:AL5,"4д")*4+COUNTIF(H5:AL5,"5д")*5+COUNTIF(H5:AL5,"6д")*6+COUNTIF(H5:AL5,"7д")*7+COUNTIF(H5:AL5,"2д")*2+COUNTIF(H5:AL5,"1д")*1</f>
        <v>8</v>
      </c>
      <c r="BE5" s="68"/>
      <c r="BF5" s="68"/>
      <c r="BG5" s="85">
        <f>95734/163.33*AY5</f>
        <v>83817.804444988666</v>
      </c>
      <c r="BH5" s="85">
        <f>95734/163.33*BC5/2</f>
        <v>8205.9388967121777</v>
      </c>
      <c r="BI5" s="85">
        <f>95734/163.33*BD5</f>
        <v>4689.107940978387</v>
      </c>
      <c r="BJ5" s="85">
        <f>BG5*0.2</f>
        <v>16763.560888997734</v>
      </c>
      <c r="BK5" s="85"/>
      <c r="BL5" s="87">
        <f>BG5+BH5+BI5+BJ5+BK5</f>
        <v>113476.41217167696</v>
      </c>
      <c r="BM5" s="85"/>
    </row>
    <row r="6" spans="1:65" s="1" customFormat="1" ht="48" customHeight="1" x14ac:dyDescent="0.45">
      <c r="A6" s="3"/>
      <c r="B6" s="37" t="s">
        <v>84</v>
      </c>
      <c r="C6" s="10">
        <v>847</v>
      </c>
      <c r="D6" s="17" t="s">
        <v>83</v>
      </c>
      <c r="E6" s="6">
        <v>8</v>
      </c>
      <c r="F6" s="12">
        <v>107060003</v>
      </c>
      <c r="G6" s="8"/>
      <c r="H6" s="6"/>
      <c r="I6" s="6"/>
      <c r="J6" s="6"/>
      <c r="K6" s="6"/>
      <c r="L6" s="6"/>
      <c r="M6" s="7"/>
      <c r="N6" s="7"/>
      <c r="O6" s="6"/>
      <c r="P6" s="6"/>
      <c r="Q6" s="6"/>
      <c r="R6" s="6"/>
      <c r="S6" s="6"/>
      <c r="T6" s="7"/>
      <c r="U6" s="7"/>
      <c r="V6" s="6"/>
      <c r="W6" s="6"/>
      <c r="X6" s="6"/>
      <c r="Y6" s="6"/>
      <c r="Z6" s="6"/>
      <c r="AA6" s="7"/>
      <c r="AB6" s="13"/>
      <c r="AC6" s="6"/>
      <c r="AD6" s="6"/>
      <c r="AE6" s="6"/>
      <c r="AF6" s="6"/>
      <c r="AG6" s="6"/>
      <c r="AH6" s="7"/>
      <c r="AI6" s="7"/>
      <c r="AJ6" s="6">
        <v>11</v>
      </c>
      <c r="AK6" s="7">
        <v>11</v>
      </c>
      <c r="AL6" s="6">
        <v>11</v>
      </c>
      <c r="AM6" s="63">
        <f t="shared" ref="AM6" si="15">COUNT(H6:AL6)+COUNTIF(H6:AL6,"8д")+COUNTIF(H6:AL6,"8/3")+COUNTIF(H6:AL6,"3/8")+COUNTIF(H6:AL6,"4/8")+COUNTIF(H6:AL6,"8/4")+COUNTIF(H6:AL6,"3/6")+COUNTIF(H6:AL6,"10/1")+COUNTIF(H6:AL6,"5/6")+COUNTIF(H6:AL6,"6/5")+COUNTIF(H6:AL6,"7/4")+COUNTIF(H6:AL6,"4/7")+COUNTIF(H6:AL6,"4д")+COUNTIF(H6:AL6,"2/9")+COUNTIF(H6:AL6,"2д")+COUNTIF(H6:AL6,"4/6")+COUNTIF(H6:AL6,"2/8")+COUNTIF(H6:AL6,"2/1")+COUNTIF(H6:AL6,"6/3")</f>
        <v>3</v>
      </c>
      <c r="AN6" s="64">
        <f t="shared" ref="AN6" si="16">COUNTIF(H6:AL6,"О")</f>
        <v>0</v>
      </c>
      <c r="AO6" s="64">
        <f t="shared" ref="AO6" si="17">COUNTIF(H6:AL6,"Р")</f>
        <v>0</v>
      </c>
      <c r="AP6" s="64">
        <f t="shared" ref="AP6" si="18">COUNTIF(H6:AL6,"Б")</f>
        <v>0</v>
      </c>
      <c r="AQ6" s="64">
        <f t="shared" ref="AQ6" si="19">COUNTIF(H6:AL6,"Г")+COUNTIF(H6:AL6,"Д")</f>
        <v>0</v>
      </c>
      <c r="AR6" s="64">
        <f t="shared" ref="AR6" si="20">COUNTIF(H6:AL6,"А")</f>
        <v>0</v>
      </c>
      <c r="AS6" s="64">
        <f t="shared" ref="AS6" si="21">COUNTIF(H6:AL6,"У")</f>
        <v>0</v>
      </c>
      <c r="AT6" s="64">
        <f t="shared" ref="AT6" si="22">COUNTIF(H6:AL6,"П")</f>
        <v>0</v>
      </c>
      <c r="AU6" s="64">
        <f t="shared" ref="AU6" si="23">COUNTIF(H6:AL6,"К")+COUNTIF(H6:AL6,"Кд")</f>
        <v>0</v>
      </c>
      <c r="AV6" s="64">
        <f t="shared" ref="AV6" si="24">COUNTIF(H6:AL6,"В")</f>
        <v>0</v>
      </c>
      <c r="AW6" s="64">
        <f t="shared" ref="AW6" si="25">SUM(AM6:AV6)</f>
        <v>3</v>
      </c>
      <c r="AX6" s="64">
        <f t="shared" ref="AX6" si="26">AY6+BD6</f>
        <v>33</v>
      </c>
      <c r="AY6" s="65">
        <f t="shared" ref="AY6" si="27">SUM(H6:AL6)+COUNTIF(H6:AL6,"8/3")*11+COUNTIF(H6:AL6,"3/8")*11+COUNTIF(H6:AL6,"4/8")*12+COUNTIF(H6:AL6,"8/4")*12+COUNTIF(H6:AL6,"2/9")*11+COUNTIF(H6:AL6,"4/7")*11+COUNTIF(H6:AL6,"7/4")*11+COUNTIF(H6:AL6,"6/5")*11+COUNTIF(H6:AL6,"5/6")*11+COUNTIF(H6:AL6,"4/6")*10+COUNTIF(H6:AL6,"2/1")*3+COUNTIF(H6:AL6,"6/3")*9+COUNTIF(H6:AL6,"2/8")*10+COUNTIF(H6:AL6,"1/10")*11</f>
        <v>33</v>
      </c>
      <c r="AZ6" s="66"/>
      <c r="BA6" s="66"/>
      <c r="BB6" s="66">
        <v>11</v>
      </c>
      <c r="BC6" s="67">
        <f t="shared" ref="BC6" si="28">COUNTIF(H6:AL6,"8/3")*8+COUNTIF(H6:AL6,"3/8")*3+COUNTIF(H6:AL6,"4/8")*4+COUNTIF(H6:AL6,"8/4")*8+COUNTIF(H6:AL6,"2/9")*2+COUNTIF(H6:AL6,"4/7")*4+COUNTIF(H6:AL6,"7/4")*7+COUNTIF(H6:AL6,"6/5")*6+COUNTIF(H6:AL6,"5/6")*5+COUNTIF(H6:AL6,"4/6")*4+COUNTIF(H6:AL6,"2/1")*2+COUNTIF(H6:AL6,"6/3")*6+COUNTIF(H6:AL6,"2/8")*2+COUNTIF(H6:AL6,"1/10")*1</f>
        <v>0</v>
      </c>
      <c r="BD6" s="64">
        <f t="shared" ref="BD6" si="29">COUNTIF(H6:AL6,"8д")*8+COUNTIF(H6:AL6,"3д")*3+COUNTIF(H6:AL6,"4д")*4+COUNTIF(H6:AL6,"5д")*5+COUNTIF(H6:AL6,"6д")*6+COUNTIF(H6:AL6,"7д")*7+COUNTIF(H6:AL6,"2д")*2+COUNTIF(H6:AL6,"1д")*1</f>
        <v>0</v>
      </c>
      <c r="BE6" s="68"/>
      <c r="BF6" s="68"/>
      <c r="BG6" s="85">
        <f>95734/163.33*AY6</f>
        <v>19342.570256535848</v>
      </c>
      <c r="BH6" s="85">
        <f>95734/163.33*BB6</f>
        <v>6447.5234188452823</v>
      </c>
      <c r="BI6" s="85"/>
      <c r="BJ6" s="85">
        <f>BG6*0.2</f>
        <v>3868.5140513071697</v>
      </c>
      <c r="BK6" s="85"/>
      <c r="BL6" s="87">
        <f>BG6+BH6+BI6+BJ6+BK6</f>
        <v>29658.6077266883</v>
      </c>
      <c r="BM6" s="85"/>
    </row>
    <row r="7" spans="1:65" s="1" customFormat="1" ht="49.5" customHeight="1" x14ac:dyDescent="0.45">
      <c r="A7" s="3">
        <v>2</v>
      </c>
      <c r="B7" s="40" t="s">
        <v>217</v>
      </c>
      <c r="C7" s="10">
        <v>2008</v>
      </c>
      <c r="D7" s="17" t="s">
        <v>173</v>
      </c>
      <c r="E7" s="6">
        <v>3</v>
      </c>
      <c r="F7" s="12">
        <v>107060001</v>
      </c>
      <c r="G7" s="8"/>
      <c r="H7" s="6" t="s">
        <v>226</v>
      </c>
      <c r="I7" s="6" t="s">
        <v>226</v>
      </c>
      <c r="J7" s="6" t="s">
        <v>226</v>
      </c>
      <c r="K7" s="6" t="s">
        <v>226</v>
      </c>
      <c r="L7" s="6" t="s">
        <v>226</v>
      </c>
      <c r="M7" s="7" t="s">
        <v>226</v>
      </c>
      <c r="N7" s="13" t="s">
        <v>226</v>
      </c>
      <c r="O7" s="6" t="s">
        <v>226</v>
      </c>
      <c r="P7" s="6" t="s">
        <v>226</v>
      </c>
      <c r="Q7" s="6" t="s">
        <v>226</v>
      </c>
      <c r="R7" s="6" t="s">
        <v>226</v>
      </c>
      <c r="S7" s="8" t="s">
        <v>226</v>
      </c>
      <c r="T7" s="7" t="s">
        <v>226</v>
      </c>
      <c r="U7" s="7" t="s">
        <v>226</v>
      </c>
      <c r="V7" s="6" t="s">
        <v>226</v>
      </c>
      <c r="W7" s="6">
        <v>11</v>
      </c>
      <c r="X7" s="6">
        <v>11</v>
      </c>
      <c r="Y7" s="6">
        <v>11</v>
      </c>
      <c r="Z7" s="6">
        <v>11</v>
      </c>
      <c r="AA7" s="7">
        <v>11</v>
      </c>
      <c r="AB7" s="7">
        <v>11</v>
      </c>
      <c r="AC7" s="6">
        <v>11</v>
      </c>
      <c r="AD7" s="6">
        <v>11</v>
      </c>
      <c r="AE7" s="6">
        <v>11</v>
      </c>
      <c r="AF7" s="6">
        <v>11</v>
      </c>
      <c r="AG7" s="8"/>
      <c r="AH7" s="7"/>
      <c r="AI7" s="7"/>
      <c r="AJ7" s="6"/>
      <c r="AK7" s="7"/>
      <c r="AL7" s="8"/>
      <c r="AM7" s="63">
        <f t="shared" ref="AM7" si="30">COUNT(H7:AL7)+COUNTIF(H7:AL7,"8д")+COUNTIF(H7:AL7,"8/3")+COUNTIF(H7:AL7,"3/8")+COUNTIF(H7:AL7,"4/8")+COUNTIF(H7:AL7,"8/4")+COUNTIF(H7:AL7,"3/6")+COUNTIF(H7:AL7,"10/1")+COUNTIF(H7:AL7,"5/6")+COUNTIF(H7:AL7,"6/5")+COUNTIF(H7:AL7,"7/4")+COUNTIF(H7:AL7,"4/7")+COUNTIF(H7:AL7,"4д")+COUNTIF(H7:AL7,"2/9")+COUNTIF(H7:AL7,"2д")+COUNTIF(H7:AL7,"4/6")+COUNTIF(H7:AL7,"2/8")+COUNTIF(H7:AL7,"2/1")+COUNTIF(H7:AL7,"6/3")</f>
        <v>10</v>
      </c>
      <c r="AN7" s="64">
        <f t="shared" ref="AN7" si="31">COUNTIF(H7:AL7,"О")</f>
        <v>0</v>
      </c>
      <c r="AO7" s="64">
        <f t="shared" ref="AO7" si="32">COUNTIF(H7:AL7,"Р")</f>
        <v>0</v>
      </c>
      <c r="AP7" s="64">
        <f t="shared" ref="AP7" si="33">COUNTIF(H7:AL7,"Б")</f>
        <v>0</v>
      </c>
      <c r="AQ7" s="64">
        <f t="shared" ref="AQ7" si="34">COUNTIF(H7:AL7,"Г")+COUNTIF(H7:AL7,"Д")</f>
        <v>0</v>
      </c>
      <c r="AR7" s="64">
        <f t="shared" ref="AR7" si="35">COUNTIF(H7:AL7,"А")</f>
        <v>0</v>
      </c>
      <c r="AS7" s="64">
        <f t="shared" ref="AS7" si="36">COUNTIF(H7:AL7,"У")</f>
        <v>0</v>
      </c>
      <c r="AT7" s="64">
        <f t="shared" ref="AT7" si="37">COUNTIF(H7:AL7,"П")</f>
        <v>0</v>
      </c>
      <c r="AU7" s="64">
        <f t="shared" ref="AU7" si="38">COUNTIF(H7:AL7,"К")+COUNTIF(H7:AL7,"Кд")</f>
        <v>0</v>
      </c>
      <c r="AV7" s="64">
        <f t="shared" ref="AV7" si="39">COUNTIF(H7:AL7,"В")</f>
        <v>15</v>
      </c>
      <c r="AW7" s="64">
        <f t="shared" ref="AW7" si="40">SUM(AM7:AV7)</f>
        <v>25</v>
      </c>
      <c r="AX7" s="64">
        <f t="shared" ref="AX7" si="41">AY7+BD7</f>
        <v>110</v>
      </c>
      <c r="AY7" s="65">
        <f t="shared" ref="AY7" si="42">SUM(H7:AL7)+COUNTIF(H7:AL7,"8/3")*11+COUNTIF(H7:AL7,"3/8")*11+COUNTIF(H7:AL7,"4/8")*12+COUNTIF(H7:AL7,"8/4")*12+COUNTIF(H7:AL7,"2/9")*11+COUNTIF(H7:AL7,"4/7")*11+COUNTIF(H7:AL7,"7/4")*11+COUNTIF(H7:AL7,"6/5")*11+COUNTIF(H7:AL7,"5/6")*11+COUNTIF(H7:AL7,"4/6")*10+COUNTIF(H7:AL7,"2/1")*3+COUNTIF(H7:AL7,"6/3")*9+COUNTIF(H7:AL7,"2/8")*10+COUNTIF(H7:AL7,"1/10")*11</f>
        <v>110</v>
      </c>
      <c r="AZ7" s="66"/>
      <c r="BA7" s="66"/>
      <c r="BB7" s="66"/>
      <c r="BC7" s="67">
        <f t="shared" ref="BC7" si="43">COUNTIF(H7:AL7,"8/3")*8+COUNTIF(H7:AL7,"3/8")*3+COUNTIF(H7:AL7,"4/8")*4+COUNTIF(H7:AL7,"8/4")*8+COUNTIF(H7:AL7,"2/9")*2+COUNTIF(H7:AL7,"4/7")*4+COUNTIF(H7:AL7,"7/4")*7+COUNTIF(H7:AL7,"6/5")*6+COUNTIF(H7:AL7,"5/6")*5+COUNTIF(H7:AL7,"4/6")*4+COUNTIF(H7:AL7,"2/1")*2+COUNTIF(H7:AL7,"6/3")*6+COUNTIF(H7:AL7,"2/8")*2+COUNTIF(H7:AL7,"1/10")*1</f>
        <v>0</v>
      </c>
      <c r="BD7" s="64">
        <f t="shared" ref="BD7" si="44">COUNTIF(H7:AL7,"8д")*8+COUNTIF(H7:AL7,"3д")*3+COUNTIF(H7:AL7,"4д")*4+COUNTIF(H7:AL7,"5д")*5+COUNTIF(H7:AL7,"6д")*6+COUNTIF(H7:AL7,"7д")*7+COUNTIF(H7:AL7,"2д")*2+COUNTIF(H7:AL7,"1д")*1</f>
        <v>0</v>
      </c>
      <c r="BE7" s="68"/>
      <c r="BF7" s="68"/>
      <c r="BG7" s="85"/>
      <c r="BH7" s="85"/>
      <c r="BI7" s="85"/>
      <c r="BJ7" s="85"/>
      <c r="BK7" s="85"/>
    </row>
    <row r="8" spans="1:65" s="1" customFormat="1" ht="49.5" customHeight="1" x14ac:dyDescent="0.45">
      <c r="A8" s="3"/>
      <c r="B8" s="40" t="s">
        <v>217</v>
      </c>
      <c r="C8" s="10">
        <v>2008</v>
      </c>
      <c r="D8" s="17" t="s">
        <v>173</v>
      </c>
      <c r="E8" s="6">
        <v>3</v>
      </c>
      <c r="F8" s="12">
        <v>107030001</v>
      </c>
      <c r="G8" s="8"/>
      <c r="H8" s="6"/>
      <c r="I8" s="6"/>
      <c r="J8" s="6"/>
      <c r="K8" s="6"/>
      <c r="L8" s="6"/>
      <c r="M8" s="7"/>
      <c r="N8" s="13"/>
      <c r="O8" s="6"/>
      <c r="P8" s="6"/>
      <c r="Q8" s="6"/>
      <c r="R8" s="6"/>
      <c r="S8" s="8"/>
      <c r="T8" s="7"/>
      <c r="U8" s="7"/>
      <c r="V8" s="6"/>
      <c r="W8" s="6"/>
      <c r="X8" s="6"/>
      <c r="Y8" s="6"/>
      <c r="Z8" s="6"/>
      <c r="AA8" s="7"/>
      <c r="AB8" s="7"/>
      <c r="AC8" s="6"/>
      <c r="AD8" s="6"/>
      <c r="AE8" s="6"/>
      <c r="AF8" s="6"/>
      <c r="AG8" s="6">
        <v>11</v>
      </c>
      <c r="AH8" s="7">
        <v>11</v>
      </c>
      <c r="AI8" s="7"/>
      <c r="AJ8" s="6"/>
      <c r="AK8" s="7"/>
      <c r="AL8" s="6">
        <v>11</v>
      </c>
      <c r="AM8" s="63">
        <f t="shared" ref="AM8" si="45">COUNT(H8:AL8)+COUNTIF(H8:AL8,"8д")+COUNTIF(H8:AL8,"8/3")+COUNTIF(H8:AL8,"3/8")+COUNTIF(H8:AL8,"4/8")+COUNTIF(H8:AL8,"8/4")+COUNTIF(H8:AL8,"3/6")+COUNTIF(H8:AL8,"10/1")+COUNTIF(H8:AL8,"5/6")+COUNTIF(H8:AL8,"6/5")+COUNTIF(H8:AL8,"7/4")+COUNTIF(H8:AL8,"4/7")+COUNTIF(H8:AL8,"4д")+COUNTIF(H8:AL8,"2/9")+COUNTIF(H8:AL8,"2д")+COUNTIF(H8:AL8,"4/6")+COUNTIF(H8:AL8,"2/8")+COUNTIF(H8:AL8,"2/1")+COUNTIF(H8:AL8,"6/3")</f>
        <v>3</v>
      </c>
      <c r="AN8" s="64">
        <f t="shared" ref="AN8" si="46">COUNTIF(H8:AL8,"О")</f>
        <v>0</v>
      </c>
      <c r="AO8" s="64">
        <f t="shared" ref="AO8" si="47">COUNTIF(H8:AL8,"Р")</f>
        <v>0</v>
      </c>
      <c r="AP8" s="64">
        <f t="shared" ref="AP8" si="48">COUNTIF(H8:AL8,"Б")</f>
        <v>0</v>
      </c>
      <c r="AQ8" s="64">
        <f t="shared" ref="AQ8" si="49">COUNTIF(H8:AL8,"Г")+COUNTIF(H8:AL8,"Д")</f>
        <v>0</v>
      </c>
      <c r="AR8" s="64">
        <f t="shared" ref="AR8" si="50">COUNTIF(H8:AL8,"А")</f>
        <v>0</v>
      </c>
      <c r="AS8" s="64">
        <f t="shared" ref="AS8" si="51">COUNTIF(H8:AL8,"У")</f>
        <v>0</v>
      </c>
      <c r="AT8" s="64">
        <f t="shared" ref="AT8" si="52">COUNTIF(H8:AL8,"П")</f>
        <v>0</v>
      </c>
      <c r="AU8" s="64">
        <f t="shared" ref="AU8" si="53">COUNTIF(H8:AL8,"К")+COUNTIF(H8:AL8,"Кд")</f>
        <v>0</v>
      </c>
      <c r="AV8" s="64">
        <f t="shared" ref="AV8" si="54">COUNTIF(H8:AL8,"В")</f>
        <v>0</v>
      </c>
      <c r="AW8" s="64">
        <f t="shared" ref="AW8" si="55">SUM(AM8:AV8)</f>
        <v>3</v>
      </c>
      <c r="AX8" s="64">
        <f t="shared" ref="AX8" si="56">AY8+BD8</f>
        <v>33</v>
      </c>
      <c r="AY8" s="65">
        <f t="shared" ref="AY8" si="57">SUM(H8:AL8)+COUNTIF(H8:AL8,"8/3")*11+COUNTIF(H8:AL8,"3/8")*11+COUNTIF(H8:AL8,"4/8")*12+COUNTIF(H8:AL8,"8/4")*12+COUNTIF(H8:AL8,"2/9")*11+COUNTIF(H8:AL8,"4/7")*11+COUNTIF(H8:AL8,"7/4")*11+COUNTIF(H8:AL8,"6/5")*11+COUNTIF(H8:AL8,"5/6")*11+COUNTIF(H8:AL8,"4/6")*10+COUNTIF(H8:AL8,"2/1")*3+COUNTIF(H8:AL8,"6/3")*9+COUNTIF(H8:AL8,"2/8")*10+COUNTIF(H8:AL8,"1/10")*11</f>
        <v>33</v>
      </c>
      <c r="AZ8" s="66"/>
      <c r="BA8" s="66"/>
      <c r="BB8" s="66"/>
      <c r="BC8" s="67">
        <f t="shared" ref="BC8" si="58">COUNTIF(H8:AL8,"8/3")*8+COUNTIF(H8:AL8,"3/8")*3+COUNTIF(H8:AL8,"4/8")*4+COUNTIF(H8:AL8,"8/4")*8+COUNTIF(H8:AL8,"2/9")*2+COUNTIF(H8:AL8,"4/7")*4+COUNTIF(H8:AL8,"7/4")*7+COUNTIF(H8:AL8,"6/5")*6+COUNTIF(H8:AL8,"5/6")*5+COUNTIF(H8:AL8,"4/6")*4+COUNTIF(H8:AL8,"2/1")*2+COUNTIF(H8:AL8,"6/3")*6+COUNTIF(H8:AL8,"2/8")*2+COUNTIF(H8:AL8,"1/10")*1</f>
        <v>0</v>
      </c>
      <c r="BD8" s="64">
        <f t="shared" ref="BD8" si="59">COUNTIF(H8:AL8,"8д")*8+COUNTIF(H8:AL8,"3д")*3+COUNTIF(H8:AL8,"4д")*4+COUNTIF(H8:AL8,"5д")*5+COUNTIF(H8:AL8,"6д")*6+COUNTIF(H8:AL8,"7д")*7+COUNTIF(H8:AL8,"2д")*2+COUNTIF(H8:AL8,"1д")*1</f>
        <v>0</v>
      </c>
      <c r="BE8" s="68"/>
      <c r="BF8" s="68"/>
      <c r="BG8" s="85"/>
      <c r="BH8" s="85"/>
      <c r="BI8" s="85"/>
      <c r="BJ8" s="85"/>
      <c r="BK8" s="85"/>
    </row>
    <row r="9" spans="1:65" s="1" customFormat="1" ht="49.5" customHeight="1" x14ac:dyDescent="0.45">
      <c r="A9" s="3"/>
      <c r="B9" s="40" t="s">
        <v>217</v>
      </c>
      <c r="C9" s="10">
        <v>2008</v>
      </c>
      <c r="D9" s="17" t="s">
        <v>173</v>
      </c>
      <c r="E9" s="6">
        <v>3</v>
      </c>
      <c r="F9" s="12">
        <v>107060002</v>
      </c>
      <c r="G9" s="8"/>
      <c r="H9" s="6"/>
      <c r="I9" s="6"/>
      <c r="J9" s="6"/>
      <c r="K9" s="6"/>
      <c r="L9" s="6"/>
      <c r="M9" s="7"/>
      <c r="N9" s="13"/>
      <c r="O9" s="6"/>
      <c r="P9" s="6"/>
      <c r="Q9" s="6"/>
      <c r="R9" s="6"/>
      <c r="S9" s="8"/>
      <c r="T9" s="7"/>
      <c r="U9" s="7"/>
      <c r="V9" s="6"/>
      <c r="W9" s="6"/>
      <c r="X9" s="6"/>
      <c r="Y9" s="6"/>
      <c r="Z9" s="6"/>
      <c r="AA9" s="7"/>
      <c r="AB9" s="7"/>
      <c r="AC9" s="6"/>
      <c r="AD9" s="6"/>
      <c r="AE9" s="6"/>
      <c r="AF9" s="6"/>
      <c r="AG9" s="6"/>
      <c r="AH9" s="7"/>
      <c r="AI9" s="7">
        <v>11</v>
      </c>
      <c r="AJ9" s="6">
        <v>11</v>
      </c>
      <c r="AK9" s="7">
        <v>11</v>
      </c>
      <c r="AL9" s="6"/>
      <c r="AM9" s="63">
        <f t="shared" ref="AM9" si="60">COUNT(H9:AL9)+COUNTIF(H9:AL9,"8д")+COUNTIF(H9:AL9,"8/3")+COUNTIF(H9:AL9,"3/8")+COUNTIF(H9:AL9,"4/8")+COUNTIF(H9:AL9,"8/4")+COUNTIF(H9:AL9,"3/6")+COUNTIF(H9:AL9,"10/1")+COUNTIF(H9:AL9,"5/6")+COUNTIF(H9:AL9,"6/5")+COUNTIF(H9:AL9,"7/4")+COUNTIF(H9:AL9,"4/7")+COUNTIF(H9:AL9,"4д")+COUNTIF(H9:AL9,"2/9")+COUNTIF(H9:AL9,"2д")+COUNTIF(H9:AL9,"4/6")+COUNTIF(H9:AL9,"2/8")+COUNTIF(H9:AL9,"2/1")+COUNTIF(H9:AL9,"6/3")</f>
        <v>3</v>
      </c>
      <c r="AN9" s="64">
        <f t="shared" ref="AN9" si="61">COUNTIF(H9:AL9,"О")</f>
        <v>0</v>
      </c>
      <c r="AO9" s="64">
        <f t="shared" ref="AO9" si="62">COUNTIF(H9:AL9,"Р")</f>
        <v>0</v>
      </c>
      <c r="AP9" s="64">
        <f t="shared" ref="AP9" si="63">COUNTIF(H9:AL9,"Б")</f>
        <v>0</v>
      </c>
      <c r="AQ9" s="64">
        <f t="shared" ref="AQ9" si="64">COUNTIF(H9:AL9,"Г")+COUNTIF(H9:AL9,"Д")</f>
        <v>0</v>
      </c>
      <c r="AR9" s="64">
        <f t="shared" ref="AR9" si="65">COUNTIF(H9:AL9,"А")</f>
        <v>0</v>
      </c>
      <c r="AS9" s="64">
        <f t="shared" ref="AS9" si="66">COUNTIF(H9:AL9,"У")</f>
        <v>0</v>
      </c>
      <c r="AT9" s="64">
        <f t="shared" ref="AT9" si="67">COUNTIF(H9:AL9,"П")</f>
        <v>0</v>
      </c>
      <c r="AU9" s="64">
        <f t="shared" ref="AU9" si="68">COUNTIF(H9:AL9,"К")+COUNTIF(H9:AL9,"Кд")</f>
        <v>0</v>
      </c>
      <c r="AV9" s="64">
        <f t="shared" ref="AV9" si="69">COUNTIF(H9:AL9,"В")</f>
        <v>0</v>
      </c>
      <c r="AW9" s="64">
        <f t="shared" ref="AW9" si="70">SUM(AM9:AV9)</f>
        <v>3</v>
      </c>
      <c r="AX9" s="64">
        <f t="shared" ref="AX9" si="71">AY9+BD9</f>
        <v>33</v>
      </c>
      <c r="AY9" s="65">
        <f t="shared" ref="AY9" si="72">SUM(H9:AL9)+COUNTIF(H9:AL9,"8/3")*11+COUNTIF(H9:AL9,"3/8")*11+COUNTIF(H9:AL9,"4/8")*12+COUNTIF(H9:AL9,"8/4")*12+COUNTIF(H9:AL9,"2/9")*11+COUNTIF(H9:AL9,"4/7")*11+COUNTIF(H9:AL9,"7/4")*11+COUNTIF(H9:AL9,"6/5")*11+COUNTIF(H9:AL9,"5/6")*11+COUNTIF(H9:AL9,"4/6")*10+COUNTIF(H9:AL9,"2/1")*3+COUNTIF(H9:AL9,"6/3")*9+COUNTIF(H9:AL9,"2/8")*10+COUNTIF(H9:AL9,"1/10")*11</f>
        <v>33</v>
      </c>
      <c r="AZ9" s="66"/>
      <c r="BA9" s="66"/>
      <c r="BB9" s="66">
        <v>11</v>
      </c>
      <c r="BC9" s="67">
        <f t="shared" ref="BC9" si="73">COUNTIF(H9:AL9,"8/3")*8+COUNTIF(H9:AL9,"3/8")*3+COUNTIF(H9:AL9,"4/8")*4+COUNTIF(H9:AL9,"8/4")*8+COUNTIF(H9:AL9,"2/9")*2+COUNTIF(H9:AL9,"4/7")*4+COUNTIF(H9:AL9,"7/4")*7+COUNTIF(H9:AL9,"6/5")*6+COUNTIF(H9:AL9,"5/6")*5+COUNTIF(H9:AL9,"4/6")*4+COUNTIF(H9:AL9,"2/1")*2+COUNTIF(H9:AL9,"6/3")*6+COUNTIF(H9:AL9,"2/8")*2+COUNTIF(H9:AL9,"1/10")*1</f>
        <v>0</v>
      </c>
      <c r="BD9" s="64">
        <f t="shared" ref="BD9" si="74">COUNTIF(H9:AL9,"8д")*8+COUNTIF(H9:AL9,"3д")*3+COUNTIF(H9:AL9,"4д")*4+COUNTIF(H9:AL9,"5д")*5+COUNTIF(H9:AL9,"6д")*6+COUNTIF(H9:AL9,"7д")*7+COUNTIF(H9:AL9,"2д")*2+COUNTIF(H9:AL9,"1д")*1</f>
        <v>0</v>
      </c>
      <c r="BE9" s="68"/>
      <c r="BF9" s="68"/>
      <c r="BG9" s="85"/>
      <c r="BH9" s="85"/>
      <c r="BI9" s="85"/>
      <c r="BJ9" s="85"/>
      <c r="BK9" s="85"/>
    </row>
    <row r="10" spans="1:65" s="1" customFormat="1" ht="49.5" customHeight="1" x14ac:dyDescent="0.45">
      <c r="A10" s="3">
        <v>3</v>
      </c>
      <c r="B10" s="46" t="s">
        <v>242</v>
      </c>
      <c r="C10" s="10">
        <v>3156</v>
      </c>
      <c r="D10" s="17" t="s">
        <v>173</v>
      </c>
      <c r="E10" s="6">
        <v>3</v>
      </c>
      <c r="F10" s="12">
        <v>107060001</v>
      </c>
      <c r="G10" s="8"/>
      <c r="H10" s="6"/>
      <c r="I10" s="6"/>
      <c r="J10" s="6"/>
      <c r="K10" s="6"/>
      <c r="L10" s="6">
        <v>8</v>
      </c>
      <c r="M10" s="7">
        <v>8</v>
      </c>
      <c r="N10" s="7">
        <v>8</v>
      </c>
      <c r="O10" s="6">
        <v>8</v>
      </c>
      <c r="P10" s="6">
        <v>8</v>
      </c>
      <c r="Q10" s="6">
        <v>8</v>
      </c>
      <c r="R10" s="6">
        <v>8</v>
      </c>
      <c r="S10" s="6">
        <v>11</v>
      </c>
      <c r="T10" s="7">
        <v>11</v>
      </c>
      <c r="U10" s="7">
        <v>11</v>
      </c>
      <c r="V10" s="6">
        <v>11</v>
      </c>
      <c r="W10" s="6">
        <v>11</v>
      </c>
      <c r="X10" s="6">
        <v>8</v>
      </c>
      <c r="Y10" s="6">
        <v>11</v>
      </c>
      <c r="Z10" s="6">
        <v>8</v>
      </c>
      <c r="AA10" s="7" t="s">
        <v>226</v>
      </c>
      <c r="AB10" s="7" t="s">
        <v>226</v>
      </c>
      <c r="AC10" s="6" t="s">
        <v>226</v>
      </c>
      <c r="AD10" s="6" t="s">
        <v>226</v>
      </c>
      <c r="AE10" s="6" t="s">
        <v>226</v>
      </c>
      <c r="AF10" s="6" t="s">
        <v>226</v>
      </c>
      <c r="AG10" s="8" t="s">
        <v>226</v>
      </c>
      <c r="AH10" s="7" t="s">
        <v>226</v>
      </c>
      <c r="AI10" s="7" t="s">
        <v>226</v>
      </c>
      <c r="AJ10" s="6" t="s">
        <v>226</v>
      </c>
      <c r="AK10" s="7" t="s">
        <v>226</v>
      </c>
      <c r="AL10" s="8" t="s">
        <v>226</v>
      </c>
      <c r="AM10" s="63">
        <f t="shared" ref="AM10" si="75">COUNT(H10:AL10)+COUNTIF(H10:AL10,"8д")+COUNTIF(H10:AL10,"8/3")+COUNTIF(H10:AL10,"3/8")+COUNTIF(H10:AL10,"4/8")+COUNTIF(H10:AL10,"8/4")+COUNTIF(H10:AL10,"3/6")+COUNTIF(H10:AL10,"10/1")+COUNTIF(H10:AL10,"5/6")+COUNTIF(H10:AL10,"6/5")+COUNTIF(H10:AL10,"7/4")+COUNTIF(H10:AL10,"4/7")+COUNTIF(H10:AL10,"4д")+COUNTIF(H10:AL10,"2/9")+COUNTIF(H10:AL10,"2д")+COUNTIF(H10:AL10,"4/6")+COUNTIF(H10:AL10,"2/8")+COUNTIF(H10:AL10,"2/1")+COUNTIF(H10:AL10,"6/3")</f>
        <v>15</v>
      </c>
      <c r="AN10" s="64">
        <f t="shared" ref="AN10" si="76">COUNTIF(H10:AL10,"О")</f>
        <v>0</v>
      </c>
      <c r="AO10" s="64">
        <f t="shared" ref="AO10" si="77">COUNTIF(H10:AL10,"Р")</f>
        <v>0</v>
      </c>
      <c r="AP10" s="64">
        <f t="shared" ref="AP10" si="78">COUNTIF(H10:AL10,"Б")</f>
        <v>0</v>
      </c>
      <c r="AQ10" s="64">
        <f t="shared" ref="AQ10" si="79">COUNTIF(H10:AL10,"Г")+COUNTIF(H10:AL10,"Д")</f>
        <v>0</v>
      </c>
      <c r="AR10" s="64">
        <f t="shared" ref="AR10" si="80">COUNTIF(H10:AL10,"А")</f>
        <v>0</v>
      </c>
      <c r="AS10" s="64">
        <f t="shared" ref="AS10" si="81">COUNTIF(H10:AL10,"У")</f>
        <v>0</v>
      </c>
      <c r="AT10" s="64">
        <f t="shared" ref="AT10" si="82">COUNTIF(H10:AL10,"П")</f>
        <v>0</v>
      </c>
      <c r="AU10" s="64">
        <f t="shared" ref="AU10" si="83">COUNTIF(H10:AL10,"К")+COUNTIF(H10:AL10,"Кд")</f>
        <v>0</v>
      </c>
      <c r="AV10" s="64">
        <f t="shared" ref="AV10" si="84">COUNTIF(H10:AL10,"В")</f>
        <v>12</v>
      </c>
      <c r="AW10" s="64">
        <f t="shared" ref="AW10" si="85">SUM(AM10:AV10)</f>
        <v>27</v>
      </c>
      <c r="AX10" s="64">
        <f t="shared" ref="AX10" si="86">AY10+BD10</f>
        <v>138</v>
      </c>
      <c r="AY10" s="65">
        <f t="shared" ref="AY10" si="87">SUM(H10:AL10)+COUNTIF(H10:AL10,"8/3")*11+COUNTIF(H10:AL10,"3/8")*11+COUNTIF(H10:AL10,"4/8")*12+COUNTIF(H10:AL10,"8/4")*12+COUNTIF(H10:AL10,"2/9")*11+COUNTIF(H10:AL10,"4/7")*11+COUNTIF(H10:AL10,"7/4")*11+COUNTIF(H10:AL10,"6/5")*11+COUNTIF(H10:AL10,"5/6")*11+COUNTIF(H10:AL10,"4/6")*10+COUNTIF(H10:AL10,"2/1")*3+COUNTIF(H10:AL10,"6/3")*9+COUNTIF(H10:AL10,"2/8")*10+COUNTIF(H10:AL10,"1/10")*11</f>
        <v>138</v>
      </c>
      <c r="AZ10" s="66"/>
      <c r="BA10" s="66"/>
      <c r="BB10" s="66"/>
      <c r="BC10" s="67">
        <f t="shared" ref="BC10" si="88">COUNTIF(H10:AL10,"8/3")*8+COUNTIF(H10:AL10,"3/8")*3+COUNTIF(H10:AL10,"4/8")*4+COUNTIF(H10:AL10,"8/4")*8+COUNTIF(H10:AL10,"2/9")*2+COUNTIF(H10:AL10,"4/7")*4+COUNTIF(H10:AL10,"7/4")*7+COUNTIF(H10:AL10,"6/5")*6+COUNTIF(H10:AL10,"5/6")*5+COUNTIF(H10:AL10,"4/6")*4+COUNTIF(H10:AL10,"2/1")*2+COUNTIF(H10:AL10,"6/3")*6+COUNTIF(H10:AL10,"2/8")*2+COUNTIF(H10:AL10,"1/10")*1</f>
        <v>0</v>
      </c>
      <c r="BD10" s="64">
        <f t="shared" ref="BD10" si="89">COUNTIF(H10:AL10,"8д")*8+COUNTIF(H10:AL10,"3д")*3+COUNTIF(H10:AL10,"4д")*4+COUNTIF(H10:AL10,"5д")*5+COUNTIF(H10:AL10,"6д")*6+COUNTIF(H10:AL10,"7д")*7+COUNTIF(H10:AL10,"2д")*2+COUNTIF(H10:AL10,"1д")*1</f>
        <v>0</v>
      </c>
      <c r="BE10" s="68"/>
      <c r="BF10" s="68"/>
      <c r="BG10" s="85"/>
      <c r="BH10" s="85"/>
      <c r="BI10" s="85"/>
      <c r="BJ10" s="85"/>
      <c r="BK10" s="85"/>
    </row>
    <row r="11" spans="1:65" s="1" customFormat="1" ht="69.75" x14ac:dyDescent="0.45">
      <c r="A11" s="3">
        <v>4</v>
      </c>
      <c r="B11" s="36" t="s">
        <v>79</v>
      </c>
      <c r="C11" s="10">
        <v>605</v>
      </c>
      <c r="D11" s="11" t="s">
        <v>279</v>
      </c>
      <c r="E11" s="6">
        <v>9</v>
      </c>
      <c r="F11" s="12">
        <v>107060007</v>
      </c>
      <c r="G11" s="8"/>
      <c r="H11" s="6" t="s">
        <v>225</v>
      </c>
      <c r="I11" s="6" t="s">
        <v>225</v>
      </c>
      <c r="J11" s="6" t="s">
        <v>226</v>
      </c>
      <c r="K11" s="6" t="s">
        <v>226</v>
      </c>
      <c r="L11" s="6" t="s">
        <v>226</v>
      </c>
      <c r="M11" s="7" t="s">
        <v>226</v>
      </c>
      <c r="N11" s="7" t="s">
        <v>226</v>
      </c>
      <c r="O11" s="6" t="s">
        <v>226</v>
      </c>
      <c r="P11" s="6" t="s">
        <v>226</v>
      </c>
      <c r="Q11" s="6" t="s">
        <v>226</v>
      </c>
      <c r="R11" s="6" t="s">
        <v>226</v>
      </c>
      <c r="S11" s="6" t="s">
        <v>226</v>
      </c>
      <c r="T11" s="7" t="s">
        <v>226</v>
      </c>
      <c r="U11" s="7" t="s">
        <v>226</v>
      </c>
      <c r="V11" s="6" t="s">
        <v>225</v>
      </c>
      <c r="W11" s="8" t="s">
        <v>282</v>
      </c>
      <c r="X11" s="8" t="s">
        <v>282</v>
      </c>
      <c r="Y11" s="6">
        <v>11</v>
      </c>
      <c r="Z11" s="6">
        <v>11</v>
      </c>
      <c r="AA11" s="7"/>
      <c r="AB11" s="7"/>
      <c r="AC11" s="8"/>
      <c r="AD11" s="6"/>
      <c r="AE11" s="6"/>
      <c r="AF11" s="6"/>
      <c r="AG11" s="6"/>
      <c r="AH11" s="7"/>
      <c r="AI11" s="7"/>
      <c r="AJ11" s="6">
        <v>11</v>
      </c>
      <c r="AK11" s="7">
        <v>11</v>
      </c>
      <c r="AL11" s="6">
        <v>11</v>
      </c>
      <c r="AM11" s="63">
        <f t="shared" ref="AM11:AM86" si="90">COUNT(H11:AL11)+COUNTIF(H11:AL11,"8д")+COUNTIF(H11:AL11,"8/3")+COUNTIF(H11:AL11,"3/8")+COUNTIF(H11:AL11,"4/8")+COUNTIF(H11:AL11,"8/4")+COUNTIF(H11:AL11,"3/6")+COUNTIF(H11:AL11,"10/1")+COUNTIF(H11:AL11,"5/6")+COUNTIF(H11:AL11,"6/5")+COUNTIF(H11:AL11,"7/4")+COUNTIF(H11:AL11,"4/7")+COUNTIF(H11:AL11,"4д")+COUNTIF(H11:AL11,"2/9")+COUNTIF(H11:AL11,"2д")+COUNTIF(H11:AL11,"4/6")+COUNTIF(H11:AL11,"2/8")+COUNTIF(H11:AL11,"2/1")+COUNTIF(H11:AL11,"6/3")</f>
        <v>8</v>
      </c>
      <c r="AN11" s="64">
        <f t="shared" ref="AN11:AN86" si="91">COUNTIF(H11:AL11,"О")</f>
        <v>0</v>
      </c>
      <c r="AO11" s="64">
        <f t="shared" ref="AO11:AO86" si="92">COUNTIF(H11:AL11,"Р")</f>
        <v>0</v>
      </c>
      <c r="AP11" s="64">
        <f t="shared" ref="AP11:AP86" si="93">COUNTIF(H11:AL11,"Б")</f>
        <v>0</v>
      </c>
      <c r="AQ11" s="64">
        <f t="shared" ref="AQ11:AQ86" si="94">COUNTIF(H11:AL11,"Г")+COUNTIF(H11:AL11,"Д")</f>
        <v>0</v>
      </c>
      <c r="AR11" s="64">
        <f t="shared" ref="AR11:AR86" si="95">COUNTIF(H11:AL11,"А")</f>
        <v>0</v>
      </c>
      <c r="AS11" s="64">
        <f t="shared" ref="AS11:AS86" si="96">COUNTIF(H11:AL11,"У")</f>
        <v>0</v>
      </c>
      <c r="AT11" s="64">
        <f t="shared" ref="AT11:AT86" si="97">COUNTIF(H11:AL11,"П")</f>
        <v>0</v>
      </c>
      <c r="AU11" s="64">
        <f t="shared" ref="AU11:AU86" si="98">COUNTIF(H11:AL11,"К")+COUNTIF(H11:AL11,"Кд")</f>
        <v>0</v>
      </c>
      <c r="AV11" s="64">
        <f t="shared" ref="AV11:AV86" si="99">COUNTIF(H11:AL11,"В")</f>
        <v>12</v>
      </c>
      <c r="AW11" s="64">
        <f t="shared" ref="AW11:AW86" si="100">SUM(AM11:AV11)</f>
        <v>20</v>
      </c>
      <c r="AX11" s="64">
        <f t="shared" ref="AX11:AX86" si="101">AY11+BD11</f>
        <v>101</v>
      </c>
      <c r="AY11" s="65">
        <f t="shared" ref="AY11:AY86" si="102">SUM(H11:AL11)+COUNTIF(H11:AL11,"8/3")*11+COUNTIF(H11:AL11,"3/8")*11+COUNTIF(H11:AL11,"4/8")*12+COUNTIF(H11:AL11,"8/4")*12+COUNTIF(H11:AL11,"2/9")*11+COUNTIF(H11:AL11,"4/7")*11+COUNTIF(H11:AL11,"7/4")*11+COUNTIF(H11:AL11,"6/5")*11+COUNTIF(H11:AL11,"5/6")*11+COUNTIF(H11:AL11,"4/6")*10+COUNTIF(H11:AL11,"2/1")*3+COUNTIF(H11:AL11,"6/3")*9+COUNTIF(H11:AL11,"2/8")*10+COUNTIF(H11:AL11,"1/10")*11</f>
        <v>77</v>
      </c>
      <c r="AZ11" s="66"/>
      <c r="BA11" s="66"/>
      <c r="BB11" s="66"/>
      <c r="BC11" s="67">
        <f t="shared" ref="BC11:BC86" si="103">COUNTIF(H11:AL11,"8/3")*8+COUNTIF(H11:AL11,"3/8")*3+COUNTIF(H11:AL11,"4/8")*4+COUNTIF(H11:AL11,"8/4")*8+COUNTIF(H11:AL11,"2/9")*2+COUNTIF(H11:AL11,"4/7")*4+COUNTIF(H11:AL11,"7/4")*7+COUNTIF(H11:AL11,"6/5")*6+COUNTIF(H11:AL11,"5/6")*5+COUNTIF(H11:AL11,"4/6")*4+COUNTIF(H11:AL11,"2/1")*2+COUNTIF(H11:AL11,"6/3")*6+COUNTIF(H11:AL11,"2/8")*2+COUNTIF(H11:AL11,"1/10")*1</f>
        <v>2</v>
      </c>
      <c r="BD11" s="64">
        <f t="shared" ref="BD11:BD86" si="104">COUNTIF(H11:AL11,"8д")*8+COUNTIF(H11:AL11,"3д")*3+COUNTIF(H11:AL11,"4д")*4+COUNTIF(H11:AL11,"5д")*5+COUNTIF(H11:AL11,"6д")*6+COUNTIF(H11:AL11,"7д")*7+COUNTIF(H11:AL11,"2д")*2+COUNTIF(H11:AL11,"1д")*1</f>
        <v>24</v>
      </c>
      <c r="BE11" s="68"/>
      <c r="BF11" s="68"/>
      <c r="BG11" s="85">
        <f>108188/163.33*AY11</f>
        <v>51003.955182758829</v>
      </c>
      <c r="BH11" s="85">
        <f>108188/163.33*BC11/2</f>
        <v>662.3890283475173</v>
      </c>
      <c r="BI11" s="85">
        <f>108188/163.33*BD11</f>
        <v>15897.336680340415</v>
      </c>
      <c r="BJ11" s="85">
        <f t="shared" ref="BJ11:BJ14" si="105">BG11*0.2</f>
        <v>10200.791036551767</v>
      </c>
      <c r="BK11" s="85"/>
      <c r="BL11" s="87">
        <f t="shared" ref="BL11:BL14" si="106">BG11+BH11+BI11+BJ11+BK11</f>
        <v>77764.471927998529</v>
      </c>
    </row>
    <row r="12" spans="1:65" s="1" customFormat="1" ht="69.75" x14ac:dyDescent="0.45">
      <c r="A12" s="3"/>
      <c r="B12" s="36" t="s">
        <v>79</v>
      </c>
      <c r="C12" s="10">
        <v>605</v>
      </c>
      <c r="D12" s="11" t="s">
        <v>279</v>
      </c>
      <c r="E12" s="6">
        <v>9</v>
      </c>
      <c r="F12" s="12">
        <v>107140022</v>
      </c>
      <c r="G12" s="8"/>
      <c r="H12" s="6"/>
      <c r="I12" s="6"/>
      <c r="J12" s="6"/>
      <c r="K12" s="6"/>
      <c r="L12" s="6"/>
      <c r="M12" s="7"/>
      <c r="N12" s="7"/>
      <c r="O12" s="6"/>
      <c r="P12" s="6"/>
      <c r="Q12" s="6"/>
      <c r="R12" s="6"/>
      <c r="S12" s="6"/>
      <c r="T12" s="7"/>
      <c r="U12" s="7"/>
      <c r="V12" s="6"/>
      <c r="W12" s="8"/>
      <c r="X12" s="8"/>
      <c r="Y12" s="6"/>
      <c r="Z12" s="6"/>
      <c r="AA12" s="7">
        <v>11</v>
      </c>
      <c r="AB12" s="7">
        <v>11</v>
      </c>
      <c r="AC12" s="8" t="s">
        <v>283</v>
      </c>
      <c r="AD12" s="6">
        <v>11</v>
      </c>
      <c r="AE12" s="6">
        <v>11</v>
      </c>
      <c r="AF12" s="6">
        <v>11</v>
      </c>
      <c r="AG12" s="6">
        <v>11</v>
      </c>
      <c r="AH12" s="7">
        <v>11</v>
      </c>
      <c r="AI12" s="7">
        <v>11</v>
      </c>
      <c r="AJ12" s="6"/>
      <c r="AK12" s="7"/>
      <c r="AL12" s="6"/>
      <c r="AM12" s="63">
        <f t="shared" ref="AM12" si="107">COUNT(H12:AL12)+COUNTIF(H12:AL12,"8д")+COUNTIF(H12:AL12,"8/3")+COUNTIF(H12:AL12,"3/8")+COUNTIF(H12:AL12,"4/8")+COUNTIF(H12:AL12,"8/4")+COUNTIF(H12:AL12,"3/6")+COUNTIF(H12:AL12,"10/1")+COUNTIF(H12:AL12,"5/6")+COUNTIF(H12:AL12,"6/5")+COUNTIF(H12:AL12,"7/4")+COUNTIF(H12:AL12,"4/7")+COUNTIF(H12:AL12,"4д")+COUNTIF(H12:AL12,"2/9")+COUNTIF(H12:AL12,"2д")+COUNTIF(H12:AL12,"4/6")+COUNTIF(H12:AL12,"2/8")+COUNTIF(H12:AL12,"2/1")+COUNTIF(H12:AL12,"6/3")</f>
        <v>9</v>
      </c>
      <c r="AN12" s="64">
        <f t="shared" ref="AN12" si="108">COUNTIF(H12:AL12,"О")</f>
        <v>0</v>
      </c>
      <c r="AO12" s="64">
        <f t="shared" ref="AO12" si="109">COUNTIF(H12:AL12,"Р")</f>
        <v>0</v>
      </c>
      <c r="AP12" s="64">
        <f t="shared" ref="AP12" si="110">COUNTIF(H12:AL12,"Б")</f>
        <v>0</v>
      </c>
      <c r="AQ12" s="64">
        <f t="shared" ref="AQ12" si="111">COUNTIF(H12:AL12,"Г")+COUNTIF(H12:AL12,"Д")</f>
        <v>0</v>
      </c>
      <c r="AR12" s="64">
        <f t="shared" ref="AR12" si="112">COUNTIF(H12:AL12,"А")</f>
        <v>0</v>
      </c>
      <c r="AS12" s="64">
        <f t="shared" ref="AS12" si="113">COUNTIF(H12:AL12,"У")</f>
        <v>0</v>
      </c>
      <c r="AT12" s="64">
        <f t="shared" ref="AT12" si="114">COUNTIF(H12:AL12,"П")</f>
        <v>0</v>
      </c>
      <c r="AU12" s="64">
        <f t="shared" ref="AU12" si="115">COUNTIF(H12:AL12,"К")+COUNTIF(H12:AL12,"Кд")</f>
        <v>0</v>
      </c>
      <c r="AV12" s="64">
        <f t="shared" ref="AV12" si="116">COUNTIF(H12:AL12,"В")</f>
        <v>0</v>
      </c>
      <c r="AW12" s="64">
        <f t="shared" ref="AW12" si="117">SUM(AM12:AV12)</f>
        <v>9</v>
      </c>
      <c r="AX12" s="64">
        <f t="shared" ref="AX12" si="118">AY12+BD12</f>
        <v>99</v>
      </c>
      <c r="AY12" s="65">
        <f t="shared" ref="AY12" si="119">SUM(H12:AL12)+COUNTIF(H12:AL12,"8/3")*11+COUNTIF(H12:AL12,"3/8")*11+COUNTIF(H12:AL12,"4/8")*12+COUNTIF(H12:AL12,"8/4")*12+COUNTIF(H12:AL12,"2/9")*11+COUNTIF(H12:AL12,"4/7")*11+COUNTIF(H12:AL12,"7/4")*11+COUNTIF(H12:AL12,"6/5")*11+COUNTIF(H12:AL12,"5/6")*11+COUNTIF(H12:AL12,"4/6")*10+COUNTIF(H12:AL12,"2/1")*3+COUNTIF(H12:AL12,"6/3")*9+COUNTIF(H12:AL12,"2/8")*10+COUNTIF(H12:AL12,"1/10")*11</f>
        <v>99</v>
      </c>
      <c r="AZ12" s="66"/>
      <c r="BA12" s="66"/>
      <c r="BB12" s="66"/>
      <c r="BC12" s="67">
        <f t="shared" ref="BC12" si="120">COUNTIF(H12:AL12,"8/3")*8+COUNTIF(H12:AL12,"3/8")*3+COUNTIF(H12:AL12,"4/8")*4+COUNTIF(H12:AL12,"8/4")*8+COUNTIF(H12:AL12,"2/9")*2+COUNTIF(H12:AL12,"4/7")*4+COUNTIF(H12:AL12,"7/4")*7+COUNTIF(H12:AL12,"6/5")*6+COUNTIF(H12:AL12,"5/6")*5+COUNTIF(H12:AL12,"4/6")*4+COUNTIF(H12:AL12,"2/1")*2+COUNTIF(H12:AL12,"6/3")*6+COUNTIF(H12:AL12,"2/8")*2+COUNTIF(H12:AL12,"1/10")*1</f>
        <v>2</v>
      </c>
      <c r="BD12" s="64">
        <f t="shared" ref="BD12" si="121">COUNTIF(H12:AL12,"8д")*8+COUNTIF(H12:AL12,"3д")*3+COUNTIF(H12:AL12,"4д")*4+COUNTIF(H12:AL12,"5д")*5+COUNTIF(H12:AL12,"6д")*6+COUNTIF(H12:AL12,"7д")*7+COUNTIF(H12:AL12,"2д")*2+COUNTIF(H12:AL12,"1д")*1</f>
        <v>0</v>
      </c>
      <c r="BE12" s="68"/>
      <c r="BF12" s="68"/>
      <c r="BG12" s="85">
        <f>108188/163.33*AY12</f>
        <v>65576.513806404211</v>
      </c>
      <c r="BH12" s="85">
        <f>108188/163.33*BC12/2</f>
        <v>662.3890283475173</v>
      </c>
      <c r="BI12" s="85"/>
      <c r="BJ12" s="85">
        <f t="shared" si="105"/>
        <v>13115.302761280844</v>
      </c>
      <c r="BK12" s="85"/>
      <c r="BL12" s="87">
        <f t="shared" si="106"/>
        <v>79354.205596032582</v>
      </c>
    </row>
    <row r="13" spans="1:65" s="1" customFormat="1" ht="46.5" customHeight="1" x14ac:dyDescent="0.45">
      <c r="A13" s="3">
        <v>5</v>
      </c>
      <c r="B13" s="36" t="s">
        <v>91</v>
      </c>
      <c r="C13" s="29">
        <v>848</v>
      </c>
      <c r="D13" s="30" t="s">
        <v>89</v>
      </c>
      <c r="E13" s="31">
        <v>8</v>
      </c>
      <c r="F13" s="12">
        <v>107030001</v>
      </c>
      <c r="G13" s="8"/>
      <c r="H13" s="6" t="s">
        <v>225</v>
      </c>
      <c r="I13" s="6" t="s">
        <v>226</v>
      </c>
      <c r="J13" s="6" t="s">
        <v>226</v>
      </c>
      <c r="K13" s="6" t="s">
        <v>226</v>
      </c>
      <c r="L13" s="6" t="s">
        <v>226</v>
      </c>
      <c r="M13" s="7" t="s">
        <v>226</v>
      </c>
      <c r="N13" s="7" t="s">
        <v>226</v>
      </c>
      <c r="O13" s="6" t="s">
        <v>226</v>
      </c>
      <c r="P13" s="6" t="s">
        <v>226</v>
      </c>
      <c r="Q13" s="6" t="s">
        <v>226</v>
      </c>
      <c r="R13" s="6" t="s">
        <v>226</v>
      </c>
      <c r="S13" s="6" t="s">
        <v>226</v>
      </c>
      <c r="T13" s="7" t="s">
        <v>226</v>
      </c>
      <c r="U13" s="7" t="s">
        <v>225</v>
      </c>
      <c r="V13" s="6">
        <v>11</v>
      </c>
      <c r="W13" s="6">
        <v>11</v>
      </c>
      <c r="X13" s="6">
        <v>11</v>
      </c>
      <c r="Y13" s="6"/>
      <c r="Z13" s="6">
        <v>11</v>
      </c>
      <c r="AA13" s="7">
        <v>11</v>
      </c>
      <c r="AB13" s="7">
        <v>11</v>
      </c>
      <c r="AC13" s="6">
        <v>11</v>
      </c>
      <c r="AD13" s="6">
        <v>11</v>
      </c>
      <c r="AE13" s="6">
        <v>11</v>
      </c>
      <c r="AF13" s="6">
        <v>11</v>
      </c>
      <c r="AG13" s="6">
        <v>11</v>
      </c>
      <c r="AH13" s="7"/>
      <c r="AI13" s="7">
        <v>11</v>
      </c>
      <c r="AJ13" s="6">
        <v>11</v>
      </c>
      <c r="AK13" s="7">
        <v>11</v>
      </c>
      <c r="AL13" s="6">
        <v>11</v>
      </c>
      <c r="AM13" s="63">
        <f t="shared" si="90"/>
        <v>17</v>
      </c>
      <c r="AN13" s="64">
        <f t="shared" si="91"/>
        <v>0</v>
      </c>
      <c r="AO13" s="64">
        <f t="shared" si="92"/>
        <v>0</v>
      </c>
      <c r="AP13" s="64">
        <f t="shared" si="93"/>
        <v>0</v>
      </c>
      <c r="AQ13" s="64">
        <f t="shared" si="94"/>
        <v>0</v>
      </c>
      <c r="AR13" s="64">
        <f t="shared" si="95"/>
        <v>0</v>
      </c>
      <c r="AS13" s="64">
        <f t="shared" si="96"/>
        <v>0</v>
      </c>
      <c r="AT13" s="64">
        <f t="shared" si="97"/>
        <v>0</v>
      </c>
      <c r="AU13" s="64">
        <f t="shared" si="98"/>
        <v>0</v>
      </c>
      <c r="AV13" s="64">
        <f t="shared" si="99"/>
        <v>12</v>
      </c>
      <c r="AW13" s="64">
        <f t="shared" si="100"/>
        <v>29</v>
      </c>
      <c r="AX13" s="64">
        <f t="shared" si="101"/>
        <v>181</v>
      </c>
      <c r="AY13" s="65">
        <f t="shared" si="102"/>
        <v>165</v>
      </c>
      <c r="AZ13" s="66"/>
      <c r="BA13" s="66"/>
      <c r="BB13" s="66">
        <v>11</v>
      </c>
      <c r="BC13" s="67">
        <f t="shared" si="103"/>
        <v>0</v>
      </c>
      <c r="BD13" s="64">
        <f t="shared" si="104"/>
        <v>16</v>
      </c>
      <c r="BE13" s="68"/>
      <c r="BF13" s="68"/>
      <c r="BG13" s="85"/>
      <c r="BH13" s="85"/>
      <c r="BI13" s="85"/>
      <c r="BJ13" s="85">
        <f t="shared" si="105"/>
        <v>0</v>
      </c>
      <c r="BK13" s="85"/>
      <c r="BL13" s="87">
        <f t="shared" si="106"/>
        <v>0</v>
      </c>
    </row>
    <row r="14" spans="1:65" s="1" customFormat="1" ht="46.5" customHeight="1" x14ac:dyDescent="0.45">
      <c r="A14" s="3"/>
      <c r="B14" s="36" t="s">
        <v>91</v>
      </c>
      <c r="C14" s="29">
        <v>848</v>
      </c>
      <c r="D14" s="30" t="s">
        <v>89</v>
      </c>
      <c r="E14" s="31">
        <v>8</v>
      </c>
      <c r="F14" s="12">
        <v>107060001</v>
      </c>
      <c r="G14" s="8"/>
      <c r="H14" s="6"/>
      <c r="I14" s="6"/>
      <c r="J14" s="6"/>
      <c r="K14" s="6"/>
      <c r="L14" s="6"/>
      <c r="M14" s="7"/>
      <c r="N14" s="7"/>
      <c r="O14" s="6"/>
      <c r="P14" s="6"/>
      <c r="Q14" s="6"/>
      <c r="R14" s="6"/>
      <c r="S14" s="6"/>
      <c r="T14" s="7"/>
      <c r="U14" s="7"/>
      <c r="V14" s="6"/>
      <c r="W14" s="8"/>
      <c r="X14" s="8"/>
      <c r="Y14" s="6">
        <v>11</v>
      </c>
      <c r="Z14" s="8"/>
      <c r="AA14" s="13"/>
      <c r="AB14" s="13"/>
      <c r="AC14" s="8"/>
      <c r="AD14" s="8"/>
      <c r="AE14" s="8"/>
      <c r="AF14" s="8"/>
      <c r="AG14" s="8"/>
      <c r="AH14" s="7">
        <v>11</v>
      </c>
      <c r="AI14" s="7"/>
      <c r="AJ14" s="6"/>
      <c r="AK14" s="7"/>
      <c r="AL14" s="6"/>
      <c r="AM14" s="63">
        <f t="shared" ref="AM14" si="122">COUNT(H14:AL14)+COUNTIF(H14:AL14,"8д")+COUNTIF(H14:AL14,"8/3")+COUNTIF(H14:AL14,"3/8")+COUNTIF(H14:AL14,"4/8")+COUNTIF(H14:AL14,"8/4")+COUNTIF(H14:AL14,"3/6")+COUNTIF(H14:AL14,"10/1")+COUNTIF(H14:AL14,"5/6")+COUNTIF(H14:AL14,"6/5")+COUNTIF(H14:AL14,"7/4")+COUNTIF(H14:AL14,"4/7")+COUNTIF(H14:AL14,"4д")+COUNTIF(H14:AL14,"2/9")+COUNTIF(H14:AL14,"2д")+COUNTIF(H14:AL14,"4/6")+COUNTIF(H14:AL14,"2/8")+COUNTIF(H14:AL14,"2/1")+COUNTIF(H14:AL14,"6/3")</f>
        <v>2</v>
      </c>
      <c r="AN14" s="64">
        <f t="shared" ref="AN14" si="123">COUNTIF(H14:AL14,"О")</f>
        <v>0</v>
      </c>
      <c r="AO14" s="64">
        <f t="shared" ref="AO14" si="124">COUNTIF(H14:AL14,"Р")</f>
        <v>0</v>
      </c>
      <c r="AP14" s="64">
        <f t="shared" ref="AP14" si="125">COUNTIF(H14:AL14,"Б")</f>
        <v>0</v>
      </c>
      <c r="AQ14" s="64">
        <f t="shared" ref="AQ14" si="126">COUNTIF(H14:AL14,"Г")+COUNTIF(H14:AL14,"Д")</f>
        <v>0</v>
      </c>
      <c r="AR14" s="64">
        <f t="shared" ref="AR14" si="127">COUNTIF(H14:AL14,"А")</f>
        <v>0</v>
      </c>
      <c r="AS14" s="64">
        <f t="shared" ref="AS14" si="128">COUNTIF(H14:AL14,"У")</f>
        <v>0</v>
      </c>
      <c r="AT14" s="64">
        <f t="shared" ref="AT14" si="129">COUNTIF(H14:AL14,"П")</f>
        <v>0</v>
      </c>
      <c r="AU14" s="64">
        <f t="shared" ref="AU14" si="130">COUNTIF(H14:AL14,"К")+COUNTIF(H14:AL14,"Кд")</f>
        <v>0</v>
      </c>
      <c r="AV14" s="64">
        <f t="shared" ref="AV14" si="131">COUNTIF(H14:AL14,"В")</f>
        <v>0</v>
      </c>
      <c r="AW14" s="64">
        <f t="shared" ref="AW14" si="132">SUM(AM14:AV14)</f>
        <v>2</v>
      </c>
      <c r="AX14" s="64">
        <f t="shared" ref="AX14" si="133">AY14+BD14</f>
        <v>22</v>
      </c>
      <c r="AY14" s="65">
        <f t="shared" ref="AY14" si="134">SUM(H14:AL14)+COUNTIF(H14:AL14,"8/3")*11+COUNTIF(H14:AL14,"3/8")*11+COUNTIF(H14:AL14,"4/8")*12+COUNTIF(H14:AL14,"8/4")*12+COUNTIF(H14:AL14,"2/9")*11+COUNTIF(H14:AL14,"4/7")*11+COUNTIF(H14:AL14,"7/4")*11+COUNTIF(H14:AL14,"6/5")*11+COUNTIF(H14:AL14,"5/6")*11+COUNTIF(H14:AL14,"4/6")*10+COUNTIF(H14:AL14,"2/1")*3+COUNTIF(H14:AL14,"6/3")*9+COUNTIF(H14:AL14,"2/8")*10+COUNTIF(H14:AL14,"1/10")*11</f>
        <v>22</v>
      </c>
      <c r="AZ14" s="66"/>
      <c r="BA14" s="66"/>
      <c r="BB14" s="66"/>
      <c r="BC14" s="67">
        <f t="shared" ref="BC14" si="135">COUNTIF(H14:AL14,"8/3")*8+COUNTIF(H14:AL14,"3/8")*3+COUNTIF(H14:AL14,"4/8")*4+COUNTIF(H14:AL14,"8/4")*8+COUNTIF(H14:AL14,"2/9")*2+COUNTIF(H14:AL14,"4/7")*4+COUNTIF(H14:AL14,"7/4")*7+COUNTIF(H14:AL14,"6/5")*6+COUNTIF(H14:AL14,"5/6")*5+COUNTIF(H14:AL14,"4/6")*4+COUNTIF(H14:AL14,"2/1")*2+COUNTIF(H14:AL14,"6/3")*6+COUNTIF(H14:AL14,"2/8")*2+COUNTIF(H14:AL14,"1/10")*1</f>
        <v>0</v>
      </c>
      <c r="BD14" s="64">
        <f t="shared" ref="BD14" si="136">COUNTIF(H14:AL14,"8д")*8+COUNTIF(H14:AL14,"3д")*3+COUNTIF(H14:AL14,"4д")*4+COUNTIF(H14:AL14,"5д")*5+COUNTIF(H14:AL14,"6д")*6+COUNTIF(H14:AL14,"7д")*7+COUNTIF(H14:AL14,"2д")*2+COUNTIF(H14:AL14,"1д")*1</f>
        <v>0</v>
      </c>
      <c r="BE14" s="68"/>
      <c r="BF14" s="68"/>
      <c r="BG14" s="85">
        <f>95734/163.33*AY14</f>
        <v>12895.046837690565</v>
      </c>
      <c r="BH14" s="85"/>
      <c r="BI14" s="85"/>
      <c r="BJ14" s="85">
        <f t="shared" si="105"/>
        <v>2579.0093675381131</v>
      </c>
      <c r="BK14" s="85"/>
      <c r="BL14" s="87">
        <f t="shared" si="106"/>
        <v>15474.056205228677</v>
      </c>
    </row>
    <row r="15" spans="1:65" s="1" customFormat="1" ht="46.5" customHeight="1" x14ac:dyDescent="0.45">
      <c r="A15" s="3">
        <v>6</v>
      </c>
      <c r="B15" s="36" t="s">
        <v>292</v>
      </c>
      <c r="C15" s="29">
        <v>3194</v>
      </c>
      <c r="D15" s="30" t="s">
        <v>173</v>
      </c>
      <c r="E15" s="31">
        <v>2</v>
      </c>
      <c r="F15" s="12">
        <v>107030001</v>
      </c>
      <c r="G15" s="8"/>
      <c r="H15" s="8"/>
      <c r="I15" s="8"/>
      <c r="J15" s="8"/>
      <c r="K15" s="8"/>
      <c r="L15" s="8"/>
      <c r="M15" s="13"/>
      <c r="N15" s="13"/>
      <c r="O15" s="8"/>
      <c r="P15" s="8"/>
      <c r="Q15" s="8" t="s">
        <v>226</v>
      </c>
      <c r="R15" s="8" t="s">
        <v>226</v>
      </c>
      <c r="S15" s="8"/>
      <c r="T15" s="13"/>
      <c r="U15" s="13"/>
      <c r="V15" s="8"/>
      <c r="W15" s="6"/>
      <c r="X15" s="6"/>
      <c r="Y15" s="6"/>
      <c r="Z15" s="6"/>
      <c r="AA15" s="7"/>
      <c r="AB15" s="7"/>
      <c r="AC15" s="6"/>
      <c r="AD15" s="6"/>
      <c r="AE15" s="6"/>
      <c r="AF15" s="6"/>
      <c r="AG15" s="6"/>
      <c r="AH15" s="7"/>
      <c r="AI15" s="7"/>
      <c r="AJ15" s="6"/>
      <c r="AK15" s="7"/>
      <c r="AL15" s="6"/>
      <c r="AM15" s="63">
        <f t="shared" ref="AM15:AM16" si="137">COUNT(H15:AL15)+COUNTIF(H15:AL15,"8д")+COUNTIF(H15:AL15,"8/3")+COUNTIF(H15:AL15,"3/8")+COUNTIF(H15:AL15,"4/8")+COUNTIF(H15:AL15,"8/4")+COUNTIF(H15:AL15,"3/6")+COUNTIF(H15:AL15,"10/1")+COUNTIF(H15:AL15,"5/6")+COUNTIF(H15:AL15,"6/5")+COUNTIF(H15:AL15,"7/4")+COUNTIF(H15:AL15,"4/7")+COUNTIF(H15:AL15,"4д")+COUNTIF(H15:AL15,"2/9")+COUNTIF(H15:AL15,"2д")+COUNTIF(H15:AL15,"4/6")+COUNTIF(H15:AL15,"2/8")+COUNTIF(H15:AL15,"2/1")+COUNTIF(H15:AL15,"6/3")</f>
        <v>0</v>
      </c>
      <c r="AN15" s="64">
        <f t="shared" ref="AN15:AN16" si="138">COUNTIF(H15:AL15,"О")</f>
        <v>0</v>
      </c>
      <c r="AO15" s="64">
        <f t="shared" ref="AO15:AO16" si="139">COUNTIF(H15:AL15,"Р")</f>
        <v>0</v>
      </c>
      <c r="AP15" s="64">
        <f t="shared" ref="AP15:AP16" si="140">COUNTIF(H15:AL15,"Б")</f>
        <v>0</v>
      </c>
      <c r="AQ15" s="64">
        <f t="shared" ref="AQ15:AQ16" si="141">COUNTIF(H15:AL15,"Г")+COUNTIF(H15:AL15,"Д")</f>
        <v>0</v>
      </c>
      <c r="AR15" s="64">
        <f t="shared" ref="AR15:AR16" si="142">COUNTIF(H15:AL15,"А")</f>
        <v>0</v>
      </c>
      <c r="AS15" s="64">
        <f t="shared" ref="AS15:AS16" si="143">COUNTIF(H15:AL15,"У")</f>
        <v>0</v>
      </c>
      <c r="AT15" s="64">
        <f t="shared" ref="AT15:AT16" si="144">COUNTIF(H15:AL15,"П")</f>
        <v>0</v>
      </c>
      <c r="AU15" s="64">
        <f t="shared" ref="AU15:AU16" si="145">COUNTIF(H15:AL15,"К")+COUNTIF(H15:AL15,"Кд")</f>
        <v>0</v>
      </c>
      <c r="AV15" s="64">
        <f t="shared" ref="AV15:AV16" si="146">COUNTIF(H15:AL15,"В")</f>
        <v>2</v>
      </c>
      <c r="AW15" s="64">
        <f t="shared" ref="AW15:AW16" si="147">SUM(AM15:AV15)</f>
        <v>2</v>
      </c>
      <c r="AX15" s="64">
        <f t="shared" ref="AX15:AX16" si="148">AY15+BD15</f>
        <v>0</v>
      </c>
      <c r="AY15" s="65">
        <f t="shared" ref="AY15:AY16" si="149">SUM(H15:AL15)+COUNTIF(H15:AL15,"8/3")*11+COUNTIF(H15:AL15,"3/8")*11+COUNTIF(H15:AL15,"4/8")*12+COUNTIF(H15:AL15,"8/4")*12+COUNTIF(H15:AL15,"2/9")*11+COUNTIF(H15:AL15,"4/7")*11+COUNTIF(H15:AL15,"7/4")*11+COUNTIF(H15:AL15,"6/5")*11+COUNTIF(H15:AL15,"5/6")*11+COUNTIF(H15:AL15,"4/6")*10+COUNTIF(H15:AL15,"2/1")*3+COUNTIF(H15:AL15,"6/3")*9+COUNTIF(H15:AL15,"2/8")*10+COUNTIF(H15:AL15,"1/10")*11</f>
        <v>0</v>
      </c>
      <c r="AZ15" s="66"/>
      <c r="BA15" s="66"/>
      <c r="BB15" s="66"/>
      <c r="BC15" s="67">
        <f t="shared" ref="BC15:BC16" si="150">COUNTIF(H15:AL15,"8/3")*8+COUNTIF(H15:AL15,"3/8")*3+COUNTIF(H15:AL15,"4/8")*4+COUNTIF(H15:AL15,"8/4")*8+COUNTIF(H15:AL15,"2/9")*2+COUNTIF(H15:AL15,"4/7")*4+COUNTIF(H15:AL15,"7/4")*7+COUNTIF(H15:AL15,"6/5")*6+COUNTIF(H15:AL15,"5/6")*5+COUNTIF(H15:AL15,"4/6")*4+COUNTIF(H15:AL15,"2/1")*2+COUNTIF(H15:AL15,"6/3")*6+COUNTIF(H15:AL15,"2/8")*2+COUNTIF(H15:AL15,"1/10")*1</f>
        <v>0</v>
      </c>
      <c r="BD15" s="64">
        <f t="shared" ref="BD15:BD16" si="151">COUNTIF(H15:AL15,"8д")*8+COUNTIF(H15:AL15,"3д")*3+COUNTIF(H15:AL15,"4д")*4+COUNTIF(H15:AL15,"5д")*5+COUNTIF(H15:AL15,"6д")*6+COUNTIF(H15:AL15,"7д")*7+COUNTIF(H15:AL15,"2д")*2+COUNTIF(H15:AL15,"1д")*1</f>
        <v>0</v>
      </c>
      <c r="BE15" s="68"/>
      <c r="BF15" s="68"/>
      <c r="BG15" s="85"/>
      <c r="BH15" s="85"/>
      <c r="BI15" s="85"/>
      <c r="BJ15" s="85"/>
      <c r="BK15" s="85"/>
    </row>
    <row r="16" spans="1:65" s="1" customFormat="1" ht="46.5" customHeight="1" x14ac:dyDescent="0.45">
      <c r="A16" s="3">
        <v>7</v>
      </c>
      <c r="B16" s="36" t="s">
        <v>259</v>
      </c>
      <c r="C16" s="29">
        <v>3168</v>
      </c>
      <c r="D16" s="30" t="s">
        <v>173</v>
      </c>
      <c r="E16" s="31">
        <v>2</v>
      </c>
      <c r="F16" s="12">
        <v>107060001</v>
      </c>
      <c r="G16" s="8"/>
      <c r="H16" s="8"/>
      <c r="I16" s="8"/>
      <c r="J16" s="8"/>
      <c r="K16" s="8"/>
      <c r="L16" s="8"/>
      <c r="M16" s="13"/>
      <c r="N16" s="13"/>
      <c r="O16" s="8"/>
      <c r="P16" s="8"/>
      <c r="Q16" s="8" t="s">
        <v>226</v>
      </c>
      <c r="R16" s="8" t="s">
        <v>226</v>
      </c>
      <c r="S16" s="8" t="s">
        <v>226</v>
      </c>
      <c r="T16" s="13" t="s">
        <v>226</v>
      </c>
      <c r="U16" s="13" t="s">
        <v>226</v>
      </c>
      <c r="V16" s="6">
        <v>11</v>
      </c>
      <c r="W16" s="6">
        <v>11</v>
      </c>
      <c r="X16" s="6">
        <v>8</v>
      </c>
      <c r="Y16" s="6">
        <v>11</v>
      </c>
      <c r="Z16" s="6">
        <v>8</v>
      </c>
      <c r="AA16" s="7">
        <v>8</v>
      </c>
      <c r="AB16" s="7">
        <v>8</v>
      </c>
      <c r="AC16" s="6">
        <v>8</v>
      </c>
      <c r="AD16" s="6">
        <v>8</v>
      </c>
      <c r="AE16" s="6">
        <v>8</v>
      </c>
      <c r="AF16" s="6">
        <v>8</v>
      </c>
      <c r="AG16" s="6">
        <v>8</v>
      </c>
      <c r="AH16" s="7">
        <v>8</v>
      </c>
      <c r="AI16" s="7">
        <v>8</v>
      </c>
      <c r="AJ16" s="6">
        <v>8</v>
      </c>
      <c r="AK16" s="7">
        <v>8</v>
      </c>
      <c r="AL16" s="6">
        <v>8</v>
      </c>
      <c r="AM16" s="63">
        <f t="shared" si="137"/>
        <v>17</v>
      </c>
      <c r="AN16" s="64">
        <f t="shared" si="138"/>
        <v>0</v>
      </c>
      <c r="AO16" s="64">
        <f t="shared" si="139"/>
        <v>0</v>
      </c>
      <c r="AP16" s="64">
        <f t="shared" si="140"/>
        <v>0</v>
      </c>
      <c r="AQ16" s="64">
        <f t="shared" si="141"/>
        <v>0</v>
      </c>
      <c r="AR16" s="64">
        <f t="shared" si="142"/>
        <v>0</v>
      </c>
      <c r="AS16" s="64">
        <f t="shared" si="143"/>
        <v>0</v>
      </c>
      <c r="AT16" s="64">
        <f t="shared" si="144"/>
        <v>0</v>
      </c>
      <c r="AU16" s="64">
        <f t="shared" si="145"/>
        <v>0</v>
      </c>
      <c r="AV16" s="64">
        <f t="shared" si="146"/>
        <v>5</v>
      </c>
      <c r="AW16" s="64">
        <f t="shared" si="147"/>
        <v>22</v>
      </c>
      <c r="AX16" s="64">
        <f t="shared" si="148"/>
        <v>145</v>
      </c>
      <c r="AY16" s="65">
        <f t="shared" si="149"/>
        <v>145</v>
      </c>
      <c r="AZ16" s="66"/>
      <c r="BA16" s="66"/>
      <c r="BB16" s="66">
        <v>8</v>
      </c>
      <c r="BC16" s="67">
        <f t="shared" si="150"/>
        <v>0</v>
      </c>
      <c r="BD16" s="64">
        <f t="shared" si="151"/>
        <v>0</v>
      </c>
      <c r="BE16" s="68"/>
      <c r="BF16" s="68"/>
      <c r="BG16" s="85"/>
      <c r="BH16" s="85"/>
      <c r="BI16" s="85"/>
      <c r="BJ16" s="85"/>
      <c r="BK16" s="85"/>
    </row>
    <row r="17" spans="1:64" s="1" customFormat="1" ht="46.5" customHeight="1" x14ac:dyDescent="0.45">
      <c r="A17" s="3">
        <v>8</v>
      </c>
      <c r="B17" s="37" t="s">
        <v>185</v>
      </c>
      <c r="C17" s="16">
        <v>849</v>
      </c>
      <c r="D17" s="5" t="s">
        <v>173</v>
      </c>
      <c r="E17" s="16">
        <v>5</v>
      </c>
      <c r="F17" s="3">
        <v>107060001</v>
      </c>
      <c r="G17" s="4"/>
      <c r="H17" s="6">
        <v>11</v>
      </c>
      <c r="I17" s="6">
        <v>11</v>
      </c>
      <c r="J17" s="6">
        <v>11</v>
      </c>
      <c r="K17" s="6">
        <v>11</v>
      </c>
      <c r="L17" s="6">
        <v>11</v>
      </c>
      <c r="M17" s="7">
        <v>11</v>
      </c>
      <c r="N17" s="7">
        <v>11</v>
      </c>
      <c r="O17" s="6">
        <v>11</v>
      </c>
      <c r="P17" s="6">
        <v>11</v>
      </c>
      <c r="Q17" s="6">
        <v>11</v>
      </c>
      <c r="R17" s="6">
        <v>11</v>
      </c>
      <c r="S17" s="6">
        <v>11</v>
      </c>
      <c r="T17" s="7">
        <v>11</v>
      </c>
      <c r="U17" s="7">
        <v>11</v>
      </c>
      <c r="V17" s="6">
        <v>11</v>
      </c>
      <c r="W17" s="6" t="s">
        <v>225</v>
      </c>
      <c r="X17" s="6" t="s">
        <v>226</v>
      </c>
      <c r="Y17" s="6" t="s">
        <v>226</v>
      </c>
      <c r="Z17" s="6" t="s">
        <v>226</v>
      </c>
      <c r="AA17" s="7" t="s">
        <v>226</v>
      </c>
      <c r="AB17" s="7" t="s">
        <v>226</v>
      </c>
      <c r="AC17" s="6" t="s">
        <v>226</v>
      </c>
      <c r="AD17" s="6" t="s">
        <v>226</v>
      </c>
      <c r="AE17" s="6" t="s">
        <v>226</v>
      </c>
      <c r="AF17" s="6" t="s">
        <v>226</v>
      </c>
      <c r="AG17" s="6" t="s">
        <v>226</v>
      </c>
      <c r="AH17" s="7" t="s">
        <v>226</v>
      </c>
      <c r="AI17" s="7" t="s">
        <v>226</v>
      </c>
      <c r="AJ17" s="6" t="s">
        <v>226</v>
      </c>
      <c r="AK17" s="7" t="s">
        <v>226</v>
      </c>
      <c r="AL17" s="6" t="s">
        <v>225</v>
      </c>
      <c r="AM17" s="63">
        <f t="shared" si="90"/>
        <v>17</v>
      </c>
      <c r="AN17" s="64">
        <f t="shared" si="91"/>
        <v>0</v>
      </c>
      <c r="AO17" s="64">
        <f t="shared" si="92"/>
        <v>0</v>
      </c>
      <c r="AP17" s="64">
        <f t="shared" si="93"/>
        <v>0</v>
      </c>
      <c r="AQ17" s="64">
        <f t="shared" si="94"/>
        <v>0</v>
      </c>
      <c r="AR17" s="64">
        <f t="shared" si="95"/>
        <v>0</v>
      </c>
      <c r="AS17" s="64">
        <f t="shared" si="96"/>
        <v>0</v>
      </c>
      <c r="AT17" s="64">
        <f t="shared" si="97"/>
        <v>0</v>
      </c>
      <c r="AU17" s="64">
        <f t="shared" si="98"/>
        <v>0</v>
      </c>
      <c r="AV17" s="64">
        <f t="shared" si="99"/>
        <v>14</v>
      </c>
      <c r="AW17" s="64">
        <f t="shared" si="100"/>
        <v>31</v>
      </c>
      <c r="AX17" s="64">
        <f t="shared" si="101"/>
        <v>181</v>
      </c>
      <c r="AY17" s="65">
        <f t="shared" si="102"/>
        <v>165</v>
      </c>
      <c r="AZ17" s="66"/>
      <c r="BA17" s="66"/>
      <c r="BB17" s="66"/>
      <c r="BC17" s="67">
        <f t="shared" si="103"/>
        <v>0</v>
      </c>
      <c r="BD17" s="64">
        <f t="shared" si="104"/>
        <v>16</v>
      </c>
      <c r="BE17" s="68"/>
      <c r="BF17" s="68"/>
      <c r="BG17" s="85"/>
      <c r="BH17" s="85"/>
      <c r="BI17" s="85"/>
      <c r="BJ17" s="85"/>
      <c r="BK17" s="85"/>
    </row>
    <row r="18" spans="1:64" s="1" customFormat="1" ht="46.5" customHeight="1" x14ac:dyDescent="0.45">
      <c r="A18" s="3">
        <v>9</v>
      </c>
      <c r="B18" s="38" t="s">
        <v>183</v>
      </c>
      <c r="C18" s="18">
        <v>850</v>
      </c>
      <c r="D18" s="19" t="s">
        <v>173</v>
      </c>
      <c r="E18" s="16">
        <v>4</v>
      </c>
      <c r="F18" s="3">
        <v>107060001</v>
      </c>
      <c r="G18" s="4"/>
      <c r="H18" s="6">
        <v>11</v>
      </c>
      <c r="I18" s="6">
        <v>11</v>
      </c>
      <c r="J18" s="6">
        <v>11</v>
      </c>
      <c r="K18" s="6">
        <v>11</v>
      </c>
      <c r="L18" s="6">
        <v>11</v>
      </c>
      <c r="M18" s="7">
        <v>11</v>
      </c>
      <c r="N18" s="7">
        <v>11</v>
      </c>
      <c r="O18" s="6">
        <v>11</v>
      </c>
      <c r="P18" s="6">
        <v>11</v>
      </c>
      <c r="Q18" s="6">
        <v>11</v>
      </c>
      <c r="R18" s="6">
        <v>11</v>
      </c>
      <c r="S18" s="6">
        <v>11</v>
      </c>
      <c r="T18" s="7">
        <v>11</v>
      </c>
      <c r="U18" s="7">
        <v>11</v>
      </c>
      <c r="V18" s="6">
        <v>11</v>
      </c>
      <c r="W18" s="6" t="s">
        <v>225</v>
      </c>
      <c r="X18" s="6" t="s">
        <v>226</v>
      </c>
      <c r="Y18" s="6" t="s">
        <v>226</v>
      </c>
      <c r="Z18" s="6" t="s">
        <v>226</v>
      </c>
      <c r="AA18" s="7" t="s">
        <v>226</v>
      </c>
      <c r="AB18" s="7" t="s">
        <v>226</v>
      </c>
      <c r="AC18" s="6" t="s">
        <v>226</v>
      </c>
      <c r="AD18" s="6" t="s">
        <v>226</v>
      </c>
      <c r="AE18" s="6" t="s">
        <v>226</v>
      </c>
      <c r="AF18" s="6" t="s">
        <v>226</v>
      </c>
      <c r="AG18" s="6" t="s">
        <v>226</v>
      </c>
      <c r="AH18" s="7" t="s">
        <v>226</v>
      </c>
      <c r="AI18" s="7" t="s">
        <v>226</v>
      </c>
      <c r="AJ18" s="6" t="s">
        <v>226</v>
      </c>
      <c r="AK18" s="7" t="s">
        <v>226</v>
      </c>
      <c r="AL18" s="6" t="s">
        <v>225</v>
      </c>
      <c r="AM18" s="63">
        <f t="shared" si="90"/>
        <v>17</v>
      </c>
      <c r="AN18" s="64">
        <f t="shared" si="91"/>
        <v>0</v>
      </c>
      <c r="AO18" s="64">
        <f t="shared" si="92"/>
        <v>0</v>
      </c>
      <c r="AP18" s="64">
        <f t="shared" si="93"/>
        <v>0</v>
      </c>
      <c r="AQ18" s="64">
        <f t="shared" si="94"/>
        <v>0</v>
      </c>
      <c r="AR18" s="64">
        <f t="shared" si="95"/>
        <v>0</v>
      </c>
      <c r="AS18" s="64">
        <f t="shared" si="96"/>
        <v>0</v>
      </c>
      <c r="AT18" s="64">
        <f t="shared" si="97"/>
        <v>0</v>
      </c>
      <c r="AU18" s="64">
        <f t="shared" si="98"/>
        <v>0</v>
      </c>
      <c r="AV18" s="64">
        <f t="shared" si="99"/>
        <v>14</v>
      </c>
      <c r="AW18" s="64">
        <f t="shared" si="100"/>
        <v>31</v>
      </c>
      <c r="AX18" s="64">
        <f t="shared" si="101"/>
        <v>181</v>
      </c>
      <c r="AY18" s="65">
        <f t="shared" si="102"/>
        <v>165</v>
      </c>
      <c r="AZ18" s="66"/>
      <c r="BA18" s="66"/>
      <c r="BB18" s="66"/>
      <c r="BC18" s="67">
        <f t="shared" si="103"/>
        <v>0</v>
      </c>
      <c r="BD18" s="64">
        <f t="shared" si="104"/>
        <v>16</v>
      </c>
      <c r="BE18" s="68"/>
      <c r="BF18" s="68"/>
      <c r="BG18" s="85"/>
      <c r="BH18" s="85"/>
      <c r="BI18" s="85"/>
      <c r="BJ18" s="85"/>
      <c r="BK18" s="85"/>
    </row>
    <row r="19" spans="1:64" s="1" customFormat="1" ht="39.950000000000003" customHeight="1" x14ac:dyDescent="0.45">
      <c r="A19" s="3">
        <v>10</v>
      </c>
      <c r="B19" s="36" t="s">
        <v>121</v>
      </c>
      <c r="C19" s="20">
        <v>853</v>
      </c>
      <c r="D19" s="21" t="s">
        <v>86</v>
      </c>
      <c r="E19" s="6">
        <v>8</v>
      </c>
      <c r="F19" s="12">
        <v>107030001</v>
      </c>
      <c r="G19" s="8"/>
      <c r="H19" s="6" t="s">
        <v>226</v>
      </c>
      <c r="I19" s="6" t="s">
        <v>226</v>
      </c>
      <c r="J19" s="6" t="s">
        <v>226</v>
      </c>
      <c r="K19" s="6" t="s">
        <v>226</v>
      </c>
      <c r="L19" s="6" t="s">
        <v>226</v>
      </c>
      <c r="M19" s="7" t="s">
        <v>226</v>
      </c>
      <c r="N19" s="7" t="s">
        <v>226</v>
      </c>
      <c r="O19" s="6">
        <v>8</v>
      </c>
      <c r="P19" s="6">
        <v>8</v>
      </c>
      <c r="Q19" s="6">
        <v>8</v>
      </c>
      <c r="R19" s="6">
        <v>8</v>
      </c>
      <c r="S19" s="6"/>
      <c r="T19" s="7"/>
      <c r="U19" s="7"/>
      <c r="V19" s="6"/>
      <c r="W19" s="6"/>
      <c r="X19" s="6"/>
      <c r="Y19" s="6"/>
      <c r="Z19" s="6"/>
      <c r="AA19" s="7"/>
      <c r="AB19" s="7"/>
      <c r="AC19" s="6"/>
      <c r="AD19" s="6"/>
      <c r="AE19" s="6"/>
      <c r="AF19" s="6"/>
      <c r="AG19" s="6"/>
      <c r="AH19" s="7"/>
      <c r="AI19" s="7"/>
      <c r="AJ19" s="6"/>
      <c r="AK19" s="7"/>
      <c r="AL19" s="6"/>
      <c r="AM19" s="63">
        <f t="shared" si="90"/>
        <v>4</v>
      </c>
      <c r="AN19" s="64">
        <f t="shared" si="91"/>
        <v>0</v>
      </c>
      <c r="AO19" s="64">
        <f t="shared" si="92"/>
        <v>0</v>
      </c>
      <c r="AP19" s="64">
        <f t="shared" si="93"/>
        <v>0</v>
      </c>
      <c r="AQ19" s="64">
        <f t="shared" si="94"/>
        <v>0</v>
      </c>
      <c r="AR19" s="64">
        <f t="shared" si="95"/>
        <v>0</v>
      </c>
      <c r="AS19" s="64">
        <f t="shared" si="96"/>
        <v>0</v>
      </c>
      <c r="AT19" s="64">
        <f t="shared" si="97"/>
        <v>0</v>
      </c>
      <c r="AU19" s="64">
        <f t="shared" si="98"/>
        <v>0</v>
      </c>
      <c r="AV19" s="64">
        <f t="shared" si="99"/>
        <v>7</v>
      </c>
      <c r="AW19" s="64">
        <f t="shared" si="100"/>
        <v>11</v>
      </c>
      <c r="AX19" s="64">
        <f t="shared" si="101"/>
        <v>32</v>
      </c>
      <c r="AY19" s="65">
        <f t="shared" si="102"/>
        <v>32</v>
      </c>
      <c r="AZ19" s="66"/>
      <c r="BA19" s="66"/>
      <c r="BB19" s="66"/>
      <c r="BC19" s="67">
        <f t="shared" si="103"/>
        <v>0</v>
      </c>
      <c r="BD19" s="64">
        <f t="shared" si="104"/>
        <v>0</v>
      </c>
      <c r="BE19" s="68"/>
      <c r="BF19" s="68"/>
      <c r="BG19" s="85"/>
      <c r="BH19" s="85"/>
      <c r="BI19" s="85"/>
      <c r="BJ19" s="85">
        <f t="shared" ref="BJ19:BJ23" si="152">BG19*0.2</f>
        <v>0</v>
      </c>
      <c r="BK19" s="85"/>
      <c r="BL19" s="87">
        <f t="shared" ref="BL19:BL23" si="153">BG19+BH19+BI19+BJ19+BK19</f>
        <v>0</v>
      </c>
    </row>
    <row r="20" spans="1:64" s="1" customFormat="1" ht="48" customHeight="1" x14ac:dyDescent="0.45">
      <c r="A20" s="3"/>
      <c r="B20" s="36" t="s">
        <v>121</v>
      </c>
      <c r="C20" s="20">
        <v>853</v>
      </c>
      <c r="D20" s="21" t="s">
        <v>86</v>
      </c>
      <c r="E20" s="6">
        <v>8</v>
      </c>
      <c r="F20" s="12">
        <v>107140010</v>
      </c>
      <c r="G20" s="8"/>
      <c r="H20" s="6"/>
      <c r="I20" s="6"/>
      <c r="J20" s="6"/>
      <c r="K20" s="6"/>
      <c r="L20" s="6"/>
      <c r="M20" s="7"/>
      <c r="N20" s="7"/>
      <c r="O20" s="6"/>
      <c r="P20" s="6"/>
      <c r="Q20" s="6"/>
      <c r="R20" s="6"/>
      <c r="S20" s="6">
        <v>11</v>
      </c>
      <c r="T20" s="7">
        <v>11</v>
      </c>
      <c r="U20" s="7">
        <v>11</v>
      </c>
      <c r="V20" s="6">
        <v>11</v>
      </c>
      <c r="W20" s="6" t="s">
        <v>225</v>
      </c>
      <c r="X20" s="6" t="s">
        <v>226</v>
      </c>
      <c r="Y20" s="6" t="s">
        <v>226</v>
      </c>
      <c r="Z20" s="6" t="s">
        <v>226</v>
      </c>
      <c r="AA20" s="7" t="s">
        <v>226</v>
      </c>
      <c r="AB20" s="7" t="s">
        <v>226</v>
      </c>
      <c r="AC20" s="6" t="s">
        <v>226</v>
      </c>
      <c r="AD20" s="6" t="s">
        <v>226</v>
      </c>
      <c r="AE20" s="6" t="s">
        <v>226</v>
      </c>
      <c r="AF20" s="6" t="s">
        <v>226</v>
      </c>
      <c r="AG20" s="6" t="s">
        <v>226</v>
      </c>
      <c r="AH20" s="7" t="s">
        <v>226</v>
      </c>
      <c r="AI20" s="7" t="s">
        <v>226</v>
      </c>
      <c r="AJ20" s="6" t="s">
        <v>226</v>
      </c>
      <c r="AK20" s="7" t="s">
        <v>226</v>
      </c>
      <c r="AL20" s="6"/>
      <c r="AM20" s="63">
        <f t="shared" ref="AM20" si="154">COUNT(H20:AL20)+COUNTIF(H20:AL20,"8д")+COUNTIF(H20:AL20,"8/3")+COUNTIF(H20:AL20,"3/8")+COUNTIF(H20:AL20,"4/8")+COUNTIF(H20:AL20,"8/4")+COUNTIF(H20:AL20,"3/6")+COUNTIF(H20:AL20,"10/1")+COUNTIF(H20:AL20,"5/6")+COUNTIF(H20:AL20,"6/5")+COUNTIF(H20:AL20,"7/4")+COUNTIF(H20:AL20,"4/7")+COUNTIF(H20:AL20,"4д")+COUNTIF(H20:AL20,"2/9")+COUNTIF(H20:AL20,"2д")+COUNTIF(H20:AL20,"4/6")+COUNTIF(H20:AL20,"2/8")+COUNTIF(H20:AL20,"2/1")+COUNTIF(H20:AL20,"6/3")</f>
        <v>5</v>
      </c>
      <c r="AN20" s="64">
        <f t="shared" ref="AN20" si="155">COUNTIF(H20:AL20,"О")</f>
        <v>0</v>
      </c>
      <c r="AO20" s="64">
        <f t="shared" ref="AO20" si="156">COUNTIF(H20:AL20,"Р")</f>
        <v>0</v>
      </c>
      <c r="AP20" s="64">
        <f t="shared" ref="AP20" si="157">COUNTIF(H20:AL20,"Б")</f>
        <v>0</v>
      </c>
      <c r="AQ20" s="64">
        <f t="shared" ref="AQ20" si="158">COUNTIF(H20:AL20,"Г")+COUNTIF(H20:AL20,"Д")</f>
        <v>0</v>
      </c>
      <c r="AR20" s="64">
        <f t="shared" ref="AR20" si="159">COUNTIF(H20:AL20,"А")</f>
        <v>0</v>
      </c>
      <c r="AS20" s="64">
        <f t="shared" ref="AS20" si="160">COUNTIF(H20:AL20,"У")</f>
        <v>0</v>
      </c>
      <c r="AT20" s="64">
        <f t="shared" ref="AT20" si="161">COUNTIF(H20:AL20,"П")</f>
        <v>0</v>
      </c>
      <c r="AU20" s="64">
        <f t="shared" ref="AU20" si="162">COUNTIF(H20:AL20,"К")+COUNTIF(H20:AL20,"Кд")</f>
        <v>0</v>
      </c>
      <c r="AV20" s="64">
        <f t="shared" ref="AV20" si="163">COUNTIF(H20:AL20,"В")</f>
        <v>14</v>
      </c>
      <c r="AW20" s="64">
        <f t="shared" ref="AW20" si="164">SUM(AM20:AV20)</f>
        <v>19</v>
      </c>
      <c r="AX20" s="64">
        <f t="shared" ref="AX20" si="165">AY20+BD20</f>
        <v>52</v>
      </c>
      <c r="AY20" s="65">
        <f t="shared" ref="AY20" si="166">SUM(H20:AL20)+COUNTIF(H20:AL20,"8/3")*11+COUNTIF(H20:AL20,"3/8")*11+COUNTIF(H20:AL20,"4/8")*12+COUNTIF(H20:AL20,"8/4")*12+COUNTIF(H20:AL20,"2/9")*11+COUNTIF(H20:AL20,"4/7")*11+COUNTIF(H20:AL20,"7/4")*11+COUNTIF(H20:AL20,"6/5")*11+COUNTIF(H20:AL20,"5/6")*11+COUNTIF(H20:AL20,"4/6")*10+COUNTIF(H20:AL20,"2/1")*3+COUNTIF(H20:AL20,"6/3")*9+COUNTIF(H20:AL20,"2/8")*10+COUNTIF(H20:AL20,"1/10")*11</f>
        <v>44</v>
      </c>
      <c r="AZ20" s="66"/>
      <c r="BA20" s="66"/>
      <c r="BB20" s="66"/>
      <c r="BC20" s="67">
        <f t="shared" ref="BC20" si="167">COUNTIF(H20:AL20,"8/3")*8+COUNTIF(H20:AL20,"3/8")*3+COUNTIF(H20:AL20,"4/8")*4+COUNTIF(H20:AL20,"8/4")*8+COUNTIF(H20:AL20,"2/9")*2+COUNTIF(H20:AL20,"4/7")*4+COUNTIF(H20:AL20,"7/4")*7+COUNTIF(H20:AL20,"6/5")*6+COUNTIF(H20:AL20,"5/6")*5+COUNTIF(H20:AL20,"4/6")*4+COUNTIF(H20:AL20,"2/1")*2+COUNTIF(H20:AL20,"6/3")*6+COUNTIF(H20:AL20,"2/8")*2+COUNTIF(H20:AL20,"1/10")*1</f>
        <v>0</v>
      </c>
      <c r="BD20" s="64">
        <f t="shared" ref="BD20" si="168">COUNTIF(H20:AL20,"8д")*8+COUNTIF(H20:AL20,"3д")*3+COUNTIF(H20:AL20,"4д")*4+COUNTIF(H20:AL20,"5д")*5+COUNTIF(H20:AL20,"6д")*6+COUNTIF(H20:AL20,"7д")*7+COUNTIF(H20:AL20,"2д")*2+COUNTIF(H20:AL20,"1д")*1</f>
        <v>8</v>
      </c>
      <c r="BE20" s="68"/>
      <c r="BF20" s="68"/>
      <c r="BG20" s="85">
        <f>95734/163.33*AY20</f>
        <v>25790.093675381129</v>
      </c>
      <c r="BH20" s="85">
        <f>95734/163.33*BD20</f>
        <v>4689.107940978387</v>
      </c>
      <c r="BI20" s="85"/>
      <c r="BJ20" s="85">
        <f t="shared" si="152"/>
        <v>5158.0187350762262</v>
      </c>
      <c r="BK20" s="85"/>
      <c r="BL20" s="87">
        <f t="shared" si="153"/>
        <v>35637.220351435746</v>
      </c>
    </row>
    <row r="21" spans="1:64" s="1" customFormat="1" ht="48" customHeight="1" x14ac:dyDescent="0.45">
      <c r="A21" s="3"/>
      <c r="B21" s="36" t="s">
        <v>121</v>
      </c>
      <c r="C21" s="20">
        <v>853</v>
      </c>
      <c r="D21" s="21" t="s">
        <v>86</v>
      </c>
      <c r="E21" s="6">
        <v>8</v>
      </c>
      <c r="F21" s="12">
        <v>107060003</v>
      </c>
      <c r="G21" s="8"/>
      <c r="H21" s="6"/>
      <c r="I21" s="6"/>
      <c r="J21" s="6"/>
      <c r="K21" s="6"/>
      <c r="L21" s="6"/>
      <c r="M21" s="7"/>
      <c r="N21" s="7"/>
      <c r="O21" s="6"/>
      <c r="P21" s="6"/>
      <c r="Q21" s="6"/>
      <c r="R21" s="6"/>
      <c r="S21" s="6"/>
      <c r="T21" s="7"/>
      <c r="U21" s="7"/>
      <c r="V21" s="6"/>
      <c r="W21" s="6"/>
      <c r="X21" s="6"/>
      <c r="Y21" s="6"/>
      <c r="Z21" s="6"/>
      <c r="AA21" s="7"/>
      <c r="AB21" s="7"/>
      <c r="AC21" s="6"/>
      <c r="AD21" s="6"/>
      <c r="AE21" s="6"/>
      <c r="AF21" s="6"/>
      <c r="AG21" s="6"/>
      <c r="AH21" s="7"/>
      <c r="AI21" s="7"/>
      <c r="AJ21" s="6"/>
      <c r="AK21" s="7"/>
      <c r="AL21" s="6" t="s">
        <v>225</v>
      </c>
      <c r="AM21" s="63">
        <f t="shared" ref="AM21" si="169">COUNT(H21:AL21)+COUNTIF(H21:AL21,"8д")+COUNTIF(H21:AL21,"8/3")+COUNTIF(H21:AL21,"3/8")+COUNTIF(H21:AL21,"4/8")+COUNTIF(H21:AL21,"8/4")+COUNTIF(H21:AL21,"3/6")+COUNTIF(H21:AL21,"10/1")+COUNTIF(H21:AL21,"5/6")+COUNTIF(H21:AL21,"6/5")+COUNTIF(H21:AL21,"7/4")+COUNTIF(H21:AL21,"4/7")+COUNTIF(H21:AL21,"4д")+COUNTIF(H21:AL21,"2/9")+COUNTIF(H21:AL21,"2д")+COUNTIF(H21:AL21,"4/6")+COUNTIF(H21:AL21,"2/8")+COUNTIF(H21:AL21,"2/1")+COUNTIF(H21:AL21,"6/3")</f>
        <v>1</v>
      </c>
      <c r="AN21" s="64">
        <f t="shared" ref="AN21" si="170">COUNTIF(H21:AL21,"О")</f>
        <v>0</v>
      </c>
      <c r="AO21" s="64">
        <f t="shared" ref="AO21" si="171">COUNTIF(H21:AL21,"Р")</f>
        <v>0</v>
      </c>
      <c r="AP21" s="64">
        <f t="shared" ref="AP21" si="172">COUNTIF(H21:AL21,"Б")</f>
        <v>0</v>
      </c>
      <c r="AQ21" s="64">
        <f t="shared" ref="AQ21" si="173">COUNTIF(H21:AL21,"Г")+COUNTIF(H21:AL21,"Д")</f>
        <v>0</v>
      </c>
      <c r="AR21" s="64">
        <f t="shared" ref="AR21" si="174">COUNTIF(H21:AL21,"А")</f>
        <v>0</v>
      </c>
      <c r="AS21" s="64">
        <f t="shared" ref="AS21" si="175">COUNTIF(H21:AL21,"У")</f>
        <v>0</v>
      </c>
      <c r="AT21" s="64">
        <f t="shared" ref="AT21" si="176">COUNTIF(H21:AL21,"П")</f>
        <v>0</v>
      </c>
      <c r="AU21" s="64">
        <f t="shared" ref="AU21" si="177">COUNTIF(H21:AL21,"К")+COUNTIF(H21:AL21,"Кд")</f>
        <v>0</v>
      </c>
      <c r="AV21" s="64">
        <f t="shared" ref="AV21" si="178">COUNTIF(H21:AL21,"В")</f>
        <v>0</v>
      </c>
      <c r="AW21" s="64">
        <f t="shared" ref="AW21" si="179">SUM(AM21:AV21)</f>
        <v>1</v>
      </c>
      <c r="AX21" s="64">
        <f t="shared" ref="AX21" si="180">AY21+BD21</f>
        <v>8</v>
      </c>
      <c r="AY21" s="65">
        <f t="shared" ref="AY21" si="181">SUM(H21:AL21)+COUNTIF(H21:AL21,"8/3")*11+COUNTIF(H21:AL21,"3/8")*11+COUNTIF(H21:AL21,"4/8")*12+COUNTIF(H21:AL21,"8/4")*12+COUNTIF(H21:AL21,"2/9")*11+COUNTIF(H21:AL21,"4/7")*11+COUNTIF(H21:AL21,"7/4")*11+COUNTIF(H21:AL21,"6/5")*11+COUNTIF(H21:AL21,"5/6")*11+COUNTIF(H21:AL21,"4/6")*10+COUNTIF(H21:AL21,"2/1")*3+COUNTIF(H21:AL21,"6/3")*9+COUNTIF(H21:AL21,"2/8")*10+COUNTIF(H21:AL21,"1/10")*11</f>
        <v>0</v>
      </c>
      <c r="AZ21" s="66"/>
      <c r="BA21" s="66"/>
      <c r="BB21" s="66"/>
      <c r="BC21" s="67">
        <f t="shared" ref="BC21" si="182">COUNTIF(H21:AL21,"8/3")*8+COUNTIF(H21:AL21,"3/8")*3+COUNTIF(H21:AL21,"4/8")*4+COUNTIF(H21:AL21,"8/4")*8+COUNTIF(H21:AL21,"2/9")*2+COUNTIF(H21:AL21,"4/7")*4+COUNTIF(H21:AL21,"7/4")*7+COUNTIF(H21:AL21,"6/5")*6+COUNTIF(H21:AL21,"5/6")*5+COUNTIF(H21:AL21,"4/6")*4+COUNTIF(H21:AL21,"2/1")*2+COUNTIF(H21:AL21,"6/3")*6+COUNTIF(H21:AL21,"2/8")*2+COUNTIF(H21:AL21,"1/10")*1</f>
        <v>0</v>
      </c>
      <c r="BD21" s="64">
        <f t="shared" ref="BD21" si="183">COUNTIF(H21:AL21,"8д")*8+COUNTIF(H21:AL21,"3д")*3+COUNTIF(H21:AL21,"4д")*4+COUNTIF(H21:AL21,"5д")*5+COUNTIF(H21:AL21,"6д")*6+COUNTIF(H21:AL21,"7д")*7+COUNTIF(H21:AL21,"2д")*2+COUNTIF(H21:AL21,"1д")*1</f>
        <v>8</v>
      </c>
      <c r="BE21" s="68"/>
      <c r="BF21" s="68"/>
      <c r="BG21" s="85"/>
      <c r="BH21" s="85">
        <f>95734/163.33*BD21</f>
        <v>4689.107940978387</v>
      </c>
      <c r="BI21" s="85"/>
      <c r="BJ21" s="85">
        <f t="shared" si="152"/>
        <v>0</v>
      </c>
      <c r="BK21" s="85"/>
      <c r="BL21" s="87">
        <f t="shared" si="153"/>
        <v>4689.107940978387</v>
      </c>
    </row>
    <row r="22" spans="1:64" s="1" customFormat="1" ht="39.950000000000003" customHeight="1" x14ac:dyDescent="0.45">
      <c r="A22" s="3">
        <v>11</v>
      </c>
      <c r="B22" s="38" t="s">
        <v>141</v>
      </c>
      <c r="C22" s="18">
        <v>855</v>
      </c>
      <c r="D22" s="19" t="s">
        <v>142</v>
      </c>
      <c r="E22" s="16">
        <v>6</v>
      </c>
      <c r="F22" s="3">
        <v>107060001</v>
      </c>
      <c r="G22" s="4"/>
      <c r="H22" s="6" t="s">
        <v>226</v>
      </c>
      <c r="I22" s="6" t="s">
        <v>226</v>
      </c>
      <c r="J22" s="6" t="s">
        <v>226</v>
      </c>
      <c r="K22" s="6" t="s">
        <v>226</v>
      </c>
      <c r="L22" s="6" t="s">
        <v>225</v>
      </c>
      <c r="M22" s="7"/>
      <c r="N22" s="7">
        <v>8</v>
      </c>
      <c r="O22" s="6">
        <v>8</v>
      </c>
      <c r="P22" s="6">
        <v>8</v>
      </c>
      <c r="Q22" s="6">
        <v>8</v>
      </c>
      <c r="R22" s="6">
        <v>11</v>
      </c>
      <c r="S22" s="6">
        <v>11</v>
      </c>
      <c r="T22" s="7">
        <v>11</v>
      </c>
      <c r="U22" s="7">
        <v>11</v>
      </c>
      <c r="V22" s="6">
        <v>11</v>
      </c>
      <c r="W22" s="6">
        <v>11</v>
      </c>
      <c r="X22" s="6"/>
      <c r="Y22" s="6">
        <v>8</v>
      </c>
      <c r="Z22" s="6">
        <v>8</v>
      </c>
      <c r="AA22" s="7"/>
      <c r="AB22" s="7">
        <v>8</v>
      </c>
      <c r="AC22" s="6">
        <v>8</v>
      </c>
      <c r="AD22" s="6"/>
      <c r="AE22" s="6">
        <v>8</v>
      </c>
      <c r="AF22" s="6">
        <v>8</v>
      </c>
      <c r="AG22" s="6"/>
      <c r="AH22" s="7">
        <v>8</v>
      </c>
      <c r="AI22" s="7" t="s">
        <v>225</v>
      </c>
      <c r="AJ22" s="6" t="s">
        <v>226</v>
      </c>
      <c r="AK22" s="7" t="s">
        <v>226</v>
      </c>
      <c r="AL22" s="6" t="s">
        <v>226</v>
      </c>
      <c r="AM22" s="63">
        <f t="shared" si="90"/>
        <v>19</v>
      </c>
      <c r="AN22" s="64">
        <f t="shared" si="91"/>
        <v>0</v>
      </c>
      <c r="AO22" s="64">
        <f t="shared" si="92"/>
        <v>0</v>
      </c>
      <c r="AP22" s="64">
        <f t="shared" si="93"/>
        <v>0</v>
      </c>
      <c r="AQ22" s="64">
        <f t="shared" si="94"/>
        <v>0</v>
      </c>
      <c r="AR22" s="64">
        <f t="shared" si="95"/>
        <v>0</v>
      </c>
      <c r="AS22" s="64">
        <f t="shared" si="96"/>
        <v>0</v>
      </c>
      <c r="AT22" s="64">
        <f t="shared" si="97"/>
        <v>0</v>
      </c>
      <c r="AU22" s="64">
        <f t="shared" si="98"/>
        <v>0</v>
      </c>
      <c r="AV22" s="64">
        <f t="shared" si="99"/>
        <v>7</v>
      </c>
      <c r="AW22" s="64">
        <f t="shared" si="100"/>
        <v>26</v>
      </c>
      <c r="AX22" s="64">
        <f t="shared" si="101"/>
        <v>170</v>
      </c>
      <c r="AY22" s="65">
        <f t="shared" si="102"/>
        <v>154</v>
      </c>
      <c r="AZ22" s="66"/>
      <c r="BA22" s="66"/>
      <c r="BB22" s="66"/>
      <c r="BC22" s="67">
        <f t="shared" si="103"/>
        <v>0</v>
      </c>
      <c r="BD22" s="64">
        <f t="shared" si="104"/>
        <v>16</v>
      </c>
      <c r="BE22" s="68"/>
      <c r="BF22" s="68"/>
      <c r="BG22" s="85">
        <f>74757/163.33*AY22</f>
        <v>70486.609930814913</v>
      </c>
      <c r="BH22" s="85">
        <f>74757/163.33*BD22</f>
        <v>7323.2841486560947</v>
      </c>
      <c r="BI22" s="85"/>
      <c r="BJ22" s="85">
        <f t="shared" si="152"/>
        <v>14097.321986162984</v>
      </c>
      <c r="BK22" s="85"/>
      <c r="BL22" s="87">
        <f t="shared" si="153"/>
        <v>91907.216065633984</v>
      </c>
    </row>
    <row r="23" spans="1:64" s="1" customFormat="1" ht="39.950000000000003" customHeight="1" x14ac:dyDescent="0.45">
      <c r="A23" s="3"/>
      <c r="B23" s="38" t="s">
        <v>141</v>
      </c>
      <c r="C23" s="18">
        <v>855</v>
      </c>
      <c r="D23" s="19" t="s">
        <v>142</v>
      </c>
      <c r="E23" s="16">
        <v>6</v>
      </c>
      <c r="F23" s="3">
        <v>107030001</v>
      </c>
      <c r="G23" s="4"/>
      <c r="H23" s="6"/>
      <c r="I23" s="6"/>
      <c r="J23" s="6"/>
      <c r="K23" s="6"/>
      <c r="L23" s="6"/>
      <c r="M23" s="7">
        <v>8</v>
      </c>
      <c r="N23" s="7"/>
      <c r="O23" s="6"/>
      <c r="P23" s="6"/>
      <c r="Q23" s="6"/>
      <c r="R23" s="6"/>
      <c r="S23" s="6"/>
      <c r="T23" s="7"/>
      <c r="U23" s="7"/>
      <c r="V23" s="6"/>
      <c r="W23" s="6"/>
      <c r="X23" s="6">
        <v>8</v>
      </c>
      <c r="Y23" s="6"/>
      <c r="Z23" s="6"/>
      <c r="AA23" s="7">
        <v>8</v>
      </c>
      <c r="AB23" s="7"/>
      <c r="AC23" s="6"/>
      <c r="AD23" s="6">
        <v>8</v>
      </c>
      <c r="AE23" s="6"/>
      <c r="AF23" s="6"/>
      <c r="AG23" s="6">
        <v>8</v>
      </c>
      <c r="AH23" s="7"/>
      <c r="AI23" s="7"/>
      <c r="AJ23" s="6"/>
      <c r="AK23" s="7"/>
      <c r="AL23" s="6"/>
      <c r="AM23" s="63">
        <f t="shared" ref="AM23" si="184">COUNT(H23:AL23)+COUNTIF(H23:AL23,"8д")+COUNTIF(H23:AL23,"8/3")+COUNTIF(H23:AL23,"3/8")+COUNTIF(H23:AL23,"4/8")+COUNTIF(H23:AL23,"8/4")+COUNTIF(H23:AL23,"3/6")+COUNTIF(H23:AL23,"10/1")+COUNTIF(H23:AL23,"5/6")+COUNTIF(H23:AL23,"6/5")+COUNTIF(H23:AL23,"7/4")+COUNTIF(H23:AL23,"4/7")+COUNTIF(H23:AL23,"4д")+COUNTIF(H23:AL23,"2/9")+COUNTIF(H23:AL23,"2д")+COUNTIF(H23:AL23,"4/6")+COUNTIF(H23:AL23,"2/8")+COUNTIF(H23:AL23,"2/1")+COUNTIF(H23:AL23,"6/3")</f>
        <v>5</v>
      </c>
      <c r="AN23" s="64">
        <f t="shared" ref="AN23" si="185">COUNTIF(H23:AL23,"О")</f>
        <v>0</v>
      </c>
      <c r="AO23" s="64">
        <f t="shared" ref="AO23" si="186">COUNTIF(H23:AL23,"Р")</f>
        <v>0</v>
      </c>
      <c r="AP23" s="64">
        <f t="shared" ref="AP23" si="187">COUNTIF(H23:AL23,"Б")</f>
        <v>0</v>
      </c>
      <c r="AQ23" s="64">
        <f t="shared" ref="AQ23" si="188">COUNTIF(H23:AL23,"Г")+COUNTIF(H23:AL23,"Д")</f>
        <v>0</v>
      </c>
      <c r="AR23" s="64">
        <f t="shared" ref="AR23" si="189">COUNTIF(H23:AL23,"А")</f>
        <v>0</v>
      </c>
      <c r="AS23" s="64">
        <f t="shared" ref="AS23" si="190">COUNTIF(H23:AL23,"У")</f>
        <v>0</v>
      </c>
      <c r="AT23" s="64">
        <f t="shared" ref="AT23" si="191">COUNTIF(H23:AL23,"П")</f>
        <v>0</v>
      </c>
      <c r="AU23" s="64">
        <f t="shared" ref="AU23" si="192">COUNTIF(H23:AL23,"К")+COUNTIF(H23:AL23,"Кд")</f>
        <v>0</v>
      </c>
      <c r="AV23" s="64">
        <f t="shared" ref="AV23" si="193">COUNTIF(H23:AL23,"В")</f>
        <v>0</v>
      </c>
      <c r="AW23" s="64">
        <f t="shared" ref="AW23" si="194">SUM(AM23:AV23)</f>
        <v>5</v>
      </c>
      <c r="AX23" s="64">
        <f t="shared" ref="AX23" si="195">AY23+BD23</f>
        <v>40</v>
      </c>
      <c r="AY23" s="65">
        <f t="shared" ref="AY23" si="196">SUM(H23:AL23)+COUNTIF(H23:AL23,"8/3")*11+COUNTIF(H23:AL23,"3/8")*11+COUNTIF(H23:AL23,"4/8")*12+COUNTIF(H23:AL23,"8/4")*12+COUNTIF(H23:AL23,"2/9")*11+COUNTIF(H23:AL23,"4/7")*11+COUNTIF(H23:AL23,"7/4")*11+COUNTIF(H23:AL23,"6/5")*11+COUNTIF(H23:AL23,"5/6")*11+COUNTIF(H23:AL23,"4/6")*10+COUNTIF(H23:AL23,"2/1")*3+COUNTIF(H23:AL23,"6/3")*9+COUNTIF(H23:AL23,"2/8")*10+COUNTIF(H23:AL23,"1/10")*11</f>
        <v>40</v>
      </c>
      <c r="AZ23" s="66"/>
      <c r="BA23" s="66"/>
      <c r="BB23" s="66"/>
      <c r="BC23" s="67">
        <f t="shared" ref="BC23" si="197">COUNTIF(H23:AL23,"8/3")*8+COUNTIF(H23:AL23,"3/8")*3+COUNTIF(H23:AL23,"4/8")*4+COUNTIF(H23:AL23,"8/4")*8+COUNTIF(H23:AL23,"2/9")*2+COUNTIF(H23:AL23,"4/7")*4+COUNTIF(H23:AL23,"7/4")*7+COUNTIF(H23:AL23,"6/5")*6+COUNTIF(H23:AL23,"5/6")*5+COUNTIF(H23:AL23,"4/6")*4+COUNTIF(H23:AL23,"2/1")*2+COUNTIF(H23:AL23,"6/3")*6+COUNTIF(H23:AL23,"2/8")*2+COUNTIF(H23:AL23,"1/10")*1</f>
        <v>0</v>
      </c>
      <c r="BD23" s="64">
        <f t="shared" ref="BD23" si="198">COUNTIF(H23:AL23,"8д")*8+COUNTIF(H23:AL23,"3д")*3+COUNTIF(H23:AL23,"4д")*4+COUNTIF(H23:AL23,"5д")*5+COUNTIF(H23:AL23,"6д")*6+COUNTIF(H23:AL23,"7д")*7+COUNTIF(H23:AL23,"2д")*2+COUNTIF(H23:AL23,"1д")*1</f>
        <v>0</v>
      </c>
      <c r="BE23" s="68"/>
      <c r="BF23" s="68"/>
      <c r="BG23" s="85"/>
      <c r="BH23" s="85"/>
      <c r="BI23" s="85"/>
      <c r="BJ23" s="85">
        <f t="shared" si="152"/>
        <v>0</v>
      </c>
      <c r="BK23" s="85"/>
      <c r="BL23" s="87">
        <f t="shared" si="153"/>
        <v>0</v>
      </c>
    </row>
    <row r="24" spans="1:64" s="1" customFormat="1" ht="46.5" customHeight="1" x14ac:dyDescent="0.45">
      <c r="A24" s="3">
        <v>12</v>
      </c>
      <c r="B24" s="38" t="s">
        <v>243</v>
      </c>
      <c r="C24" s="18">
        <v>856</v>
      </c>
      <c r="D24" s="19" t="s">
        <v>173</v>
      </c>
      <c r="E24" s="16">
        <v>3</v>
      </c>
      <c r="F24" s="3">
        <v>107060001</v>
      </c>
      <c r="G24" s="4"/>
      <c r="H24" s="6"/>
      <c r="I24" s="6"/>
      <c r="J24" s="6"/>
      <c r="K24" s="6"/>
      <c r="L24" s="6">
        <v>8</v>
      </c>
      <c r="M24" s="7">
        <v>8</v>
      </c>
      <c r="N24" s="7">
        <v>8</v>
      </c>
      <c r="O24" s="6">
        <v>8</v>
      </c>
      <c r="P24" s="6">
        <v>8</v>
      </c>
      <c r="Q24" s="6">
        <v>8</v>
      </c>
      <c r="R24" s="6">
        <v>8</v>
      </c>
      <c r="S24" s="6">
        <v>11</v>
      </c>
      <c r="T24" s="7">
        <v>11</v>
      </c>
      <c r="U24" s="7">
        <v>11</v>
      </c>
      <c r="V24" s="6">
        <v>11</v>
      </c>
      <c r="W24" s="6">
        <v>11</v>
      </c>
      <c r="X24" s="6">
        <v>8</v>
      </c>
      <c r="Y24" s="6">
        <v>11</v>
      </c>
      <c r="Z24" s="6" t="s">
        <v>226</v>
      </c>
      <c r="AA24" s="7" t="s">
        <v>226</v>
      </c>
      <c r="AB24" s="13" t="s">
        <v>226</v>
      </c>
      <c r="AC24" s="6" t="s">
        <v>226</v>
      </c>
      <c r="AD24" s="6" t="s">
        <v>226</v>
      </c>
      <c r="AE24" s="6" t="s">
        <v>226</v>
      </c>
      <c r="AF24" s="6" t="s">
        <v>226</v>
      </c>
      <c r="AG24" s="8" t="s">
        <v>226</v>
      </c>
      <c r="AH24" s="7" t="s">
        <v>226</v>
      </c>
      <c r="AI24" s="7" t="s">
        <v>226</v>
      </c>
      <c r="AJ24" s="6" t="s">
        <v>226</v>
      </c>
      <c r="AK24" s="7" t="s">
        <v>226</v>
      </c>
      <c r="AL24" s="6" t="s">
        <v>226</v>
      </c>
      <c r="AM24" s="63">
        <f t="shared" ref="AM24" si="199">COUNT(H24:AL24)+COUNTIF(H24:AL24,"8д")+COUNTIF(H24:AL24,"8/3")+COUNTIF(H24:AL24,"3/8")+COUNTIF(H24:AL24,"4/8")+COUNTIF(H24:AL24,"8/4")+COUNTIF(H24:AL24,"3/6")+COUNTIF(H24:AL24,"10/1")+COUNTIF(H24:AL24,"5/6")+COUNTIF(H24:AL24,"6/5")+COUNTIF(H24:AL24,"7/4")+COUNTIF(H24:AL24,"4/7")+COUNTIF(H24:AL24,"4д")+COUNTIF(H24:AL24,"2/9")+COUNTIF(H24:AL24,"2д")+COUNTIF(H24:AL24,"4/6")+COUNTIF(H24:AL24,"2/8")+COUNTIF(H24:AL24,"2/1")+COUNTIF(H24:AL24,"6/3")</f>
        <v>14</v>
      </c>
      <c r="AN24" s="64">
        <f t="shared" ref="AN24" si="200">COUNTIF(H24:AL24,"О")</f>
        <v>0</v>
      </c>
      <c r="AO24" s="64">
        <f t="shared" ref="AO24" si="201">COUNTIF(H24:AL24,"Р")</f>
        <v>0</v>
      </c>
      <c r="AP24" s="64">
        <f t="shared" ref="AP24" si="202">COUNTIF(H24:AL24,"Б")</f>
        <v>0</v>
      </c>
      <c r="AQ24" s="64">
        <f t="shared" ref="AQ24" si="203">COUNTIF(H24:AL24,"Г")+COUNTIF(H24:AL24,"Д")</f>
        <v>0</v>
      </c>
      <c r="AR24" s="64">
        <f t="shared" ref="AR24" si="204">COUNTIF(H24:AL24,"А")</f>
        <v>0</v>
      </c>
      <c r="AS24" s="64">
        <f t="shared" ref="AS24" si="205">COUNTIF(H24:AL24,"У")</f>
        <v>0</v>
      </c>
      <c r="AT24" s="64">
        <f t="shared" ref="AT24" si="206">COUNTIF(H24:AL24,"П")</f>
        <v>0</v>
      </c>
      <c r="AU24" s="64">
        <f t="shared" ref="AU24" si="207">COUNTIF(H24:AL24,"К")+COUNTIF(H24:AL24,"Кд")</f>
        <v>0</v>
      </c>
      <c r="AV24" s="64">
        <f t="shared" ref="AV24" si="208">COUNTIF(H24:AL24,"В")</f>
        <v>13</v>
      </c>
      <c r="AW24" s="64">
        <f t="shared" ref="AW24" si="209">SUM(AM24:AV24)</f>
        <v>27</v>
      </c>
      <c r="AX24" s="64">
        <f t="shared" ref="AX24" si="210">AY24+BD24</f>
        <v>130</v>
      </c>
      <c r="AY24" s="65">
        <f t="shared" ref="AY24" si="211">SUM(H24:AL24)+COUNTIF(H24:AL24,"8/3")*11+COUNTIF(H24:AL24,"3/8")*11+COUNTIF(H24:AL24,"4/8")*12+COUNTIF(H24:AL24,"8/4")*12+COUNTIF(H24:AL24,"2/9")*11+COUNTIF(H24:AL24,"4/7")*11+COUNTIF(H24:AL24,"7/4")*11+COUNTIF(H24:AL24,"6/5")*11+COUNTIF(H24:AL24,"5/6")*11+COUNTIF(H24:AL24,"4/6")*10+COUNTIF(H24:AL24,"2/1")*3+COUNTIF(H24:AL24,"6/3")*9+COUNTIF(H24:AL24,"2/8")*10+COUNTIF(H24:AL24,"1/10")*11</f>
        <v>130</v>
      </c>
      <c r="AZ24" s="66"/>
      <c r="BA24" s="66"/>
      <c r="BB24" s="66"/>
      <c r="BC24" s="67">
        <f t="shared" ref="BC24" si="212">COUNTIF(H24:AL24,"8/3")*8+COUNTIF(H24:AL24,"3/8")*3+COUNTIF(H24:AL24,"4/8")*4+COUNTIF(H24:AL24,"8/4")*8+COUNTIF(H24:AL24,"2/9")*2+COUNTIF(H24:AL24,"4/7")*4+COUNTIF(H24:AL24,"7/4")*7+COUNTIF(H24:AL24,"6/5")*6+COUNTIF(H24:AL24,"5/6")*5+COUNTIF(H24:AL24,"4/6")*4+COUNTIF(H24:AL24,"2/1")*2+COUNTIF(H24:AL24,"6/3")*6+COUNTIF(H24:AL24,"2/8")*2+COUNTIF(H24:AL24,"1/10")*1</f>
        <v>0</v>
      </c>
      <c r="BD24" s="64">
        <f t="shared" ref="BD24" si="213">COUNTIF(H24:AL24,"8д")*8+COUNTIF(H24:AL24,"3д")*3+COUNTIF(H24:AL24,"4д")*4+COUNTIF(H24:AL24,"5д")*5+COUNTIF(H24:AL24,"6д")*6+COUNTIF(H24:AL24,"7д")*7+COUNTIF(H24:AL24,"2д")*2+COUNTIF(H24:AL24,"1д")*1</f>
        <v>0</v>
      </c>
      <c r="BE24" s="68"/>
      <c r="BF24" s="68"/>
      <c r="BG24" s="85"/>
      <c r="BH24" s="85"/>
      <c r="BI24" s="85"/>
      <c r="BJ24" s="85"/>
      <c r="BK24" s="85"/>
    </row>
    <row r="25" spans="1:64" s="1" customFormat="1" ht="48" customHeight="1" x14ac:dyDescent="0.45">
      <c r="A25" s="3">
        <v>13</v>
      </c>
      <c r="B25" s="38" t="s">
        <v>143</v>
      </c>
      <c r="C25" s="18">
        <v>859</v>
      </c>
      <c r="D25" s="19" t="s">
        <v>144</v>
      </c>
      <c r="E25" s="16">
        <v>4</v>
      </c>
      <c r="F25" s="3">
        <v>107060007</v>
      </c>
      <c r="G25" s="4"/>
      <c r="H25" s="6">
        <v>12</v>
      </c>
      <c r="I25" s="8" t="s">
        <v>231</v>
      </c>
      <c r="J25" s="6">
        <v>12</v>
      </c>
      <c r="K25" s="8" t="s">
        <v>231</v>
      </c>
      <c r="L25" s="6">
        <v>12</v>
      </c>
      <c r="M25" s="13" t="s">
        <v>231</v>
      </c>
      <c r="N25" s="7">
        <v>12</v>
      </c>
      <c r="O25" s="8" t="s">
        <v>231</v>
      </c>
      <c r="P25" s="6">
        <v>12</v>
      </c>
      <c r="Q25" s="8" t="s">
        <v>231</v>
      </c>
      <c r="R25" s="6">
        <v>12</v>
      </c>
      <c r="S25" s="8" t="s">
        <v>231</v>
      </c>
      <c r="T25" s="7">
        <v>12</v>
      </c>
      <c r="U25" s="13" t="s">
        <v>231</v>
      </c>
      <c r="V25" s="6">
        <v>12</v>
      </c>
      <c r="W25" s="6" t="s">
        <v>225</v>
      </c>
      <c r="X25" s="6" t="s">
        <v>226</v>
      </c>
      <c r="Y25" s="6" t="s">
        <v>226</v>
      </c>
      <c r="Z25" s="6" t="s">
        <v>226</v>
      </c>
      <c r="AA25" s="7" t="s">
        <v>226</v>
      </c>
      <c r="AB25" s="7" t="s">
        <v>226</v>
      </c>
      <c r="AC25" s="6" t="s">
        <v>226</v>
      </c>
      <c r="AD25" s="6" t="s">
        <v>226</v>
      </c>
      <c r="AE25" s="6" t="s">
        <v>226</v>
      </c>
      <c r="AF25" s="6" t="s">
        <v>226</v>
      </c>
      <c r="AG25" s="6" t="s">
        <v>226</v>
      </c>
      <c r="AH25" s="7" t="s">
        <v>226</v>
      </c>
      <c r="AI25" s="7" t="s">
        <v>226</v>
      </c>
      <c r="AJ25" s="6" t="s">
        <v>226</v>
      </c>
      <c r="AK25" s="7" t="s">
        <v>226</v>
      </c>
      <c r="AL25" s="6" t="s">
        <v>225</v>
      </c>
      <c r="AM25" s="63">
        <f t="shared" si="90"/>
        <v>17</v>
      </c>
      <c r="AN25" s="64">
        <f t="shared" si="91"/>
        <v>0</v>
      </c>
      <c r="AO25" s="64">
        <f t="shared" si="92"/>
        <v>0</v>
      </c>
      <c r="AP25" s="64">
        <f t="shared" si="93"/>
        <v>0</v>
      </c>
      <c r="AQ25" s="64">
        <f t="shared" si="94"/>
        <v>0</v>
      </c>
      <c r="AR25" s="64">
        <f t="shared" si="95"/>
        <v>0</v>
      </c>
      <c r="AS25" s="64">
        <f t="shared" si="96"/>
        <v>0</v>
      </c>
      <c r="AT25" s="64">
        <f t="shared" si="97"/>
        <v>0</v>
      </c>
      <c r="AU25" s="64">
        <f t="shared" si="98"/>
        <v>0</v>
      </c>
      <c r="AV25" s="64">
        <f t="shared" si="99"/>
        <v>14</v>
      </c>
      <c r="AW25" s="64">
        <f t="shared" si="100"/>
        <v>31</v>
      </c>
      <c r="AX25" s="64">
        <f t="shared" si="101"/>
        <v>196</v>
      </c>
      <c r="AY25" s="65">
        <f t="shared" si="102"/>
        <v>180</v>
      </c>
      <c r="AZ25" s="66"/>
      <c r="BA25" s="66"/>
      <c r="BB25" s="66"/>
      <c r="BC25" s="67">
        <f t="shared" si="103"/>
        <v>56</v>
      </c>
      <c r="BD25" s="64">
        <f t="shared" si="104"/>
        <v>16</v>
      </c>
      <c r="BE25" s="68"/>
      <c r="BF25" s="68"/>
      <c r="BG25" s="85"/>
      <c r="BH25" s="85"/>
      <c r="BI25" s="85"/>
      <c r="BJ25" s="85">
        <f>BG25*0.2</f>
        <v>0</v>
      </c>
      <c r="BK25" s="85"/>
      <c r="BL25" s="87">
        <f>BG25+BH25+BI25+BJ25+BK25</f>
        <v>0</v>
      </c>
    </row>
    <row r="26" spans="1:64" s="1" customFormat="1" ht="42.75" customHeight="1" x14ac:dyDescent="0.45">
      <c r="A26" s="3">
        <v>14</v>
      </c>
      <c r="B26" s="46" t="s">
        <v>221</v>
      </c>
      <c r="C26" s="18">
        <v>1916</v>
      </c>
      <c r="D26" s="19" t="s">
        <v>173</v>
      </c>
      <c r="E26" s="16">
        <v>3</v>
      </c>
      <c r="F26" s="3">
        <v>107060001</v>
      </c>
      <c r="G26" s="4"/>
      <c r="H26" s="6" t="s">
        <v>226</v>
      </c>
      <c r="I26" s="8" t="s">
        <v>226</v>
      </c>
      <c r="J26" s="6" t="s">
        <v>226</v>
      </c>
      <c r="K26" s="8" t="s">
        <v>226</v>
      </c>
      <c r="L26" s="6" t="s">
        <v>226</v>
      </c>
      <c r="M26" s="13" t="s">
        <v>226</v>
      </c>
      <c r="N26" s="7" t="s">
        <v>226</v>
      </c>
      <c r="O26" s="8" t="s">
        <v>226</v>
      </c>
      <c r="P26" s="6" t="s">
        <v>226</v>
      </c>
      <c r="Q26" s="8" t="s">
        <v>226</v>
      </c>
      <c r="R26" s="6" t="s">
        <v>226</v>
      </c>
      <c r="S26" s="8" t="s">
        <v>226</v>
      </c>
      <c r="T26" s="7" t="s">
        <v>226</v>
      </c>
      <c r="U26" s="13" t="s">
        <v>226</v>
      </c>
      <c r="V26" s="6" t="s">
        <v>226</v>
      </c>
      <c r="W26" s="6">
        <v>11</v>
      </c>
      <c r="X26" s="6">
        <v>11</v>
      </c>
      <c r="Y26" s="6">
        <v>11</v>
      </c>
      <c r="Z26" s="6">
        <v>11</v>
      </c>
      <c r="AA26" s="7">
        <v>11</v>
      </c>
      <c r="AB26" s="7">
        <v>11</v>
      </c>
      <c r="AC26" s="6">
        <v>11</v>
      </c>
      <c r="AD26" s="6">
        <v>11</v>
      </c>
      <c r="AE26" s="6">
        <v>11</v>
      </c>
      <c r="AF26" s="6">
        <v>11</v>
      </c>
      <c r="AG26" s="6">
        <v>11</v>
      </c>
      <c r="AH26" s="7">
        <v>11</v>
      </c>
      <c r="AI26" s="7">
        <v>11</v>
      </c>
      <c r="AJ26" s="6">
        <v>11</v>
      </c>
      <c r="AK26" s="7">
        <v>11</v>
      </c>
      <c r="AL26" s="6">
        <v>11</v>
      </c>
      <c r="AM26" s="63">
        <f t="shared" ref="AM26" si="214">COUNT(H26:AL26)+COUNTIF(H26:AL26,"8д")+COUNTIF(H26:AL26,"8/3")+COUNTIF(H26:AL26,"3/8")+COUNTIF(H26:AL26,"4/8")+COUNTIF(H26:AL26,"8/4")+COUNTIF(H26:AL26,"3/6")+COUNTIF(H26:AL26,"10/1")+COUNTIF(H26:AL26,"5/6")+COUNTIF(H26:AL26,"6/5")+COUNTIF(H26:AL26,"7/4")+COUNTIF(H26:AL26,"4/7")+COUNTIF(H26:AL26,"4д")+COUNTIF(H26:AL26,"2/9")+COUNTIF(H26:AL26,"2д")+COUNTIF(H26:AL26,"4/6")+COUNTIF(H26:AL26,"2/8")+COUNTIF(H26:AL26,"2/1")+COUNTIF(H26:AL26,"6/3")</f>
        <v>16</v>
      </c>
      <c r="AN26" s="64">
        <f t="shared" ref="AN26" si="215">COUNTIF(H26:AL26,"О")</f>
        <v>0</v>
      </c>
      <c r="AO26" s="64">
        <f t="shared" ref="AO26" si="216">COUNTIF(H26:AL26,"Р")</f>
        <v>0</v>
      </c>
      <c r="AP26" s="64">
        <f t="shared" ref="AP26" si="217">COUNTIF(H26:AL26,"Б")</f>
        <v>0</v>
      </c>
      <c r="AQ26" s="64">
        <f t="shared" ref="AQ26" si="218">COUNTIF(H26:AL26,"Г")+COUNTIF(H26:AL26,"Д")</f>
        <v>0</v>
      </c>
      <c r="AR26" s="64">
        <f t="shared" ref="AR26" si="219">COUNTIF(H26:AL26,"А")</f>
        <v>0</v>
      </c>
      <c r="AS26" s="64">
        <f t="shared" ref="AS26" si="220">COUNTIF(H26:AL26,"У")</f>
        <v>0</v>
      </c>
      <c r="AT26" s="64">
        <f t="shared" ref="AT26" si="221">COUNTIF(H26:AL26,"П")</f>
        <v>0</v>
      </c>
      <c r="AU26" s="64">
        <f t="shared" ref="AU26" si="222">COUNTIF(H26:AL26,"К")+COUNTIF(H26:AL26,"Кд")</f>
        <v>0</v>
      </c>
      <c r="AV26" s="64">
        <f t="shared" ref="AV26" si="223">COUNTIF(H26:AL26,"В")</f>
        <v>15</v>
      </c>
      <c r="AW26" s="64">
        <f t="shared" ref="AW26" si="224">SUM(AM26:AV26)</f>
        <v>31</v>
      </c>
      <c r="AX26" s="64">
        <f t="shared" ref="AX26" si="225">AY26+BD26</f>
        <v>176</v>
      </c>
      <c r="AY26" s="65">
        <f t="shared" ref="AY26" si="226">SUM(H26:AL26)+COUNTIF(H26:AL26,"8/3")*11+COUNTIF(H26:AL26,"3/8")*11+COUNTIF(H26:AL26,"4/8")*12+COUNTIF(H26:AL26,"8/4")*12+COUNTIF(H26:AL26,"2/9")*11+COUNTIF(H26:AL26,"4/7")*11+COUNTIF(H26:AL26,"7/4")*11+COUNTIF(H26:AL26,"6/5")*11+COUNTIF(H26:AL26,"5/6")*11+COUNTIF(H26:AL26,"4/6")*10+COUNTIF(H26:AL26,"2/1")*3+COUNTIF(H26:AL26,"6/3")*9+COUNTIF(H26:AL26,"2/8")*10+COUNTIF(H26:AL26,"1/10")*11</f>
        <v>176</v>
      </c>
      <c r="AZ26" s="66"/>
      <c r="BA26" s="66"/>
      <c r="BB26" s="66">
        <v>11</v>
      </c>
      <c r="BC26" s="67">
        <f t="shared" ref="BC26" si="227">COUNTIF(H26:AL26,"8/3")*8+COUNTIF(H26:AL26,"3/8")*3+COUNTIF(H26:AL26,"4/8")*4+COUNTIF(H26:AL26,"8/4")*8+COUNTIF(H26:AL26,"2/9")*2+COUNTIF(H26:AL26,"4/7")*4+COUNTIF(H26:AL26,"7/4")*7+COUNTIF(H26:AL26,"6/5")*6+COUNTIF(H26:AL26,"5/6")*5+COUNTIF(H26:AL26,"4/6")*4+COUNTIF(H26:AL26,"2/1")*2+COUNTIF(H26:AL26,"6/3")*6+COUNTIF(H26:AL26,"2/8")*2+COUNTIF(H26:AL26,"1/10")*1</f>
        <v>0</v>
      </c>
      <c r="BD26" s="64">
        <f t="shared" ref="BD26" si="228">COUNTIF(H26:AL26,"8д")*8+COUNTIF(H26:AL26,"3д")*3+COUNTIF(H26:AL26,"4д")*4+COUNTIF(H26:AL26,"5д")*5+COUNTIF(H26:AL26,"6д")*6+COUNTIF(H26:AL26,"7д")*7+COUNTIF(H26:AL26,"2д")*2+COUNTIF(H26:AL26,"1д")*1</f>
        <v>0</v>
      </c>
      <c r="BE26" s="68"/>
      <c r="BF26" s="68"/>
      <c r="BG26" s="85"/>
      <c r="BH26" s="85"/>
      <c r="BI26" s="85"/>
      <c r="BJ26" s="85"/>
      <c r="BK26" s="85"/>
    </row>
    <row r="27" spans="1:64" s="1" customFormat="1" ht="70.5" customHeight="1" x14ac:dyDescent="0.45">
      <c r="A27" s="3">
        <v>15</v>
      </c>
      <c r="B27" s="39" t="s">
        <v>82</v>
      </c>
      <c r="C27" s="10">
        <v>861</v>
      </c>
      <c r="D27" s="17" t="s">
        <v>83</v>
      </c>
      <c r="E27" s="6">
        <v>10</v>
      </c>
      <c r="F27" s="12">
        <v>107140010</v>
      </c>
      <c r="G27" s="8"/>
      <c r="H27" s="6" t="s">
        <v>225</v>
      </c>
      <c r="I27" s="6" t="s">
        <v>226</v>
      </c>
      <c r="J27" s="6" t="s">
        <v>226</v>
      </c>
      <c r="K27" s="6" t="s">
        <v>226</v>
      </c>
      <c r="L27" s="6" t="s">
        <v>226</v>
      </c>
      <c r="M27" s="7" t="s">
        <v>226</v>
      </c>
      <c r="N27" s="7" t="s">
        <v>226</v>
      </c>
      <c r="O27" s="6" t="s">
        <v>226</v>
      </c>
      <c r="P27" s="6" t="s">
        <v>226</v>
      </c>
      <c r="Q27" s="6" t="s">
        <v>226</v>
      </c>
      <c r="R27" s="6" t="s">
        <v>226</v>
      </c>
      <c r="S27" s="6" t="s">
        <v>226</v>
      </c>
      <c r="T27" s="7" t="s">
        <v>226</v>
      </c>
      <c r="U27" s="7" t="s">
        <v>226</v>
      </c>
      <c r="V27" s="6" t="s">
        <v>225</v>
      </c>
      <c r="W27" s="6">
        <v>11</v>
      </c>
      <c r="X27" s="6">
        <v>11</v>
      </c>
      <c r="Y27" s="8" t="s">
        <v>281</v>
      </c>
      <c r="Z27" s="8" t="s">
        <v>281</v>
      </c>
      <c r="AA27" s="13" t="s">
        <v>281</v>
      </c>
      <c r="AB27" s="13" t="s">
        <v>281</v>
      </c>
      <c r="AC27" s="8" t="s">
        <v>281</v>
      </c>
      <c r="AD27" s="8" t="s">
        <v>281</v>
      </c>
      <c r="AE27" s="6">
        <v>11</v>
      </c>
      <c r="AF27" s="6">
        <v>11</v>
      </c>
      <c r="AG27" s="8" t="s">
        <v>281</v>
      </c>
      <c r="AH27" s="7">
        <v>11</v>
      </c>
      <c r="AI27" s="7">
        <v>11</v>
      </c>
      <c r="AJ27" s="6"/>
      <c r="AK27" s="7"/>
      <c r="AL27" s="6"/>
      <c r="AM27" s="63">
        <f t="shared" si="90"/>
        <v>15</v>
      </c>
      <c r="AN27" s="64">
        <f t="shared" si="91"/>
        <v>0</v>
      </c>
      <c r="AO27" s="64">
        <f t="shared" si="92"/>
        <v>0</v>
      </c>
      <c r="AP27" s="64">
        <f t="shared" si="93"/>
        <v>0</v>
      </c>
      <c r="AQ27" s="64">
        <f t="shared" si="94"/>
        <v>0</v>
      </c>
      <c r="AR27" s="64">
        <f t="shared" si="95"/>
        <v>0</v>
      </c>
      <c r="AS27" s="64">
        <f t="shared" si="96"/>
        <v>0</v>
      </c>
      <c r="AT27" s="64">
        <f t="shared" si="97"/>
        <v>0</v>
      </c>
      <c r="AU27" s="64">
        <f t="shared" si="98"/>
        <v>0</v>
      </c>
      <c r="AV27" s="64">
        <f t="shared" si="99"/>
        <v>13</v>
      </c>
      <c r="AW27" s="64">
        <f t="shared" si="100"/>
        <v>28</v>
      </c>
      <c r="AX27" s="64">
        <f t="shared" si="101"/>
        <v>159</v>
      </c>
      <c r="AY27" s="65">
        <f t="shared" si="102"/>
        <v>143</v>
      </c>
      <c r="AZ27" s="66"/>
      <c r="BA27" s="66"/>
      <c r="BB27" s="66"/>
      <c r="BC27" s="67">
        <f t="shared" si="103"/>
        <v>28</v>
      </c>
      <c r="BD27" s="64">
        <f t="shared" si="104"/>
        <v>16</v>
      </c>
      <c r="BE27" s="68"/>
      <c r="BF27" s="68"/>
      <c r="BG27" s="85">
        <f>121212/163.33*AY27</f>
        <v>106124.5086634421</v>
      </c>
      <c r="BH27" s="85">
        <f>121212/163.33*BC27/2</f>
        <v>10389.812036980346</v>
      </c>
      <c r="BI27" s="85">
        <f>121212/163.33*BD27</f>
        <v>11874.07089940611</v>
      </c>
      <c r="BJ27" s="85">
        <f t="shared" ref="BJ27:BJ30" si="229">BG27*0.2</f>
        <v>21224.90173268842</v>
      </c>
      <c r="BK27" s="85"/>
      <c r="BL27" s="87">
        <f t="shared" ref="BL27:BL30" si="230">BG27+BH27+BI27+BJ27+BK27</f>
        <v>149613.29333251697</v>
      </c>
    </row>
    <row r="28" spans="1:64" s="1" customFormat="1" ht="70.5" customHeight="1" x14ac:dyDescent="0.45">
      <c r="A28" s="3"/>
      <c r="B28" s="39" t="s">
        <v>82</v>
      </c>
      <c r="C28" s="10">
        <v>861</v>
      </c>
      <c r="D28" s="17" t="s">
        <v>83</v>
      </c>
      <c r="E28" s="6">
        <v>10</v>
      </c>
      <c r="F28" s="12">
        <v>107060003</v>
      </c>
      <c r="G28" s="8"/>
      <c r="H28" s="6"/>
      <c r="I28" s="6"/>
      <c r="J28" s="6"/>
      <c r="K28" s="6"/>
      <c r="L28" s="6"/>
      <c r="M28" s="7"/>
      <c r="N28" s="7"/>
      <c r="O28" s="6"/>
      <c r="P28" s="6"/>
      <c r="Q28" s="6"/>
      <c r="R28" s="6"/>
      <c r="S28" s="6"/>
      <c r="T28" s="7"/>
      <c r="U28" s="7"/>
      <c r="V28" s="6"/>
      <c r="W28" s="6"/>
      <c r="X28" s="6"/>
      <c r="Y28" s="8"/>
      <c r="Z28" s="8"/>
      <c r="AA28" s="13"/>
      <c r="AB28" s="13"/>
      <c r="AC28" s="8"/>
      <c r="AD28" s="8"/>
      <c r="AE28" s="6"/>
      <c r="AF28" s="6"/>
      <c r="AG28" s="8"/>
      <c r="AH28" s="7"/>
      <c r="AI28" s="7"/>
      <c r="AJ28" s="6">
        <v>11</v>
      </c>
      <c r="AK28" s="7">
        <v>11</v>
      </c>
      <c r="AL28" s="6">
        <v>11</v>
      </c>
      <c r="AM28" s="63">
        <f t="shared" ref="AM28" si="231">COUNT(H28:AL28)+COUNTIF(H28:AL28,"8д")+COUNTIF(H28:AL28,"8/3")+COUNTIF(H28:AL28,"3/8")+COUNTIF(H28:AL28,"4/8")+COUNTIF(H28:AL28,"8/4")+COUNTIF(H28:AL28,"3/6")+COUNTIF(H28:AL28,"10/1")+COUNTIF(H28:AL28,"5/6")+COUNTIF(H28:AL28,"6/5")+COUNTIF(H28:AL28,"7/4")+COUNTIF(H28:AL28,"4/7")+COUNTIF(H28:AL28,"4д")+COUNTIF(H28:AL28,"2/9")+COUNTIF(H28:AL28,"2д")+COUNTIF(H28:AL28,"4/6")+COUNTIF(H28:AL28,"2/8")+COUNTIF(H28:AL28,"2/1")+COUNTIF(H28:AL28,"6/3")</f>
        <v>3</v>
      </c>
      <c r="AN28" s="64">
        <f t="shared" ref="AN28" si="232">COUNTIF(H28:AL28,"О")</f>
        <v>0</v>
      </c>
      <c r="AO28" s="64">
        <f t="shared" ref="AO28" si="233">COUNTIF(H28:AL28,"Р")</f>
        <v>0</v>
      </c>
      <c r="AP28" s="64">
        <f t="shared" ref="AP28" si="234">COUNTIF(H28:AL28,"Б")</f>
        <v>0</v>
      </c>
      <c r="AQ28" s="64">
        <f t="shared" ref="AQ28" si="235">COUNTIF(H28:AL28,"Г")+COUNTIF(H28:AL28,"Д")</f>
        <v>0</v>
      </c>
      <c r="AR28" s="64">
        <f t="shared" ref="AR28" si="236">COUNTIF(H28:AL28,"А")</f>
        <v>0</v>
      </c>
      <c r="AS28" s="64">
        <f t="shared" ref="AS28" si="237">COUNTIF(H28:AL28,"У")</f>
        <v>0</v>
      </c>
      <c r="AT28" s="64">
        <f t="shared" ref="AT28" si="238">COUNTIF(H28:AL28,"П")</f>
        <v>0</v>
      </c>
      <c r="AU28" s="64">
        <f t="shared" ref="AU28" si="239">COUNTIF(H28:AL28,"К")+COUNTIF(H28:AL28,"Кд")</f>
        <v>0</v>
      </c>
      <c r="AV28" s="64">
        <f t="shared" ref="AV28" si="240">COUNTIF(H28:AL28,"В")</f>
        <v>0</v>
      </c>
      <c r="AW28" s="64">
        <f t="shared" ref="AW28" si="241">SUM(AM28:AV28)</f>
        <v>3</v>
      </c>
      <c r="AX28" s="64">
        <f t="shared" ref="AX28" si="242">AY28+BD28</f>
        <v>33</v>
      </c>
      <c r="AY28" s="65">
        <f t="shared" ref="AY28" si="243">SUM(H28:AL28)+COUNTIF(H28:AL28,"8/3")*11+COUNTIF(H28:AL28,"3/8")*11+COUNTIF(H28:AL28,"4/8")*12+COUNTIF(H28:AL28,"8/4")*12+COUNTIF(H28:AL28,"2/9")*11+COUNTIF(H28:AL28,"4/7")*11+COUNTIF(H28:AL28,"7/4")*11+COUNTIF(H28:AL28,"6/5")*11+COUNTIF(H28:AL28,"5/6")*11+COUNTIF(H28:AL28,"4/6")*10+COUNTIF(H28:AL28,"2/1")*3+COUNTIF(H28:AL28,"6/3")*9+COUNTIF(H28:AL28,"2/8")*10+COUNTIF(H28:AL28,"1/10")*11</f>
        <v>33</v>
      </c>
      <c r="AZ28" s="66"/>
      <c r="BA28" s="66"/>
      <c r="BB28" s="66">
        <v>11</v>
      </c>
      <c r="BC28" s="67">
        <f t="shared" ref="BC28" si="244">COUNTIF(H28:AL28,"8/3")*8+COUNTIF(H28:AL28,"3/8")*3+COUNTIF(H28:AL28,"4/8")*4+COUNTIF(H28:AL28,"8/4")*8+COUNTIF(H28:AL28,"2/9")*2+COUNTIF(H28:AL28,"4/7")*4+COUNTIF(H28:AL28,"7/4")*7+COUNTIF(H28:AL28,"6/5")*6+COUNTIF(H28:AL28,"5/6")*5+COUNTIF(H28:AL28,"4/6")*4+COUNTIF(H28:AL28,"2/1")*2+COUNTIF(H28:AL28,"6/3")*6+COUNTIF(H28:AL28,"2/8")*2+COUNTIF(H28:AL28,"1/10")*1</f>
        <v>0</v>
      </c>
      <c r="BD28" s="64">
        <f t="shared" ref="BD28" si="245">COUNTIF(H28:AL28,"8д")*8+COUNTIF(H28:AL28,"3д")*3+COUNTIF(H28:AL28,"4д")*4+COUNTIF(H28:AL28,"5д")*5+COUNTIF(H28:AL28,"6д")*6+COUNTIF(H28:AL28,"7д")*7+COUNTIF(H28:AL28,"2д")*2+COUNTIF(H28:AL28,"1д")*1</f>
        <v>0</v>
      </c>
      <c r="BE28" s="68"/>
      <c r="BF28" s="68"/>
      <c r="BG28" s="85">
        <f>121212/163.33*AY28</f>
        <v>24490.271230025101</v>
      </c>
      <c r="BH28" s="85">
        <f>121212/163.33*BB28</f>
        <v>8163.4237433417002</v>
      </c>
      <c r="BI28" s="85">
        <f>121212/163.33*BD28</f>
        <v>0</v>
      </c>
      <c r="BJ28" s="85">
        <f t="shared" si="229"/>
        <v>4898.0542460050201</v>
      </c>
      <c r="BK28" s="85"/>
      <c r="BL28" s="87">
        <f t="shared" si="230"/>
        <v>37551.749219371821</v>
      </c>
    </row>
    <row r="29" spans="1:64" s="1" customFormat="1" ht="86.25" customHeight="1" x14ac:dyDescent="0.45">
      <c r="A29" s="3">
        <v>16</v>
      </c>
      <c r="B29" s="40" t="s">
        <v>189</v>
      </c>
      <c r="C29" s="22">
        <v>624</v>
      </c>
      <c r="D29" s="11" t="s">
        <v>279</v>
      </c>
      <c r="E29" s="6">
        <v>8</v>
      </c>
      <c r="F29" s="12">
        <v>107060007</v>
      </c>
      <c r="G29" s="8"/>
      <c r="H29" s="6" t="s">
        <v>226</v>
      </c>
      <c r="I29" s="6" t="s">
        <v>226</v>
      </c>
      <c r="J29" s="6" t="s">
        <v>226</v>
      </c>
      <c r="K29" s="6" t="s">
        <v>226</v>
      </c>
      <c r="L29" s="6" t="s">
        <v>226</v>
      </c>
      <c r="M29" s="7" t="s">
        <v>226</v>
      </c>
      <c r="N29" s="7" t="s">
        <v>226</v>
      </c>
      <c r="O29" s="6" t="s">
        <v>226</v>
      </c>
      <c r="P29" s="6" t="s">
        <v>226</v>
      </c>
      <c r="Q29" s="6">
        <v>11</v>
      </c>
      <c r="R29" s="6">
        <v>11</v>
      </c>
      <c r="S29" s="6">
        <v>11</v>
      </c>
      <c r="T29" s="7">
        <v>11</v>
      </c>
      <c r="U29" s="7">
        <v>11</v>
      </c>
      <c r="V29" s="6">
        <v>11</v>
      </c>
      <c r="W29" s="8" t="s">
        <v>282</v>
      </c>
      <c r="X29" s="8" t="s">
        <v>282</v>
      </c>
      <c r="Y29" s="6">
        <v>11</v>
      </c>
      <c r="Z29" s="6">
        <v>11</v>
      </c>
      <c r="AA29" s="7"/>
      <c r="AB29" s="7"/>
      <c r="AC29" s="8"/>
      <c r="AD29" s="6"/>
      <c r="AE29" s="6"/>
      <c r="AF29" s="6"/>
      <c r="AG29" s="6"/>
      <c r="AH29" s="7"/>
      <c r="AI29" s="7"/>
      <c r="AJ29" s="6">
        <v>11</v>
      </c>
      <c r="AK29" s="7">
        <v>11</v>
      </c>
      <c r="AL29" s="6">
        <v>11</v>
      </c>
      <c r="AM29" s="63">
        <f t="shared" si="90"/>
        <v>11</v>
      </c>
      <c r="AN29" s="64">
        <f t="shared" si="91"/>
        <v>0</v>
      </c>
      <c r="AO29" s="64">
        <f t="shared" si="92"/>
        <v>0</v>
      </c>
      <c r="AP29" s="64">
        <f t="shared" si="93"/>
        <v>0</v>
      </c>
      <c r="AQ29" s="64">
        <f t="shared" si="94"/>
        <v>0</v>
      </c>
      <c r="AR29" s="64">
        <f t="shared" si="95"/>
        <v>0</v>
      </c>
      <c r="AS29" s="64">
        <f t="shared" si="96"/>
        <v>0</v>
      </c>
      <c r="AT29" s="64">
        <f t="shared" si="97"/>
        <v>0</v>
      </c>
      <c r="AU29" s="64">
        <f t="shared" si="98"/>
        <v>0</v>
      </c>
      <c r="AV29" s="64">
        <f t="shared" si="99"/>
        <v>9</v>
      </c>
      <c r="AW29" s="64">
        <f t="shared" si="100"/>
        <v>20</v>
      </c>
      <c r="AX29" s="64">
        <f t="shared" si="101"/>
        <v>143</v>
      </c>
      <c r="AY29" s="65">
        <f t="shared" si="102"/>
        <v>143</v>
      </c>
      <c r="AZ29" s="66"/>
      <c r="BA29" s="66"/>
      <c r="BB29" s="66"/>
      <c r="BC29" s="67">
        <f t="shared" si="103"/>
        <v>2</v>
      </c>
      <c r="BD29" s="64">
        <f t="shared" si="104"/>
        <v>0</v>
      </c>
      <c r="BE29" s="68"/>
      <c r="BF29" s="68"/>
      <c r="BG29" s="85">
        <f>95734/163.33*AY29</f>
        <v>83817.804444988666</v>
      </c>
      <c r="BH29" s="85">
        <f>95734/163.33*BC29/2</f>
        <v>586.13849262229837</v>
      </c>
      <c r="BI29" s="85"/>
      <c r="BJ29" s="85">
        <f t="shared" si="229"/>
        <v>16763.560888997734</v>
      </c>
      <c r="BK29" s="85"/>
      <c r="BL29" s="87">
        <f t="shared" si="230"/>
        <v>101167.50382660869</v>
      </c>
    </row>
    <row r="30" spans="1:64" s="1" customFormat="1" ht="78" customHeight="1" x14ac:dyDescent="0.45">
      <c r="A30" s="3"/>
      <c r="B30" s="40" t="s">
        <v>189</v>
      </c>
      <c r="C30" s="22">
        <v>624</v>
      </c>
      <c r="D30" s="11" t="s">
        <v>279</v>
      </c>
      <c r="E30" s="6">
        <v>8</v>
      </c>
      <c r="F30" s="12">
        <v>107140022</v>
      </c>
      <c r="G30" s="8"/>
      <c r="H30" s="6"/>
      <c r="I30" s="6"/>
      <c r="J30" s="6"/>
      <c r="K30" s="6"/>
      <c r="L30" s="6"/>
      <c r="M30" s="7"/>
      <c r="N30" s="7"/>
      <c r="O30" s="6"/>
      <c r="P30" s="6"/>
      <c r="Q30" s="6"/>
      <c r="R30" s="6"/>
      <c r="S30" s="6"/>
      <c r="T30" s="7"/>
      <c r="U30" s="7"/>
      <c r="V30" s="6"/>
      <c r="W30" s="8"/>
      <c r="X30" s="8"/>
      <c r="Y30" s="6"/>
      <c r="Z30" s="6"/>
      <c r="AA30" s="7">
        <v>11</v>
      </c>
      <c r="AB30" s="7">
        <v>11</v>
      </c>
      <c r="AC30" s="8" t="s">
        <v>283</v>
      </c>
      <c r="AD30" s="6">
        <v>11</v>
      </c>
      <c r="AE30" s="6">
        <v>11</v>
      </c>
      <c r="AF30" s="6">
        <v>11</v>
      </c>
      <c r="AG30" s="6">
        <v>11</v>
      </c>
      <c r="AH30" s="7">
        <v>11</v>
      </c>
      <c r="AI30" s="7">
        <v>11</v>
      </c>
      <c r="AJ30" s="6"/>
      <c r="AK30" s="7"/>
      <c r="AL30" s="6"/>
      <c r="AM30" s="63">
        <f t="shared" ref="AM30" si="246">COUNT(H30:AL30)+COUNTIF(H30:AL30,"8д")+COUNTIF(H30:AL30,"8/3")+COUNTIF(H30:AL30,"3/8")+COUNTIF(H30:AL30,"4/8")+COUNTIF(H30:AL30,"8/4")+COUNTIF(H30:AL30,"3/6")+COUNTIF(H30:AL30,"10/1")+COUNTIF(H30:AL30,"5/6")+COUNTIF(H30:AL30,"6/5")+COUNTIF(H30:AL30,"7/4")+COUNTIF(H30:AL30,"4/7")+COUNTIF(H30:AL30,"4д")+COUNTIF(H30:AL30,"2/9")+COUNTIF(H30:AL30,"2д")+COUNTIF(H30:AL30,"4/6")+COUNTIF(H30:AL30,"2/8")+COUNTIF(H30:AL30,"2/1")+COUNTIF(H30:AL30,"6/3")</f>
        <v>9</v>
      </c>
      <c r="AN30" s="64">
        <f t="shared" ref="AN30" si="247">COUNTIF(H30:AL30,"О")</f>
        <v>0</v>
      </c>
      <c r="AO30" s="64">
        <f t="shared" ref="AO30" si="248">COUNTIF(H30:AL30,"Р")</f>
        <v>0</v>
      </c>
      <c r="AP30" s="64">
        <f t="shared" ref="AP30" si="249">COUNTIF(H30:AL30,"Б")</f>
        <v>0</v>
      </c>
      <c r="AQ30" s="64">
        <f t="shared" ref="AQ30" si="250">COUNTIF(H30:AL30,"Г")+COUNTIF(H30:AL30,"Д")</f>
        <v>0</v>
      </c>
      <c r="AR30" s="64">
        <f t="shared" ref="AR30" si="251">COUNTIF(H30:AL30,"А")</f>
        <v>0</v>
      </c>
      <c r="AS30" s="64">
        <f t="shared" ref="AS30" si="252">COUNTIF(H30:AL30,"У")</f>
        <v>0</v>
      </c>
      <c r="AT30" s="64">
        <f t="shared" ref="AT30" si="253">COUNTIF(H30:AL30,"П")</f>
        <v>0</v>
      </c>
      <c r="AU30" s="64">
        <f t="shared" ref="AU30" si="254">COUNTIF(H30:AL30,"К")+COUNTIF(H30:AL30,"Кд")</f>
        <v>0</v>
      </c>
      <c r="AV30" s="64">
        <f t="shared" ref="AV30" si="255">COUNTIF(H30:AL30,"В")</f>
        <v>0</v>
      </c>
      <c r="AW30" s="64">
        <f t="shared" ref="AW30" si="256">SUM(AM30:AV30)</f>
        <v>9</v>
      </c>
      <c r="AX30" s="64">
        <f t="shared" ref="AX30" si="257">AY30+BD30</f>
        <v>99</v>
      </c>
      <c r="AY30" s="65">
        <f t="shared" ref="AY30" si="258">SUM(H30:AL30)+COUNTIF(H30:AL30,"8/3")*11+COUNTIF(H30:AL30,"3/8")*11+COUNTIF(H30:AL30,"4/8")*12+COUNTIF(H30:AL30,"8/4")*12+COUNTIF(H30:AL30,"2/9")*11+COUNTIF(H30:AL30,"4/7")*11+COUNTIF(H30:AL30,"7/4")*11+COUNTIF(H30:AL30,"6/5")*11+COUNTIF(H30:AL30,"5/6")*11+COUNTIF(H30:AL30,"4/6")*10+COUNTIF(H30:AL30,"2/1")*3+COUNTIF(H30:AL30,"6/3")*9+COUNTIF(H30:AL30,"2/8")*10+COUNTIF(H30:AL30,"1/10")*11</f>
        <v>99</v>
      </c>
      <c r="AZ30" s="66"/>
      <c r="BA30" s="66"/>
      <c r="BB30" s="66"/>
      <c r="BC30" s="67">
        <f t="shared" ref="BC30" si="259">COUNTIF(H30:AL30,"8/3")*8+COUNTIF(H30:AL30,"3/8")*3+COUNTIF(H30:AL30,"4/8")*4+COUNTIF(H30:AL30,"8/4")*8+COUNTIF(H30:AL30,"2/9")*2+COUNTIF(H30:AL30,"4/7")*4+COUNTIF(H30:AL30,"7/4")*7+COUNTIF(H30:AL30,"6/5")*6+COUNTIF(H30:AL30,"5/6")*5+COUNTIF(H30:AL30,"4/6")*4+COUNTIF(H30:AL30,"2/1")*2+COUNTIF(H30:AL30,"6/3")*6+COUNTIF(H30:AL30,"2/8")*2+COUNTIF(H30:AL30,"1/10")*1</f>
        <v>2</v>
      </c>
      <c r="BD30" s="64">
        <f t="shared" ref="BD30" si="260">COUNTIF(H30:AL30,"8д")*8+COUNTIF(H30:AL30,"3д")*3+COUNTIF(H30:AL30,"4д")*4+COUNTIF(H30:AL30,"5д")*5+COUNTIF(H30:AL30,"6д")*6+COUNTIF(H30:AL30,"7д")*7+COUNTIF(H30:AL30,"2д")*2+COUNTIF(H30:AL30,"1д")*1</f>
        <v>0</v>
      </c>
      <c r="BE30" s="68"/>
      <c r="BF30" s="68"/>
      <c r="BG30" s="85">
        <f>95734/163.33*AY30</f>
        <v>58027.71076960754</v>
      </c>
      <c r="BH30" s="85">
        <f>95734/163.33*BC30/2</f>
        <v>586.13849262229837</v>
      </c>
      <c r="BI30" s="85"/>
      <c r="BJ30" s="85">
        <f t="shared" si="229"/>
        <v>11605.542153921509</v>
      </c>
      <c r="BK30" s="85"/>
      <c r="BL30" s="87">
        <f t="shared" si="230"/>
        <v>70219.391416151338</v>
      </c>
    </row>
    <row r="31" spans="1:64" s="1" customFormat="1" ht="57.75" customHeight="1" x14ac:dyDescent="0.45">
      <c r="A31" s="3">
        <v>17</v>
      </c>
      <c r="B31" s="40" t="s">
        <v>219</v>
      </c>
      <c r="C31" s="22">
        <v>3024</v>
      </c>
      <c r="D31" s="17" t="s">
        <v>129</v>
      </c>
      <c r="E31" s="6">
        <v>6</v>
      </c>
      <c r="F31" s="12">
        <v>107030001</v>
      </c>
      <c r="G31" s="8"/>
      <c r="H31" s="6">
        <v>8</v>
      </c>
      <c r="I31" s="6">
        <v>8</v>
      </c>
      <c r="J31" s="6">
        <v>8</v>
      </c>
      <c r="K31" s="6">
        <v>8</v>
      </c>
      <c r="L31" s="6">
        <v>8</v>
      </c>
      <c r="M31" s="7" t="s">
        <v>226</v>
      </c>
      <c r="N31" s="7" t="s">
        <v>226</v>
      </c>
      <c r="O31" s="6">
        <v>8</v>
      </c>
      <c r="P31" s="6">
        <v>8</v>
      </c>
      <c r="Q31" s="6">
        <v>8</v>
      </c>
      <c r="R31" s="6">
        <v>8</v>
      </c>
      <c r="S31" s="6">
        <v>11</v>
      </c>
      <c r="T31" s="7" t="s">
        <v>226</v>
      </c>
      <c r="U31" s="7" t="s">
        <v>226</v>
      </c>
      <c r="V31" s="6" t="s">
        <v>227</v>
      </c>
      <c r="W31" s="6" t="s">
        <v>227</v>
      </c>
      <c r="X31" s="6" t="s">
        <v>227</v>
      </c>
      <c r="Y31" s="6" t="s">
        <v>227</v>
      </c>
      <c r="Z31" s="6" t="s">
        <v>227</v>
      </c>
      <c r="AA31" s="7" t="s">
        <v>226</v>
      </c>
      <c r="AB31" s="7" t="s">
        <v>226</v>
      </c>
      <c r="AC31" s="6">
        <v>8</v>
      </c>
      <c r="AD31" s="6">
        <v>8</v>
      </c>
      <c r="AE31" s="6" t="s">
        <v>280</v>
      </c>
      <c r="AF31" s="6" t="s">
        <v>280</v>
      </c>
      <c r="AG31" s="6" t="s">
        <v>280</v>
      </c>
      <c r="AH31" s="7" t="s">
        <v>226</v>
      </c>
      <c r="AI31" s="7" t="s">
        <v>226</v>
      </c>
      <c r="AJ31" s="6">
        <v>8</v>
      </c>
      <c r="AK31" s="7" t="s">
        <v>226</v>
      </c>
      <c r="AL31" s="6">
        <v>8</v>
      </c>
      <c r="AM31" s="63">
        <f t="shared" ref="AM31" si="261">COUNT(H31:AL31)+COUNTIF(H31:AL31,"8д")+COUNTIF(H31:AL31,"8/3")+COUNTIF(H31:AL31,"3/8")+COUNTIF(H31:AL31,"4/8")+COUNTIF(H31:AL31,"8/4")+COUNTIF(H31:AL31,"3/6")+COUNTIF(H31:AL31,"10/1")+COUNTIF(H31:AL31,"5/6")+COUNTIF(H31:AL31,"6/5")+COUNTIF(H31:AL31,"7/4")+COUNTIF(H31:AL31,"4/7")+COUNTIF(H31:AL31,"4д")+COUNTIF(H31:AL31,"2/9")+COUNTIF(H31:AL31,"2д")+COUNTIF(H31:AL31,"4/6")+COUNTIF(H31:AL31,"2/8")+COUNTIF(H31:AL31,"2/1")+COUNTIF(H31:AL31,"6/3")</f>
        <v>14</v>
      </c>
      <c r="AN31" s="64">
        <f t="shared" ref="AN31" si="262">COUNTIF(H31:AL31,"О")</f>
        <v>0</v>
      </c>
      <c r="AO31" s="64">
        <f t="shared" ref="AO31" si="263">COUNTIF(H31:AL31,"Р")</f>
        <v>0</v>
      </c>
      <c r="AP31" s="64">
        <f t="shared" ref="AP31" si="264">COUNTIF(H31:AL31,"Б")</f>
        <v>5</v>
      </c>
      <c r="AQ31" s="64">
        <f t="shared" ref="AQ31" si="265">COUNTIF(H31:AL31,"Г")+COUNTIF(H31:AL31,"Д")</f>
        <v>0</v>
      </c>
      <c r="AR31" s="64">
        <f t="shared" ref="AR31" si="266">COUNTIF(H31:AL31,"А")</f>
        <v>3</v>
      </c>
      <c r="AS31" s="64">
        <f t="shared" ref="AS31" si="267">COUNTIF(H31:AL31,"У")</f>
        <v>0</v>
      </c>
      <c r="AT31" s="64">
        <f t="shared" ref="AT31" si="268">COUNTIF(H31:AL31,"П")</f>
        <v>0</v>
      </c>
      <c r="AU31" s="64">
        <f t="shared" ref="AU31" si="269">COUNTIF(H31:AL31,"К")+COUNTIF(H31:AL31,"Кд")</f>
        <v>0</v>
      </c>
      <c r="AV31" s="64">
        <f t="shared" ref="AV31" si="270">COUNTIF(H31:AL31,"В")</f>
        <v>9</v>
      </c>
      <c r="AW31" s="64">
        <f t="shared" ref="AW31" si="271">SUM(AM31:AV31)</f>
        <v>31</v>
      </c>
      <c r="AX31" s="64">
        <f t="shared" ref="AX31" si="272">AY31+BD31</f>
        <v>115</v>
      </c>
      <c r="AY31" s="65">
        <f t="shared" ref="AY31" si="273">SUM(H31:AL31)+COUNTIF(H31:AL31,"8/3")*11+COUNTIF(H31:AL31,"3/8")*11+COUNTIF(H31:AL31,"4/8")*12+COUNTIF(H31:AL31,"8/4")*12+COUNTIF(H31:AL31,"2/9")*11+COUNTIF(H31:AL31,"4/7")*11+COUNTIF(H31:AL31,"7/4")*11+COUNTIF(H31:AL31,"6/5")*11+COUNTIF(H31:AL31,"5/6")*11+COUNTIF(H31:AL31,"4/6")*10+COUNTIF(H31:AL31,"2/1")*3+COUNTIF(H31:AL31,"6/3")*9+COUNTIF(H31:AL31,"2/8")*10+COUNTIF(H31:AL31,"1/10")*11</f>
        <v>115</v>
      </c>
      <c r="AZ31" s="66"/>
      <c r="BA31" s="66"/>
      <c r="BB31" s="66"/>
      <c r="BC31" s="67">
        <f t="shared" ref="BC31" si="274">COUNTIF(H31:AL31,"8/3")*8+COUNTIF(H31:AL31,"3/8")*3+COUNTIF(H31:AL31,"4/8")*4+COUNTIF(H31:AL31,"8/4")*8+COUNTIF(H31:AL31,"2/9")*2+COUNTIF(H31:AL31,"4/7")*4+COUNTIF(H31:AL31,"7/4")*7+COUNTIF(H31:AL31,"6/5")*6+COUNTIF(H31:AL31,"5/6")*5+COUNTIF(H31:AL31,"4/6")*4+COUNTIF(H31:AL31,"2/1")*2+COUNTIF(H31:AL31,"6/3")*6+COUNTIF(H31:AL31,"2/8")*2+COUNTIF(H31:AL31,"1/10")*1</f>
        <v>0</v>
      </c>
      <c r="BD31" s="64">
        <f t="shared" ref="BD31" si="275">COUNTIF(H31:AL31,"8д")*8+COUNTIF(H31:AL31,"3д")*3+COUNTIF(H31:AL31,"4д")*4+COUNTIF(H31:AL31,"5д")*5+COUNTIF(H31:AL31,"6д")*6+COUNTIF(H31:AL31,"7д")*7+COUNTIF(H31:AL31,"2д")*2+COUNTIF(H31:AL31,"1д")*1</f>
        <v>0</v>
      </c>
      <c r="BE31" s="68"/>
      <c r="BF31" s="68"/>
      <c r="BG31" s="85"/>
      <c r="BH31" s="85"/>
      <c r="BI31" s="85"/>
      <c r="BJ31" s="85"/>
      <c r="BK31" s="85"/>
    </row>
    <row r="32" spans="1:64" s="1" customFormat="1" ht="57.75" customHeight="1" x14ac:dyDescent="0.45">
      <c r="A32" s="3">
        <v>18</v>
      </c>
      <c r="B32" s="82" t="s">
        <v>247</v>
      </c>
      <c r="C32" s="84">
        <v>2307</v>
      </c>
      <c r="D32" s="17" t="s">
        <v>173</v>
      </c>
      <c r="E32" s="6">
        <v>2</v>
      </c>
      <c r="F32" s="12">
        <v>107030001</v>
      </c>
      <c r="G32" s="8"/>
      <c r="H32" s="6"/>
      <c r="I32" s="6"/>
      <c r="J32" s="6"/>
      <c r="K32" s="6"/>
      <c r="L32" s="6"/>
      <c r="M32" s="7"/>
      <c r="N32" s="7"/>
      <c r="O32" s="6"/>
      <c r="P32" s="6"/>
      <c r="Q32" s="6" t="s">
        <v>226</v>
      </c>
      <c r="R32" s="6" t="s">
        <v>226</v>
      </c>
      <c r="S32" s="6"/>
      <c r="T32" s="7"/>
      <c r="U32" s="7"/>
      <c r="V32" s="6"/>
      <c r="W32" s="6"/>
      <c r="X32" s="6"/>
      <c r="Y32" s="6"/>
      <c r="Z32" s="6"/>
      <c r="AA32" s="7"/>
      <c r="AB32" s="7"/>
      <c r="AC32" s="6"/>
      <c r="AD32" s="6"/>
      <c r="AE32" s="6"/>
      <c r="AF32" s="6"/>
      <c r="AG32" s="6"/>
      <c r="AH32" s="7"/>
      <c r="AI32" s="7"/>
      <c r="AJ32" s="6"/>
      <c r="AK32" s="7"/>
      <c r="AL32" s="6"/>
      <c r="AM32" s="63">
        <f t="shared" ref="AM32" si="276">COUNT(H32:AL32)+COUNTIF(H32:AL32,"8д")+COUNTIF(H32:AL32,"8/3")+COUNTIF(H32:AL32,"3/8")+COUNTIF(H32:AL32,"4/8")+COUNTIF(H32:AL32,"8/4")+COUNTIF(H32:AL32,"3/6")+COUNTIF(H32:AL32,"10/1")+COUNTIF(H32:AL32,"5/6")+COUNTIF(H32:AL32,"6/5")+COUNTIF(H32:AL32,"7/4")+COUNTIF(H32:AL32,"4/7")+COUNTIF(H32:AL32,"4д")+COUNTIF(H32:AL32,"2/9")+COUNTIF(H32:AL32,"2д")+COUNTIF(H32:AL32,"4/6")+COUNTIF(H32:AL32,"2/8")+COUNTIF(H32:AL32,"2/1")+COUNTIF(H32:AL32,"6/3")</f>
        <v>0</v>
      </c>
      <c r="AN32" s="64">
        <f t="shared" ref="AN32" si="277">COUNTIF(H32:AL32,"О")</f>
        <v>0</v>
      </c>
      <c r="AO32" s="64">
        <f t="shared" ref="AO32" si="278">COUNTIF(H32:AL32,"Р")</f>
        <v>0</v>
      </c>
      <c r="AP32" s="64">
        <f t="shared" ref="AP32" si="279">COUNTIF(H32:AL32,"Б")</f>
        <v>0</v>
      </c>
      <c r="AQ32" s="64">
        <f t="shared" ref="AQ32" si="280">COUNTIF(H32:AL32,"Г")+COUNTIF(H32:AL32,"Д")</f>
        <v>0</v>
      </c>
      <c r="AR32" s="64">
        <f t="shared" ref="AR32" si="281">COUNTIF(H32:AL32,"А")</f>
        <v>0</v>
      </c>
      <c r="AS32" s="64">
        <f t="shared" ref="AS32" si="282">COUNTIF(H32:AL32,"У")</f>
        <v>0</v>
      </c>
      <c r="AT32" s="64">
        <f t="shared" ref="AT32" si="283">COUNTIF(H32:AL32,"П")</f>
        <v>0</v>
      </c>
      <c r="AU32" s="64">
        <f t="shared" ref="AU32" si="284">COUNTIF(H32:AL32,"К")+COUNTIF(H32:AL32,"Кд")</f>
        <v>0</v>
      </c>
      <c r="AV32" s="64">
        <f t="shared" ref="AV32" si="285">COUNTIF(H32:AL32,"В")</f>
        <v>2</v>
      </c>
      <c r="AW32" s="64">
        <f t="shared" ref="AW32" si="286">SUM(AM32:AV32)</f>
        <v>2</v>
      </c>
      <c r="AX32" s="64">
        <f t="shared" ref="AX32" si="287">AY32+BD32</f>
        <v>0</v>
      </c>
      <c r="AY32" s="65">
        <f t="shared" ref="AY32" si="288">SUM(H32:AL32)+COUNTIF(H32:AL32,"8/3")*11+COUNTIF(H32:AL32,"3/8")*11+COUNTIF(H32:AL32,"4/8")*12+COUNTIF(H32:AL32,"8/4")*12+COUNTIF(H32:AL32,"2/9")*11+COUNTIF(H32:AL32,"4/7")*11+COUNTIF(H32:AL32,"7/4")*11+COUNTIF(H32:AL32,"6/5")*11+COUNTIF(H32:AL32,"5/6")*11+COUNTIF(H32:AL32,"4/6")*10+COUNTIF(H32:AL32,"2/1")*3+COUNTIF(H32:AL32,"6/3")*9+COUNTIF(H32:AL32,"2/8")*10+COUNTIF(H32:AL32,"1/10")*11</f>
        <v>0</v>
      </c>
      <c r="AZ32" s="66"/>
      <c r="BA32" s="66"/>
      <c r="BB32" s="66"/>
      <c r="BC32" s="67">
        <f t="shared" ref="BC32" si="289">COUNTIF(H32:AL32,"8/3")*8+COUNTIF(H32:AL32,"3/8")*3+COUNTIF(H32:AL32,"4/8")*4+COUNTIF(H32:AL32,"8/4")*8+COUNTIF(H32:AL32,"2/9")*2+COUNTIF(H32:AL32,"4/7")*4+COUNTIF(H32:AL32,"7/4")*7+COUNTIF(H32:AL32,"6/5")*6+COUNTIF(H32:AL32,"5/6")*5+COUNTIF(H32:AL32,"4/6")*4+COUNTIF(H32:AL32,"2/1")*2+COUNTIF(H32:AL32,"6/3")*6+COUNTIF(H32:AL32,"2/8")*2+COUNTIF(H32:AL32,"1/10")*1</f>
        <v>0</v>
      </c>
      <c r="BD32" s="64">
        <f t="shared" ref="BD32" si="290">COUNTIF(H32:AL32,"8д")*8+COUNTIF(H32:AL32,"3д")*3+COUNTIF(H32:AL32,"4д")*4+COUNTIF(H32:AL32,"5д")*5+COUNTIF(H32:AL32,"6д")*6+COUNTIF(H32:AL32,"7д")*7+COUNTIF(H32:AL32,"2д")*2+COUNTIF(H32:AL32,"1д")*1</f>
        <v>0</v>
      </c>
      <c r="BE32" s="68"/>
      <c r="BF32" s="68"/>
      <c r="BG32" s="85"/>
      <c r="BH32" s="85"/>
      <c r="BI32" s="85"/>
      <c r="BJ32" s="85"/>
      <c r="BK32" s="85"/>
    </row>
    <row r="33" spans="1:64" s="1" customFormat="1" ht="39.950000000000003" customHeight="1" x14ac:dyDescent="0.45">
      <c r="A33" s="3">
        <v>19</v>
      </c>
      <c r="B33" s="36" t="s">
        <v>40</v>
      </c>
      <c r="C33" s="14">
        <v>864</v>
      </c>
      <c r="D33" s="23" t="s">
        <v>36</v>
      </c>
      <c r="E33" s="16"/>
      <c r="F33" s="3">
        <v>107010001</v>
      </c>
      <c r="G33" s="4"/>
      <c r="H33" s="6">
        <v>8</v>
      </c>
      <c r="I33" s="6">
        <v>8</v>
      </c>
      <c r="J33" s="6">
        <v>8</v>
      </c>
      <c r="K33" s="6">
        <v>8</v>
      </c>
      <c r="L33" s="6">
        <v>8</v>
      </c>
      <c r="M33" s="7" t="s">
        <v>226</v>
      </c>
      <c r="N33" s="7" t="s">
        <v>226</v>
      </c>
      <c r="O33" s="6">
        <v>8</v>
      </c>
      <c r="P33" s="6">
        <v>8</v>
      </c>
      <c r="Q33" s="6">
        <v>8</v>
      </c>
      <c r="R33" s="6">
        <v>8</v>
      </c>
      <c r="S33" s="6">
        <v>8</v>
      </c>
      <c r="T33" s="7" t="s">
        <v>226</v>
      </c>
      <c r="U33" s="7" t="s">
        <v>226</v>
      </c>
      <c r="V33" s="6">
        <v>8</v>
      </c>
      <c r="W33" s="6">
        <v>8</v>
      </c>
      <c r="X33" s="6">
        <v>8</v>
      </c>
      <c r="Y33" s="6">
        <v>8</v>
      </c>
      <c r="Z33" s="6">
        <v>8</v>
      </c>
      <c r="AA33" s="7" t="s">
        <v>226</v>
      </c>
      <c r="AB33" s="7" t="s">
        <v>226</v>
      </c>
      <c r="AC33" s="6">
        <v>8</v>
      </c>
      <c r="AD33" s="6">
        <v>8</v>
      </c>
      <c r="AE33" s="6">
        <v>8</v>
      </c>
      <c r="AF33" s="6">
        <v>8</v>
      </c>
      <c r="AG33" s="6">
        <v>8</v>
      </c>
      <c r="AH33" s="7" t="s">
        <v>226</v>
      </c>
      <c r="AI33" s="7" t="s">
        <v>226</v>
      </c>
      <c r="AJ33" s="6">
        <v>8</v>
      </c>
      <c r="AK33" s="7" t="s">
        <v>226</v>
      </c>
      <c r="AL33" s="6">
        <v>8</v>
      </c>
      <c r="AM33" s="63">
        <f t="shared" si="90"/>
        <v>22</v>
      </c>
      <c r="AN33" s="64">
        <f t="shared" si="91"/>
        <v>0</v>
      </c>
      <c r="AO33" s="64">
        <f t="shared" si="92"/>
        <v>0</v>
      </c>
      <c r="AP33" s="64">
        <f t="shared" si="93"/>
        <v>0</v>
      </c>
      <c r="AQ33" s="64">
        <f t="shared" si="94"/>
        <v>0</v>
      </c>
      <c r="AR33" s="64">
        <f t="shared" si="95"/>
        <v>0</v>
      </c>
      <c r="AS33" s="64">
        <f t="shared" si="96"/>
        <v>0</v>
      </c>
      <c r="AT33" s="64">
        <f t="shared" si="97"/>
        <v>0</v>
      </c>
      <c r="AU33" s="64">
        <f t="shared" si="98"/>
        <v>0</v>
      </c>
      <c r="AV33" s="64">
        <f t="shared" si="99"/>
        <v>9</v>
      </c>
      <c r="AW33" s="64">
        <f t="shared" si="100"/>
        <v>31</v>
      </c>
      <c r="AX33" s="64">
        <f t="shared" si="101"/>
        <v>176</v>
      </c>
      <c r="AY33" s="65">
        <f t="shared" si="102"/>
        <v>176</v>
      </c>
      <c r="AZ33" s="66"/>
      <c r="BA33" s="66"/>
      <c r="BB33" s="66"/>
      <c r="BC33" s="67">
        <f t="shared" si="103"/>
        <v>0</v>
      </c>
      <c r="BD33" s="64">
        <f t="shared" si="104"/>
        <v>0</v>
      </c>
      <c r="BE33" s="68"/>
      <c r="BF33" s="68"/>
      <c r="BG33" s="85"/>
      <c r="BH33" s="85"/>
      <c r="BI33" s="85"/>
      <c r="BJ33" s="85"/>
      <c r="BK33" s="85"/>
    </row>
    <row r="34" spans="1:64" s="1" customFormat="1" ht="39.950000000000003" customHeight="1" x14ac:dyDescent="0.45">
      <c r="A34" s="3">
        <v>20</v>
      </c>
      <c r="B34" s="40" t="s">
        <v>216</v>
      </c>
      <c r="C34" s="14">
        <v>3007</v>
      </c>
      <c r="D34" s="23" t="s">
        <v>173</v>
      </c>
      <c r="E34" s="16">
        <v>3</v>
      </c>
      <c r="F34" s="3">
        <v>107060001</v>
      </c>
      <c r="G34" s="4"/>
      <c r="H34" s="6">
        <v>11</v>
      </c>
      <c r="I34" s="6">
        <v>11</v>
      </c>
      <c r="J34" s="6">
        <v>11</v>
      </c>
      <c r="K34" s="6">
        <v>11</v>
      </c>
      <c r="L34" s="6">
        <v>11</v>
      </c>
      <c r="M34" s="7">
        <v>11</v>
      </c>
      <c r="N34" s="7">
        <v>11</v>
      </c>
      <c r="O34" s="6">
        <v>11</v>
      </c>
      <c r="P34" s="6">
        <v>11</v>
      </c>
      <c r="Q34" s="6">
        <v>11</v>
      </c>
      <c r="R34" s="6">
        <v>11</v>
      </c>
      <c r="S34" s="6">
        <v>11</v>
      </c>
      <c r="T34" s="7">
        <v>11</v>
      </c>
      <c r="U34" s="7">
        <v>11</v>
      </c>
      <c r="V34" s="6">
        <v>11</v>
      </c>
      <c r="W34" s="6" t="s">
        <v>226</v>
      </c>
      <c r="X34" s="6" t="s">
        <v>226</v>
      </c>
      <c r="Y34" s="6" t="s">
        <v>226</v>
      </c>
      <c r="Z34" s="6" t="s">
        <v>226</v>
      </c>
      <c r="AA34" s="7" t="s">
        <v>226</v>
      </c>
      <c r="AB34" s="7" t="s">
        <v>226</v>
      </c>
      <c r="AC34" s="6" t="s">
        <v>226</v>
      </c>
      <c r="AD34" s="6" t="s">
        <v>226</v>
      </c>
      <c r="AE34" s="6" t="s">
        <v>226</v>
      </c>
      <c r="AF34" s="6" t="s">
        <v>226</v>
      </c>
      <c r="AG34" s="6" t="s">
        <v>226</v>
      </c>
      <c r="AH34" s="7" t="s">
        <v>226</v>
      </c>
      <c r="AI34" s="7" t="s">
        <v>226</v>
      </c>
      <c r="AJ34" s="6" t="s">
        <v>226</v>
      </c>
      <c r="AK34" s="7" t="s">
        <v>226</v>
      </c>
      <c r="AL34" s="6" t="s">
        <v>226</v>
      </c>
      <c r="AM34" s="63">
        <f t="shared" ref="AM34" si="291">COUNT(H34:AL34)+COUNTIF(H34:AL34,"8д")+COUNTIF(H34:AL34,"8/3")+COUNTIF(H34:AL34,"3/8")+COUNTIF(H34:AL34,"4/8")+COUNTIF(H34:AL34,"8/4")+COUNTIF(H34:AL34,"3/6")+COUNTIF(H34:AL34,"10/1")+COUNTIF(H34:AL34,"5/6")+COUNTIF(H34:AL34,"6/5")+COUNTIF(H34:AL34,"7/4")+COUNTIF(H34:AL34,"4/7")+COUNTIF(H34:AL34,"4д")+COUNTIF(H34:AL34,"2/9")+COUNTIF(H34:AL34,"2д")+COUNTIF(H34:AL34,"4/6")+COUNTIF(H34:AL34,"2/8")+COUNTIF(H34:AL34,"2/1")+COUNTIF(H34:AL34,"6/3")</f>
        <v>15</v>
      </c>
      <c r="AN34" s="64">
        <f t="shared" ref="AN34" si="292">COUNTIF(H34:AL34,"О")</f>
        <v>0</v>
      </c>
      <c r="AO34" s="64">
        <f t="shared" ref="AO34" si="293">COUNTIF(H34:AL34,"Р")</f>
        <v>0</v>
      </c>
      <c r="AP34" s="64">
        <f t="shared" ref="AP34" si="294">COUNTIF(H34:AL34,"Б")</f>
        <v>0</v>
      </c>
      <c r="AQ34" s="64">
        <f t="shared" ref="AQ34" si="295">COUNTIF(H34:AL34,"Г")+COUNTIF(H34:AL34,"Д")</f>
        <v>0</v>
      </c>
      <c r="AR34" s="64">
        <f t="shared" ref="AR34" si="296">COUNTIF(H34:AL34,"А")</f>
        <v>0</v>
      </c>
      <c r="AS34" s="64">
        <f t="shared" ref="AS34" si="297">COUNTIF(H34:AL34,"У")</f>
        <v>0</v>
      </c>
      <c r="AT34" s="64">
        <f t="shared" ref="AT34" si="298">COUNTIF(H34:AL34,"П")</f>
        <v>0</v>
      </c>
      <c r="AU34" s="64">
        <f t="shared" ref="AU34" si="299">COUNTIF(H34:AL34,"К")+COUNTIF(H34:AL34,"Кд")</f>
        <v>0</v>
      </c>
      <c r="AV34" s="64">
        <f t="shared" ref="AV34" si="300">COUNTIF(H34:AL34,"В")</f>
        <v>16</v>
      </c>
      <c r="AW34" s="64">
        <f t="shared" ref="AW34" si="301">SUM(AM34:AV34)</f>
        <v>31</v>
      </c>
      <c r="AX34" s="64">
        <f t="shared" ref="AX34" si="302">AY34+BD34</f>
        <v>165</v>
      </c>
      <c r="AY34" s="65">
        <f t="shared" ref="AY34" si="303">SUM(H34:AL34)+COUNTIF(H34:AL34,"8/3")*11+COUNTIF(H34:AL34,"3/8")*11+COUNTIF(H34:AL34,"4/8")*12+COUNTIF(H34:AL34,"8/4")*12+COUNTIF(H34:AL34,"2/9")*11+COUNTIF(H34:AL34,"4/7")*11+COUNTIF(H34:AL34,"7/4")*11+COUNTIF(H34:AL34,"6/5")*11+COUNTIF(H34:AL34,"5/6")*11+COUNTIF(H34:AL34,"4/6")*10+COUNTIF(H34:AL34,"2/1")*3+COUNTIF(H34:AL34,"6/3")*9+COUNTIF(H34:AL34,"2/8")*10+COUNTIF(H34:AL34,"1/10")*11</f>
        <v>165</v>
      </c>
      <c r="AZ34" s="66"/>
      <c r="BA34" s="66"/>
      <c r="BB34" s="66"/>
      <c r="BC34" s="67">
        <f t="shared" ref="BC34" si="304">COUNTIF(H34:AL34,"8/3")*8+COUNTIF(H34:AL34,"3/8")*3+COUNTIF(H34:AL34,"4/8")*4+COUNTIF(H34:AL34,"8/4")*8+COUNTIF(H34:AL34,"2/9")*2+COUNTIF(H34:AL34,"4/7")*4+COUNTIF(H34:AL34,"7/4")*7+COUNTIF(H34:AL34,"6/5")*6+COUNTIF(H34:AL34,"5/6")*5+COUNTIF(H34:AL34,"4/6")*4+COUNTIF(H34:AL34,"2/1")*2+COUNTIF(H34:AL34,"6/3")*6+COUNTIF(H34:AL34,"2/8")*2+COUNTIF(H34:AL34,"1/10")*1</f>
        <v>0</v>
      </c>
      <c r="BD34" s="64">
        <f t="shared" ref="BD34" si="305">COUNTIF(H34:AL34,"8д")*8+COUNTIF(H34:AL34,"3д")*3+COUNTIF(H34:AL34,"4д")*4+COUNTIF(H34:AL34,"5д")*5+COUNTIF(H34:AL34,"6д")*6+COUNTIF(H34:AL34,"7д")*7+COUNTIF(H34:AL34,"2д")*2+COUNTIF(H34:AL34,"1д")*1</f>
        <v>0</v>
      </c>
      <c r="BE34" s="68"/>
      <c r="BF34" s="68"/>
      <c r="BG34" s="85"/>
      <c r="BH34" s="85"/>
      <c r="BI34" s="85"/>
      <c r="BJ34" s="85"/>
      <c r="BK34" s="85"/>
    </row>
    <row r="35" spans="1:64" s="1" customFormat="1" ht="39.950000000000003" customHeight="1" x14ac:dyDescent="0.45">
      <c r="A35" s="3">
        <v>21</v>
      </c>
      <c r="B35" s="41" t="s">
        <v>172</v>
      </c>
      <c r="C35" s="16">
        <v>865</v>
      </c>
      <c r="D35" s="5" t="s">
        <v>173</v>
      </c>
      <c r="E35" s="16">
        <v>4</v>
      </c>
      <c r="F35" s="3">
        <v>107060001</v>
      </c>
      <c r="G35" s="4"/>
      <c r="H35" s="6" t="s">
        <v>226</v>
      </c>
      <c r="I35" s="6" t="s">
        <v>226</v>
      </c>
      <c r="J35" s="6" t="s">
        <v>226</v>
      </c>
      <c r="K35" s="6" t="s">
        <v>226</v>
      </c>
      <c r="L35" s="6" t="s">
        <v>226</v>
      </c>
      <c r="M35" s="7" t="s">
        <v>226</v>
      </c>
      <c r="N35" s="7" t="s">
        <v>226</v>
      </c>
      <c r="O35" s="6" t="s">
        <v>226</v>
      </c>
      <c r="P35" s="6" t="s">
        <v>226</v>
      </c>
      <c r="Q35" s="6" t="s">
        <v>226</v>
      </c>
      <c r="R35" s="6" t="s">
        <v>226</v>
      </c>
      <c r="S35" s="6" t="s">
        <v>226</v>
      </c>
      <c r="T35" s="7" t="s">
        <v>226</v>
      </c>
      <c r="U35" s="7" t="s">
        <v>226</v>
      </c>
      <c r="V35" s="6" t="s">
        <v>225</v>
      </c>
      <c r="W35" s="6">
        <v>11</v>
      </c>
      <c r="X35" s="6">
        <v>11</v>
      </c>
      <c r="Y35" s="6">
        <v>11</v>
      </c>
      <c r="Z35" s="6">
        <v>11</v>
      </c>
      <c r="AA35" s="7">
        <v>11</v>
      </c>
      <c r="AB35" s="7">
        <v>11</v>
      </c>
      <c r="AC35" s="6">
        <v>11</v>
      </c>
      <c r="AD35" s="6">
        <v>11</v>
      </c>
      <c r="AE35" s="6">
        <v>11</v>
      </c>
      <c r="AF35" s="6">
        <v>11</v>
      </c>
      <c r="AG35" s="6">
        <v>11</v>
      </c>
      <c r="AH35" s="7">
        <v>11</v>
      </c>
      <c r="AI35" s="7">
        <v>11</v>
      </c>
      <c r="AJ35" s="6">
        <v>11</v>
      </c>
      <c r="AK35" s="7">
        <v>11</v>
      </c>
      <c r="AL35" s="6">
        <v>11</v>
      </c>
      <c r="AM35" s="63">
        <f t="shared" si="90"/>
        <v>17</v>
      </c>
      <c r="AN35" s="64">
        <f t="shared" si="91"/>
        <v>0</v>
      </c>
      <c r="AO35" s="64">
        <f t="shared" si="92"/>
        <v>0</v>
      </c>
      <c r="AP35" s="64">
        <f t="shared" si="93"/>
        <v>0</v>
      </c>
      <c r="AQ35" s="64">
        <f t="shared" si="94"/>
        <v>0</v>
      </c>
      <c r="AR35" s="64">
        <f t="shared" si="95"/>
        <v>0</v>
      </c>
      <c r="AS35" s="64">
        <f t="shared" si="96"/>
        <v>0</v>
      </c>
      <c r="AT35" s="64">
        <f t="shared" si="97"/>
        <v>0</v>
      </c>
      <c r="AU35" s="64">
        <f t="shared" si="98"/>
        <v>0</v>
      </c>
      <c r="AV35" s="64">
        <f t="shared" si="99"/>
        <v>14</v>
      </c>
      <c r="AW35" s="64">
        <f t="shared" si="100"/>
        <v>31</v>
      </c>
      <c r="AX35" s="64">
        <f t="shared" si="101"/>
        <v>184</v>
      </c>
      <c r="AY35" s="65">
        <f t="shared" si="102"/>
        <v>176</v>
      </c>
      <c r="AZ35" s="66"/>
      <c r="BA35" s="66"/>
      <c r="BB35" s="66">
        <v>11</v>
      </c>
      <c r="BC35" s="67">
        <f t="shared" si="103"/>
        <v>0</v>
      </c>
      <c r="BD35" s="64">
        <f t="shared" si="104"/>
        <v>8</v>
      </c>
      <c r="BE35" s="68"/>
      <c r="BF35" s="68"/>
      <c r="BG35" s="85"/>
      <c r="BH35" s="85"/>
      <c r="BI35" s="85"/>
      <c r="BJ35" s="85"/>
      <c r="BK35" s="85"/>
    </row>
    <row r="36" spans="1:64" s="1" customFormat="1" ht="48" customHeight="1" x14ac:dyDescent="0.45">
      <c r="A36" s="3">
        <v>22</v>
      </c>
      <c r="B36" s="38" t="s">
        <v>182</v>
      </c>
      <c r="C36" s="16">
        <v>1930</v>
      </c>
      <c r="D36" s="5" t="s">
        <v>173</v>
      </c>
      <c r="E36" s="16">
        <v>4</v>
      </c>
      <c r="F36" s="3">
        <v>107060001</v>
      </c>
      <c r="G36" s="4"/>
      <c r="H36" s="6">
        <v>11</v>
      </c>
      <c r="I36" s="6">
        <v>11</v>
      </c>
      <c r="J36" s="6">
        <v>11</v>
      </c>
      <c r="K36" s="6">
        <v>11</v>
      </c>
      <c r="L36" s="6">
        <v>11</v>
      </c>
      <c r="M36" s="7">
        <v>11</v>
      </c>
      <c r="N36" s="7">
        <v>11</v>
      </c>
      <c r="O36" s="6">
        <v>11</v>
      </c>
      <c r="P36" s="6">
        <v>11</v>
      </c>
      <c r="Q36" s="6">
        <v>11</v>
      </c>
      <c r="R36" s="6">
        <v>11</v>
      </c>
      <c r="S36" s="6">
        <v>11</v>
      </c>
      <c r="T36" s="7">
        <v>11</v>
      </c>
      <c r="U36" s="7">
        <v>11</v>
      </c>
      <c r="V36" s="6">
        <v>11</v>
      </c>
      <c r="W36" s="6" t="s">
        <v>225</v>
      </c>
      <c r="X36" s="6" t="s">
        <v>226</v>
      </c>
      <c r="Y36" s="6" t="s">
        <v>226</v>
      </c>
      <c r="Z36" s="6" t="s">
        <v>226</v>
      </c>
      <c r="AA36" s="7" t="s">
        <v>226</v>
      </c>
      <c r="AB36" s="7" t="s">
        <v>226</v>
      </c>
      <c r="AC36" s="6" t="s">
        <v>226</v>
      </c>
      <c r="AD36" s="6" t="s">
        <v>226</v>
      </c>
      <c r="AE36" s="6" t="s">
        <v>226</v>
      </c>
      <c r="AF36" s="6" t="s">
        <v>226</v>
      </c>
      <c r="AG36" s="6" t="s">
        <v>226</v>
      </c>
      <c r="AH36" s="7" t="s">
        <v>226</v>
      </c>
      <c r="AI36" s="7" t="s">
        <v>226</v>
      </c>
      <c r="AJ36" s="6" t="s">
        <v>226</v>
      </c>
      <c r="AK36" s="7" t="s">
        <v>226</v>
      </c>
      <c r="AL36" s="6" t="s">
        <v>225</v>
      </c>
      <c r="AM36" s="63">
        <f t="shared" si="90"/>
        <v>17</v>
      </c>
      <c r="AN36" s="64">
        <f t="shared" si="91"/>
        <v>0</v>
      </c>
      <c r="AO36" s="64">
        <f t="shared" si="92"/>
        <v>0</v>
      </c>
      <c r="AP36" s="64">
        <f t="shared" si="93"/>
        <v>0</v>
      </c>
      <c r="AQ36" s="64">
        <f t="shared" si="94"/>
        <v>0</v>
      </c>
      <c r="AR36" s="64">
        <f t="shared" si="95"/>
        <v>0</v>
      </c>
      <c r="AS36" s="64">
        <f t="shared" si="96"/>
        <v>0</v>
      </c>
      <c r="AT36" s="64">
        <f t="shared" si="97"/>
        <v>0</v>
      </c>
      <c r="AU36" s="64">
        <f t="shared" si="98"/>
        <v>0</v>
      </c>
      <c r="AV36" s="64">
        <f t="shared" si="99"/>
        <v>14</v>
      </c>
      <c r="AW36" s="64">
        <f t="shared" si="100"/>
        <v>31</v>
      </c>
      <c r="AX36" s="64">
        <f t="shared" si="101"/>
        <v>181</v>
      </c>
      <c r="AY36" s="65">
        <f t="shared" si="102"/>
        <v>165</v>
      </c>
      <c r="AZ36" s="66"/>
      <c r="BA36" s="66"/>
      <c r="BB36" s="66"/>
      <c r="BC36" s="67">
        <f t="shared" si="103"/>
        <v>0</v>
      </c>
      <c r="BD36" s="64">
        <f t="shared" si="104"/>
        <v>16</v>
      </c>
      <c r="BE36" s="68"/>
      <c r="BF36" s="68"/>
      <c r="BG36" s="85"/>
      <c r="BH36" s="85"/>
      <c r="BI36" s="85"/>
      <c r="BJ36" s="85"/>
      <c r="BK36" s="85"/>
    </row>
    <row r="37" spans="1:64" s="1" customFormat="1" ht="39.950000000000003" customHeight="1" x14ac:dyDescent="0.45">
      <c r="A37" s="3">
        <v>23</v>
      </c>
      <c r="B37" s="36" t="s">
        <v>46</v>
      </c>
      <c r="C37" s="14">
        <v>866</v>
      </c>
      <c r="D37" s="23" t="s">
        <v>47</v>
      </c>
      <c r="E37" s="16"/>
      <c r="F37" s="3">
        <v>107030001</v>
      </c>
      <c r="G37" s="4"/>
      <c r="H37" s="6">
        <v>8</v>
      </c>
      <c r="I37" s="6">
        <v>8</v>
      </c>
      <c r="J37" s="6">
        <v>8</v>
      </c>
      <c r="K37" s="6">
        <v>8</v>
      </c>
      <c r="L37" s="6">
        <v>8</v>
      </c>
      <c r="M37" s="7">
        <v>8</v>
      </c>
      <c r="N37" s="7">
        <v>8</v>
      </c>
      <c r="O37" s="6">
        <v>8</v>
      </c>
      <c r="P37" s="6">
        <v>8</v>
      </c>
      <c r="Q37" s="6">
        <v>8</v>
      </c>
      <c r="R37" s="6">
        <v>8</v>
      </c>
      <c r="S37" s="6">
        <v>11</v>
      </c>
      <c r="T37" s="7">
        <v>11</v>
      </c>
      <c r="U37" s="7">
        <v>11</v>
      </c>
      <c r="V37" s="6">
        <v>11</v>
      </c>
      <c r="W37" s="6">
        <v>11</v>
      </c>
      <c r="X37" s="6">
        <v>9</v>
      </c>
      <c r="Y37" s="6">
        <v>8</v>
      </c>
      <c r="Z37" s="6">
        <v>8</v>
      </c>
      <c r="AA37" s="13" t="s">
        <v>225</v>
      </c>
      <c r="AB37" s="7" t="s">
        <v>226</v>
      </c>
      <c r="AC37" s="6" t="s">
        <v>226</v>
      </c>
      <c r="AD37" s="6" t="s">
        <v>226</v>
      </c>
      <c r="AE37" s="6" t="s">
        <v>226</v>
      </c>
      <c r="AF37" s="6" t="s">
        <v>226</v>
      </c>
      <c r="AG37" s="6" t="s">
        <v>226</v>
      </c>
      <c r="AH37" s="13" t="s">
        <v>226</v>
      </c>
      <c r="AI37" s="7" t="s">
        <v>226</v>
      </c>
      <c r="AJ37" s="6" t="s">
        <v>226</v>
      </c>
      <c r="AK37" s="7" t="s">
        <v>225</v>
      </c>
      <c r="AL37" s="6">
        <v>8</v>
      </c>
      <c r="AM37" s="63">
        <f>COUNT(H37:AL37)+COUNTIF(H37:AL37,"8д")+COUNTIF(H37:AL37,"8/3")+COUNTIF(H37:AL37,"3/8")+COUNTIF(H37:AL37,"4/8")+COUNTIF(H37:AL37,"8/4")+COUNTIF(H37:AL37,"3/6")+COUNTIF(H37:AL37,"10/1")+COUNTIF(H37:AL37,"5/6")+COUNTIF(H37:AL37,"6/5")+COUNTIF(H37:AL37,"7/4")+COUNTIF(H37:AL37,"4/7")+COUNTIF(H37:AL37,"4д")+COUNTIF(H37:AL37,"2/9")+COUNTIF(H37:AL37,"2д")+COUNTIF(H37:AL37,"4/6")+COUNTIF(H37:AL37,"2/8")+COUNTIF(H37:AL37,"2/1")+COUNTIF(H37:AL37,"6/3")+COUNTIF(H37:AL37,"4/4")+COUNTIF(H37:AL37,"2/6")+COUNTIF(H37:AL37,"5/3")+COUNTIF(H37:AL37,"3/5")+COUNTIF(H37:AL37,"6/2")</f>
        <v>22</v>
      </c>
      <c r="AN37" s="64">
        <f t="shared" si="91"/>
        <v>0</v>
      </c>
      <c r="AO37" s="64">
        <f t="shared" si="92"/>
        <v>0</v>
      </c>
      <c r="AP37" s="64">
        <f t="shared" si="93"/>
        <v>0</v>
      </c>
      <c r="AQ37" s="64">
        <f t="shared" si="94"/>
        <v>0</v>
      </c>
      <c r="AR37" s="64">
        <f t="shared" si="95"/>
        <v>0</v>
      </c>
      <c r="AS37" s="64">
        <f t="shared" si="96"/>
        <v>0</v>
      </c>
      <c r="AT37" s="64">
        <f t="shared" si="97"/>
        <v>0</v>
      </c>
      <c r="AU37" s="64">
        <f t="shared" si="98"/>
        <v>0</v>
      </c>
      <c r="AV37" s="64">
        <f t="shared" si="99"/>
        <v>9</v>
      </c>
      <c r="AW37" s="64">
        <f t="shared" si="100"/>
        <v>31</v>
      </c>
      <c r="AX37" s="64">
        <f t="shared" si="101"/>
        <v>192</v>
      </c>
      <c r="AY37" s="65">
        <f>SUM(H37:AL37)+COUNTIF(H37:AL37,"8/3")*11+COUNTIF(H37:AL37,"3/8")*11+COUNTIF(H37:AL37,"4/8")*12+COUNTIF(H37:AL37,"8/4")*12+COUNTIF(H37:AL37,"2/9")*11+COUNTIF(H37:AL37,"4/7")*11+COUNTIF(H37:AL37,"7/4")*11+COUNTIF(H37:AL37,"6/5")*11+COUNTIF(H37:AL37,"5/6")*11+COUNTIF(H37:AL37,"4/6")*10+COUNTIF(H37:AL37,"2/1")*3+COUNTIF(H37:AL37,"6/3")*9+COUNTIF(H37:AL37,"2/8")*10+COUNTIF(H37:AL37,"1/10")*11+COUNTIF(H37:AL37,"4/4")*8+COUNTIF(H37:AL37,"2/6")*8+COUNTIF(H37:AL37,"5/3")*8+COUNTIF(H37:AL37,"3/5")*8+COUNTIF(H37:AL37,"6/2")*8</f>
        <v>176</v>
      </c>
      <c r="AZ37" s="66"/>
      <c r="BA37" s="66"/>
      <c r="BB37" s="66"/>
      <c r="BC37" s="67">
        <f>COUNTIF(H37:AL37,"8/3")*8+COUNTIF(H37:AL37,"3/8")*3+COUNTIF(H37:AL37,"4/8")*4+COUNTIF(H37:AL37,"8/4")*8+COUNTIF(H37:AL37,"2/9")*2+COUNTIF(H37:AL37,"4/7")*4+COUNTIF(H37:AL37,"7/4")*7+COUNTIF(H37:AL37,"6/5")*6+COUNTIF(H37:AL37,"5/6")*5+COUNTIF(H37:AL37,"4/6")*4+COUNTIF(H37:AL37,"2/1")*2+COUNTIF(H37:AL37,"6/3")*6+COUNTIF(H37:AL37,"2/8")*2+COUNTIF(H37:AL37,"1/10")*1+COUNTIF(H37:AL37,"2/6")*2+COUNTIF(H37:AL37,"4/4")*4+COUNTIF(H37:AL37,"5/3")*5+COUNTIF(H37:AL37,"3/5")*3+COUNTIF(H37:AL37,"6/2")*6</f>
        <v>0</v>
      </c>
      <c r="BD37" s="64">
        <f t="shared" si="104"/>
        <v>16</v>
      </c>
      <c r="BE37" s="68"/>
      <c r="BF37" s="68"/>
      <c r="BG37" s="85"/>
      <c r="BH37" s="85"/>
      <c r="BI37" s="85"/>
      <c r="BJ37" s="85"/>
      <c r="BK37" s="85"/>
    </row>
    <row r="38" spans="1:64" s="1" customFormat="1" ht="39.950000000000003" customHeight="1" x14ac:dyDescent="0.45">
      <c r="A38" s="3">
        <v>24</v>
      </c>
      <c r="B38" s="36" t="s">
        <v>261</v>
      </c>
      <c r="C38" s="10">
        <v>868</v>
      </c>
      <c r="D38" s="23" t="s">
        <v>173</v>
      </c>
      <c r="E38" s="16">
        <v>2</v>
      </c>
      <c r="F38" s="3">
        <v>107030001</v>
      </c>
      <c r="G38" s="4"/>
      <c r="H38" s="6"/>
      <c r="I38" s="6"/>
      <c r="J38" s="6"/>
      <c r="K38" s="6"/>
      <c r="L38" s="8"/>
      <c r="M38" s="7"/>
      <c r="N38" s="7"/>
      <c r="O38" s="6"/>
      <c r="P38" s="6"/>
      <c r="Q38" s="6" t="s">
        <v>226</v>
      </c>
      <c r="R38" s="6" t="s">
        <v>226</v>
      </c>
      <c r="S38" s="6"/>
      <c r="T38" s="13"/>
      <c r="U38" s="7"/>
      <c r="V38" s="6"/>
      <c r="W38" s="6"/>
      <c r="X38" s="8"/>
      <c r="Y38" s="8"/>
      <c r="Z38" s="6"/>
      <c r="AA38" s="13"/>
      <c r="AB38" s="7"/>
      <c r="AC38" s="6"/>
      <c r="AD38" s="6"/>
      <c r="AE38" s="6"/>
      <c r="AF38" s="6"/>
      <c r="AG38" s="6"/>
      <c r="AH38" s="13"/>
      <c r="AI38" s="7"/>
      <c r="AJ38" s="6"/>
      <c r="AK38" s="7"/>
      <c r="AL38" s="6"/>
      <c r="AM38" s="63">
        <f>COUNT(H38:AL38)+COUNTIF(H38:AL38,"8д")+COUNTIF(H38:AL38,"8/3")+COUNTIF(H38:AL38,"3/8")+COUNTIF(H38:AL38,"4/8")+COUNTIF(H38:AL38,"8/4")+COUNTIF(H38:AL38,"3/6")+COUNTIF(H38:AL38,"10/1")+COUNTIF(H38:AL38,"5/6")+COUNTIF(H38:AL38,"6/5")+COUNTIF(H38:AL38,"7/4")+COUNTIF(H38:AL38,"4/7")+COUNTIF(H38:AL38,"4д")+COUNTIF(H38:AL38,"2/9")+COUNTIF(H38:AL38,"2д")+COUNTIF(H38:AL38,"4/6")+COUNTIF(H38:AL38,"2/8")+COUNTIF(H38:AL38,"2/1")+COUNTIF(H38:AL38,"6/3")+COUNTIF(H38:AL38,"4/4")+COUNTIF(H38:AL38,"2/6")+COUNTIF(H38:AL38,"5/3")+COUNTIF(H38:AL38,"3/5")+COUNTIF(H38:AL38,"6/2")</f>
        <v>0</v>
      </c>
      <c r="AN38" s="64">
        <f t="shared" ref="AN38" si="306">COUNTIF(H38:AL38,"О")</f>
        <v>0</v>
      </c>
      <c r="AO38" s="64">
        <f t="shared" ref="AO38" si="307">COUNTIF(H38:AL38,"Р")</f>
        <v>0</v>
      </c>
      <c r="AP38" s="64">
        <f t="shared" ref="AP38" si="308">COUNTIF(H38:AL38,"Б")</f>
        <v>0</v>
      </c>
      <c r="AQ38" s="64">
        <f t="shared" ref="AQ38" si="309">COUNTIF(H38:AL38,"Г")+COUNTIF(H38:AL38,"Д")</f>
        <v>0</v>
      </c>
      <c r="AR38" s="64">
        <f t="shared" ref="AR38" si="310">COUNTIF(H38:AL38,"А")</f>
        <v>0</v>
      </c>
      <c r="AS38" s="64">
        <f t="shared" ref="AS38" si="311">COUNTIF(H38:AL38,"У")</f>
        <v>0</v>
      </c>
      <c r="AT38" s="64">
        <f t="shared" ref="AT38" si="312">COUNTIF(H38:AL38,"П")</f>
        <v>0</v>
      </c>
      <c r="AU38" s="64">
        <f t="shared" ref="AU38" si="313">COUNTIF(H38:AL38,"К")+COUNTIF(H38:AL38,"Кд")</f>
        <v>0</v>
      </c>
      <c r="AV38" s="64">
        <f t="shared" ref="AV38" si="314">COUNTIF(H38:AL38,"В")</f>
        <v>2</v>
      </c>
      <c r="AW38" s="64">
        <f t="shared" ref="AW38" si="315">SUM(AM38:AV38)</f>
        <v>2</v>
      </c>
      <c r="AX38" s="64">
        <f t="shared" ref="AX38" si="316">AY38+BD38</f>
        <v>0</v>
      </c>
      <c r="AY38" s="65">
        <f>SUM(H38:AL38)+COUNTIF(H38:AL38,"8/3")*11+COUNTIF(H38:AL38,"3/8")*11+COUNTIF(H38:AL38,"4/8")*12+COUNTIF(H38:AL38,"8/4")*12+COUNTIF(H38:AL38,"2/9")*11+COUNTIF(H38:AL38,"4/7")*11+COUNTIF(H38:AL38,"7/4")*11+COUNTIF(H38:AL38,"6/5")*11+COUNTIF(H38:AL38,"5/6")*11+COUNTIF(H38:AL38,"4/6")*10+COUNTIF(H38:AL38,"2/1")*3+COUNTIF(H38:AL38,"6/3")*9+COUNTIF(H38:AL38,"2/8")*10+COUNTIF(H38:AL38,"1/10")*11+COUNTIF(H38:AL38,"4/4")*8+COUNTIF(H38:AL38,"2/6")*8+COUNTIF(H38:AL38,"5/3")*8+COUNTIF(H38:AL38,"3/5")*8+COUNTIF(H38:AL38,"6/2")*8</f>
        <v>0</v>
      </c>
      <c r="AZ38" s="66"/>
      <c r="BA38" s="66"/>
      <c r="BB38" s="66"/>
      <c r="BC38" s="67">
        <f>COUNTIF(H38:AL38,"8/3")*8+COUNTIF(H38:AL38,"3/8")*3+COUNTIF(H38:AL38,"4/8")*4+COUNTIF(H38:AL38,"8/4")*8+COUNTIF(H38:AL38,"2/9")*2+COUNTIF(H38:AL38,"4/7")*4+COUNTIF(H38:AL38,"7/4")*7+COUNTIF(H38:AL38,"6/5")*6+COUNTIF(H38:AL38,"5/6")*5+COUNTIF(H38:AL38,"4/6")*4+COUNTIF(H38:AL38,"2/1")*2+COUNTIF(H38:AL38,"6/3")*6+COUNTIF(H38:AL38,"2/8")*2+COUNTIF(H38:AL38,"1/10")*1+COUNTIF(H38:AL38,"2/6")*2+COUNTIF(H38:AL38,"4/4")*4+COUNTIF(H38:AL38,"5/3")*5+COUNTIF(H38:AL38,"3/5")*3+COUNTIF(H38:AL38,"6/2")*6</f>
        <v>0</v>
      </c>
      <c r="BD38" s="64">
        <f t="shared" ref="BD38" si="317">COUNTIF(H38:AL38,"8д")*8+COUNTIF(H38:AL38,"3д")*3+COUNTIF(H38:AL38,"4д")*4+COUNTIF(H38:AL38,"5д")*5+COUNTIF(H38:AL38,"6д")*6+COUNTIF(H38:AL38,"7д")*7+COUNTIF(H38:AL38,"2д")*2+COUNTIF(H38:AL38,"1д")*1</f>
        <v>0</v>
      </c>
      <c r="BE38" s="68"/>
      <c r="BF38" s="68"/>
      <c r="BG38" s="85"/>
      <c r="BH38" s="85"/>
      <c r="BI38" s="85"/>
      <c r="BJ38" s="85"/>
      <c r="BK38" s="85"/>
    </row>
    <row r="39" spans="1:64" s="1" customFormat="1" ht="66" customHeight="1" x14ac:dyDescent="0.45">
      <c r="A39" s="3">
        <v>25</v>
      </c>
      <c r="B39" s="36" t="s">
        <v>85</v>
      </c>
      <c r="C39" s="10">
        <v>869</v>
      </c>
      <c r="D39" s="21" t="s">
        <v>86</v>
      </c>
      <c r="E39" s="6">
        <v>9</v>
      </c>
      <c r="F39" s="12">
        <v>107140010</v>
      </c>
      <c r="G39" s="8"/>
      <c r="H39" s="6" t="s">
        <v>226</v>
      </c>
      <c r="I39" s="6" t="s">
        <v>226</v>
      </c>
      <c r="J39" s="6" t="s">
        <v>226</v>
      </c>
      <c r="K39" s="6" t="s">
        <v>226</v>
      </c>
      <c r="L39" s="6" t="s">
        <v>226</v>
      </c>
      <c r="M39" s="7" t="s">
        <v>226</v>
      </c>
      <c r="N39" s="7" t="s">
        <v>226</v>
      </c>
      <c r="O39" s="6" t="s">
        <v>226</v>
      </c>
      <c r="P39" s="6" t="s">
        <v>226</v>
      </c>
      <c r="Q39" s="6" t="s">
        <v>226</v>
      </c>
      <c r="R39" s="6" t="s">
        <v>226</v>
      </c>
      <c r="S39" s="6" t="s">
        <v>226</v>
      </c>
      <c r="T39" s="7" t="s">
        <v>226</v>
      </c>
      <c r="U39" s="7" t="s">
        <v>226</v>
      </c>
      <c r="V39" s="6" t="s">
        <v>225</v>
      </c>
      <c r="W39" s="8" t="s">
        <v>284</v>
      </c>
      <c r="X39" s="6">
        <v>11</v>
      </c>
      <c r="Y39" s="8" t="s">
        <v>281</v>
      </c>
      <c r="Z39" s="8" t="s">
        <v>281</v>
      </c>
      <c r="AA39" s="13" t="s">
        <v>281</v>
      </c>
      <c r="AB39" s="13" t="s">
        <v>281</v>
      </c>
      <c r="AC39" s="8" t="s">
        <v>281</v>
      </c>
      <c r="AD39" s="8" t="s">
        <v>281</v>
      </c>
      <c r="AE39" s="6">
        <v>11</v>
      </c>
      <c r="AF39" s="6">
        <v>11</v>
      </c>
      <c r="AG39" s="8" t="s">
        <v>281</v>
      </c>
      <c r="AH39" s="7">
        <v>11</v>
      </c>
      <c r="AI39" s="7">
        <v>11</v>
      </c>
      <c r="AJ39" s="6"/>
      <c r="AK39" s="7"/>
      <c r="AL39" s="6"/>
      <c r="AM39" s="63">
        <f t="shared" si="90"/>
        <v>14</v>
      </c>
      <c r="AN39" s="64">
        <f t="shared" si="91"/>
        <v>0</v>
      </c>
      <c r="AO39" s="64">
        <f t="shared" si="92"/>
        <v>0</v>
      </c>
      <c r="AP39" s="64">
        <f t="shared" si="93"/>
        <v>0</v>
      </c>
      <c r="AQ39" s="64">
        <f t="shared" si="94"/>
        <v>0</v>
      </c>
      <c r="AR39" s="64">
        <f t="shared" si="95"/>
        <v>0</v>
      </c>
      <c r="AS39" s="64">
        <f t="shared" si="96"/>
        <v>0</v>
      </c>
      <c r="AT39" s="64">
        <f t="shared" si="97"/>
        <v>0</v>
      </c>
      <c r="AU39" s="64">
        <f t="shared" si="98"/>
        <v>0</v>
      </c>
      <c r="AV39" s="64">
        <f t="shared" si="99"/>
        <v>14</v>
      </c>
      <c r="AW39" s="64">
        <f t="shared" si="100"/>
        <v>28</v>
      </c>
      <c r="AX39" s="64">
        <f t="shared" si="101"/>
        <v>151</v>
      </c>
      <c r="AY39" s="65">
        <f t="shared" si="102"/>
        <v>143</v>
      </c>
      <c r="AZ39" s="66"/>
      <c r="BA39" s="66"/>
      <c r="BB39" s="66"/>
      <c r="BC39" s="67">
        <f t="shared" si="103"/>
        <v>31</v>
      </c>
      <c r="BD39" s="64">
        <f t="shared" si="104"/>
        <v>8</v>
      </c>
      <c r="BE39" s="68"/>
      <c r="BF39" s="68"/>
      <c r="BG39" s="85">
        <f>108188/163.33*AY39</f>
        <v>94721.631053694975</v>
      </c>
      <c r="BH39" s="85">
        <f>108188/163.3*BC39/2</f>
        <v>10268.916105327618</v>
      </c>
      <c r="BI39" s="85">
        <f>108188/163.33*BD39</f>
        <v>5299.1122267801384</v>
      </c>
      <c r="BJ39" s="85">
        <f t="shared" ref="BJ39:BJ40" si="318">BG39*0.2</f>
        <v>18944.326210738996</v>
      </c>
      <c r="BK39" s="85"/>
      <c r="BL39" s="87">
        <f t="shared" ref="BL39:BL40" si="319">BG39+BH39+BI39+BJ39+BK39</f>
        <v>129233.98559654172</v>
      </c>
    </row>
    <row r="40" spans="1:64" s="1" customFormat="1" ht="57.75" customHeight="1" x14ac:dyDescent="0.45">
      <c r="A40" s="3"/>
      <c r="B40" s="36" t="s">
        <v>85</v>
      </c>
      <c r="C40" s="10">
        <v>869</v>
      </c>
      <c r="D40" s="21" t="s">
        <v>86</v>
      </c>
      <c r="E40" s="6">
        <v>9</v>
      </c>
      <c r="F40" s="12">
        <v>107060003</v>
      </c>
      <c r="G40" s="8"/>
      <c r="H40" s="6"/>
      <c r="I40" s="6"/>
      <c r="J40" s="6"/>
      <c r="K40" s="6"/>
      <c r="L40" s="6"/>
      <c r="M40" s="7"/>
      <c r="N40" s="7"/>
      <c r="O40" s="6"/>
      <c r="P40" s="6"/>
      <c r="Q40" s="6"/>
      <c r="R40" s="6"/>
      <c r="S40" s="6"/>
      <c r="T40" s="7"/>
      <c r="U40" s="7"/>
      <c r="V40" s="6"/>
      <c r="W40" s="8"/>
      <c r="X40" s="6"/>
      <c r="Y40" s="8"/>
      <c r="Z40" s="8"/>
      <c r="AA40" s="13"/>
      <c r="AB40" s="13"/>
      <c r="AC40" s="8"/>
      <c r="AD40" s="8"/>
      <c r="AE40" s="6"/>
      <c r="AF40" s="6"/>
      <c r="AG40" s="8"/>
      <c r="AH40" s="7"/>
      <c r="AI40" s="7"/>
      <c r="AJ40" s="6">
        <v>11</v>
      </c>
      <c r="AK40" s="7">
        <v>11</v>
      </c>
      <c r="AL40" s="6">
        <v>11</v>
      </c>
      <c r="AM40" s="63">
        <f t="shared" ref="AM40" si="320">COUNT(H40:AL40)+COUNTIF(H40:AL40,"8д")+COUNTIF(H40:AL40,"8/3")+COUNTIF(H40:AL40,"3/8")+COUNTIF(H40:AL40,"4/8")+COUNTIF(H40:AL40,"8/4")+COUNTIF(H40:AL40,"3/6")+COUNTIF(H40:AL40,"10/1")+COUNTIF(H40:AL40,"5/6")+COUNTIF(H40:AL40,"6/5")+COUNTIF(H40:AL40,"7/4")+COUNTIF(H40:AL40,"4/7")+COUNTIF(H40:AL40,"4д")+COUNTIF(H40:AL40,"2/9")+COUNTIF(H40:AL40,"2д")+COUNTIF(H40:AL40,"4/6")+COUNTIF(H40:AL40,"2/8")+COUNTIF(H40:AL40,"2/1")+COUNTIF(H40:AL40,"6/3")</f>
        <v>3</v>
      </c>
      <c r="AN40" s="64">
        <f t="shared" ref="AN40" si="321">COUNTIF(H40:AL40,"О")</f>
        <v>0</v>
      </c>
      <c r="AO40" s="64">
        <f t="shared" ref="AO40" si="322">COUNTIF(H40:AL40,"Р")</f>
        <v>0</v>
      </c>
      <c r="AP40" s="64">
        <f t="shared" ref="AP40" si="323">COUNTIF(H40:AL40,"Б")</f>
        <v>0</v>
      </c>
      <c r="AQ40" s="64">
        <f t="shared" ref="AQ40" si="324">COUNTIF(H40:AL40,"Г")+COUNTIF(H40:AL40,"Д")</f>
        <v>0</v>
      </c>
      <c r="AR40" s="64">
        <f t="shared" ref="AR40" si="325">COUNTIF(H40:AL40,"А")</f>
        <v>0</v>
      </c>
      <c r="AS40" s="64">
        <f t="shared" ref="AS40" si="326">COUNTIF(H40:AL40,"У")</f>
        <v>0</v>
      </c>
      <c r="AT40" s="64">
        <f t="shared" ref="AT40" si="327">COUNTIF(H40:AL40,"П")</f>
        <v>0</v>
      </c>
      <c r="AU40" s="64">
        <f t="shared" ref="AU40" si="328">COUNTIF(H40:AL40,"К")+COUNTIF(H40:AL40,"Кд")</f>
        <v>0</v>
      </c>
      <c r="AV40" s="64">
        <f t="shared" ref="AV40" si="329">COUNTIF(H40:AL40,"В")</f>
        <v>0</v>
      </c>
      <c r="AW40" s="64">
        <f t="shared" ref="AW40" si="330">SUM(AM40:AV40)</f>
        <v>3</v>
      </c>
      <c r="AX40" s="64">
        <f t="shared" ref="AX40" si="331">AY40+BD40</f>
        <v>33</v>
      </c>
      <c r="AY40" s="65">
        <f t="shared" ref="AY40" si="332">SUM(H40:AL40)+COUNTIF(H40:AL40,"8/3")*11+COUNTIF(H40:AL40,"3/8")*11+COUNTIF(H40:AL40,"4/8")*12+COUNTIF(H40:AL40,"8/4")*12+COUNTIF(H40:AL40,"2/9")*11+COUNTIF(H40:AL40,"4/7")*11+COUNTIF(H40:AL40,"7/4")*11+COUNTIF(H40:AL40,"6/5")*11+COUNTIF(H40:AL40,"5/6")*11+COUNTIF(H40:AL40,"4/6")*10+COUNTIF(H40:AL40,"2/1")*3+COUNTIF(H40:AL40,"6/3")*9+COUNTIF(H40:AL40,"2/8")*10+COUNTIF(H40:AL40,"1/10")*11</f>
        <v>33</v>
      </c>
      <c r="AZ40" s="66"/>
      <c r="BA40" s="66"/>
      <c r="BB40" s="66">
        <v>11</v>
      </c>
      <c r="BC40" s="67">
        <f t="shared" ref="BC40" si="333">COUNTIF(H40:AL40,"8/3")*8+COUNTIF(H40:AL40,"3/8")*3+COUNTIF(H40:AL40,"4/8")*4+COUNTIF(H40:AL40,"8/4")*8+COUNTIF(H40:AL40,"2/9")*2+COUNTIF(H40:AL40,"4/7")*4+COUNTIF(H40:AL40,"7/4")*7+COUNTIF(H40:AL40,"6/5")*6+COUNTIF(H40:AL40,"5/6")*5+COUNTIF(H40:AL40,"4/6")*4+COUNTIF(H40:AL40,"2/1")*2+COUNTIF(H40:AL40,"6/3")*6+COUNTIF(H40:AL40,"2/8")*2+COUNTIF(H40:AL40,"1/10")*1</f>
        <v>0</v>
      </c>
      <c r="BD40" s="64">
        <f t="shared" ref="BD40" si="334">COUNTIF(H40:AL40,"8д")*8+COUNTIF(H40:AL40,"3д")*3+COUNTIF(H40:AL40,"4д")*4+COUNTIF(H40:AL40,"5д")*5+COUNTIF(H40:AL40,"6д")*6+COUNTIF(H40:AL40,"7д")*7+COUNTIF(H40:AL40,"2д")*2+COUNTIF(H40:AL40,"1д")*1</f>
        <v>0</v>
      </c>
      <c r="BE40" s="68"/>
      <c r="BF40" s="68"/>
      <c r="BG40" s="85">
        <f>108188/163.33*AY40</f>
        <v>21858.837935468069</v>
      </c>
      <c r="BH40" s="85">
        <f>108188/163.3*BC40/2</f>
        <v>0</v>
      </c>
      <c r="BI40" s="85">
        <f>108188/163.33*BD40</f>
        <v>0</v>
      </c>
      <c r="BJ40" s="85">
        <f t="shared" si="318"/>
        <v>4371.7675870936137</v>
      </c>
      <c r="BK40" s="85"/>
      <c r="BL40" s="87">
        <f t="shared" si="319"/>
        <v>26230.605522561684</v>
      </c>
    </row>
    <row r="41" spans="1:64" s="1" customFormat="1" ht="41.25" customHeight="1" x14ac:dyDescent="0.45">
      <c r="A41" s="3">
        <v>26</v>
      </c>
      <c r="B41" s="42" t="s">
        <v>39</v>
      </c>
      <c r="C41" s="14">
        <v>870</v>
      </c>
      <c r="D41" s="23" t="s">
        <v>32</v>
      </c>
      <c r="E41" s="16"/>
      <c r="F41" s="3">
        <v>107010001</v>
      </c>
      <c r="G41" s="4"/>
      <c r="H41" s="6" t="s">
        <v>235</v>
      </c>
      <c r="I41" s="6" t="s">
        <v>235</v>
      </c>
      <c r="J41" s="6" t="s">
        <v>235</v>
      </c>
      <c r="K41" s="6" t="s">
        <v>235</v>
      </c>
      <c r="L41" s="6" t="s">
        <v>235</v>
      </c>
      <c r="M41" s="7" t="s">
        <v>235</v>
      </c>
      <c r="N41" s="7" t="s">
        <v>235</v>
      </c>
      <c r="O41" s="6" t="s">
        <v>235</v>
      </c>
      <c r="P41" s="6" t="s">
        <v>235</v>
      </c>
      <c r="Q41" s="6" t="s">
        <v>235</v>
      </c>
      <c r="R41" s="6" t="s">
        <v>235</v>
      </c>
      <c r="S41" s="6" t="s">
        <v>235</v>
      </c>
      <c r="T41" s="7" t="s">
        <v>235</v>
      </c>
      <c r="U41" s="7" t="s">
        <v>235</v>
      </c>
      <c r="V41" s="6" t="s">
        <v>235</v>
      </c>
      <c r="W41" s="6" t="s">
        <v>235</v>
      </c>
      <c r="X41" s="6" t="s">
        <v>235</v>
      </c>
      <c r="Y41" s="6" t="s">
        <v>235</v>
      </c>
      <c r="Z41" s="6" t="s">
        <v>235</v>
      </c>
      <c r="AA41" s="7" t="s">
        <v>235</v>
      </c>
      <c r="AB41" s="7" t="s">
        <v>235</v>
      </c>
      <c r="AC41" s="6" t="s">
        <v>235</v>
      </c>
      <c r="AD41" s="6" t="s">
        <v>235</v>
      </c>
      <c r="AE41" s="6" t="s">
        <v>235</v>
      </c>
      <c r="AF41" s="6" t="s">
        <v>235</v>
      </c>
      <c r="AG41" s="6" t="s">
        <v>235</v>
      </c>
      <c r="AH41" s="7" t="s">
        <v>235</v>
      </c>
      <c r="AI41" s="7" t="s">
        <v>235</v>
      </c>
      <c r="AJ41" s="6" t="s">
        <v>235</v>
      </c>
      <c r="AK41" s="7" t="s">
        <v>235</v>
      </c>
      <c r="AL41" s="8" t="s">
        <v>235</v>
      </c>
      <c r="AM41" s="63">
        <f t="shared" si="90"/>
        <v>0</v>
      </c>
      <c r="AN41" s="64">
        <f t="shared" si="91"/>
        <v>0</v>
      </c>
      <c r="AO41" s="64">
        <f t="shared" si="92"/>
        <v>31</v>
      </c>
      <c r="AP41" s="64">
        <f t="shared" si="93"/>
        <v>0</v>
      </c>
      <c r="AQ41" s="64">
        <f t="shared" si="94"/>
        <v>0</v>
      </c>
      <c r="AR41" s="64">
        <f t="shared" si="95"/>
        <v>0</v>
      </c>
      <c r="AS41" s="64">
        <f t="shared" si="96"/>
        <v>0</v>
      </c>
      <c r="AT41" s="64">
        <f t="shared" si="97"/>
        <v>0</v>
      </c>
      <c r="AU41" s="64">
        <f t="shared" si="98"/>
        <v>0</v>
      </c>
      <c r="AV41" s="64">
        <f t="shared" si="99"/>
        <v>0</v>
      </c>
      <c r="AW41" s="64">
        <f t="shared" si="100"/>
        <v>31</v>
      </c>
      <c r="AX41" s="64">
        <f t="shared" si="101"/>
        <v>0</v>
      </c>
      <c r="AY41" s="65">
        <f t="shared" si="102"/>
        <v>0</v>
      </c>
      <c r="AZ41" s="66"/>
      <c r="BA41" s="66"/>
      <c r="BB41" s="66"/>
      <c r="BC41" s="67">
        <f t="shared" si="103"/>
        <v>0</v>
      </c>
      <c r="BD41" s="64">
        <f t="shared" si="104"/>
        <v>0</v>
      </c>
      <c r="BE41" s="68"/>
      <c r="BF41" s="68"/>
      <c r="BG41" s="85"/>
      <c r="BH41" s="85"/>
      <c r="BI41" s="85"/>
      <c r="BJ41" s="85"/>
      <c r="BK41" s="85"/>
    </row>
    <row r="42" spans="1:64" s="1" customFormat="1" ht="39.950000000000003" customHeight="1" x14ac:dyDescent="0.45">
      <c r="A42" s="3">
        <v>27</v>
      </c>
      <c r="B42" s="38" t="s">
        <v>145</v>
      </c>
      <c r="C42" s="18">
        <v>872</v>
      </c>
      <c r="D42" s="19" t="s">
        <v>146</v>
      </c>
      <c r="E42" s="16">
        <v>6</v>
      </c>
      <c r="F42" s="3">
        <v>107030001</v>
      </c>
      <c r="G42" s="4"/>
      <c r="H42" s="6">
        <v>8</v>
      </c>
      <c r="I42" s="6">
        <v>8</v>
      </c>
      <c r="J42" s="6">
        <v>8</v>
      </c>
      <c r="K42" s="6">
        <v>8</v>
      </c>
      <c r="L42" s="6">
        <v>8</v>
      </c>
      <c r="M42" s="7">
        <v>8</v>
      </c>
      <c r="N42" s="7">
        <v>8</v>
      </c>
      <c r="O42" s="6">
        <v>8</v>
      </c>
      <c r="P42" s="6">
        <v>8</v>
      </c>
      <c r="Q42" s="6">
        <v>8</v>
      </c>
      <c r="R42" s="6"/>
      <c r="S42" s="6"/>
      <c r="T42" s="7"/>
      <c r="U42" s="7"/>
      <c r="V42" s="6"/>
      <c r="W42" s="6"/>
      <c r="X42" s="6"/>
      <c r="Y42" s="6"/>
      <c r="Z42" s="6"/>
      <c r="AA42" s="7">
        <v>8</v>
      </c>
      <c r="AB42" s="7" t="s">
        <v>225</v>
      </c>
      <c r="AC42" s="6" t="s">
        <v>226</v>
      </c>
      <c r="AD42" s="6" t="s">
        <v>226</v>
      </c>
      <c r="AE42" s="6" t="s">
        <v>226</v>
      </c>
      <c r="AF42" s="6" t="s">
        <v>226</v>
      </c>
      <c r="AG42" s="6" t="s">
        <v>226</v>
      </c>
      <c r="AH42" s="7" t="s">
        <v>226</v>
      </c>
      <c r="AI42" s="7" t="s">
        <v>226</v>
      </c>
      <c r="AJ42" s="6" t="s">
        <v>226</v>
      </c>
      <c r="AK42" s="7" t="s">
        <v>226</v>
      </c>
      <c r="AL42" s="8" t="s">
        <v>226</v>
      </c>
      <c r="AM42" s="63">
        <f t="shared" si="90"/>
        <v>12</v>
      </c>
      <c r="AN42" s="64">
        <f t="shared" si="91"/>
        <v>0</v>
      </c>
      <c r="AO42" s="64">
        <f t="shared" si="92"/>
        <v>0</v>
      </c>
      <c r="AP42" s="64">
        <f t="shared" si="93"/>
        <v>0</v>
      </c>
      <c r="AQ42" s="64">
        <f t="shared" si="94"/>
        <v>0</v>
      </c>
      <c r="AR42" s="64">
        <f t="shared" si="95"/>
        <v>0</v>
      </c>
      <c r="AS42" s="64">
        <f t="shared" si="96"/>
        <v>0</v>
      </c>
      <c r="AT42" s="64">
        <f t="shared" si="97"/>
        <v>0</v>
      </c>
      <c r="AU42" s="64">
        <f t="shared" si="98"/>
        <v>0</v>
      </c>
      <c r="AV42" s="64">
        <f t="shared" si="99"/>
        <v>10</v>
      </c>
      <c r="AW42" s="64">
        <f t="shared" si="100"/>
        <v>22</v>
      </c>
      <c r="AX42" s="64">
        <f t="shared" si="101"/>
        <v>96</v>
      </c>
      <c r="AY42" s="65">
        <f t="shared" si="102"/>
        <v>88</v>
      </c>
      <c r="AZ42" s="66"/>
      <c r="BA42" s="66"/>
      <c r="BB42" s="66"/>
      <c r="BC42" s="67">
        <f t="shared" si="103"/>
        <v>0</v>
      </c>
      <c r="BD42" s="64">
        <f t="shared" si="104"/>
        <v>8</v>
      </c>
      <c r="BE42" s="68"/>
      <c r="BF42" s="68"/>
      <c r="BG42" s="85"/>
      <c r="BH42" s="85"/>
      <c r="BI42" s="85"/>
      <c r="BJ42" s="85">
        <f t="shared" ref="BJ42:BJ43" si="335">BG42*0.2</f>
        <v>0</v>
      </c>
      <c r="BK42" s="85"/>
      <c r="BL42" s="87">
        <f t="shared" ref="BL42:BL43" si="336">BG42+BH42+BI42+BJ42+BK42</f>
        <v>0</v>
      </c>
    </row>
    <row r="43" spans="1:64" s="1" customFormat="1" ht="39.950000000000003" customHeight="1" x14ac:dyDescent="0.45">
      <c r="A43" s="3"/>
      <c r="B43" s="38" t="s">
        <v>145</v>
      </c>
      <c r="C43" s="16">
        <v>872</v>
      </c>
      <c r="D43" s="19" t="s">
        <v>146</v>
      </c>
      <c r="E43" s="16">
        <v>6</v>
      </c>
      <c r="F43" s="3">
        <v>107060001</v>
      </c>
      <c r="G43" s="4"/>
      <c r="H43" s="6"/>
      <c r="I43" s="6"/>
      <c r="J43" s="6"/>
      <c r="K43" s="6"/>
      <c r="L43" s="8"/>
      <c r="M43" s="13"/>
      <c r="N43" s="7"/>
      <c r="O43" s="6"/>
      <c r="P43" s="8"/>
      <c r="Q43" s="8"/>
      <c r="R43" s="6">
        <v>11</v>
      </c>
      <c r="S43" s="6">
        <v>11</v>
      </c>
      <c r="T43" s="7">
        <v>11</v>
      </c>
      <c r="U43" s="7">
        <v>11</v>
      </c>
      <c r="V43" s="6">
        <v>11</v>
      </c>
      <c r="W43" s="6">
        <v>11</v>
      </c>
      <c r="X43" s="6">
        <v>11</v>
      </c>
      <c r="Y43" s="6">
        <v>8</v>
      </c>
      <c r="Z43" s="6">
        <v>8</v>
      </c>
      <c r="AA43" s="7"/>
      <c r="AB43" s="7"/>
      <c r="AC43" s="6"/>
      <c r="AD43" s="6"/>
      <c r="AE43" s="6"/>
      <c r="AF43" s="6"/>
      <c r="AG43" s="6"/>
      <c r="AH43" s="7"/>
      <c r="AI43" s="7"/>
      <c r="AJ43" s="6"/>
      <c r="AK43" s="7"/>
      <c r="AL43" s="8"/>
      <c r="AM43" s="63">
        <f t="shared" si="90"/>
        <v>9</v>
      </c>
      <c r="AN43" s="64">
        <f t="shared" si="91"/>
        <v>0</v>
      </c>
      <c r="AO43" s="64">
        <f t="shared" si="92"/>
        <v>0</v>
      </c>
      <c r="AP43" s="64">
        <f t="shared" si="93"/>
        <v>0</v>
      </c>
      <c r="AQ43" s="64">
        <f t="shared" si="94"/>
        <v>0</v>
      </c>
      <c r="AR43" s="64">
        <f t="shared" si="95"/>
        <v>0</v>
      </c>
      <c r="AS43" s="64">
        <f t="shared" si="96"/>
        <v>0</v>
      </c>
      <c r="AT43" s="64">
        <f t="shared" si="97"/>
        <v>0</v>
      </c>
      <c r="AU43" s="64">
        <f t="shared" si="98"/>
        <v>0</v>
      </c>
      <c r="AV43" s="64">
        <f t="shared" si="99"/>
        <v>0</v>
      </c>
      <c r="AW43" s="64">
        <f t="shared" si="100"/>
        <v>9</v>
      </c>
      <c r="AX43" s="64">
        <f t="shared" si="101"/>
        <v>93</v>
      </c>
      <c r="AY43" s="65">
        <f t="shared" si="102"/>
        <v>93</v>
      </c>
      <c r="AZ43" s="66"/>
      <c r="BA43" s="66"/>
      <c r="BB43" s="66"/>
      <c r="BC43" s="67">
        <f t="shared" si="103"/>
        <v>0</v>
      </c>
      <c r="BD43" s="64">
        <f t="shared" si="104"/>
        <v>0</v>
      </c>
      <c r="BE43" s="68"/>
      <c r="BF43" s="68"/>
      <c r="BG43" s="85">
        <f>74757/163.33*AY43</f>
        <v>42566.58911406355</v>
      </c>
      <c r="BH43" s="85"/>
      <c r="BI43" s="85"/>
      <c r="BJ43" s="85">
        <f t="shared" si="335"/>
        <v>8513.3178228127108</v>
      </c>
      <c r="BK43" s="85"/>
      <c r="BL43" s="87">
        <f t="shared" si="336"/>
        <v>51079.906936876258</v>
      </c>
    </row>
    <row r="44" spans="1:64" s="1" customFormat="1" ht="39.950000000000003" customHeight="1" x14ac:dyDescent="0.45">
      <c r="A44" s="3">
        <v>28</v>
      </c>
      <c r="B44" s="38" t="s">
        <v>251</v>
      </c>
      <c r="C44" s="16">
        <v>3161</v>
      </c>
      <c r="D44" s="19" t="s">
        <v>173</v>
      </c>
      <c r="E44" s="16">
        <v>3</v>
      </c>
      <c r="F44" s="3">
        <v>107060001</v>
      </c>
      <c r="G44" s="4"/>
      <c r="H44" s="6"/>
      <c r="I44" s="6"/>
      <c r="J44" s="6"/>
      <c r="K44" s="6"/>
      <c r="L44" s="8"/>
      <c r="M44" s="13"/>
      <c r="N44" s="7"/>
      <c r="O44" s="6"/>
      <c r="P44" s="8"/>
      <c r="Q44" s="6">
        <v>8</v>
      </c>
      <c r="R44" s="6">
        <v>8</v>
      </c>
      <c r="S44" s="6">
        <v>11</v>
      </c>
      <c r="T44" s="7">
        <v>11</v>
      </c>
      <c r="U44" s="7">
        <v>11</v>
      </c>
      <c r="V44" s="6">
        <v>11</v>
      </c>
      <c r="W44" s="6">
        <v>11</v>
      </c>
      <c r="X44" s="6">
        <v>8</v>
      </c>
      <c r="Y44" s="6">
        <v>11</v>
      </c>
      <c r="Z44" s="6">
        <v>8</v>
      </c>
      <c r="AA44" s="7">
        <v>8</v>
      </c>
      <c r="AB44" s="7">
        <v>8</v>
      </c>
      <c r="AC44" s="6">
        <v>8</v>
      </c>
      <c r="AD44" s="6">
        <v>8</v>
      </c>
      <c r="AE44" s="6">
        <v>8</v>
      </c>
      <c r="AF44" s="6">
        <v>8</v>
      </c>
      <c r="AG44" s="6">
        <v>8</v>
      </c>
      <c r="AH44" s="7">
        <v>8</v>
      </c>
      <c r="AI44" s="7">
        <v>8</v>
      </c>
      <c r="AJ44" s="6">
        <v>6</v>
      </c>
      <c r="AK44" s="7" t="s">
        <v>226</v>
      </c>
      <c r="AL44" s="8" t="s">
        <v>226</v>
      </c>
      <c r="AM44" s="63">
        <f t="shared" ref="AM44" si="337">COUNT(H44:AL44)+COUNTIF(H44:AL44,"8д")+COUNTIF(H44:AL44,"8/3")+COUNTIF(H44:AL44,"3/8")+COUNTIF(H44:AL44,"4/8")+COUNTIF(H44:AL44,"8/4")+COUNTIF(H44:AL44,"3/6")+COUNTIF(H44:AL44,"10/1")+COUNTIF(H44:AL44,"5/6")+COUNTIF(H44:AL44,"6/5")+COUNTIF(H44:AL44,"7/4")+COUNTIF(H44:AL44,"4/7")+COUNTIF(H44:AL44,"4д")+COUNTIF(H44:AL44,"2/9")+COUNTIF(H44:AL44,"2д")+COUNTIF(H44:AL44,"4/6")+COUNTIF(H44:AL44,"2/8")+COUNTIF(H44:AL44,"2/1")+COUNTIF(H44:AL44,"6/3")</f>
        <v>20</v>
      </c>
      <c r="AN44" s="64">
        <f t="shared" ref="AN44" si="338">COUNTIF(H44:AL44,"О")</f>
        <v>0</v>
      </c>
      <c r="AO44" s="64">
        <f t="shared" ref="AO44" si="339">COUNTIF(H44:AL44,"Р")</f>
        <v>0</v>
      </c>
      <c r="AP44" s="64">
        <f t="shared" ref="AP44" si="340">COUNTIF(H44:AL44,"Б")</f>
        <v>0</v>
      </c>
      <c r="AQ44" s="64">
        <f t="shared" ref="AQ44" si="341">COUNTIF(H44:AL44,"Г")+COUNTIF(H44:AL44,"Д")</f>
        <v>0</v>
      </c>
      <c r="AR44" s="64">
        <f t="shared" ref="AR44" si="342">COUNTIF(H44:AL44,"А")</f>
        <v>0</v>
      </c>
      <c r="AS44" s="64">
        <f t="shared" ref="AS44" si="343">COUNTIF(H44:AL44,"У")</f>
        <v>0</v>
      </c>
      <c r="AT44" s="64">
        <f t="shared" ref="AT44" si="344">COUNTIF(H44:AL44,"П")</f>
        <v>0</v>
      </c>
      <c r="AU44" s="64">
        <f t="shared" ref="AU44" si="345">COUNTIF(H44:AL44,"К")+COUNTIF(H44:AL44,"Кд")</f>
        <v>0</v>
      </c>
      <c r="AV44" s="64">
        <f t="shared" ref="AV44" si="346">COUNTIF(H44:AL44,"В")</f>
        <v>2</v>
      </c>
      <c r="AW44" s="64">
        <f t="shared" ref="AW44" si="347">SUM(AM44:AV44)</f>
        <v>22</v>
      </c>
      <c r="AX44" s="64">
        <f t="shared" ref="AX44" si="348">AY44+BD44</f>
        <v>176</v>
      </c>
      <c r="AY44" s="65">
        <f t="shared" ref="AY44" si="349">SUM(H44:AL44)+COUNTIF(H44:AL44,"8/3")*11+COUNTIF(H44:AL44,"3/8")*11+COUNTIF(H44:AL44,"4/8")*12+COUNTIF(H44:AL44,"8/4")*12+COUNTIF(H44:AL44,"2/9")*11+COUNTIF(H44:AL44,"4/7")*11+COUNTIF(H44:AL44,"7/4")*11+COUNTIF(H44:AL44,"6/5")*11+COUNTIF(H44:AL44,"5/6")*11+COUNTIF(H44:AL44,"4/6")*10+COUNTIF(H44:AL44,"2/1")*3+COUNTIF(H44:AL44,"6/3")*9+COUNTIF(H44:AL44,"2/8")*10+COUNTIF(H44:AL44,"1/10")*11</f>
        <v>176</v>
      </c>
      <c r="AZ44" s="66"/>
      <c r="BA44" s="66"/>
      <c r="BB44" s="66"/>
      <c r="BC44" s="67">
        <f t="shared" ref="BC44" si="350">COUNTIF(H44:AL44,"8/3")*8+COUNTIF(H44:AL44,"3/8")*3+COUNTIF(H44:AL44,"4/8")*4+COUNTIF(H44:AL44,"8/4")*8+COUNTIF(H44:AL44,"2/9")*2+COUNTIF(H44:AL44,"4/7")*4+COUNTIF(H44:AL44,"7/4")*7+COUNTIF(H44:AL44,"6/5")*6+COUNTIF(H44:AL44,"5/6")*5+COUNTIF(H44:AL44,"4/6")*4+COUNTIF(H44:AL44,"2/1")*2+COUNTIF(H44:AL44,"6/3")*6+COUNTIF(H44:AL44,"2/8")*2+COUNTIF(H44:AL44,"1/10")*1</f>
        <v>0</v>
      </c>
      <c r="BD44" s="64">
        <f t="shared" ref="BD44" si="351">COUNTIF(H44:AL44,"8д")*8+COUNTIF(H44:AL44,"3д")*3+COUNTIF(H44:AL44,"4д")*4+COUNTIF(H44:AL44,"5д")*5+COUNTIF(H44:AL44,"6д")*6+COUNTIF(H44:AL44,"7д")*7+COUNTIF(H44:AL44,"2д")*2+COUNTIF(H44:AL44,"1д")*1</f>
        <v>0</v>
      </c>
      <c r="BE44" s="68"/>
      <c r="BF44" s="68"/>
      <c r="BG44" s="85"/>
      <c r="BH44" s="85"/>
      <c r="BI44" s="85"/>
      <c r="BJ44" s="85"/>
      <c r="BK44" s="85"/>
    </row>
    <row r="45" spans="1:64" s="1" customFormat="1" ht="46.5" customHeight="1" x14ac:dyDescent="0.45">
      <c r="A45" s="3">
        <v>29</v>
      </c>
      <c r="B45" s="45" t="s">
        <v>201</v>
      </c>
      <c r="C45" s="16">
        <v>894</v>
      </c>
      <c r="D45" s="19" t="s">
        <v>173</v>
      </c>
      <c r="E45" s="16">
        <v>3</v>
      </c>
      <c r="F45" s="3">
        <v>107060001</v>
      </c>
      <c r="G45" s="4"/>
      <c r="H45" s="6" t="s">
        <v>226</v>
      </c>
      <c r="I45" s="6" t="s">
        <v>226</v>
      </c>
      <c r="J45" s="6" t="s">
        <v>226</v>
      </c>
      <c r="K45" s="6" t="s">
        <v>226</v>
      </c>
      <c r="L45" s="8" t="s">
        <v>226</v>
      </c>
      <c r="M45" s="7" t="s">
        <v>226</v>
      </c>
      <c r="N45" s="7" t="s">
        <v>226</v>
      </c>
      <c r="O45" s="6" t="s">
        <v>226</v>
      </c>
      <c r="P45" s="6" t="s">
        <v>226</v>
      </c>
      <c r="Q45" s="6" t="s">
        <v>226</v>
      </c>
      <c r="R45" s="6" t="s">
        <v>226</v>
      </c>
      <c r="S45" s="6" t="s">
        <v>226</v>
      </c>
      <c r="T45" s="7" t="s">
        <v>226</v>
      </c>
      <c r="U45" s="7" t="s">
        <v>226</v>
      </c>
      <c r="V45" s="6" t="s">
        <v>226</v>
      </c>
      <c r="W45" s="6">
        <v>11</v>
      </c>
      <c r="X45" s="6">
        <v>11</v>
      </c>
      <c r="Y45" s="6">
        <v>11</v>
      </c>
      <c r="Z45" s="6"/>
      <c r="AA45" s="7"/>
      <c r="AB45" s="13"/>
      <c r="AC45" s="6"/>
      <c r="AD45" s="6"/>
      <c r="AE45" s="6"/>
      <c r="AF45" s="6"/>
      <c r="AG45" s="6"/>
      <c r="AH45" s="7"/>
      <c r="AI45" s="7"/>
      <c r="AJ45" s="6"/>
      <c r="AK45" s="7"/>
      <c r="AL45" s="8"/>
      <c r="AM45" s="63">
        <f t="shared" si="90"/>
        <v>3</v>
      </c>
      <c r="AN45" s="64">
        <f t="shared" si="91"/>
        <v>0</v>
      </c>
      <c r="AO45" s="64">
        <f t="shared" si="92"/>
        <v>0</v>
      </c>
      <c r="AP45" s="64">
        <f t="shared" si="93"/>
        <v>0</v>
      </c>
      <c r="AQ45" s="64">
        <f t="shared" si="94"/>
        <v>0</v>
      </c>
      <c r="AR45" s="64">
        <f t="shared" si="95"/>
        <v>0</v>
      </c>
      <c r="AS45" s="64">
        <f t="shared" si="96"/>
        <v>0</v>
      </c>
      <c r="AT45" s="64">
        <f t="shared" si="97"/>
        <v>0</v>
      </c>
      <c r="AU45" s="64">
        <f t="shared" si="98"/>
        <v>0</v>
      </c>
      <c r="AV45" s="64">
        <f t="shared" si="99"/>
        <v>15</v>
      </c>
      <c r="AW45" s="64">
        <f t="shared" si="100"/>
        <v>18</v>
      </c>
      <c r="AX45" s="64">
        <f t="shared" si="101"/>
        <v>33</v>
      </c>
      <c r="AY45" s="65">
        <f t="shared" si="102"/>
        <v>33</v>
      </c>
      <c r="AZ45" s="66"/>
      <c r="BA45" s="66"/>
      <c r="BB45" s="66"/>
      <c r="BC45" s="67">
        <f t="shared" si="103"/>
        <v>0</v>
      </c>
      <c r="BD45" s="64">
        <f t="shared" si="104"/>
        <v>0</v>
      </c>
      <c r="BE45" s="68"/>
      <c r="BF45" s="68"/>
      <c r="BG45" s="85"/>
      <c r="BH45" s="85"/>
      <c r="BI45" s="85"/>
      <c r="BJ45" s="85"/>
      <c r="BK45" s="85"/>
    </row>
    <row r="46" spans="1:64" s="1" customFormat="1" ht="39.950000000000003" customHeight="1" x14ac:dyDescent="0.45">
      <c r="A46" s="3"/>
      <c r="B46" s="45" t="s">
        <v>201</v>
      </c>
      <c r="C46" s="16">
        <v>894</v>
      </c>
      <c r="D46" s="19" t="s">
        <v>144</v>
      </c>
      <c r="E46" s="16">
        <v>5</v>
      </c>
      <c r="F46" s="3">
        <v>107060001</v>
      </c>
      <c r="G46" s="4"/>
      <c r="H46" s="6"/>
      <c r="I46" s="6"/>
      <c r="J46" s="6"/>
      <c r="K46" s="6"/>
      <c r="L46" s="6"/>
      <c r="M46" s="7"/>
      <c r="N46" s="7"/>
      <c r="O46" s="6"/>
      <c r="P46" s="6"/>
      <c r="Q46" s="6"/>
      <c r="R46" s="6"/>
      <c r="S46" s="6"/>
      <c r="T46" s="7"/>
      <c r="U46" s="7"/>
      <c r="V46" s="6"/>
      <c r="W46" s="6"/>
      <c r="X46" s="6"/>
      <c r="Y46" s="6"/>
      <c r="Z46" s="6">
        <v>11</v>
      </c>
      <c r="AA46" s="7">
        <v>11</v>
      </c>
      <c r="AB46" s="7">
        <v>11</v>
      </c>
      <c r="AC46" s="6">
        <v>11</v>
      </c>
      <c r="AD46" s="6">
        <v>11</v>
      </c>
      <c r="AE46" s="6">
        <v>11</v>
      </c>
      <c r="AF46" s="6">
        <v>11</v>
      </c>
      <c r="AG46" s="6">
        <v>11</v>
      </c>
      <c r="AH46" s="7">
        <v>11</v>
      </c>
      <c r="AI46" s="7">
        <v>11</v>
      </c>
      <c r="AJ46" s="6">
        <v>11</v>
      </c>
      <c r="AK46" s="7">
        <v>11</v>
      </c>
      <c r="AL46" s="6">
        <v>11</v>
      </c>
      <c r="AM46" s="63">
        <f t="shared" ref="AM46" si="352">COUNT(H46:AL46)+COUNTIF(H46:AL46,"8д")+COUNTIF(H46:AL46,"8/3")+COUNTIF(H46:AL46,"3/8")+COUNTIF(H46:AL46,"4/8")+COUNTIF(H46:AL46,"8/4")+COUNTIF(H46:AL46,"3/6")+COUNTIF(H46:AL46,"10/1")+COUNTIF(H46:AL46,"5/6")+COUNTIF(H46:AL46,"6/5")+COUNTIF(H46:AL46,"7/4")+COUNTIF(H46:AL46,"4/7")+COUNTIF(H46:AL46,"4д")+COUNTIF(H46:AL46,"2/9")+COUNTIF(H46:AL46,"2д")+COUNTIF(H46:AL46,"4/6")+COUNTIF(H46:AL46,"2/8")+COUNTIF(H46:AL46,"2/1")+COUNTIF(H46:AL46,"6/3")</f>
        <v>13</v>
      </c>
      <c r="AN46" s="64">
        <f t="shared" ref="AN46" si="353">COUNTIF(H46:AL46,"О")</f>
        <v>0</v>
      </c>
      <c r="AO46" s="64">
        <f t="shared" ref="AO46" si="354">COUNTIF(H46:AL46,"Р")</f>
        <v>0</v>
      </c>
      <c r="AP46" s="64">
        <f t="shared" ref="AP46" si="355">COUNTIF(H46:AL46,"Б")</f>
        <v>0</v>
      </c>
      <c r="AQ46" s="64">
        <f t="shared" ref="AQ46" si="356">COUNTIF(H46:AL46,"Г")+COUNTIF(H46:AL46,"Д")</f>
        <v>0</v>
      </c>
      <c r="AR46" s="64">
        <f t="shared" ref="AR46" si="357">COUNTIF(H46:AL46,"А")</f>
        <v>0</v>
      </c>
      <c r="AS46" s="64">
        <f t="shared" ref="AS46" si="358">COUNTIF(H46:AL46,"У")</f>
        <v>0</v>
      </c>
      <c r="AT46" s="64">
        <f t="shared" ref="AT46" si="359">COUNTIF(H46:AL46,"П")</f>
        <v>0</v>
      </c>
      <c r="AU46" s="64">
        <f t="shared" ref="AU46" si="360">COUNTIF(H46:AL46,"К")+COUNTIF(H46:AL46,"Кд")</f>
        <v>0</v>
      </c>
      <c r="AV46" s="64">
        <f t="shared" ref="AV46" si="361">COUNTIF(H46:AL46,"В")</f>
        <v>0</v>
      </c>
      <c r="AW46" s="64">
        <f t="shared" ref="AW46" si="362">SUM(AM46:AV46)</f>
        <v>13</v>
      </c>
      <c r="AX46" s="64">
        <f t="shared" ref="AX46" si="363">AY46+BD46</f>
        <v>143</v>
      </c>
      <c r="AY46" s="65">
        <f t="shared" ref="AY46" si="364">SUM(H46:AL46)+COUNTIF(H46:AL46,"8/3")*11+COUNTIF(H46:AL46,"3/8")*11+COUNTIF(H46:AL46,"4/8")*12+COUNTIF(H46:AL46,"8/4")*12+COUNTIF(H46:AL46,"2/9")*11+COUNTIF(H46:AL46,"4/7")*11+COUNTIF(H46:AL46,"7/4")*11+COUNTIF(H46:AL46,"6/5")*11+COUNTIF(H46:AL46,"5/6")*11+COUNTIF(H46:AL46,"4/6")*10+COUNTIF(H46:AL46,"2/1")*3+COUNTIF(H46:AL46,"6/3")*9+COUNTIF(H46:AL46,"2/8")*10+COUNTIF(H46:AL46,"1/10")*11</f>
        <v>143</v>
      </c>
      <c r="AZ46" s="66"/>
      <c r="BA46" s="66"/>
      <c r="BB46" s="66">
        <v>11</v>
      </c>
      <c r="BC46" s="67">
        <f t="shared" ref="BC46" si="365">COUNTIF(H46:AL46,"8/3")*8+COUNTIF(H46:AL46,"3/8")*3+COUNTIF(H46:AL46,"4/8")*4+COUNTIF(H46:AL46,"8/4")*8+COUNTIF(H46:AL46,"2/9")*2+COUNTIF(H46:AL46,"4/7")*4+COUNTIF(H46:AL46,"7/4")*7+COUNTIF(H46:AL46,"6/5")*6+COUNTIF(H46:AL46,"5/6")*5+COUNTIF(H46:AL46,"4/6")*4+COUNTIF(H46:AL46,"2/1")*2+COUNTIF(H46:AL46,"6/3")*6+COUNTIF(H46:AL46,"2/8")*2+COUNTIF(H46:AL46,"1/10")*1</f>
        <v>0</v>
      </c>
      <c r="BD46" s="64">
        <f t="shared" ref="BD46" si="366">COUNTIF(H46:AL46,"8д")*8+COUNTIF(H46:AL46,"3д")*3+COUNTIF(H46:AL46,"4д")*4+COUNTIF(H46:AL46,"5д")*5+COUNTIF(H46:AL46,"6д")*6+COUNTIF(H46:AL46,"7д")*7+COUNTIF(H46:AL46,"2д")*2+COUNTIF(H46:AL46,"1д")*1</f>
        <v>0</v>
      </c>
      <c r="BE46" s="68"/>
      <c r="BF46" s="68"/>
      <c r="BG46" s="85">
        <f>64618/163.33*AY46</f>
        <v>56574.872956590953</v>
      </c>
      <c r="BH46" s="85">
        <f>64618/163.33*BB46/2</f>
        <v>2175.9566521765751</v>
      </c>
      <c r="BI46" s="85"/>
      <c r="BJ46" s="85">
        <f t="shared" ref="BJ46:BJ48" si="367">BG46*0.2</f>
        <v>11314.974591318191</v>
      </c>
      <c r="BK46" s="85"/>
      <c r="BL46" s="87">
        <f t="shared" ref="BL46:BL48" si="368">BG46+BH46+BI46+BJ46+BK46</f>
        <v>70065.804200085724</v>
      </c>
    </row>
    <row r="47" spans="1:64" s="1" customFormat="1" ht="39.950000000000003" customHeight="1" x14ac:dyDescent="0.45">
      <c r="A47" s="3">
        <v>30</v>
      </c>
      <c r="B47" s="40" t="s">
        <v>190</v>
      </c>
      <c r="C47" s="24">
        <v>978</v>
      </c>
      <c r="D47" s="21" t="s">
        <v>165</v>
      </c>
      <c r="E47" s="6">
        <v>6</v>
      </c>
      <c r="F47" s="3">
        <v>107030001</v>
      </c>
      <c r="G47" s="4"/>
      <c r="H47" s="6">
        <v>8</v>
      </c>
      <c r="I47" s="6">
        <v>8</v>
      </c>
      <c r="J47" s="6"/>
      <c r="K47" s="6"/>
      <c r="L47" s="6"/>
      <c r="M47" s="7"/>
      <c r="N47" s="7">
        <v>8</v>
      </c>
      <c r="O47" s="6">
        <v>8</v>
      </c>
      <c r="P47" s="6">
        <v>8</v>
      </c>
      <c r="Q47" s="6">
        <v>8</v>
      </c>
      <c r="R47" s="6">
        <v>8</v>
      </c>
      <c r="S47" s="6">
        <v>8</v>
      </c>
      <c r="T47" s="7">
        <v>8</v>
      </c>
      <c r="U47" s="7">
        <v>8</v>
      </c>
      <c r="V47" s="6" t="s">
        <v>225</v>
      </c>
      <c r="W47" s="6" t="s">
        <v>226</v>
      </c>
      <c r="X47" s="6" t="s">
        <v>226</v>
      </c>
      <c r="Y47" s="6" t="s">
        <v>226</v>
      </c>
      <c r="Z47" s="6" t="s">
        <v>226</v>
      </c>
      <c r="AA47" s="7" t="s">
        <v>226</v>
      </c>
      <c r="AB47" s="7" t="s">
        <v>226</v>
      </c>
      <c r="AC47" s="6" t="s">
        <v>226</v>
      </c>
      <c r="AD47" s="6" t="s">
        <v>226</v>
      </c>
      <c r="AE47" s="6" t="s">
        <v>225</v>
      </c>
      <c r="AF47" s="6"/>
      <c r="AG47" s="6"/>
      <c r="AH47" s="7"/>
      <c r="AI47" s="7"/>
      <c r="AJ47" s="6">
        <v>11</v>
      </c>
      <c r="AK47" s="7">
        <v>11</v>
      </c>
      <c r="AL47" s="6">
        <v>11</v>
      </c>
      <c r="AM47" s="63">
        <f t="shared" si="90"/>
        <v>15</v>
      </c>
      <c r="AN47" s="64">
        <f t="shared" si="91"/>
        <v>0</v>
      </c>
      <c r="AO47" s="64">
        <f t="shared" si="92"/>
        <v>0</v>
      </c>
      <c r="AP47" s="64">
        <f t="shared" si="93"/>
        <v>0</v>
      </c>
      <c r="AQ47" s="64">
        <f t="shared" si="94"/>
        <v>0</v>
      </c>
      <c r="AR47" s="64">
        <f t="shared" si="95"/>
        <v>0</v>
      </c>
      <c r="AS47" s="64">
        <f t="shared" si="96"/>
        <v>0</v>
      </c>
      <c r="AT47" s="64">
        <f t="shared" si="97"/>
        <v>0</v>
      </c>
      <c r="AU47" s="64">
        <f t="shared" si="98"/>
        <v>0</v>
      </c>
      <c r="AV47" s="64">
        <f t="shared" si="99"/>
        <v>8</v>
      </c>
      <c r="AW47" s="64">
        <f t="shared" si="100"/>
        <v>23</v>
      </c>
      <c r="AX47" s="64">
        <f t="shared" si="101"/>
        <v>129</v>
      </c>
      <c r="AY47" s="65">
        <f t="shared" si="102"/>
        <v>113</v>
      </c>
      <c r="AZ47" s="66"/>
      <c r="BA47" s="66"/>
      <c r="BB47" s="66">
        <v>11</v>
      </c>
      <c r="BC47" s="67">
        <f t="shared" si="103"/>
        <v>0</v>
      </c>
      <c r="BD47" s="64">
        <f t="shared" si="104"/>
        <v>16</v>
      </c>
      <c r="BE47" s="68"/>
      <c r="BF47" s="68"/>
      <c r="BG47" s="85"/>
      <c r="BH47" s="85"/>
      <c r="BI47" s="85"/>
      <c r="BJ47" s="85">
        <f t="shared" si="367"/>
        <v>0</v>
      </c>
      <c r="BK47" s="85"/>
      <c r="BL47" s="87">
        <f t="shared" si="368"/>
        <v>0</v>
      </c>
    </row>
    <row r="48" spans="1:64" s="1" customFormat="1" ht="39.950000000000003" customHeight="1" x14ac:dyDescent="0.45">
      <c r="A48" s="3"/>
      <c r="B48" s="40" t="s">
        <v>190</v>
      </c>
      <c r="C48" s="24">
        <v>978</v>
      </c>
      <c r="D48" s="21" t="s">
        <v>165</v>
      </c>
      <c r="E48" s="6">
        <v>6</v>
      </c>
      <c r="F48" s="3">
        <v>107060001</v>
      </c>
      <c r="G48" s="4"/>
      <c r="H48" s="6"/>
      <c r="I48" s="6"/>
      <c r="J48" s="8" t="s">
        <v>289</v>
      </c>
      <c r="K48" s="8" t="s">
        <v>290</v>
      </c>
      <c r="L48" s="6">
        <v>11</v>
      </c>
      <c r="M48" s="7">
        <v>8</v>
      </c>
      <c r="N48" s="13"/>
      <c r="O48" s="6"/>
      <c r="P48" s="6"/>
      <c r="Q48" s="6"/>
      <c r="R48" s="8"/>
      <c r="S48" s="8"/>
      <c r="T48" s="7"/>
      <c r="U48" s="7"/>
      <c r="V48" s="6"/>
      <c r="W48" s="6"/>
      <c r="X48" s="8"/>
      <c r="Y48" s="8"/>
      <c r="Z48" s="8"/>
      <c r="AA48" s="13"/>
      <c r="AB48" s="13"/>
      <c r="AC48" s="8"/>
      <c r="AD48" s="6"/>
      <c r="AE48" s="6"/>
      <c r="AF48" s="6">
        <v>8</v>
      </c>
      <c r="AG48" s="6">
        <v>8</v>
      </c>
      <c r="AH48" s="7">
        <v>8</v>
      </c>
      <c r="AI48" s="7">
        <v>8</v>
      </c>
      <c r="AJ48" s="6"/>
      <c r="AK48" s="7"/>
      <c r="AL48" s="6"/>
      <c r="AM48" s="63">
        <f t="shared" ref="AM48" si="369">COUNT(H48:AL48)+COUNTIF(H48:AL48,"8д")+COUNTIF(H48:AL48,"8/3")+COUNTIF(H48:AL48,"3/8")+COUNTIF(H48:AL48,"4/8")+COUNTIF(H48:AL48,"8/4")+COUNTIF(H48:AL48,"3/6")+COUNTIF(H48:AL48,"10/1")+COUNTIF(H48:AL48,"5/6")+COUNTIF(H48:AL48,"6/5")+COUNTIF(H48:AL48,"7/4")+COUNTIF(H48:AL48,"4/7")+COUNTIF(H48:AL48,"4д")+COUNTIF(H48:AL48,"2/9")+COUNTIF(H48:AL48,"2д")+COUNTIF(H48:AL48,"4/6")+COUNTIF(H48:AL48,"2/8")+COUNTIF(H48:AL48,"2/1")+COUNTIF(H48:AL48,"6/3")</f>
        <v>8</v>
      </c>
      <c r="AN48" s="64">
        <f t="shared" ref="AN48" si="370">COUNTIF(H48:AL48,"О")</f>
        <v>0</v>
      </c>
      <c r="AO48" s="64">
        <f t="shared" ref="AO48" si="371">COUNTIF(H48:AL48,"Р")</f>
        <v>0</v>
      </c>
      <c r="AP48" s="64">
        <f t="shared" ref="AP48" si="372">COUNTIF(H48:AL48,"Б")</f>
        <v>0</v>
      </c>
      <c r="AQ48" s="64">
        <f t="shared" ref="AQ48" si="373">COUNTIF(H48:AL48,"Г")+COUNTIF(H48:AL48,"Д")</f>
        <v>0</v>
      </c>
      <c r="AR48" s="64">
        <f t="shared" ref="AR48" si="374">COUNTIF(H48:AL48,"А")</f>
        <v>0</v>
      </c>
      <c r="AS48" s="64">
        <f t="shared" ref="AS48" si="375">COUNTIF(H48:AL48,"У")</f>
        <v>0</v>
      </c>
      <c r="AT48" s="64">
        <f t="shared" ref="AT48" si="376">COUNTIF(H48:AL48,"П")</f>
        <v>0</v>
      </c>
      <c r="AU48" s="64">
        <f t="shared" ref="AU48" si="377">COUNTIF(H48:AL48,"К")+COUNTIF(H48:AL48,"Кд")</f>
        <v>0</v>
      </c>
      <c r="AV48" s="64">
        <f t="shared" ref="AV48" si="378">COUNTIF(H48:AL48,"В")</f>
        <v>0</v>
      </c>
      <c r="AW48" s="64">
        <f t="shared" ref="AW48" si="379">SUM(AM48:AV48)</f>
        <v>8</v>
      </c>
      <c r="AX48" s="64">
        <f t="shared" ref="AX48" si="380">AY48+BD48</f>
        <v>73</v>
      </c>
      <c r="AY48" s="65">
        <f t="shared" ref="AY48" si="381">SUM(H48:AL48)+COUNTIF(H48:AL48,"8/3")*11+COUNTIF(H48:AL48,"3/8")*11+COUNTIF(H48:AL48,"4/8")*12+COUNTIF(H48:AL48,"8/4")*12+COUNTIF(H48:AL48,"2/9")*11+COUNTIF(H48:AL48,"4/7")*11+COUNTIF(H48:AL48,"7/4")*11+COUNTIF(H48:AL48,"6/5")*11+COUNTIF(H48:AL48,"5/6")*11+COUNTIF(H48:AL48,"4/6")*10+COUNTIF(H48:AL48,"2/1")*3+COUNTIF(H48:AL48,"6/3")*9+COUNTIF(H48:AL48,"2/8")*10+COUNTIF(H48:AL48,"1/10")*11</f>
        <v>73</v>
      </c>
      <c r="AZ48" s="66"/>
      <c r="BA48" s="66"/>
      <c r="BB48" s="66"/>
      <c r="BC48" s="67">
        <f t="shared" ref="BC48" si="382">COUNTIF(H48:AL48,"8/3")*8+COUNTIF(H48:AL48,"3/8")*3+COUNTIF(H48:AL48,"4/8")*4+COUNTIF(H48:AL48,"8/4")*8+COUNTIF(H48:AL48,"2/9")*2+COUNTIF(H48:AL48,"4/7")*4+COUNTIF(H48:AL48,"7/4")*7+COUNTIF(H48:AL48,"6/5")*6+COUNTIF(H48:AL48,"5/6")*5+COUNTIF(H48:AL48,"4/6")*4+COUNTIF(H48:AL48,"2/1")*2+COUNTIF(H48:AL48,"6/3")*6+COUNTIF(H48:AL48,"2/8")*2+COUNTIF(H48:AL48,"1/10")*1</f>
        <v>11</v>
      </c>
      <c r="BD48" s="64">
        <f t="shared" ref="BD48" si="383">COUNTIF(H48:AL48,"8д")*8+COUNTIF(H48:AL48,"3д")*3+COUNTIF(H48:AL48,"4д")*4+COUNTIF(H48:AL48,"5д")*5+COUNTIF(H48:AL48,"6д")*6+COUNTIF(H48:AL48,"7д")*7+COUNTIF(H48:AL48,"2д")*2+COUNTIF(H48:AL48,"1д")*1</f>
        <v>0</v>
      </c>
      <c r="BE48" s="68"/>
      <c r="BF48" s="68"/>
      <c r="BG48" s="85">
        <f>74757/163.33*AY48</f>
        <v>33412.483928243433</v>
      </c>
      <c r="BH48" s="85">
        <f>74757/163.33*BC48/2</f>
        <v>2517.3789261005327</v>
      </c>
      <c r="BI48" s="85">
        <f>74757/163.33*BD48</f>
        <v>0</v>
      </c>
      <c r="BJ48" s="85">
        <f t="shared" si="367"/>
        <v>6682.4967856486874</v>
      </c>
      <c r="BK48" s="85"/>
      <c r="BL48" s="87">
        <f t="shared" si="368"/>
        <v>42612.359639992646</v>
      </c>
    </row>
    <row r="49" spans="1:64" s="1" customFormat="1" ht="39.950000000000003" customHeight="1" x14ac:dyDescent="0.45">
      <c r="A49" s="3">
        <v>31</v>
      </c>
      <c r="B49" s="81" t="s">
        <v>277</v>
      </c>
      <c r="C49" s="83">
        <v>3165</v>
      </c>
      <c r="D49" s="21" t="s">
        <v>173</v>
      </c>
      <c r="E49" s="6">
        <v>2</v>
      </c>
      <c r="F49" s="3">
        <v>107060001</v>
      </c>
      <c r="G49" s="4"/>
      <c r="H49" s="6"/>
      <c r="I49" s="6"/>
      <c r="J49" s="6"/>
      <c r="K49" s="6"/>
      <c r="L49" s="8"/>
      <c r="M49" s="13"/>
      <c r="N49" s="13"/>
      <c r="O49" s="6"/>
      <c r="P49" s="6"/>
      <c r="Q49" s="6"/>
      <c r="R49" s="8"/>
      <c r="S49" s="8"/>
      <c r="T49" s="7"/>
      <c r="U49" s="7"/>
      <c r="V49" s="6"/>
      <c r="W49" s="6"/>
      <c r="X49" s="6">
        <v>8</v>
      </c>
      <c r="Y49" s="6">
        <v>11</v>
      </c>
      <c r="Z49" s="6">
        <v>8</v>
      </c>
      <c r="AA49" s="7">
        <v>8</v>
      </c>
      <c r="AB49" s="7">
        <v>8</v>
      </c>
      <c r="AC49" s="6">
        <v>8</v>
      </c>
      <c r="AD49" s="6">
        <v>8</v>
      </c>
      <c r="AE49" s="6">
        <v>8</v>
      </c>
      <c r="AF49" s="6">
        <v>8</v>
      </c>
      <c r="AG49" s="6">
        <v>8</v>
      </c>
      <c r="AH49" s="7" t="s">
        <v>226</v>
      </c>
      <c r="AI49" s="7" t="s">
        <v>226</v>
      </c>
      <c r="AJ49" s="6" t="s">
        <v>226</v>
      </c>
      <c r="AK49" s="7" t="s">
        <v>226</v>
      </c>
      <c r="AL49" s="6" t="s">
        <v>226</v>
      </c>
      <c r="AM49" s="63">
        <f t="shared" ref="AM49" si="384">COUNT(H49:AL49)+COUNTIF(H49:AL49,"8д")+COUNTIF(H49:AL49,"8/3")+COUNTIF(H49:AL49,"3/8")+COUNTIF(H49:AL49,"4/8")+COUNTIF(H49:AL49,"8/4")+COUNTIF(H49:AL49,"3/6")+COUNTIF(H49:AL49,"10/1")+COUNTIF(H49:AL49,"5/6")+COUNTIF(H49:AL49,"6/5")+COUNTIF(H49:AL49,"7/4")+COUNTIF(H49:AL49,"4/7")+COUNTIF(H49:AL49,"4д")+COUNTIF(H49:AL49,"2/9")+COUNTIF(H49:AL49,"2д")+COUNTIF(H49:AL49,"4/6")+COUNTIF(H49:AL49,"2/8")+COUNTIF(H49:AL49,"2/1")+COUNTIF(H49:AL49,"6/3")</f>
        <v>10</v>
      </c>
      <c r="AN49" s="64">
        <f t="shared" ref="AN49" si="385">COUNTIF(H49:AL49,"О")</f>
        <v>0</v>
      </c>
      <c r="AO49" s="64">
        <f t="shared" ref="AO49" si="386">COUNTIF(H49:AL49,"Р")</f>
        <v>0</v>
      </c>
      <c r="AP49" s="64">
        <f t="shared" ref="AP49" si="387">COUNTIF(H49:AL49,"Б")</f>
        <v>0</v>
      </c>
      <c r="AQ49" s="64">
        <f t="shared" ref="AQ49" si="388">COUNTIF(H49:AL49,"Г")+COUNTIF(H49:AL49,"Д")</f>
        <v>0</v>
      </c>
      <c r="AR49" s="64">
        <f t="shared" ref="AR49" si="389">COUNTIF(H49:AL49,"А")</f>
        <v>0</v>
      </c>
      <c r="AS49" s="64">
        <f t="shared" ref="AS49" si="390">COUNTIF(H49:AL49,"У")</f>
        <v>0</v>
      </c>
      <c r="AT49" s="64">
        <f t="shared" ref="AT49" si="391">COUNTIF(H49:AL49,"П")</f>
        <v>0</v>
      </c>
      <c r="AU49" s="64">
        <f t="shared" ref="AU49" si="392">COUNTIF(H49:AL49,"К")+COUNTIF(H49:AL49,"Кд")</f>
        <v>0</v>
      </c>
      <c r="AV49" s="64">
        <f t="shared" ref="AV49" si="393">COUNTIF(H49:AL49,"В")</f>
        <v>5</v>
      </c>
      <c r="AW49" s="64">
        <f t="shared" ref="AW49" si="394">SUM(AM49:AV49)</f>
        <v>15</v>
      </c>
      <c r="AX49" s="64">
        <f t="shared" ref="AX49" si="395">AY49+BD49</f>
        <v>83</v>
      </c>
      <c r="AY49" s="65">
        <f t="shared" ref="AY49" si="396">SUM(H49:AL49)+COUNTIF(H49:AL49,"8/3")*11+COUNTIF(H49:AL49,"3/8")*11+COUNTIF(H49:AL49,"4/8")*12+COUNTIF(H49:AL49,"8/4")*12+COUNTIF(H49:AL49,"2/9")*11+COUNTIF(H49:AL49,"4/7")*11+COUNTIF(H49:AL49,"7/4")*11+COUNTIF(H49:AL49,"6/5")*11+COUNTIF(H49:AL49,"5/6")*11+COUNTIF(H49:AL49,"4/6")*10+COUNTIF(H49:AL49,"2/1")*3+COUNTIF(H49:AL49,"6/3")*9+COUNTIF(H49:AL49,"2/8")*10+COUNTIF(H49:AL49,"1/10")*11</f>
        <v>83</v>
      </c>
      <c r="AZ49" s="66"/>
      <c r="BA49" s="66"/>
      <c r="BB49" s="66"/>
      <c r="BC49" s="67">
        <f t="shared" ref="BC49" si="397">COUNTIF(H49:AL49,"8/3")*8+COUNTIF(H49:AL49,"3/8")*3+COUNTIF(H49:AL49,"4/8")*4+COUNTIF(H49:AL49,"8/4")*8+COUNTIF(H49:AL49,"2/9")*2+COUNTIF(H49:AL49,"4/7")*4+COUNTIF(H49:AL49,"7/4")*7+COUNTIF(H49:AL49,"6/5")*6+COUNTIF(H49:AL49,"5/6")*5+COUNTIF(H49:AL49,"4/6")*4+COUNTIF(H49:AL49,"2/1")*2+COUNTIF(H49:AL49,"6/3")*6+COUNTIF(H49:AL49,"2/8")*2+COUNTIF(H49:AL49,"1/10")*1</f>
        <v>0</v>
      </c>
      <c r="BD49" s="64">
        <f t="shared" ref="BD49" si="398">COUNTIF(H49:AL49,"8д")*8+COUNTIF(H49:AL49,"3д")*3+COUNTIF(H49:AL49,"4д")*4+COUNTIF(H49:AL49,"5д")*5+COUNTIF(H49:AL49,"6д")*6+COUNTIF(H49:AL49,"7д")*7+COUNTIF(H49:AL49,"2д")*2+COUNTIF(H49:AL49,"1д")*1</f>
        <v>0</v>
      </c>
      <c r="BE49" s="68"/>
      <c r="BF49" s="68"/>
      <c r="BG49" s="85"/>
      <c r="BH49" s="85"/>
      <c r="BI49" s="85"/>
      <c r="BJ49" s="85"/>
      <c r="BK49" s="85"/>
    </row>
    <row r="50" spans="1:64" s="1" customFormat="1" ht="46.5" customHeight="1" x14ac:dyDescent="0.45">
      <c r="A50" s="3">
        <v>32</v>
      </c>
      <c r="B50" s="38" t="s">
        <v>150</v>
      </c>
      <c r="C50" s="18">
        <v>878</v>
      </c>
      <c r="D50" s="19" t="s">
        <v>144</v>
      </c>
      <c r="E50" s="16">
        <v>5</v>
      </c>
      <c r="F50" s="3">
        <v>107060007</v>
      </c>
      <c r="G50" s="4"/>
      <c r="H50" s="8" t="s">
        <v>231</v>
      </c>
      <c r="I50" s="6">
        <v>12</v>
      </c>
      <c r="J50" s="8" t="s">
        <v>231</v>
      </c>
      <c r="K50" s="6">
        <v>12</v>
      </c>
      <c r="L50" s="8" t="s">
        <v>231</v>
      </c>
      <c r="M50" s="7">
        <v>12</v>
      </c>
      <c r="N50" s="13" t="s">
        <v>231</v>
      </c>
      <c r="O50" s="6">
        <v>12</v>
      </c>
      <c r="P50" s="8" t="s">
        <v>231</v>
      </c>
      <c r="Q50" s="6">
        <v>12</v>
      </c>
      <c r="R50" s="8" t="s">
        <v>231</v>
      </c>
      <c r="S50" s="6">
        <v>12</v>
      </c>
      <c r="T50" s="13" t="s">
        <v>231</v>
      </c>
      <c r="U50" s="7">
        <v>12</v>
      </c>
      <c r="V50" s="8" t="s">
        <v>231</v>
      </c>
      <c r="W50" s="6" t="s">
        <v>225</v>
      </c>
      <c r="X50" s="6" t="s">
        <v>226</v>
      </c>
      <c r="Y50" s="6" t="s">
        <v>226</v>
      </c>
      <c r="Z50" s="6" t="s">
        <v>226</v>
      </c>
      <c r="AA50" s="7" t="s">
        <v>226</v>
      </c>
      <c r="AB50" s="7" t="s">
        <v>226</v>
      </c>
      <c r="AC50" s="6" t="s">
        <v>226</v>
      </c>
      <c r="AD50" s="6" t="s">
        <v>226</v>
      </c>
      <c r="AE50" s="6" t="s">
        <v>226</v>
      </c>
      <c r="AF50" s="6" t="s">
        <v>226</v>
      </c>
      <c r="AG50" s="6" t="s">
        <v>226</v>
      </c>
      <c r="AH50" s="7" t="s">
        <v>226</v>
      </c>
      <c r="AI50" s="7" t="s">
        <v>226</v>
      </c>
      <c r="AJ50" s="6" t="s">
        <v>226</v>
      </c>
      <c r="AK50" s="7" t="s">
        <v>226</v>
      </c>
      <c r="AL50" s="6" t="s">
        <v>225</v>
      </c>
      <c r="AM50" s="63">
        <f t="shared" si="90"/>
        <v>17</v>
      </c>
      <c r="AN50" s="64">
        <f t="shared" si="91"/>
        <v>0</v>
      </c>
      <c r="AO50" s="64">
        <f t="shared" si="92"/>
        <v>0</v>
      </c>
      <c r="AP50" s="64">
        <f t="shared" si="93"/>
        <v>0</v>
      </c>
      <c r="AQ50" s="64">
        <f t="shared" si="94"/>
        <v>0</v>
      </c>
      <c r="AR50" s="64">
        <f t="shared" si="95"/>
        <v>0</v>
      </c>
      <c r="AS50" s="64">
        <f t="shared" si="96"/>
        <v>0</v>
      </c>
      <c r="AT50" s="64">
        <f t="shared" si="97"/>
        <v>0</v>
      </c>
      <c r="AU50" s="64">
        <f t="shared" si="98"/>
        <v>0</v>
      </c>
      <c r="AV50" s="64">
        <f t="shared" si="99"/>
        <v>14</v>
      </c>
      <c r="AW50" s="64">
        <f t="shared" si="100"/>
        <v>31</v>
      </c>
      <c r="AX50" s="64">
        <f t="shared" si="101"/>
        <v>196</v>
      </c>
      <c r="AY50" s="65">
        <f t="shared" si="102"/>
        <v>180</v>
      </c>
      <c r="AZ50" s="66"/>
      <c r="BA50" s="66"/>
      <c r="BB50" s="66"/>
      <c r="BC50" s="67">
        <f t="shared" si="103"/>
        <v>64</v>
      </c>
      <c r="BD50" s="64">
        <f t="shared" si="104"/>
        <v>16</v>
      </c>
      <c r="BE50" s="68"/>
      <c r="BF50" s="68"/>
      <c r="BG50" s="85">
        <f>64618/163.33*AY50</f>
        <v>71213.126798506084</v>
      </c>
      <c r="BH50" s="85">
        <f>64618/163.33*BC50/2</f>
        <v>12660.111430845527</v>
      </c>
      <c r="BI50" s="85">
        <f>64618/163.33*BD50</f>
        <v>6330.0557154227636</v>
      </c>
      <c r="BJ50" s="85">
        <f t="shared" ref="BJ50:BJ51" si="399">BG50*0.2</f>
        <v>14242.625359701218</v>
      </c>
      <c r="BK50" s="85"/>
      <c r="BL50" s="87">
        <f t="shared" ref="BL50:BL51" si="400">BG50+BH50+BI50+BJ50+BK50</f>
        <v>104445.9193044756</v>
      </c>
    </row>
    <row r="51" spans="1:64" s="1" customFormat="1" ht="48" customHeight="1" x14ac:dyDescent="0.45">
      <c r="A51" s="3">
        <v>33</v>
      </c>
      <c r="B51" s="36" t="s">
        <v>112</v>
      </c>
      <c r="C51" s="32">
        <v>879</v>
      </c>
      <c r="D51" s="33" t="s">
        <v>83</v>
      </c>
      <c r="E51" s="34">
        <v>8</v>
      </c>
      <c r="F51" s="12">
        <v>107060001</v>
      </c>
      <c r="G51" s="8"/>
      <c r="H51" s="6">
        <v>11</v>
      </c>
      <c r="I51" s="6">
        <v>11</v>
      </c>
      <c r="J51" s="6">
        <v>11</v>
      </c>
      <c r="K51" s="6">
        <v>11</v>
      </c>
      <c r="L51" s="6">
        <v>11</v>
      </c>
      <c r="M51" s="7">
        <v>11</v>
      </c>
      <c r="N51" s="7">
        <v>11</v>
      </c>
      <c r="O51" s="6">
        <v>11</v>
      </c>
      <c r="P51" s="6">
        <v>11</v>
      </c>
      <c r="Q51" s="6">
        <v>11</v>
      </c>
      <c r="R51" s="6">
        <v>11</v>
      </c>
      <c r="S51" s="6">
        <v>11</v>
      </c>
      <c r="T51" s="7">
        <v>11</v>
      </c>
      <c r="U51" s="7">
        <v>11</v>
      </c>
      <c r="V51" s="6" t="s">
        <v>225</v>
      </c>
      <c r="W51" s="6" t="s">
        <v>226</v>
      </c>
      <c r="X51" s="6" t="s">
        <v>226</v>
      </c>
      <c r="Y51" s="6" t="s">
        <v>226</v>
      </c>
      <c r="Z51" s="6" t="s">
        <v>226</v>
      </c>
      <c r="AA51" s="7" t="s">
        <v>226</v>
      </c>
      <c r="AB51" s="7" t="s">
        <v>226</v>
      </c>
      <c r="AC51" s="6" t="s">
        <v>226</v>
      </c>
      <c r="AD51" s="6" t="s">
        <v>226</v>
      </c>
      <c r="AE51" s="6" t="s">
        <v>226</v>
      </c>
      <c r="AF51" s="6" t="s">
        <v>226</v>
      </c>
      <c r="AG51" s="6" t="s">
        <v>226</v>
      </c>
      <c r="AH51" s="7" t="s">
        <v>226</v>
      </c>
      <c r="AI51" s="7" t="s">
        <v>226</v>
      </c>
      <c r="AJ51" s="6" t="s">
        <v>226</v>
      </c>
      <c r="AK51" s="7" t="s">
        <v>226</v>
      </c>
      <c r="AL51" s="8" t="s">
        <v>225</v>
      </c>
      <c r="AM51" s="63">
        <f t="shared" si="90"/>
        <v>16</v>
      </c>
      <c r="AN51" s="64">
        <f t="shared" si="91"/>
        <v>0</v>
      </c>
      <c r="AO51" s="64">
        <f t="shared" si="92"/>
        <v>0</v>
      </c>
      <c r="AP51" s="64">
        <f t="shared" si="93"/>
        <v>0</v>
      </c>
      <c r="AQ51" s="64">
        <f t="shared" si="94"/>
        <v>0</v>
      </c>
      <c r="AR51" s="64">
        <f t="shared" si="95"/>
        <v>0</v>
      </c>
      <c r="AS51" s="64">
        <f t="shared" si="96"/>
        <v>0</v>
      </c>
      <c r="AT51" s="64">
        <f t="shared" si="97"/>
        <v>0</v>
      </c>
      <c r="AU51" s="64">
        <f t="shared" si="98"/>
        <v>0</v>
      </c>
      <c r="AV51" s="64">
        <f t="shared" si="99"/>
        <v>15</v>
      </c>
      <c r="AW51" s="64">
        <f t="shared" si="100"/>
        <v>31</v>
      </c>
      <c r="AX51" s="64">
        <f t="shared" si="101"/>
        <v>170</v>
      </c>
      <c r="AY51" s="65">
        <f t="shared" si="102"/>
        <v>154</v>
      </c>
      <c r="AZ51" s="66"/>
      <c r="BA51" s="66"/>
      <c r="BB51" s="66"/>
      <c r="BC51" s="67">
        <f t="shared" si="103"/>
        <v>0</v>
      </c>
      <c r="BD51" s="64">
        <f t="shared" si="104"/>
        <v>16</v>
      </c>
      <c r="BE51" s="68"/>
      <c r="BF51" s="68"/>
      <c r="BG51" s="85">
        <f>95734/163.33*AY51</f>
        <v>90265.327863833954</v>
      </c>
      <c r="BH51" s="85">
        <f>95734/163.33*BD51</f>
        <v>9378.215881956774</v>
      </c>
      <c r="BI51" s="85"/>
      <c r="BJ51" s="85">
        <f t="shared" si="399"/>
        <v>18053.065572766791</v>
      </c>
      <c r="BK51" s="85"/>
      <c r="BL51" s="87">
        <f t="shared" si="400"/>
        <v>117696.60931855752</v>
      </c>
    </row>
    <row r="52" spans="1:64" s="1" customFormat="1" ht="39.75" customHeight="1" x14ac:dyDescent="0.45">
      <c r="A52" s="3">
        <v>34</v>
      </c>
      <c r="B52" s="36" t="s">
        <v>273</v>
      </c>
      <c r="C52" s="32">
        <v>1987</v>
      </c>
      <c r="D52" s="33" t="s">
        <v>173</v>
      </c>
      <c r="E52" s="34">
        <v>2</v>
      </c>
      <c r="F52" s="12">
        <v>107140032</v>
      </c>
      <c r="G52" s="8"/>
      <c r="H52" s="6"/>
      <c r="I52" s="6"/>
      <c r="J52" s="6"/>
      <c r="K52" s="6"/>
      <c r="L52" s="6"/>
      <c r="M52" s="7"/>
      <c r="N52" s="7"/>
      <c r="O52" s="6"/>
      <c r="P52" s="6"/>
      <c r="Q52" s="6"/>
      <c r="R52" s="6"/>
      <c r="S52" s="6"/>
      <c r="T52" s="7"/>
      <c r="U52" s="7"/>
      <c r="V52" s="6"/>
      <c r="W52" s="6"/>
      <c r="X52" s="6"/>
      <c r="Y52" s="6"/>
      <c r="Z52" s="6"/>
      <c r="AA52" s="7">
        <v>8</v>
      </c>
      <c r="AB52" s="7">
        <v>8</v>
      </c>
      <c r="AC52" s="6">
        <v>8</v>
      </c>
      <c r="AD52" s="6"/>
      <c r="AE52" s="6">
        <v>8</v>
      </c>
      <c r="AF52" s="6">
        <v>8</v>
      </c>
      <c r="AG52" s="6">
        <v>8</v>
      </c>
      <c r="AH52" s="7"/>
      <c r="AI52" s="7"/>
      <c r="AJ52" s="6">
        <v>8</v>
      </c>
      <c r="AK52" s="7" t="s">
        <v>226</v>
      </c>
      <c r="AL52" s="6">
        <v>8</v>
      </c>
      <c r="AM52" s="63">
        <f t="shared" ref="AM52" si="401">COUNT(H52:AL52)+COUNTIF(H52:AL52,"8д")+COUNTIF(H52:AL52,"8/3")+COUNTIF(H52:AL52,"3/8")+COUNTIF(H52:AL52,"4/8")+COUNTIF(H52:AL52,"8/4")+COUNTIF(H52:AL52,"3/6")+COUNTIF(H52:AL52,"10/1")+COUNTIF(H52:AL52,"5/6")+COUNTIF(H52:AL52,"6/5")+COUNTIF(H52:AL52,"7/4")+COUNTIF(H52:AL52,"4/7")+COUNTIF(H52:AL52,"4д")+COUNTIF(H52:AL52,"2/9")+COUNTIF(H52:AL52,"2д")+COUNTIF(H52:AL52,"4/6")+COUNTIF(H52:AL52,"2/8")+COUNTIF(H52:AL52,"2/1")+COUNTIF(H52:AL52,"6/3")</f>
        <v>8</v>
      </c>
      <c r="AN52" s="64">
        <f t="shared" ref="AN52" si="402">COUNTIF(H52:AL52,"О")</f>
        <v>0</v>
      </c>
      <c r="AO52" s="64">
        <f t="shared" ref="AO52" si="403">COUNTIF(H52:AL52,"Р")</f>
        <v>0</v>
      </c>
      <c r="AP52" s="64">
        <f t="shared" ref="AP52" si="404">COUNTIF(H52:AL52,"Б")</f>
        <v>0</v>
      </c>
      <c r="AQ52" s="64">
        <f t="shared" ref="AQ52" si="405">COUNTIF(H52:AL52,"Г")+COUNTIF(H52:AL52,"Д")</f>
        <v>0</v>
      </c>
      <c r="AR52" s="64">
        <f t="shared" ref="AR52" si="406">COUNTIF(H52:AL52,"А")</f>
        <v>0</v>
      </c>
      <c r="AS52" s="64">
        <f t="shared" ref="AS52" si="407">COUNTIF(H52:AL52,"У")</f>
        <v>0</v>
      </c>
      <c r="AT52" s="64">
        <f t="shared" ref="AT52" si="408">COUNTIF(H52:AL52,"П")</f>
        <v>0</v>
      </c>
      <c r="AU52" s="64">
        <f t="shared" ref="AU52" si="409">COUNTIF(H52:AL52,"К")+COUNTIF(H52:AL52,"Кд")</f>
        <v>0</v>
      </c>
      <c r="AV52" s="64">
        <f t="shared" ref="AV52" si="410">COUNTIF(H52:AL52,"В")</f>
        <v>1</v>
      </c>
      <c r="AW52" s="64">
        <f t="shared" ref="AW52" si="411">SUM(AM52:AV52)</f>
        <v>9</v>
      </c>
      <c r="AX52" s="64">
        <f t="shared" ref="AX52" si="412">AY52+BD52</f>
        <v>64</v>
      </c>
      <c r="AY52" s="65">
        <f t="shared" ref="AY52" si="413">SUM(H52:AL52)+COUNTIF(H52:AL52,"8/3")*11+COUNTIF(H52:AL52,"3/8")*11+COUNTIF(H52:AL52,"4/8")*12+COUNTIF(H52:AL52,"8/4")*12+COUNTIF(H52:AL52,"2/9")*11+COUNTIF(H52:AL52,"4/7")*11+COUNTIF(H52:AL52,"7/4")*11+COUNTIF(H52:AL52,"6/5")*11+COUNTIF(H52:AL52,"5/6")*11+COUNTIF(H52:AL52,"4/6")*10+COUNTIF(H52:AL52,"2/1")*3+COUNTIF(H52:AL52,"6/3")*9+COUNTIF(H52:AL52,"2/8")*10+COUNTIF(H52:AL52,"1/10")*11</f>
        <v>64</v>
      </c>
      <c r="AZ52" s="66"/>
      <c r="BA52" s="66"/>
      <c r="BB52" s="66"/>
      <c r="BC52" s="67">
        <f t="shared" ref="BC52" si="414">COUNTIF(H52:AL52,"8/3")*8+COUNTIF(H52:AL52,"3/8")*3+COUNTIF(H52:AL52,"4/8")*4+COUNTIF(H52:AL52,"8/4")*8+COUNTIF(H52:AL52,"2/9")*2+COUNTIF(H52:AL52,"4/7")*4+COUNTIF(H52:AL52,"7/4")*7+COUNTIF(H52:AL52,"6/5")*6+COUNTIF(H52:AL52,"5/6")*5+COUNTIF(H52:AL52,"4/6")*4+COUNTIF(H52:AL52,"2/1")*2+COUNTIF(H52:AL52,"6/3")*6+COUNTIF(H52:AL52,"2/8")*2+COUNTIF(H52:AL52,"1/10")*1</f>
        <v>0</v>
      </c>
      <c r="BD52" s="64">
        <f t="shared" ref="BD52" si="415">COUNTIF(H52:AL52,"8д")*8+COUNTIF(H52:AL52,"3д")*3+COUNTIF(H52:AL52,"4д")*4+COUNTIF(H52:AL52,"5д")*5+COUNTIF(H52:AL52,"6д")*6+COUNTIF(H52:AL52,"7д")*7+COUNTIF(H52:AL52,"2д")*2+COUNTIF(H52:AL52,"1д")*1</f>
        <v>0</v>
      </c>
      <c r="BE52" s="68"/>
      <c r="BF52" s="68"/>
      <c r="BG52" s="85"/>
      <c r="BH52" s="85"/>
      <c r="BI52" s="85"/>
      <c r="BJ52" s="85"/>
      <c r="BK52" s="85"/>
    </row>
    <row r="53" spans="1:64" s="1" customFormat="1" ht="39.75" customHeight="1" x14ac:dyDescent="0.45">
      <c r="A53" s="3"/>
      <c r="B53" s="36" t="s">
        <v>273</v>
      </c>
      <c r="C53" s="32">
        <v>1987</v>
      </c>
      <c r="D53" s="33" t="s">
        <v>173</v>
      </c>
      <c r="E53" s="34">
        <v>2</v>
      </c>
      <c r="F53" s="12">
        <v>107030001</v>
      </c>
      <c r="G53" s="8"/>
      <c r="H53" s="6"/>
      <c r="I53" s="6"/>
      <c r="J53" s="6"/>
      <c r="K53" s="6"/>
      <c r="L53" s="6"/>
      <c r="M53" s="7"/>
      <c r="N53" s="7"/>
      <c r="O53" s="6"/>
      <c r="P53" s="6"/>
      <c r="Q53" s="6"/>
      <c r="R53" s="6"/>
      <c r="S53" s="6"/>
      <c r="T53" s="7"/>
      <c r="U53" s="7"/>
      <c r="V53" s="6"/>
      <c r="W53" s="6" t="s">
        <v>226</v>
      </c>
      <c r="X53" s="6">
        <v>8</v>
      </c>
      <c r="Y53" s="6">
        <v>8</v>
      </c>
      <c r="Z53" s="6">
        <v>8</v>
      </c>
      <c r="AA53" s="7"/>
      <c r="AB53" s="7"/>
      <c r="AC53" s="6"/>
      <c r="AD53" s="6">
        <v>8</v>
      </c>
      <c r="AE53" s="6"/>
      <c r="AF53" s="6"/>
      <c r="AG53" s="6"/>
      <c r="AH53" s="7">
        <v>8</v>
      </c>
      <c r="AI53" s="7">
        <v>8</v>
      </c>
      <c r="AJ53" s="6"/>
      <c r="AK53" s="7"/>
      <c r="AL53" s="6"/>
      <c r="AM53" s="63">
        <f t="shared" ref="AM53" si="416">COUNT(H53:AL53)+COUNTIF(H53:AL53,"8д")+COUNTIF(H53:AL53,"8/3")+COUNTIF(H53:AL53,"3/8")+COUNTIF(H53:AL53,"4/8")+COUNTIF(H53:AL53,"8/4")+COUNTIF(H53:AL53,"3/6")+COUNTIF(H53:AL53,"10/1")+COUNTIF(H53:AL53,"5/6")+COUNTIF(H53:AL53,"6/5")+COUNTIF(H53:AL53,"7/4")+COUNTIF(H53:AL53,"4/7")+COUNTIF(H53:AL53,"4д")+COUNTIF(H53:AL53,"2/9")+COUNTIF(H53:AL53,"2д")+COUNTIF(H53:AL53,"4/6")+COUNTIF(H53:AL53,"2/8")+COUNTIF(H53:AL53,"2/1")+COUNTIF(H53:AL53,"6/3")</f>
        <v>6</v>
      </c>
      <c r="AN53" s="64">
        <f t="shared" ref="AN53" si="417">COUNTIF(H53:AL53,"О")</f>
        <v>0</v>
      </c>
      <c r="AO53" s="64">
        <f t="shared" ref="AO53" si="418">COUNTIF(H53:AL53,"Р")</f>
        <v>0</v>
      </c>
      <c r="AP53" s="64">
        <f t="shared" ref="AP53" si="419">COUNTIF(H53:AL53,"Б")</f>
        <v>0</v>
      </c>
      <c r="AQ53" s="64">
        <f t="shared" ref="AQ53" si="420">COUNTIF(H53:AL53,"Г")+COUNTIF(H53:AL53,"Д")</f>
        <v>0</v>
      </c>
      <c r="AR53" s="64">
        <f t="shared" ref="AR53" si="421">COUNTIF(H53:AL53,"А")</f>
        <v>0</v>
      </c>
      <c r="AS53" s="64">
        <f t="shared" ref="AS53" si="422">COUNTIF(H53:AL53,"У")</f>
        <v>0</v>
      </c>
      <c r="AT53" s="64">
        <f t="shared" ref="AT53" si="423">COUNTIF(H53:AL53,"П")</f>
        <v>0</v>
      </c>
      <c r="AU53" s="64">
        <f t="shared" ref="AU53" si="424">COUNTIF(H53:AL53,"К")+COUNTIF(H53:AL53,"Кд")</f>
        <v>0</v>
      </c>
      <c r="AV53" s="64">
        <f t="shared" ref="AV53" si="425">COUNTIF(H53:AL53,"В")</f>
        <v>1</v>
      </c>
      <c r="AW53" s="64">
        <f t="shared" ref="AW53" si="426">SUM(AM53:AV53)</f>
        <v>7</v>
      </c>
      <c r="AX53" s="64">
        <f t="shared" ref="AX53" si="427">AY53+BD53</f>
        <v>48</v>
      </c>
      <c r="AY53" s="65">
        <f t="shared" ref="AY53" si="428">SUM(H53:AL53)+COUNTIF(H53:AL53,"8/3")*11+COUNTIF(H53:AL53,"3/8")*11+COUNTIF(H53:AL53,"4/8")*12+COUNTIF(H53:AL53,"8/4")*12+COUNTIF(H53:AL53,"2/9")*11+COUNTIF(H53:AL53,"4/7")*11+COUNTIF(H53:AL53,"7/4")*11+COUNTIF(H53:AL53,"6/5")*11+COUNTIF(H53:AL53,"5/6")*11+COUNTIF(H53:AL53,"4/6")*10+COUNTIF(H53:AL53,"2/1")*3+COUNTIF(H53:AL53,"6/3")*9+COUNTIF(H53:AL53,"2/8")*10+COUNTIF(H53:AL53,"1/10")*11</f>
        <v>48</v>
      </c>
      <c r="AZ53" s="66"/>
      <c r="BA53" s="66"/>
      <c r="BB53" s="66"/>
      <c r="BC53" s="67">
        <f t="shared" ref="BC53" si="429">COUNTIF(H53:AL53,"8/3")*8+COUNTIF(H53:AL53,"3/8")*3+COUNTIF(H53:AL53,"4/8")*4+COUNTIF(H53:AL53,"8/4")*8+COUNTIF(H53:AL53,"2/9")*2+COUNTIF(H53:AL53,"4/7")*4+COUNTIF(H53:AL53,"7/4")*7+COUNTIF(H53:AL53,"6/5")*6+COUNTIF(H53:AL53,"5/6")*5+COUNTIF(H53:AL53,"4/6")*4+COUNTIF(H53:AL53,"2/1")*2+COUNTIF(H53:AL53,"6/3")*6+COUNTIF(H53:AL53,"2/8")*2+COUNTIF(H53:AL53,"1/10")*1</f>
        <v>0</v>
      </c>
      <c r="BD53" s="64">
        <f t="shared" ref="BD53" si="430">COUNTIF(H53:AL53,"8д")*8+COUNTIF(H53:AL53,"3д")*3+COUNTIF(H53:AL53,"4д")*4+COUNTIF(H53:AL53,"5д")*5+COUNTIF(H53:AL53,"6д")*6+COUNTIF(H53:AL53,"7д")*7+COUNTIF(H53:AL53,"2д")*2+COUNTIF(H53:AL53,"1д")*1</f>
        <v>0</v>
      </c>
      <c r="BE53" s="68"/>
      <c r="BF53" s="68"/>
      <c r="BG53" s="85"/>
      <c r="BH53" s="85"/>
      <c r="BI53" s="85"/>
      <c r="BJ53" s="85"/>
      <c r="BK53" s="85"/>
    </row>
    <row r="54" spans="1:64" s="1" customFormat="1" ht="39.950000000000003" customHeight="1" x14ac:dyDescent="0.45">
      <c r="A54" s="3">
        <v>35</v>
      </c>
      <c r="B54" s="37" t="s">
        <v>58</v>
      </c>
      <c r="C54" s="16">
        <v>2820</v>
      </c>
      <c r="D54" s="5" t="s">
        <v>59</v>
      </c>
      <c r="E54" s="16">
        <v>4</v>
      </c>
      <c r="F54" s="3">
        <v>107030001</v>
      </c>
      <c r="G54" s="4"/>
      <c r="H54" s="6">
        <v>8</v>
      </c>
      <c r="I54" s="6">
        <v>8</v>
      </c>
      <c r="J54" s="6">
        <v>8</v>
      </c>
      <c r="K54" s="6">
        <v>8</v>
      </c>
      <c r="L54" s="6">
        <v>8</v>
      </c>
      <c r="M54" s="7" t="s">
        <v>226</v>
      </c>
      <c r="N54" s="7" t="s">
        <v>226</v>
      </c>
      <c r="O54" s="6">
        <v>8</v>
      </c>
      <c r="P54" s="6">
        <v>8</v>
      </c>
      <c r="Q54" s="6">
        <v>8</v>
      </c>
      <c r="R54" s="6">
        <v>8</v>
      </c>
      <c r="S54" s="6">
        <v>8</v>
      </c>
      <c r="T54" s="7" t="s">
        <v>226</v>
      </c>
      <c r="U54" s="7" t="s">
        <v>226</v>
      </c>
      <c r="V54" s="6">
        <v>8</v>
      </c>
      <c r="W54" s="6">
        <v>8</v>
      </c>
      <c r="X54" s="6">
        <v>8</v>
      </c>
      <c r="Y54" s="6">
        <v>8</v>
      </c>
      <c r="Z54" s="6">
        <v>8</v>
      </c>
      <c r="AA54" s="7" t="s">
        <v>226</v>
      </c>
      <c r="AB54" s="7" t="s">
        <v>226</v>
      </c>
      <c r="AC54" s="6">
        <v>8</v>
      </c>
      <c r="AD54" s="6">
        <v>8</v>
      </c>
      <c r="AE54" s="6">
        <v>8</v>
      </c>
      <c r="AF54" s="6">
        <v>8</v>
      </c>
      <c r="AG54" s="6">
        <v>8</v>
      </c>
      <c r="AH54" s="7" t="s">
        <v>226</v>
      </c>
      <c r="AI54" s="7" t="s">
        <v>226</v>
      </c>
      <c r="AJ54" s="6">
        <v>8</v>
      </c>
      <c r="AK54" s="7" t="s">
        <v>226</v>
      </c>
      <c r="AL54" s="6">
        <v>8</v>
      </c>
      <c r="AM54" s="63">
        <f t="shared" si="90"/>
        <v>22</v>
      </c>
      <c r="AN54" s="64">
        <f t="shared" si="91"/>
        <v>0</v>
      </c>
      <c r="AO54" s="64">
        <f t="shared" si="92"/>
        <v>0</v>
      </c>
      <c r="AP54" s="64">
        <f t="shared" si="93"/>
        <v>0</v>
      </c>
      <c r="AQ54" s="64">
        <f t="shared" si="94"/>
        <v>0</v>
      </c>
      <c r="AR54" s="64">
        <f t="shared" si="95"/>
        <v>0</v>
      </c>
      <c r="AS54" s="64">
        <f t="shared" si="96"/>
        <v>0</v>
      </c>
      <c r="AT54" s="64">
        <f t="shared" si="97"/>
        <v>0</v>
      </c>
      <c r="AU54" s="64">
        <f t="shared" si="98"/>
        <v>0</v>
      </c>
      <c r="AV54" s="64">
        <f t="shared" si="99"/>
        <v>9</v>
      </c>
      <c r="AW54" s="64">
        <f t="shared" si="100"/>
        <v>31</v>
      </c>
      <c r="AX54" s="64">
        <f t="shared" si="101"/>
        <v>176</v>
      </c>
      <c r="AY54" s="65">
        <f t="shared" si="102"/>
        <v>176</v>
      </c>
      <c r="AZ54" s="66"/>
      <c r="BA54" s="66"/>
      <c r="BB54" s="66"/>
      <c r="BC54" s="67">
        <f t="shared" si="103"/>
        <v>0</v>
      </c>
      <c r="BD54" s="64">
        <f t="shared" si="104"/>
        <v>0</v>
      </c>
      <c r="BE54" s="68"/>
      <c r="BF54" s="68"/>
      <c r="BG54" s="85"/>
      <c r="BH54" s="85"/>
      <c r="BI54" s="85"/>
      <c r="BJ54" s="85"/>
      <c r="BK54" s="85"/>
    </row>
    <row r="55" spans="1:64" s="1" customFormat="1" ht="39.950000000000003" customHeight="1" x14ac:dyDescent="0.45">
      <c r="A55" s="3">
        <v>36</v>
      </c>
      <c r="B55" s="38" t="s">
        <v>62</v>
      </c>
      <c r="C55" s="16">
        <v>884</v>
      </c>
      <c r="D55" s="5" t="s">
        <v>63</v>
      </c>
      <c r="E55" s="16">
        <v>5</v>
      </c>
      <c r="F55" s="3">
        <v>107030001</v>
      </c>
      <c r="G55" s="4"/>
      <c r="H55" s="6">
        <v>11</v>
      </c>
      <c r="I55" s="6">
        <v>11</v>
      </c>
      <c r="J55" s="6">
        <v>11</v>
      </c>
      <c r="K55" s="6">
        <v>11</v>
      </c>
      <c r="L55" s="6">
        <v>11</v>
      </c>
      <c r="M55" s="7">
        <v>11</v>
      </c>
      <c r="N55" s="7">
        <v>11</v>
      </c>
      <c r="O55" s="6">
        <v>11</v>
      </c>
      <c r="P55" s="6">
        <v>11</v>
      </c>
      <c r="Q55" s="6">
        <v>11</v>
      </c>
      <c r="R55" s="6">
        <v>11</v>
      </c>
      <c r="S55" s="6">
        <v>11</v>
      </c>
      <c r="T55" s="7">
        <v>11</v>
      </c>
      <c r="U55" s="7">
        <v>11</v>
      </c>
      <c r="V55" s="6">
        <v>11</v>
      </c>
      <c r="W55" s="6" t="s">
        <v>225</v>
      </c>
      <c r="X55" s="6" t="s">
        <v>226</v>
      </c>
      <c r="Y55" s="6" t="s">
        <v>226</v>
      </c>
      <c r="Z55" s="6" t="s">
        <v>226</v>
      </c>
      <c r="AA55" s="7" t="s">
        <v>226</v>
      </c>
      <c r="AB55" s="7" t="s">
        <v>226</v>
      </c>
      <c r="AC55" s="6" t="s">
        <v>226</v>
      </c>
      <c r="AD55" s="6" t="s">
        <v>226</v>
      </c>
      <c r="AE55" s="6" t="s">
        <v>226</v>
      </c>
      <c r="AF55" s="6" t="s">
        <v>226</v>
      </c>
      <c r="AG55" s="6" t="s">
        <v>226</v>
      </c>
      <c r="AH55" s="7" t="s">
        <v>226</v>
      </c>
      <c r="AI55" s="7" t="s">
        <v>226</v>
      </c>
      <c r="AJ55" s="6" t="s">
        <v>226</v>
      </c>
      <c r="AK55" s="7" t="s">
        <v>226</v>
      </c>
      <c r="AL55" s="8" t="s">
        <v>225</v>
      </c>
      <c r="AM55" s="63">
        <f t="shared" si="90"/>
        <v>17</v>
      </c>
      <c r="AN55" s="64">
        <f t="shared" si="91"/>
        <v>0</v>
      </c>
      <c r="AO55" s="64">
        <f t="shared" si="92"/>
        <v>0</v>
      </c>
      <c r="AP55" s="64">
        <f t="shared" si="93"/>
        <v>0</v>
      </c>
      <c r="AQ55" s="64">
        <f t="shared" si="94"/>
        <v>0</v>
      </c>
      <c r="AR55" s="64">
        <f t="shared" si="95"/>
        <v>0</v>
      </c>
      <c r="AS55" s="64">
        <f t="shared" si="96"/>
        <v>0</v>
      </c>
      <c r="AT55" s="64">
        <f t="shared" si="97"/>
        <v>0</v>
      </c>
      <c r="AU55" s="64">
        <f t="shared" si="98"/>
        <v>0</v>
      </c>
      <c r="AV55" s="64">
        <f t="shared" si="99"/>
        <v>14</v>
      </c>
      <c r="AW55" s="64">
        <f t="shared" si="100"/>
        <v>31</v>
      </c>
      <c r="AX55" s="64">
        <f t="shared" si="101"/>
        <v>181</v>
      </c>
      <c r="AY55" s="65">
        <f t="shared" si="102"/>
        <v>165</v>
      </c>
      <c r="AZ55" s="66"/>
      <c r="BA55" s="66"/>
      <c r="BB55" s="66"/>
      <c r="BC55" s="67">
        <f t="shared" si="103"/>
        <v>0</v>
      </c>
      <c r="BD55" s="64">
        <f t="shared" si="104"/>
        <v>16</v>
      </c>
      <c r="BE55" s="68"/>
      <c r="BF55" s="68"/>
      <c r="BG55" s="85"/>
      <c r="BH55" s="85"/>
      <c r="BI55" s="85"/>
      <c r="BJ55" s="85"/>
      <c r="BK55" s="85"/>
    </row>
    <row r="56" spans="1:64" s="1" customFormat="1" ht="51" customHeight="1" x14ac:dyDescent="0.45">
      <c r="A56" s="3">
        <v>37</v>
      </c>
      <c r="B56" s="43" t="s">
        <v>147</v>
      </c>
      <c r="C56" s="16">
        <v>885</v>
      </c>
      <c r="D56" s="5" t="s">
        <v>144</v>
      </c>
      <c r="E56" s="16">
        <v>5</v>
      </c>
      <c r="F56" s="3">
        <v>107060007</v>
      </c>
      <c r="G56" s="4"/>
      <c r="H56" s="8" t="s">
        <v>225</v>
      </c>
      <c r="I56" s="6" t="s">
        <v>226</v>
      </c>
      <c r="J56" s="8" t="s">
        <v>226</v>
      </c>
      <c r="K56" s="6" t="s">
        <v>226</v>
      </c>
      <c r="L56" s="6" t="s">
        <v>226</v>
      </c>
      <c r="M56" s="7" t="s">
        <v>226</v>
      </c>
      <c r="N56" s="7" t="s">
        <v>226</v>
      </c>
      <c r="O56" s="6" t="s">
        <v>226</v>
      </c>
      <c r="P56" s="8" t="s">
        <v>226</v>
      </c>
      <c r="Q56" s="6" t="s">
        <v>226</v>
      </c>
      <c r="R56" s="8" t="s">
        <v>226</v>
      </c>
      <c r="S56" s="6" t="s">
        <v>226</v>
      </c>
      <c r="T56" s="7" t="s">
        <v>226</v>
      </c>
      <c r="U56" s="7" t="s">
        <v>225</v>
      </c>
      <c r="V56" s="6" t="s">
        <v>225</v>
      </c>
      <c r="W56" s="8" t="s">
        <v>231</v>
      </c>
      <c r="X56" s="6">
        <v>12</v>
      </c>
      <c r="Y56" s="8" t="s">
        <v>231</v>
      </c>
      <c r="Z56" s="6">
        <v>12</v>
      </c>
      <c r="AA56" s="13" t="s">
        <v>231</v>
      </c>
      <c r="AB56" s="7">
        <v>12</v>
      </c>
      <c r="AC56" s="8" t="s">
        <v>231</v>
      </c>
      <c r="AD56" s="6">
        <v>12</v>
      </c>
      <c r="AE56" s="8" t="s">
        <v>231</v>
      </c>
      <c r="AF56" s="6">
        <v>12</v>
      </c>
      <c r="AG56" s="8" t="s">
        <v>231</v>
      </c>
      <c r="AH56" s="7">
        <v>12</v>
      </c>
      <c r="AI56" s="13" t="s">
        <v>231</v>
      </c>
      <c r="AJ56" s="6">
        <v>12</v>
      </c>
      <c r="AK56" s="13" t="s">
        <v>231</v>
      </c>
      <c r="AL56" s="6">
        <v>12</v>
      </c>
      <c r="AM56" s="63">
        <f t="shared" si="90"/>
        <v>19</v>
      </c>
      <c r="AN56" s="64">
        <f t="shared" si="91"/>
        <v>0</v>
      </c>
      <c r="AO56" s="64">
        <f t="shared" si="92"/>
        <v>0</v>
      </c>
      <c r="AP56" s="64">
        <f t="shared" si="93"/>
        <v>0</v>
      </c>
      <c r="AQ56" s="64">
        <f t="shared" si="94"/>
        <v>0</v>
      </c>
      <c r="AR56" s="64">
        <f t="shared" si="95"/>
        <v>0</v>
      </c>
      <c r="AS56" s="64">
        <f t="shared" si="96"/>
        <v>0</v>
      </c>
      <c r="AT56" s="64">
        <f t="shared" si="97"/>
        <v>0</v>
      </c>
      <c r="AU56" s="64">
        <f t="shared" si="98"/>
        <v>0</v>
      </c>
      <c r="AV56" s="64">
        <f t="shared" si="99"/>
        <v>12</v>
      </c>
      <c r="AW56" s="64">
        <f t="shared" si="100"/>
        <v>31</v>
      </c>
      <c r="AX56" s="64">
        <f t="shared" si="101"/>
        <v>216</v>
      </c>
      <c r="AY56" s="65">
        <f t="shared" si="102"/>
        <v>192</v>
      </c>
      <c r="AZ56" s="66"/>
      <c r="BA56" s="66"/>
      <c r="BB56" s="66">
        <v>12</v>
      </c>
      <c r="BC56" s="67">
        <f t="shared" si="103"/>
        <v>64</v>
      </c>
      <c r="BD56" s="64">
        <f t="shared" si="104"/>
        <v>24</v>
      </c>
      <c r="BE56" s="68"/>
      <c r="BF56" s="68"/>
      <c r="BG56" s="85">
        <f>64618/163.33*AY56</f>
        <v>75960.668585073159</v>
      </c>
      <c r="BH56" s="85">
        <f>64618/163.33*BB56/2</f>
        <v>2373.7708932835362</v>
      </c>
      <c r="BI56" s="85">
        <f>64618/163.33*BC56/5</f>
        <v>5064.0445723382109</v>
      </c>
      <c r="BJ56" s="85">
        <f>64618/163.33*BD56</f>
        <v>9495.0835731341449</v>
      </c>
      <c r="BK56" s="85">
        <f>BG56*0.2</f>
        <v>15192.133717014633</v>
      </c>
      <c r="BL56" s="87">
        <f>BG56+BH56+BI56+BJ56+BK56</f>
        <v>108085.70134084369</v>
      </c>
    </row>
    <row r="57" spans="1:64" s="1" customFormat="1" ht="45" customHeight="1" x14ac:dyDescent="0.45">
      <c r="A57" s="3">
        <v>38</v>
      </c>
      <c r="B57" s="36" t="s">
        <v>41</v>
      </c>
      <c r="C57" s="14">
        <v>886</v>
      </c>
      <c r="D57" s="15" t="s">
        <v>33</v>
      </c>
      <c r="E57" s="16"/>
      <c r="F57" s="3">
        <v>107010001</v>
      </c>
      <c r="G57" s="4"/>
      <c r="H57" s="6">
        <v>8</v>
      </c>
      <c r="I57" s="6">
        <v>8</v>
      </c>
      <c r="J57" s="6">
        <v>8</v>
      </c>
      <c r="K57" s="6">
        <v>8</v>
      </c>
      <c r="L57" s="6">
        <v>8</v>
      </c>
      <c r="M57" s="7" t="s">
        <v>226</v>
      </c>
      <c r="N57" s="7" t="s">
        <v>226</v>
      </c>
      <c r="O57" s="6">
        <v>8</v>
      </c>
      <c r="P57" s="6">
        <v>8</v>
      </c>
      <c r="Q57" s="6">
        <v>8</v>
      </c>
      <c r="R57" s="6">
        <v>8</v>
      </c>
      <c r="S57" s="6">
        <v>8</v>
      </c>
      <c r="T57" s="7" t="s">
        <v>226</v>
      </c>
      <c r="U57" s="7" t="s">
        <v>226</v>
      </c>
      <c r="V57" s="6">
        <v>8</v>
      </c>
      <c r="W57" s="6">
        <v>8</v>
      </c>
      <c r="X57" s="6">
        <v>8</v>
      </c>
      <c r="Y57" s="6">
        <v>8</v>
      </c>
      <c r="Z57" s="6">
        <v>8</v>
      </c>
      <c r="AA57" s="7" t="s">
        <v>226</v>
      </c>
      <c r="AB57" s="7" t="s">
        <v>226</v>
      </c>
      <c r="AC57" s="6">
        <v>8</v>
      </c>
      <c r="AD57" s="6">
        <v>8</v>
      </c>
      <c r="AE57" s="6">
        <v>8</v>
      </c>
      <c r="AF57" s="6">
        <v>8</v>
      </c>
      <c r="AG57" s="6">
        <v>8</v>
      </c>
      <c r="AH57" s="7" t="s">
        <v>226</v>
      </c>
      <c r="AI57" s="7" t="s">
        <v>226</v>
      </c>
      <c r="AJ57" s="6">
        <v>8</v>
      </c>
      <c r="AK57" s="7" t="s">
        <v>226</v>
      </c>
      <c r="AL57" s="6">
        <v>8</v>
      </c>
      <c r="AM57" s="63">
        <f t="shared" si="90"/>
        <v>22</v>
      </c>
      <c r="AN57" s="64">
        <f t="shared" si="91"/>
        <v>0</v>
      </c>
      <c r="AO57" s="64">
        <f t="shared" si="92"/>
        <v>0</v>
      </c>
      <c r="AP57" s="64">
        <f t="shared" si="93"/>
        <v>0</v>
      </c>
      <c r="AQ57" s="64">
        <f t="shared" si="94"/>
        <v>0</v>
      </c>
      <c r="AR57" s="64">
        <f t="shared" si="95"/>
        <v>0</v>
      </c>
      <c r="AS57" s="64">
        <f t="shared" si="96"/>
        <v>0</v>
      </c>
      <c r="AT57" s="64">
        <f t="shared" si="97"/>
        <v>0</v>
      </c>
      <c r="AU57" s="64">
        <f t="shared" si="98"/>
        <v>0</v>
      </c>
      <c r="AV57" s="64">
        <f t="shared" si="99"/>
        <v>9</v>
      </c>
      <c r="AW57" s="64">
        <f t="shared" si="100"/>
        <v>31</v>
      </c>
      <c r="AX57" s="64">
        <f t="shared" si="101"/>
        <v>176</v>
      </c>
      <c r="AY57" s="65">
        <f t="shared" si="102"/>
        <v>176</v>
      </c>
      <c r="AZ57" s="66"/>
      <c r="BA57" s="66"/>
      <c r="BB57" s="66"/>
      <c r="BC57" s="67">
        <f t="shared" si="103"/>
        <v>0</v>
      </c>
      <c r="BD57" s="64">
        <f t="shared" si="104"/>
        <v>0</v>
      </c>
      <c r="BE57" s="68"/>
      <c r="BF57" s="68"/>
      <c r="BG57" s="85"/>
      <c r="BH57" s="85"/>
      <c r="BI57" s="85"/>
      <c r="BJ57" s="85"/>
      <c r="BK57" s="85"/>
    </row>
    <row r="58" spans="1:64" s="1" customFormat="1" ht="39.950000000000003" customHeight="1" x14ac:dyDescent="0.45">
      <c r="A58" s="3">
        <v>39</v>
      </c>
      <c r="B58" s="52" t="s">
        <v>197</v>
      </c>
      <c r="C58" s="14">
        <v>2582</v>
      </c>
      <c r="D58" s="15" t="s">
        <v>173</v>
      </c>
      <c r="E58" s="16">
        <v>3</v>
      </c>
      <c r="F58" s="3">
        <v>107060001</v>
      </c>
      <c r="G58" s="4"/>
      <c r="H58" s="6">
        <v>11</v>
      </c>
      <c r="I58" s="6">
        <v>11</v>
      </c>
      <c r="J58" s="6">
        <v>11</v>
      </c>
      <c r="K58" s="6">
        <v>11</v>
      </c>
      <c r="L58" s="6">
        <v>11</v>
      </c>
      <c r="M58" s="7">
        <v>11</v>
      </c>
      <c r="N58" s="7">
        <v>11</v>
      </c>
      <c r="O58" s="6">
        <v>11</v>
      </c>
      <c r="P58" s="6">
        <v>11</v>
      </c>
      <c r="Q58" s="6">
        <v>11</v>
      </c>
      <c r="R58" s="6">
        <v>11</v>
      </c>
      <c r="S58" s="6">
        <v>11</v>
      </c>
      <c r="T58" s="7">
        <v>11</v>
      </c>
      <c r="U58" s="7">
        <v>11</v>
      </c>
      <c r="V58" s="6">
        <v>11</v>
      </c>
      <c r="W58" s="6" t="s">
        <v>226</v>
      </c>
      <c r="X58" s="6" t="s">
        <v>226</v>
      </c>
      <c r="Y58" s="6" t="s">
        <v>226</v>
      </c>
      <c r="Z58" s="6" t="s">
        <v>226</v>
      </c>
      <c r="AA58" s="7" t="s">
        <v>226</v>
      </c>
      <c r="AB58" s="7" t="s">
        <v>226</v>
      </c>
      <c r="AC58" s="6" t="s">
        <v>226</v>
      </c>
      <c r="AD58" s="6" t="s">
        <v>226</v>
      </c>
      <c r="AE58" s="6" t="s">
        <v>226</v>
      </c>
      <c r="AF58" s="6" t="s">
        <v>226</v>
      </c>
      <c r="AG58" s="6" t="s">
        <v>226</v>
      </c>
      <c r="AH58" s="7" t="s">
        <v>226</v>
      </c>
      <c r="AI58" s="7" t="s">
        <v>226</v>
      </c>
      <c r="AJ58" s="6" t="s">
        <v>226</v>
      </c>
      <c r="AK58" s="7" t="s">
        <v>226</v>
      </c>
      <c r="AL58" s="6" t="s">
        <v>226</v>
      </c>
      <c r="AM58" s="63">
        <f t="shared" si="90"/>
        <v>15</v>
      </c>
      <c r="AN58" s="64">
        <f t="shared" si="91"/>
        <v>0</v>
      </c>
      <c r="AO58" s="64">
        <f t="shared" si="92"/>
        <v>0</v>
      </c>
      <c r="AP58" s="64">
        <f t="shared" si="93"/>
        <v>0</v>
      </c>
      <c r="AQ58" s="64">
        <f t="shared" si="94"/>
        <v>0</v>
      </c>
      <c r="AR58" s="64">
        <f t="shared" si="95"/>
        <v>0</v>
      </c>
      <c r="AS58" s="64">
        <f t="shared" si="96"/>
        <v>0</v>
      </c>
      <c r="AT58" s="64">
        <f t="shared" si="97"/>
        <v>0</v>
      </c>
      <c r="AU58" s="64">
        <f t="shared" si="98"/>
        <v>0</v>
      </c>
      <c r="AV58" s="64">
        <f t="shared" si="99"/>
        <v>16</v>
      </c>
      <c r="AW58" s="64">
        <f t="shared" si="100"/>
        <v>31</v>
      </c>
      <c r="AX58" s="64">
        <f t="shared" si="101"/>
        <v>165</v>
      </c>
      <c r="AY58" s="65">
        <f t="shared" si="102"/>
        <v>165</v>
      </c>
      <c r="AZ58" s="66"/>
      <c r="BA58" s="66"/>
      <c r="BB58" s="66"/>
      <c r="BC58" s="67">
        <f t="shared" si="103"/>
        <v>0</v>
      </c>
      <c r="BD58" s="64">
        <f t="shared" si="104"/>
        <v>0</v>
      </c>
      <c r="BE58" s="68"/>
      <c r="BF58" s="68"/>
      <c r="BG58" s="85"/>
      <c r="BH58" s="85"/>
      <c r="BI58" s="85"/>
      <c r="BJ58" s="85"/>
      <c r="BK58" s="85"/>
    </row>
    <row r="59" spans="1:64" s="1" customFormat="1" ht="39.950000000000003" customHeight="1" x14ac:dyDescent="0.45">
      <c r="A59" s="3">
        <v>40</v>
      </c>
      <c r="B59" s="38" t="s">
        <v>148</v>
      </c>
      <c r="C59" s="16">
        <v>893</v>
      </c>
      <c r="D59" s="5" t="s">
        <v>149</v>
      </c>
      <c r="E59" s="6">
        <v>5</v>
      </c>
      <c r="F59" s="3">
        <v>107030001</v>
      </c>
      <c r="G59" s="4"/>
      <c r="H59" s="6"/>
      <c r="I59" s="6"/>
      <c r="J59" s="6"/>
      <c r="K59" s="6"/>
      <c r="L59" s="6"/>
      <c r="M59" s="7"/>
      <c r="N59" s="7"/>
      <c r="O59" s="6"/>
      <c r="P59" s="6"/>
      <c r="Q59" s="6"/>
      <c r="R59" s="6"/>
      <c r="S59" s="6"/>
      <c r="T59" s="7"/>
      <c r="U59" s="7"/>
      <c r="V59" s="6"/>
      <c r="W59" s="6">
        <v>8</v>
      </c>
      <c r="X59" s="6">
        <v>8</v>
      </c>
      <c r="Y59" s="6">
        <v>8</v>
      </c>
      <c r="Z59" s="6">
        <v>8</v>
      </c>
      <c r="AA59" s="7"/>
      <c r="AB59" s="7"/>
      <c r="AC59" s="6"/>
      <c r="AD59" s="6">
        <v>8</v>
      </c>
      <c r="AE59" s="6"/>
      <c r="AF59" s="6"/>
      <c r="AG59" s="6"/>
      <c r="AH59" s="7"/>
      <c r="AI59" s="7"/>
      <c r="AJ59" s="6"/>
      <c r="AK59" s="7"/>
      <c r="AL59" s="8"/>
      <c r="AM59" s="63">
        <f t="shared" si="90"/>
        <v>5</v>
      </c>
      <c r="AN59" s="64">
        <f t="shared" si="91"/>
        <v>0</v>
      </c>
      <c r="AO59" s="64">
        <f t="shared" si="92"/>
        <v>0</v>
      </c>
      <c r="AP59" s="64">
        <f t="shared" si="93"/>
        <v>0</v>
      </c>
      <c r="AQ59" s="64">
        <f t="shared" si="94"/>
        <v>0</v>
      </c>
      <c r="AR59" s="64">
        <f t="shared" si="95"/>
        <v>0</v>
      </c>
      <c r="AS59" s="64">
        <f t="shared" si="96"/>
        <v>0</v>
      </c>
      <c r="AT59" s="64">
        <f t="shared" si="97"/>
        <v>0</v>
      </c>
      <c r="AU59" s="64">
        <f t="shared" si="98"/>
        <v>0</v>
      </c>
      <c r="AV59" s="64">
        <f t="shared" si="99"/>
        <v>0</v>
      </c>
      <c r="AW59" s="64">
        <f t="shared" si="100"/>
        <v>5</v>
      </c>
      <c r="AX59" s="64">
        <f t="shared" si="101"/>
        <v>40</v>
      </c>
      <c r="AY59" s="65">
        <f t="shared" si="102"/>
        <v>40</v>
      </c>
      <c r="AZ59" s="66"/>
      <c r="BA59" s="66"/>
      <c r="BB59" s="66"/>
      <c r="BC59" s="67">
        <f t="shared" si="103"/>
        <v>0</v>
      </c>
      <c r="BD59" s="64">
        <f t="shared" si="104"/>
        <v>0</v>
      </c>
      <c r="BE59" s="68"/>
      <c r="BF59" s="68"/>
      <c r="BG59" s="85"/>
      <c r="BH59" s="85"/>
      <c r="BI59" s="85"/>
      <c r="BJ59" s="85"/>
      <c r="BK59" s="85"/>
      <c r="BL59" s="87">
        <f t="shared" ref="BL59:BL66" si="431">BG59+BH59+BI59+BJ59+BK59</f>
        <v>0</v>
      </c>
    </row>
    <row r="60" spans="1:64" s="1" customFormat="1" ht="39.950000000000003" customHeight="1" x14ac:dyDescent="0.45">
      <c r="A60" s="3"/>
      <c r="B60" s="38" t="s">
        <v>148</v>
      </c>
      <c r="C60" s="16">
        <v>893</v>
      </c>
      <c r="D60" s="5" t="s">
        <v>149</v>
      </c>
      <c r="E60" s="6">
        <v>5</v>
      </c>
      <c r="F60" s="3">
        <v>107060001</v>
      </c>
      <c r="G60" s="4"/>
      <c r="H60" s="6" t="s">
        <v>226</v>
      </c>
      <c r="I60" s="6" t="s">
        <v>226</v>
      </c>
      <c r="J60" s="6" t="s">
        <v>226</v>
      </c>
      <c r="K60" s="6" t="s">
        <v>226</v>
      </c>
      <c r="L60" s="6" t="s">
        <v>226</v>
      </c>
      <c r="M60" s="7" t="s">
        <v>226</v>
      </c>
      <c r="N60" s="7" t="s">
        <v>226</v>
      </c>
      <c r="O60" s="6" t="s">
        <v>226</v>
      </c>
      <c r="P60" s="6" t="s">
        <v>226</v>
      </c>
      <c r="Q60" s="6" t="s">
        <v>226</v>
      </c>
      <c r="R60" s="6" t="s">
        <v>226</v>
      </c>
      <c r="S60" s="6" t="s">
        <v>226</v>
      </c>
      <c r="T60" s="7" t="s">
        <v>226</v>
      </c>
      <c r="U60" s="7" t="s">
        <v>226</v>
      </c>
      <c r="V60" s="6" t="s">
        <v>225</v>
      </c>
      <c r="W60" s="6"/>
      <c r="X60" s="6"/>
      <c r="Y60" s="6"/>
      <c r="Z60" s="6"/>
      <c r="AA60" s="7"/>
      <c r="AB60" s="7"/>
      <c r="AC60" s="6"/>
      <c r="AD60" s="6"/>
      <c r="AE60" s="6"/>
      <c r="AF60" s="6"/>
      <c r="AG60" s="6"/>
      <c r="AH60" s="7">
        <v>11</v>
      </c>
      <c r="AI60" s="7">
        <v>11</v>
      </c>
      <c r="AJ60" s="6">
        <v>11</v>
      </c>
      <c r="AK60" s="7">
        <v>11</v>
      </c>
      <c r="AL60" s="6">
        <v>11</v>
      </c>
      <c r="AM60" s="63">
        <f t="shared" ref="AM60" si="432">COUNT(H60:AL60)+COUNTIF(H60:AL60,"8д")+COUNTIF(H60:AL60,"8/3")+COUNTIF(H60:AL60,"3/8")+COUNTIF(H60:AL60,"4/8")+COUNTIF(H60:AL60,"8/4")+COUNTIF(H60:AL60,"3/6")+COUNTIF(H60:AL60,"10/1")+COUNTIF(H60:AL60,"5/6")+COUNTIF(H60:AL60,"6/5")+COUNTIF(H60:AL60,"7/4")+COUNTIF(H60:AL60,"4/7")+COUNTIF(H60:AL60,"4д")+COUNTIF(H60:AL60,"2/9")+COUNTIF(H60:AL60,"2д")+COUNTIF(H60:AL60,"4/6")+COUNTIF(H60:AL60,"2/8")+COUNTIF(H60:AL60,"2/1")+COUNTIF(H60:AL60,"6/3")</f>
        <v>6</v>
      </c>
      <c r="AN60" s="64">
        <f t="shared" ref="AN60" si="433">COUNTIF(H60:AL60,"О")</f>
        <v>0</v>
      </c>
      <c r="AO60" s="64">
        <f t="shared" ref="AO60" si="434">COUNTIF(H60:AL60,"Р")</f>
        <v>0</v>
      </c>
      <c r="AP60" s="64">
        <f t="shared" ref="AP60" si="435">COUNTIF(H60:AL60,"Б")</f>
        <v>0</v>
      </c>
      <c r="AQ60" s="64">
        <f t="shared" ref="AQ60" si="436">COUNTIF(H60:AL60,"Г")+COUNTIF(H60:AL60,"Д")</f>
        <v>0</v>
      </c>
      <c r="AR60" s="64">
        <f t="shared" ref="AR60" si="437">COUNTIF(H60:AL60,"А")</f>
        <v>0</v>
      </c>
      <c r="AS60" s="64">
        <f t="shared" ref="AS60" si="438">COUNTIF(H60:AL60,"У")</f>
        <v>0</v>
      </c>
      <c r="AT60" s="64">
        <f t="shared" ref="AT60" si="439">COUNTIF(H60:AL60,"П")</f>
        <v>0</v>
      </c>
      <c r="AU60" s="64">
        <f t="shared" ref="AU60" si="440">COUNTIF(H60:AL60,"К")+COUNTIF(H60:AL60,"Кд")</f>
        <v>0</v>
      </c>
      <c r="AV60" s="64">
        <f t="shared" ref="AV60" si="441">COUNTIF(H60:AL60,"В")</f>
        <v>14</v>
      </c>
      <c r="AW60" s="64">
        <f t="shared" ref="AW60" si="442">SUM(AM60:AV60)</f>
        <v>20</v>
      </c>
      <c r="AX60" s="64">
        <f t="shared" ref="AX60" si="443">AY60+BD60</f>
        <v>63</v>
      </c>
      <c r="AY60" s="65">
        <f t="shared" ref="AY60" si="444">SUM(H60:AL60)+COUNTIF(H60:AL60,"8/3")*11+COUNTIF(H60:AL60,"3/8")*11+COUNTIF(H60:AL60,"4/8")*12+COUNTIF(H60:AL60,"8/4")*12+COUNTIF(H60:AL60,"2/9")*11+COUNTIF(H60:AL60,"4/7")*11+COUNTIF(H60:AL60,"7/4")*11+COUNTIF(H60:AL60,"6/5")*11+COUNTIF(H60:AL60,"5/6")*11+COUNTIF(H60:AL60,"4/6")*10+COUNTIF(H60:AL60,"2/1")*3+COUNTIF(H60:AL60,"6/3")*9+COUNTIF(H60:AL60,"2/8")*10+COUNTIF(H60:AL60,"1/10")*11</f>
        <v>55</v>
      </c>
      <c r="AZ60" s="66"/>
      <c r="BA60" s="66"/>
      <c r="BB60" s="66">
        <v>11</v>
      </c>
      <c r="BC60" s="67">
        <f t="shared" ref="BC60" si="445">COUNTIF(H60:AL60,"8/3")*8+COUNTIF(H60:AL60,"3/8")*3+COUNTIF(H60:AL60,"4/8")*4+COUNTIF(H60:AL60,"8/4")*8+COUNTIF(H60:AL60,"2/9")*2+COUNTIF(H60:AL60,"4/7")*4+COUNTIF(H60:AL60,"7/4")*7+COUNTIF(H60:AL60,"6/5")*6+COUNTIF(H60:AL60,"5/6")*5+COUNTIF(H60:AL60,"4/6")*4+COUNTIF(H60:AL60,"2/1")*2+COUNTIF(H60:AL60,"6/3")*6+COUNTIF(H60:AL60,"2/8")*2+COUNTIF(H60:AL60,"1/10")*1</f>
        <v>0</v>
      </c>
      <c r="BD60" s="64">
        <f t="shared" ref="BD60" si="446">COUNTIF(H60:AL60,"8д")*8+COUNTIF(H60:AL60,"3д")*3+COUNTIF(H60:AL60,"4д")*4+COUNTIF(H60:AL60,"5д")*5+COUNTIF(H60:AL60,"6д")*6+COUNTIF(H60:AL60,"7д")*7+COUNTIF(H60:AL60,"2д")*2+COUNTIF(H60:AL60,"1д")*1</f>
        <v>8</v>
      </c>
      <c r="BE60" s="68"/>
      <c r="BF60" s="68"/>
      <c r="BG60" s="85">
        <f>67082/163.33*AY60</f>
        <v>22589.297740770216</v>
      </c>
      <c r="BH60" s="85">
        <f>67082/163.33*BB60/2</f>
        <v>2258.9297740770216</v>
      </c>
      <c r="BI60" s="85">
        <f>67082/163.33*BD60</f>
        <v>3285.7160350211225</v>
      </c>
      <c r="BJ60" s="85">
        <f t="shared" ref="BJ60:BJ66" si="447">BG60*0.2</f>
        <v>4517.8595481540433</v>
      </c>
      <c r="BK60" s="85"/>
      <c r="BL60" s="87">
        <f t="shared" si="431"/>
        <v>32651.803098022407</v>
      </c>
    </row>
    <row r="61" spans="1:64" s="1" customFormat="1" ht="39.950000000000003" customHeight="1" x14ac:dyDescent="0.45">
      <c r="A61" s="3"/>
      <c r="B61" s="38" t="s">
        <v>148</v>
      </c>
      <c r="C61" s="16">
        <v>893</v>
      </c>
      <c r="D61" s="5" t="s">
        <v>149</v>
      </c>
      <c r="E61" s="6">
        <v>5</v>
      </c>
      <c r="F61" s="12">
        <v>107140032</v>
      </c>
      <c r="G61" s="4"/>
      <c r="H61" s="6"/>
      <c r="I61" s="6"/>
      <c r="J61" s="6"/>
      <c r="K61" s="6"/>
      <c r="L61" s="6"/>
      <c r="M61" s="7"/>
      <c r="N61" s="7"/>
      <c r="O61" s="6"/>
      <c r="P61" s="6"/>
      <c r="Q61" s="6"/>
      <c r="R61" s="6"/>
      <c r="S61" s="6"/>
      <c r="T61" s="7"/>
      <c r="U61" s="7"/>
      <c r="V61" s="6"/>
      <c r="W61" s="6"/>
      <c r="X61" s="6"/>
      <c r="Y61" s="6"/>
      <c r="Z61" s="6"/>
      <c r="AA61" s="7">
        <v>8</v>
      </c>
      <c r="AB61" s="7">
        <v>8</v>
      </c>
      <c r="AC61" s="6">
        <v>8</v>
      </c>
      <c r="AD61" s="6"/>
      <c r="AE61" s="6">
        <v>8</v>
      </c>
      <c r="AF61" s="6">
        <v>8</v>
      </c>
      <c r="AG61" s="6">
        <v>8</v>
      </c>
      <c r="AH61" s="7"/>
      <c r="AI61" s="7"/>
      <c r="AJ61" s="6"/>
      <c r="AK61" s="7"/>
      <c r="AL61" s="6"/>
      <c r="AM61" s="63">
        <f t="shared" ref="AM61" si="448">COUNT(H61:AL61)+COUNTIF(H61:AL61,"8д")+COUNTIF(H61:AL61,"8/3")+COUNTIF(H61:AL61,"3/8")+COUNTIF(H61:AL61,"4/8")+COUNTIF(H61:AL61,"8/4")+COUNTIF(H61:AL61,"3/6")+COUNTIF(H61:AL61,"10/1")+COUNTIF(H61:AL61,"5/6")+COUNTIF(H61:AL61,"6/5")+COUNTIF(H61:AL61,"7/4")+COUNTIF(H61:AL61,"4/7")+COUNTIF(H61:AL61,"4д")+COUNTIF(H61:AL61,"2/9")+COUNTIF(H61:AL61,"2д")+COUNTIF(H61:AL61,"4/6")+COUNTIF(H61:AL61,"2/8")+COUNTIF(H61:AL61,"2/1")+COUNTIF(H61:AL61,"6/3")</f>
        <v>6</v>
      </c>
      <c r="AN61" s="64">
        <f t="shared" ref="AN61" si="449">COUNTIF(H61:AL61,"О")</f>
        <v>0</v>
      </c>
      <c r="AO61" s="64">
        <f t="shared" ref="AO61" si="450">COUNTIF(H61:AL61,"Р")</f>
        <v>0</v>
      </c>
      <c r="AP61" s="64">
        <f t="shared" ref="AP61" si="451">COUNTIF(H61:AL61,"Б")</f>
        <v>0</v>
      </c>
      <c r="AQ61" s="64">
        <f t="shared" ref="AQ61" si="452">COUNTIF(H61:AL61,"Г")+COUNTIF(H61:AL61,"Д")</f>
        <v>0</v>
      </c>
      <c r="AR61" s="64">
        <f t="shared" ref="AR61" si="453">COUNTIF(H61:AL61,"А")</f>
        <v>0</v>
      </c>
      <c r="AS61" s="64">
        <f t="shared" ref="AS61" si="454">COUNTIF(H61:AL61,"У")</f>
        <v>0</v>
      </c>
      <c r="AT61" s="64">
        <f t="shared" ref="AT61" si="455">COUNTIF(H61:AL61,"П")</f>
        <v>0</v>
      </c>
      <c r="AU61" s="64">
        <f t="shared" ref="AU61" si="456">COUNTIF(H61:AL61,"К")+COUNTIF(H61:AL61,"Кд")</f>
        <v>0</v>
      </c>
      <c r="AV61" s="64">
        <f t="shared" ref="AV61" si="457">COUNTIF(H61:AL61,"В")</f>
        <v>0</v>
      </c>
      <c r="AW61" s="64">
        <f t="shared" ref="AW61" si="458">SUM(AM61:AV61)</f>
        <v>6</v>
      </c>
      <c r="AX61" s="64">
        <f t="shared" ref="AX61" si="459">AY61+BD61</f>
        <v>48</v>
      </c>
      <c r="AY61" s="65">
        <f t="shared" ref="AY61" si="460">SUM(H61:AL61)+COUNTIF(H61:AL61,"8/3")*11+COUNTIF(H61:AL61,"3/8")*11+COUNTIF(H61:AL61,"4/8")*12+COUNTIF(H61:AL61,"8/4")*12+COUNTIF(H61:AL61,"2/9")*11+COUNTIF(H61:AL61,"4/7")*11+COUNTIF(H61:AL61,"7/4")*11+COUNTIF(H61:AL61,"6/5")*11+COUNTIF(H61:AL61,"5/6")*11+COUNTIF(H61:AL61,"4/6")*10+COUNTIF(H61:AL61,"2/1")*3+COUNTIF(H61:AL61,"6/3")*9+COUNTIF(H61:AL61,"2/8")*10+COUNTIF(H61:AL61,"1/10")*11</f>
        <v>48</v>
      </c>
      <c r="AZ61" s="66"/>
      <c r="BA61" s="66"/>
      <c r="BB61" s="66">
        <v>12</v>
      </c>
      <c r="BC61" s="67">
        <f t="shared" ref="BC61" si="461">COUNTIF(H61:AL61,"8/3")*8+COUNTIF(H61:AL61,"3/8")*3+COUNTIF(H61:AL61,"4/8")*4+COUNTIF(H61:AL61,"8/4")*8+COUNTIF(H61:AL61,"2/9")*2+COUNTIF(H61:AL61,"4/7")*4+COUNTIF(H61:AL61,"7/4")*7+COUNTIF(H61:AL61,"6/5")*6+COUNTIF(H61:AL61,"5/6")*5+COUNTIF(H61:AL61,"4/6")*4+COUNTIF(H61:AL61,"2/1")*2+COUNTIF(H61:AL61,"6/3")*6+COUNTIF(H61:AL61,"2/8")*2+COUNTIF(H61:AL61,"1/10")*1</f>
        <v>0</v>
      </c>
      <c r="BD61" s="64">
        <f t="shared" ref="BD61" si="462">COUNTIF(H61:AL61,"8д")*8+COUNTIF(H61:AL61,"3д")*3+COUNTIF(H61:AL61,"4д")*4+COUNTIF(H61:AL61,"5д")*5+COUNTIF(H61:AL61,"6д")*6+COUNTIF(H61:AL61,"7д")*7+COUNTIF(H61:AL61,"2д")*2+COUNTIF(H61:AL61,"1д")*1</f>
        <v>0</v>
      </c>
      <c r="BE61" s="68"/>
      <c r="BF61" s="68"/>
      <c r="BG61" s="85">
        <f>67082/163.33*AY61</f>
        <v>19714.296210126733</v>
      </c>
      <c r="BH61" s="85">
        <f>67082/163.33*BB61/2</f>
        <v>2464.2870262658416</v>
      </c>
      <c r="BI61" s="85">
        <f>67082/163.33*BD61</f>
        <v>0</v>
      </c>
      <c r="BJ61" s="85">
        <f t="shared" si="447"/>
        <v>3942.8592420253467</v>
      </c>
      <c r="BK61" s="85"/>
      <c r="BL61" s="87">
        <f t="shared" si="431"/>
        <v>26121.442478417921</v>
      </c>
    </row>
    <row r="62" spans="1:64" s="1" customFormat="1" ht="46.5" customHeight="1" x14ac:dyDescent="0.45">
      <c r="A62" s="3">
        <v>41</v>
      </c>
      <c r="B62" s="36" t="s">
        <v>105</v>
      </c>
      <c r="C62" s="34">
        <v>895</v>
      </c>
      <c r="D62" s="11" t="s">
        <v>100</v>
      </c>
      <c r="E62" s="34">
        <v>8</v>
      </c>
      <c r="F62" s="12">
        <v>107060007</v>
      </c>
      <c r="G62" s="8"/>
      <c r="H62" s="6">
        <v>11</v>
      </c>
      <c r="I62" s="6">
        <v>11</v>
      </c>
      <c r="J62" s="6">
        <v>11</v>
      </c>
      <c r="K62" s="6">
        <v>11</v>
      </c>
      <c r="L62" s="6">
        <v>11</v>
      </c>
      <c r="M62" s="7">
        <v>11</v>
      </c>
      <c r="N62" s="7">
        <v>11</v>
      </c>
      <c r="O62" s="6">
        <v>11</v>
      </c>
      <c r="P62" s="6">
        <v>11</v>
      </c>
      <c r="Q62" s="6">
        <v>11</v>
      </c>
      <c r="R62" s="6">
        <v>11</v>
      </c>
      <c r="S62" s="6">
        <v>11</v>
      </c>
      <c r="T62" s="7">
        <v>11</v>
      </c>
      <c r="U62" s="7">
        <v>11</v>
      </c>
      <c r="V62" s="6">
        <v>11</v>
      </c>
      <c r="W62" s="6" t="s">
        <v>225</v>
      </c>
      <c r="X62" s="6" t="s">
        <v>226</v>
      </c>
      <c r="Y62" s="6" t="s">
        <v>226</v>
      </c>
      <c r="Z62" s="6" t="s">
        <v>226</v>
      </c>
      <c r="AA62" s="7" t="s">
        <v>226</v>
      </c>
      <c r="AB62" s="7" t="s">
        <v>226</v>
      </c>
      <c r="AC62" s="6" t="s">
        <v>226</v>
      </c>
      <c r="AD62" s="6" t="s">
        <v>226</v>
      </c>
      <c r="AE62" s="6" t="s">
        <v>226</v>
      </c>
      <c r="AF62" s="6" t="s">
        <v>226</v>
      </c>
      <c r="AG62" s="6" t="s">
        <v>226</v>
      </c>
      <c r="AH62" s="7" t="s">
        <v>226</v>
      </c>
      <c r="AI62" s="7" t="s">
        <v>226</v>
      </c>
      <c r="AJ62" s="6" t="s">
        <v>226</v>
      </c>
      <c r="AK62" s="7" t="s">
        <v>225</v>
      </c>
      <c r="AL62" s="6" t="s">
        <v>225</v>
      </c>
      <c r="AM62" s="63">
        <f t="shared" si="90"/>
        <v>18</v>
      </c>
      <c r="AN62" s="64">
        <f t="shared" si="91"/>
        <v>0</v>
      </c>
      <c r="AO62" s="64">
        <f t="shared" si="92"/>
        <v>0</v>
      </c>
      <c r="AP62" s="64">
        <f t="shared" si="93"/>
        <v>0</v>
      </c>
      <c r="AQ62" s="64">
        <f t="shared" si="94"/>
        <v>0</v>
      </c>
      <c r="AR62" s="64">
        <f t="shared" si="95"/>
        <v>0</v>
      </c>
      <c r="AS62" s="64">
        <f t="shared" si="96"/>
        <v>0</v>
      </c>
      <c r="AT62" s="64">
        <f t="shared" si="97"/>
        <v>0</v>
      </c>
      <c r="AU62" s="64">
        <f t="shared" si="98"/>
        <v>0</v>
      </c>
      <c r="AV62" s="64">
        <f t="shared" si="99"/>
        <v>13</v>
      </c>
      <c r="AW62" s="64">
        <f t="shared" si="100"/>
        <v>31</v>
      </c>
      <c r="AX62" s="64">
        <f t="shared" si="101"/>
        <v>189</v>
      </c>
      <c r="AY62" s="65">
        <f t="shared" si="102"/>
        <v>165</v>
      </c>
      <c r="AZ62" s="66"/>
      <c r="BA62" s="66"/>
      <c r="BB62" s="66"/>
      <c r="BC62" s="67">
        <f t="shared" si="103"/>
        <v>0</v>
      </c>
      <c r="BD62" s="64">
        <f t="shared" si="104"/>
        <v>24</v>
      </c>
      <c r="BE62" s="68"/>
      <c r="BF62" s="68"/>
      <c r="BG62" s="85">
        <f>108188/163.33*AY62</f>
        <v>109294.18967734036</v>
      </c>
      <c r="BH62" s="85">
        <f>108188/163.33*BD62</f>
        <v>15897.336680340415</v>
      </c>
      <c r="BI62" s="85"/>
      <c r="BJ62" s="85">
        <f t="shared" si="447"/>
        <v>21858.837935468073</v>
      </c>
      <c r="BK62" s="85"/>
      <c r="BL62" s="87">
        <f t="shared" si="431"/>
        <v>147050.36429314886</v>
      </c>
    </row>
    <row r="63" spans="1:64" s="1" customFormat="1" ht="39.75" customHeight="1" x14ac:dyDescent="0.45">
      <c r="A63" s="3">
        <v>42</v>
      </c>
      <c r="B63" s="36" t="s">
        <v>104</v>
      </c>
      <c r="C63" s="34">
        <v>896</v>
      </c>
      <c r="D63" s="11" t="s">
        <v>100</v>
      </c>
      <c r="E63" s="34">
        <v>9</v>
      </c>
      <c r="F63" s="12">
        <v>107060007</v>
      </c>
      <c r="G63" s="8"/>
      <c r="H63" s="6">
        <v>11</v>
      </c>
      <c r="I63" s="6">
        <v>11</v>
      </c>
      <c r="J63" s="6">
        <v>11</v>
      </c>
      <c r="K63" s="6">
        <v>11</v>
      </c>
      <c r="L63" s="6">
        <v>11</v>
      </c>
      <c r="M63" s="7">
        <v>11</v>
      </c>
      <c r="N63" s="7">
        <v>11</v>
      </c>
      <c r="O63" s="6">
        <v>11</v>
      </c>
      <c r="P63" s="6">
        <v>11</v>
      </c>
      <c r="Q63" s="6">
        <v>11</v>
      </c>
      <c r="R63" s="6">
        <v>11</v>
      </c>
      <c r="S63" s="6">
        <v>11</v>
      </c>
      <c r="T63" s="7">
        <v>11</v>
      </c>
      <c r="U63" s="7">
        <v>11</v>
      </c>
      <c r="V63" s="6">
        <v>11</v>
      </c>
      <c r="W63" s="6" t="s">
        <v>225</v>
      </c>
      <c r="X63" s="6" t="s">
        <v>226</v>
      </c>
      <c r="Y63" s="6" t="s">
        <v>226</v>
      </c>
      <c r="Z63" s="6" t="s">
        <v>226</v>
      </c>
      <c r="AA63" s="7" t="s">
        <v>226</v>
      </c>
      <c r="AB63" s="7" t="s">
        <v>226</v>
      </c>
      <c r="AC63" s="6" t="s">
        <v>226</v>
      </c>
      <c r="AD63" s="6" t="s">
        <v>226</v>
      </c>
      <c r="AE63" s="6" t="s">
        <v>226</v>
      </c>
      <c r="AF63" s="6" t="s">
        <v>226</v>
      </c>
      <c r="AG63" s="6" t="s">
        <v>226</v>
      </c>
      <c r="AH63" s="7" t="s">
        <v>226</v>
      </c>
      <c r="AI63" s="7" t="s">
        <v>226</v>
      </c>
      <c r="AJ63" s="6" t="s">
        <v>226</v>
      </c>
      <c r="AK63" s="7" t="s">
        <v>225</v>
      </c>
      <c r="AL63" s="6" t="s">
        <v>225</v>
      </c>
      <c r="AM63" s="63">
        <f t="shared" si="90"/>
        <v>18</v>
      </c>
      <c r="AN63" s="64">
        <f t="shared" si="91"/>
        <v>0</v>
      </c>
      <c r="AO63" s="64">
        <f t="shared" si="92"/>
        <v>0</v>
      </c>
      <c r="AP63" s="64">
        <f t="shared" si="93"/>
        <v>0</v>
      </c>
      <c r="AQ63" s="64">
        <f t="shared" si="94"/>
        <v>0</v>
      </c>
      <c r="AR63" s="64">
        <f t="shared" si="95"/>
        <v>0</v>
      </c>
      <c r="AS63" s="64">
        <f t="shared" si="96"/>
        <v>0</v>
      </c>
      <c r="AT63" s="64">
        <f t="shared" si="97"/>
        <v>0</v>
      </c>
      <c r="AU63" s="64">
        <f t="shared" si="98"/>
        <v>0</v>
      </c>
      <c r="AV63" s="64">
        <f t="shared" si="99"/>
        <v>13</v>
      </c>
      <c r="AW63" s="64">
        <f t="shared" si="100"/>
        <v>31</v>
      </c>
      <c r="AX63" s="64">
        <f t="shared" si="101"/>
        <v>189</v>
      </c>
      <c r="AY63" s="65">
        <f t="shared" si="102"/>
        <v>165</v>
      </c>
      <c r="AZ63" s="66"/>
      <c r="BA63" s="66"/>
      <c r="BB63" s="66"/>
      <c r="BC63" s="67">
        <f t="shared" si="103"/>
        <v>0</v>
      </c>
      <c r="BD63" s="64">
        <f t="shared" si="104"/>
        <v>24</v>
      </c>
      <c r="BE63" s="68"/>
      <c r="BF63" s="68"/>
      <c r="BG63" s="85">
        <f>108188/163.33*AY63</f>
        <v>109294.18967734036</v>
      </c>
      <c r="BH63" s="85">
        <f>108188/163.33*BD63</f>
        <v>15897.336680340415</v>
      </c>
      <c r="BI63" s="85"/>
      <c r="BJ63" s="85">
        <f t="shared" si="447"/>
        <v>21858.837935468073</v>
      </c>
      <c r="BK63" s="85"/>
      <c r="BL63" s="87">
        <f t="shared" si="431"/>
        <v>147050.36429314886</v>
      </c>
    </row>
    <row r="64" spans="1:64" s="1" customFormat="1" ht="39.75" customHeight="1" x14ac:dyDescent="0.45">
      <c r="A64" s="3">
        <v>43</v>
      </c>
      <c r="B64" s="36" t="s">
        <v>119</v>
      </c>
      <c r="C64" s="10">
        <v>897</v>
      </c>
      <c r="D64" s="17" t="s">
        <v>83</v>
      </c>
      <c r="E64" s="6">
        <v>9</v>
      </c>
      <c r="F64" s="12">
        <v>107030001</v>
      </c>
      <c r="G64" s="8"/>
      <c r="H64" s="6">
        <v>8</v>
      </c>
      <c r="I64" s="6">
        <v>8</v>
      </c>
      <c r="J64" s="6">
        <v>8</v>
      </c>
      <c r="K64" s="6">
        <v>8</v>
      </c>
      <c r="L64" s="6">
        <v>8</v>
      </c>
      <c r="M64" s="7" t="s">
        <v>226</v>
      </c>
      <c r="N64" s="7" t="s">
        <v>226</v>
      </c>
      <c r="O64" s="6">
        <v>8</v>
      </c>
      <c r="P64" s="6">
        <v>8</v>
      </c>
      <c r="Q64" s="6">
        <v>8</v>
      </c>
      <c r="R64" s="6">
        <v>8</v>
      </c>
      <c r="S64" s="6"/>
      <c r="T64" s="7"/>
      <c r="U64" s="7"/>
      <c r="V64" s="6"/>
      <c r="W64" s="6"/>
      <c r="X64" s="6"/>
      <c r="Y64" s="6"/>
      <c r="Z64" s="6"/>
      <c r="AA64" s="7"/>
      <c r="AB64" s="7"/>
      <c r="AC64" s="6"/>
      <c r="AD64" s="6"/>
      <c r="AE64" s="6"/>
      <c r="AF64" s="6"/>
      <c r="AG64" s="6"/>
      <c r="AH64" s="7"/>
      <c r="AI64" s="7"/>
      <c r="AJ64" s="6"/>
      <c r="AK64" s="7"/>
      <c r="AL64" s="6"/>
      <c r="AM64" s="63">
        <f t="shared" si="90"/>
        <v>9</v>
      </c>
      <c r="AN64" s="64">
        <f t="shared" si="91"/>
        <v>0</v>
      </c>
      <c r="AO64" s="64">
        <f t="shared" si="92"/>
        <v>0</v>
      </c>
      <c r="AP64" s="64">
        <f t="shared" si="93"/>
        <v>0</v>
      </c>
      <c r="AQ64" s="64">
        <f t="shared" si="94"/>
        <v>0</v>
      </c>
      <c r="AR64" s="64">
        <f t="shared" si="95"/>
        <v>0</v>
      </c>
      <c r="AS64" s="64">
        <f t="shared" si="96"/>
        <v>0</v>
      </c>
      <c r="AT64" s="64">
        <f t="shared" si="97"/>
        <v>0</v>
      </c>
      <c r="AU64" s="64">
        <f t="shared" si="98"/>
        <v>0</v>
      </c>
      <c r="AV64" s="64">
        <f t="shared" si="99"/>
        <v>2</v>
      </c>
      <c r="AW64" s="64">
        <f t="shared" si="100"/>
        <v>11</v>
      </c>
      <c r="AX64" s="64">
        <f t="shared" si="101"/>
        <v>72</v>
      </c>
      <c r="AY64" s="65">
        <f t="shared" si="102"/>
        <v>72</v>
      </c>
      <c r="AZ64" s="66"/>
      <c r="BA64" s="66"/>
      <c r="BB64" s="66"/>
      <c r="BC64" s="67">
        <f t="shared" si="103"/>
        <v>0</v>
      </c>
      <c r="BD64" s="64">
        <f t="shared" si="104"/>
        <v>0</v>
      </c>
      <c r="BE64" s="68"/>
      <c r="BF64" s="68"/>
      <c r="BG64" s="85"/>
      <c r="BH64" s="85"/>
      <c r="BI64" s="85"/>
      <c r="BJ64" s="85">
        <f t="shared" si="447"/>
        <v>0</v>
      </c>
      <c r="BK64" s="85"/>
      <c r="BL64" s="87">
        <f t="shared" si="431"/>
        <v>0</v>
      </c>
    </row>
    <row r="65" spans="1:64" s="1" customFormat="1" ht="39.75" customHeight="1" x14ac:dyDescent="0.45">
      <c r="A65" s="3"/>
      <c r="B65" s="36" t="s">
        <v>119</v>
      </c>
      <c r="C65" s="10">
        <v>897</v>
      </c>
      <c r="D65" s="17" t="s">
        <v>83</v>
      </c>
      <c r="E65" s="6">
        <v>9</v>
      </c>
      <c r="F65" s="12">
        <v>107140010</v>
      </c>
      <c r="G65" s="8"/>
      <c r="H65" s="6"/>
      <c r="I65" s="6"/>
      <c r="J65" s="6"/>
      <c r="K65" s="6"/>
      <c r="L65" s="6"/>
      <c r="M65" s="7"/>
      <c r="N65" s="7"/>
      <c r="O65" s="6"/>
      <c r="P65" s="6"/>
      <c r="Q65" s="6"/>
      <c r="R65" s="6"/>
      <c r="S65" s="6">
        <v>11</v>
      </c>
      <c r="T65" s="7">
        <v>11</v>
      </c>
      <c r="U65" s="7">
        <v>11</v>
      </c>
      <c r="V65" s="6">
        <v>11</v>
      </c>
      <c r="W65" s="6" t="s">
        <v>225</v>
      </c>
      <c r="X65" s="6" t="s">
        <v>226</v>
      </c>
      <c r="Y65" s="6" t="s">
        <v>226</v>
      </c>
      <c r="Z65" s="6" t="s">
        <v>226</v>
      </c>
      <c r="AA65" s="7" t="s">
        <v>226</v>
      </c>
      <c r="AB65" s="7" t="s">
        <v>226</v>
      </c>
      <c r="AC65" s="6">
        <v>8</v>
      </c>
      <c r="AD65" s="6">
        <v>8</v>
      </c>
      <c r="AE65" s="6">
        <v>8</v>
      </c>
      <c r="AF65" s="6">
        <v>8</v>
      </c>
      <c r="AG65" s="6">
        <v>8</v>
      </c>
      <c r="AH65" s="7" t="s">
        <v>226</v>
      </c>
      <c r="AI65" s="7" t="s">
        <v>226</v>
      </c>
      <c r="AJ65" s="6" t="s">
        <v>226</v>
      </c>
      <c r="AK65" s="7" t="s">
        <v>226</v>
      </c>
      <c r="AL65" s="6"/>
      <c r="AM65" s="63">
        <f t="shared" ref="AM65" si="463">COUNT(H65:AL65)+COUNTIF(H65:AL65,"8д")+COUNTIF(H65:AL65,"8/3")+COUNTIF(H65:AL65,"3/8")+COUNTIF(H65:AL65,"4/8")+COUNTIF(H65:AL65,"8/4")+COUNTIF(H65:AL65,"3/6")+COUNTIF(H65:AL65,"10/1")+COUNTIF(H65:AL65,"5/6")+COUNTIF(H65:AL65,"6/5")+COUNTIF(H65:AL65,"7/4")+COUNTIF(H65:AL65,"4/7")+COUNTIF(H65:AL65,"4д")+COUNTIF(H65:AL65,"2/9")+COUNTIF(H65:AL65,"2д")+COUNTIF(H65:AL65,"4/6")+COUNTIF(H65:AL65,"2/8")+COUNTIF(H65:AL65,"2/1")+COUNTIF(H65:AL65,"6/3")</f>
        <v>10</v>
      </c>
      <c r="AN65" s="64">
        <f t="shared" ref="AN65" si="464">COUNTIF(H65:AL65,"О")</f>
        <v>0</v>
      </c>
      <c r="AO65" s="64">
        <f t="shared" ref="AO65" si="465">COUNTIF(H65:AL65,"Р")</f>
        <v>0</v>
      </c>
      <c r="AP65" s="64">
        <f t="shared" ref="AP65" si="466">COUNTIF(H65:AL65,"Б")</f>
        <v>0</v>
      </c>
      <c r="AQ65" s="64">
        <f t="shared" ref="AQ65" si="467">COUNTIF(H65:AL65,"Г")+COUNTIF(H65:AL65,"Д")</f>
        <v>0</v>
      </c>
      <c r="AR65" s="64">
        <f t="shared" ref="AR65" si="468">COUNTIF(H65:AL65,"А")</f>
        <v>0</v>
      </c>
      <c r="AS65" s="64">
        <f t="shared" ref="AS65" si="469">COUNTIF(H65:AL65,"У")</f>
        <v>0</v>
      </c>
      <c r="AT65" s="64">
        <f t="shared" ref="AT65" si="470">COUNTIF(H65:AL65,"П")</f>
        <v>0</v>
      </c>
      <c r="AU65" s="64">
        <f t="shared" ref="AU65" si="471">COUNTIF(H65:AL65,"К")+COUNTIF(H65:AL65,"Кд")</f>
        <v>0</v>
      </c>
      <c r="AV65" s="64">
        <f t="shared" ref="AV65" si="472">COUNTIF(H65:AL65,"В")</f>
        <v>9</v>
      </c>
      <c r="AW65" s="64">
        <f t="shared" ref="AW65" si="473">SUM(AM65:AV65)</f>
        <v>19</v>
      </c>
      <c r="AX65" s="64">
        <f t="shared" ref="AX65" si="474">AY65+BD65</f>
        <v>92</v>
      </c>
      <c r="AY65" s="65">
        <f t="shared" ref="AY65" si="475">SUM(H65:AL65)+COUNTIF(H65:AL65,"8/3")*11+COUNTIF(H65:AL65,"3/8")*11+COUNTIF(H65:AL65,"4/8")*12+COUNTIF(H65:AL65,"8/4")*12+COUNTIF(H65:AL65,"2/9")*11+COUNTIF(H65:AL65,"4/7")*11+COUNTIF(H65:AL65,"7/4")*11+COUNTIF(H65:AL65,"6/5")*11+COUNTIF(H65:AL65,"5/6")*11+COUNTIF(H65:AL65,"4/6")*10+COUNTIF(H65:AL65,"2/1")*3+COUNTIF(H65:AL65,"6/3")*9+COUNTIF(H65:AL65,"2/8")*10+COUNTIF(H65:AL65,"1/10")*11</f>
        <v>84</v>
      </c>
      <c r="AZ65" s="66"/>
      <c r="BA65" s="66"/>
      <c r="BB65" s="66"/>
      <c r="BC65" s="67">
        <f t="shared" ref="BC65" si="476">COUNTIF(H65:AL65,"8/3")*8+COUNTIF(H65:AL65,"3/8")*3+COUNTIF(H65:AL65,"4/8")*4+COUNTIF(H65:AL65,"8/4")*8+COUNTIF(H65:AL65,"2/9")*2+COUNTIF(H65:AL65,"4/7")*4+COUNTIF(H65:AL65,"7/4")*7+COUNTIF(H65:AL65,"6/5")*6+COUNTIF(H65:AL65,"5/6")*5+COUNTIF(H65:AL65,"4/6")*4+COUNTIF(H65:AL65,"2/1")*2+COUNTIF(H65:AL65,"6/3")*6+COUNTIF(H65:AL65,"2/8")*2+COUNTIF(H65:AL65,"1/10")*1</f>
        <v>0</v>
      </c>
      <c r="BD65" s="64">
        <f t="shared" ref="BD65" si="477">COUNTIF(H65:AL65,"8д")*8+COUNTIF(H65:AL65,"3д")*3+COUNTIF(H65:AL65,"4д")*4+COUNTIF(H65:AL65,"5д")*5+COUNTIF(H65:AL65,"6д")*6+COUNTIF(H65:AL65,"7д")*7+COUNTIF(H65:AL65,"2д")*2+COUNTIF(H65:AL65,"1д")*1</f>
        <v>8</v>
      </c>
      <c r="BE65" s="68"/>
      <c r="BF65" s="68"/>
      <c r="BG65" s="85">
        <f>108188/163.33*AY65</f>
        <v>55640.67838119145</v>
      </c>
      <c r="BH65" s="85">
        <f>108188/163.33*BD65</f>
        <v>5299.1122267801384</v>
      </c>
      <c r="BI65" s="85"/>
      <c r="BJ65" s="85">
        <f t="shared" si="447"/>
        <v>11128.135676238291</v>
      </c>
      <c r="BK65" s="85"/>
      <c r="BL65" s="87">
        <f t="shared" si="431"/>
        <v>72067.926284209883</v>
      </c>
    </row>
    <row r="66" spans="1:64" s="1" customFormat="1" ht="39.75" customHeight="1" x14ac:dyDescent="0.45">
      <c r="A66" s="3"/>
      <c r="B66" s="36" t="s">
        <v>119</v>
      </c>
      <c r="C66" s="10">
        <v>897</v>
      </c>
      <c r="D66" s="17" t="s">
        <v>83</v>
      </c>
      <c r="E66" s="6">
        <v>9</v>
      </c>
      <c r="F66" s="12">
        <v>107060003</v>
      </c>
      <c r="G66" s="8"/>
      <c r="H66" s="6"/>
      <c r="I66" s="6"/>
      <c r="J66" s="6"/>
      <c r="K66" s="6"/>
      <c r="L66" s="6"/>
      <c r="M66" s="7"/>
      <c r="N66" s="7"/>
      <c r="O66" s="6"/>
      <c r="P66" s="6"/>
      <c r="Q66" s="6"/>
      <c r="R66" s="6"/>
      <c r="S66" s="6"/>
      <c r="T66" s="7"/>
      <c r="U66" s="7"/>
      <c r="V66" s="6"/>
      <c r="W66" s="6"/>
      <c r="X66" s="6"/>
      <c r="Y66" s="6"/>
      <c r="Z66" s="6"/>
      <c r="AA66" s="7"/>
      <c r="AB66" s="7"/>
      <c r="AC66" s="6"/>
      <c r="AD66" s="6"/>
      <c r="AE66" s="6"/>
      <c r="AF66" s="6"/>
      <c r="AG66" s="6"/>
      <c r="AH66" s="7"/>
      <c r="AI66" s="7"/>
      <c r="AJ66" s="6"/>
      <c r="AK66" s="7"/>
      <c r="AL66" s="6" t="s">
        <v>225</v>
      </c>
      <c r="AM66" s="63">
        <f t="shared" ref="AM66" si="478">COUNT(H66:AL66)+COUNTIF(H66:AL66,"8д")+COUNTIF(H66:AL66,"8/3")+COUNTIF(H66:AL66,"3/8")+COUNTIF(H66:AL66,"4/8")+COUNTIF(H66:AL66,"8/4")+COUNTIF(H66:AL66,"3/6")+COUNTIF(H66:AL66,"10/1")+COUNTIF(H66:AL66,"5/6")+COUNTIF(H66:AL66,"6/5")+COUNTIF(H66:AL66,"7/4")+COUNTIF(H66:AL66,"4/7")+COUNTIF(H66:AL66,"4д")+COUNTIF(H66:AL66,"2/9")+COUNTIF(H66:AL66,"2д")+COUNTIF(H66:AL66,"4/6")+COUNTIF(H66:AL66,"2/8")+COUNTIF(H66:AL66,"2/1")+COUNTIF(H66:AL66,"6/3")</f>
        <v>1</v>
      </c>
      <c r="AN66" s="64">
        <f t="shared" ref="AN66" si="479">COUNTIF(H66:AL66,"О")</f>
        <v>0</v>
      </c>
      <c r="AO66" s="64">
        <f t="shared" ref="AO66" si="480">COUNTIF(H66:AL66,"Р")</f>
        <v>0</v>
      </c>
      <c r="AP66" s="64">
        <f t="shared" ref="AP66" si="481">COUNTIF(H66:AL66,"Б")</f>
        <v>0</v>
      </c>
      <c r="AQ66" s="64">
        <f t="shared" ref="AQ66" si="482">COUNTIF(H66:AL66,"Г")+COUNTIF(H66:AL66,"Д")</f>
        <v>0</v>
      </c>
      <c r="AR66" s="64">
        <f t="shared" ref="AR66" si="483">COUNTIF(H66:AL66,"А")</f>
        <v>0</v>
      </c>
      <c r="AS66" s="64">
        <f t="shared" ref="AS66" si="484">COUNTIF(H66:AL66,"У")</f>
        <v>0</v>
      </c>
      <c r="AT66" s="64">
        <f t="shared" ref="AT66" si="485">COUNTIF(H66:AL66,"П")</f>
        <v>0</v>
      </c>
      <c r="AU66" s="64">
        <f t="shared" ref="AU66" si="486">COUNTIF(H66:AL66,"К")+COUNTIF(H66:AL66,"Кд")</f>
        <v>0</v>
      </c>
      <c r="AV66" s="64">
        <f t="shared" ref="AV66" si="487">COUNTIF(H66:AL66,"В")</f>
        <v>0</v>
      </c>
      <c r="AW66" s="64">
        <f t="shared" ref="AW66" si="488">SUM(AM66:AV66)</f>
        <v>1</v>
      </c>
      <c r="AX66" s="64">
        <f t="shared" ref="AX66" si="489">AY66+BD66</f>
        <v>8</v>
      </c>
      <c r="AY66" s="65">
        <f t="shared" ref="AY66" si="490">SUM(H66:AL66)+COUNTIF(H66:AL66,"8/3")*11+COUNTIF(H66:AL66,"3/8")*11+COUNTIF(H66:AL66,"4/8")*12+COUNTIF(H66:AL66,"8/4")*12+COUNTIF(H66:AL66,"2/9")*11+COUNTIF(H66:AL66,"4/7")*11+COUNTIF(H66:AL66,"7/4")*11+COUNTIF(H66:AL66,"6/5")*11+COUNTIF(H66:AL66,"5/6")*11+COUNTIF(H66:AL66,"4/6")*10+COUNTIF(H66:AL66,"2/1")*3+COUNTIF(H66:AL66,"6/3")*9+COUNTIF(H66:AL66,"2/8")*10+COUNTIF(H66:AL66,"1/10")*11</f>
        <v>0</v>
      </c>
      <c r="AZ66" s="66"/>
      <c r="BA66" s="66"/>
      <c r="BB66" s="66"/>
      <c r="BC66" s="67">
        <f t="shared" ref="BC66" si="491">COUNTIF(H66:AL66,"8/3")*8+COUNTIF(H66:AL66,"3/8")*3+COUNTIF(H66:AL66,"4/8")*4+COUNTIF(H66:AL66,"8/4")*8+COUNTIF(H66:AL66,"2/9")*2+COUNTIF(H66:AL66,"4/7")*4+COUNTIF(H66:AL66,"7/4")*7+COUNTIF(H66:AL66,"6/5")*6+COUNTIF(H66:AL66,"5/6")*5+COUNTIF(H66:AL66,"4/6")*4+COUNTIF(H66:AL66,"2/1")*2+COUNTIF(H66:AL66,"6/3")*6+COUNTIF(H66:AL66,"2/8")*2+COUNTIF(H66:AL66,"1/10")*1</f>
        <v>0</v>
      </c>
      <c r="BD66" s="64">
        <f t="shared" ref="BD66" si="492">COUNTIF(H66:AL66,"8д")*8+COUNTIF(H66:AL66,"3д")*3+COUNTIF(H66:AL66,"4д")*4+COUNTIF(H66:AL66,"5д")*5+COUNTIF(H66:AL66,"6д")*6+COUNTIF(H66:AL66,"7д")*7+COUNTIF(H66:AL66,"2д")*2+COUNTIF(H66:AL66,"1д")*1</f>
        <v>8</v>
      </c>
      <c r="BE66" s="68"/>
      <c r="BF66" s="68"/>
      <c r="BG66" s="85"/>
      <c r="BH66" s="85">
        <f>108188/163.33*BD66</f>
        <v>5299.1122267801384</v>
      </c>
      <c r="BI66" s="85"/>
      <c r="BJ66" s="85">
        <f t="shared" si="447"/>
        <v>0</v>
      </c>
      <c r="BK66" s="85"/>
      <c r="BL66" s="87">
        <f t="shared" si="431"/>
        <v>5299.1122267801384</v>
      </c>
    </row>
    <row r="67" spans="1:64" s="1" customFormat="1" ht="51" customHeight="1" x14ac:dyDescent="0.45">
      <c r="A67" s="3">
        <v>44</v>
      </c>
      <c r="B67" s="37" t="s">
        <v>186</v>
      </c>
      <c r="C67" s="16">
        <v>899</v>
      </c>
      <c r="D67" s="5" t="s">
        <v>173</v>
      </c>
      <c r="E67" s="16">
        <v>4</v>
      </c>
      <c r="F67" s="3">
        <v>107060001</v>
      </c>
      <c r="G67" s="4"/>
      <c r="H67" s="6" t="s">
        <v>226</v>
      </c>
      <c r="I67" s="6" t="s">
        <v>226</v>
      </c>
      <c r="J67" s="6" t="s">
        <v>226</v>
      </c>
      <c r="K67" s="6" t="s">
        <v>226</v>
      </c>
      <c r="L67" s="8" t="s">
        <v>226</v>
      </c>
      <c r="M67" s="13" t="s">
        <v>226</v>
      </c>
      <c r="N67" s="13" t="s">
        <v>226</v>
      </c>
      <c r="O67" s="6" t="s">
        <v>226</v>
      </c>
      <c r="P67" s="6" t="s">
        <v>226</v>
      </c>
      <c r="Q67" s="8" t="s">
        <v>226</v>
      </c>
      <c r="R67" s="6" t="s">
        <v>226</v>
      </c>
      <c r="S67" s="6" t="s">
        <v>226</v>
      </c>
      <c r="T67" s="7" t="s">
        <v>226</v>
      </c>
      <c r="U67" s="7" t="s">
        <v>226</v>
      </c>
      <c r="V67" s="6" t="s">
        <v>225</v>
      </c>
      <c r="W67" s="6">
        <v>11</v>
      </c>
      <c r="X67" s="6">
        <v>11</v>
      </c>
      <c r="Y67" s="6">
        <v>11</v>
      </c>
      <c r="Z67" s="6">
        <v>11</v>
      </c>
      <c r="AA67" s="7">
        <v>11</v>
      </c>
      <c r="AB67" s="7">
        <v>11</v>
      </c>
      <c r="AC67" s="6">
        <v>11</v>
      </c>
      <c r="AD67" s="6">
        <v>11</v>
      </c>
      <c r="AE67" s="6">
        <v>11</v>
      </c>
      <c r="AF67" s="6">
        <v>11</v>
      </c>
      <c r="AG67" s="6"/>
      <c r="AH67" s="7"/>
      <c r="AI67" s="7"/>
      <c r="AJ67" s="6"/>
      <c r="AK67" s="7"/>
      <c r="AL67" s="6"/>
      <c r="AM67" s="63">
        <f t="shared" si="90"/>
        <v>11</v>
      </c>
      <c r="AN67" s="64">
        <f t="shared" si="91"/>
        <v>0</v>
      </c>
      <c r="AO67" s="64">
        <f t="shared" si="92"/>
        <v>0</v>
      </c>
      <c r="AP67" s="64">
        <f t="shared" si="93"/>
        <v>0</v>
      </c>
      <c r="AQ67" s="64">
        <f t="shared" si="94"/>
        <v>0</v>
      </c>
      <c r="AR67" s="64">
        <f t="shared" si="95"/>
        <v>0</v>
      </c>
      <c r="AS67" s="64">
        <f t="shared" si="96"/>
        <v>0</v>
      </c>
      <c r="AT67" s="64">
        <f t="shared" si="97"/>
        <v>0</v>
      </c>
      <c r="AU67" s="64">
        <f t="shared" si="98"/>
        <v>0</v>
      </c>
      <c r="AV67" s="64">
        <f t="shared" si="99"/>
        <v>14</v>
      </c>
      <c r="AW67" s="64">
        <f t="shared" si="100"/>
        <v>25</v>
      </c>
      <c r="AX67" s="64">
        <f t="shared" si="101"/>
        <v>118</v>
      </c>
      <c r="AY67" s="65">
        <f t="shared" si="102"/>
        <v>110</v>
      </c>
      <c r="AZ67" s="66"/>
      <c r="BA67" s="66"/>
      <c r="BB67" s="66"/>
      <c r="BC67" s="67">
        <f t="shared" si="103"/>
        <v>0</v>
      </c>
      <c r="BD67" s="64">
        <f t="shared" si="104"/>
        <v>8</v>
      </c>
      <c r="BE67" s="68"/>
      <c r="BF67" s="68"/>
      <c r="BG67" s="85"/>
      <c r="BH67" s="85"/>
      <c r="BI67" s="85"/>
      <c r="BJ67" s="85"/>
      <c r="BK67" s="85"/>
    </row>
    <row r="68" spans="1:64" s="1" customFormat="1" ht="39.950000000000003" customHeight="1" x14ac:dyDescent="0.45">
      <c r="A68" s="3"/>
      <c r="B68" s="37" t="s">
        <v>186</v>
      </c>
      <c r="C68" s="16">
        <v>899</v>
      </c>
      <c r="D68" s="5" t="s">
        <v>173</v>
      </c>
      <c r="E68" s="16">
        <v>4</v>
      </c>
      <c r="F68" s="3">
        <v>107030001</v>
      </c>
      <c r="G68" s="4"/>
      <c r="H68" s="6"/>
      <c r="I68" s="6"/>
      <c r="J68" s="6"/>
      <c r="K68" s="6"/>
      <c r="L68" s="6"/>
      <c r="M68" s="7"/>
      <c r="N68" s="7"/>
      <c r="O68" s="6"/>
      <c r="P68" s="6"/>
      <c r="Q68" s="6"/>
      <c r="R68" s="6"/>
      <c r="S68" s="6"/>
      <c r="T68" s="7"/>
      <c r="U68" s="7"/>
      <c r="V68" s="6"/>
      <c r="W68" s="6"/>
      <c r="X68" s="6"/>
      <c r="Y68" s="6"/>
      <c r="Z68" s="6"/>
      <c r="AA68" s="7"/>
      <c r="AB68" s="7"/>
      <c r="AC68" s="6"/>
      <c r="AD68" s="6"/>
      <c r="AE68" s="6"/>
      <c r="AF68" s="6"/>
      <c r="AG68" s="6">
        <v>11</v>
      </c>
      <c r="AH68" s="7">
        <v>11</v>
      </c>
      <c r="AI68" s="7"/>
      <c r="AJ68" s="6"/>
      <c r="AK68" s="7"/>
      <c r="AL68" s="6">
        <v>11</v>
      </c>
      <c r="AM68" s="63">
        <f t="shared" si="90"/>
        <v>3</v>
      </c>
      <c r="AN68" s="64">
        <f t="shared" si="91"/>
        <v>0</v>
      </c>
      <c r="AO68" s="64">
        <f t="shared" si="92"/>
        <v>0</v>
      </c>
      <c r="AP68" s="64">
        <f t="shared" si="93"/>
        <v>0</v>
      </c>
      <c r="AQ68" s="64">
        <f t="shared" si="94"/>
        <v>0</v>
      </c>
      <c r="AR68" s="64">
        <f t="shared" si="95"/>
        <v>0</v>
      </c>
      <c r="AS68" s="64">
        <f t="shared" si="96"/>
        <v>0</v>
      </c>
      <c r="AT68" s="64">
        <f t="shared" si="97"/>
        <v>0</v>
      </c>
      <c r="AU68" s="64">
        <f t="shared" si="98"/>
        <v>0</v>
      </c>
      <c r="AV68" s="64">
        <f t="shared" si="99"/>
        <v>0</v>
      </c>
      <c r="AW68" s="64">
        <f t="shared" si="100"/>
        <v>3</v>
      </c>
      <c r="AX68" s="64">
        <f t="shared" si="101"/>
        <v>33</v>
      </c>
      <c r="AY68" s="65">
        <f t="shared" si="102"/>
        <v>33</v>
      </c>
      <c r="AZ68" s="66"/>
      <c r="BA68" s="66"/>
      <c r="BB68" s="66"/>
      <c r="BC68" s="67">
        <f t="shared" si="103"/>
        <v>0</v>
      </c>
      <c r="BD68" s="64">
        <f t="shared" si="104"/>
        <v>0</v>
      </c>
      <c r="BE68" s="68"/>
      <c r="BF68" s="68"/>
      <c r="BG68" s="85"/>
      <c r="BH68" s="85"/>
      <c r="BI68" s="85"/>
      <c r="BJ68" s="85"/>
      <c r="BK68" s="85"/>
    </row>
    <row r="69" spans="1:64" s="1" customFormat="1" ht="39.950000000000003" customHeight="1" x14ac:dyDescent="0.45">
      <c r="A69" s="3"/>
      <c r="B69" s="37" t="s">
        <v>186</v>
      </c>
      <c r="C69" s="16">
        <v>899</v>
      </c>
      <c r="D69" s="5" t="s">
        <v>173</v>
      </c>
      <c r="E69" s="16">
        <v>4</v>
      </c>
      <c r="F69" s="3">
        <v>107060002</v>
      </c>
      <c r="G69" s="4"/>
      <c r="H69" s="6"/>
      <c r="I69" s="6"/>
      <c r="J69" s="6"/>
      <c r="K69" s="6"/>
      <c r="L69" s="6"/>
      <c r="M69" s="7"/>
      <c r="N69" s="7"/>
      <c r="O69" s="6"/>
      <c r="P69" s="6"/>
      <c r="Q69" s="6"/>
      <c r="R69" s="6"/>
      <c r="S69" s="6"/>
      <c r="T69" s="7"/>
      <c r="U69" s="7"/>
      <c r="V69" s="6"/>
      <c r="W69" s="6"/>
      <c r="X69" s="6"/>
      <c r="Y69" s="6"/>
      <c r="Z69" s="6"/>
      <c r="AA69" s="7"/>
      <c r="AB69" s="7"/>
      <c r="AC69" s="6"/>
      <c r="AD69" s="6"/>
      <c r="AE69" s="6"/>
      <c r="AF69" s="6"/>
      <c r="AG69" s="6"/>
      <c r="AH69" s="7"/>
      <c r="AI69" s="7">
        <v>11</v>
      </c>
      <c r="AJ69" s="6">
        <v>11</v>
      </c>
      <c r="AK69" s="7">
        <v>11</v>
      </c>
      <c r="AL69" s="6"/>
      <c r="AM69" s="63">
        <f t="shared" ref="AM69" si="493">COUNT(H69:AL69)+COUNTIF(H69:AL69,"8д")+COUNTIF(H69:AL69,"8/3")+COUNTIF(H69:AL69,"3/8")+COUNTIF(H69:AL69,"4/8")+COUNTIF(H69:AL69,"8/4")+COUNTIF(H69:AL69,"3/6")+COUNTIF(H69:AL69,"10/1")+COUNTIF(H69:AL69,"5/6")+COUNTIF(H69:AL69,"6/5")+COUNTIF(H69:AL69,"7/4")+COUNTIF(H69:AL69,"4/7")+COUNTIF(H69:AL69,"4д")+COUNTIF(H69:AL69,"2/9")+COUNTIF(H69:AL69,"2д")+COUNTIF(H69:AL69,"4/6")+COUNTIF(H69:AL69,"2/8")+COUNTIF(H69:AL69,"2/1")+COUNTIF(H69:AL69,"6/3")</f>
        <v>3</v>
      </c>
      <c r="AN69" s="64">
        <f t="shared" ref="AN69" si="494">COUNTIF(H69:AL69,"О")</f>
        <v>0</v>
      </c>
      <c r="AO69" s="64">
        <f t="shared" ref="AO69" si="495">COUNTIF(H69:AL69,"Р")</f>
        <v>0</v>
      </c>
      <c r="AP69" s="64">
        <f t="shared" ref="AP69" si="496">COUNTIF(H69:AL69,"Б")</f>
        <v>0</v>
      </c>
      <c r="AQ69" s="64">
        <f t="shared" ref="AQ69" si="497">COUNTIF(H69:AL69,"Г")+COUNTIF(H69:AL69,"Д")</f>
        <v>0</v>
      </c>
      <c r="AR69" s="64">
        <f t="shared" ref="AR69" si="498">COUNTIF(H69:AL69,"А")</f>
        <v>0</v>
      </c>
      <c r="AS69" s="64">
        <f t="shared" ref="AS69" si="499">COUNTIF(H69:AL69,"У")</f>
        <v>0</v>
      </c>
      <c r="AT69" s="64">
        <f t="shared" ref="AT69" si="500">COUNTIF(H69:AL69,"П")</f>
        <v>0</v>
      </c>
      <c r="AU69" s="64">
        <f t="shared" ref="AU69" si="501">COUNTIF(H69:AL69,"К")+COUNTIF(H69:AL69,"Кд")</f>
        <v>0</v>
      </c>
      <c r="AV69" s="64">
        <f t="shared" ref="AV69" si="502">COUNTIF(H69:AL69,"В")</f>
        <v>0</v>
      </c>
      <c r="AW69" s="64">
        <f t="shared" ref="AW69" si="503">SUM(AM69:AV69)</f>
        <v>3</v>
      </c>
      <c r="AX69" s="64">
        <f t="shared" ref="AX69" si="504">AY69+BD69</f>
        <v>33</v>
      </c>
      <c r="AY69" s="65">
        <f t="shared" ref="AY69" si="505">SUM(H69:AL69)+COUNTIF(H69:AL69,"8/3")*11+COUNTIF(H69:AL69,"3/8")*11+COUNTIF(H69:AL69,"4/8")*12+COUNTIF(H69:AL69,"8/4")*12+COUNTIF(H69:AL69,"2/9")*11+COUNTIF(H69:AL69,"4/7")*11+COUNTIF(H69:AL69,"7/4")*11+COUNTIF(H69:AL69,"6/5")*11+COUNTIF(H69:AL69,"5/6")*11+COUNTIF(H69:AL69,"4/6")*10+COUNTIF(H69:AL69,"2/1")*3+COUNTIF(H69:AL69,"6/3")*9+COUNTIF(H69:AL69,"2/8")*10+COUNTIF(H69:AL69,"1/10")*11</f>
        <v>33</v>
      </c>
      <c r="AZ69" s="66"/>
      <c r="BA69" s="66"/>
      <c r="BB69" s="66">
        <v>11</v>
      </c>
      <c r="BC69" s="67">
        <f t="shared" ref="BC69" si="506">COUNTIF(H69:AL69,"8/3")*8+COUNTIF(H69:AL69,"3/8")*3+COUNTIF(H69:AL69,"4/8")*4+COUNTIF(H69:AL69,"8/4")*8+COUNTIF(H69:AL69,"2/9")*2+COUNTIF(H69:AL69,"4/7")*4+COUNTIF(H69:AL69,"7/4")*7+COUNTIF(H69:AL69,"6/5")*6+COUNTIF(H69:AL69,"5/6")*5+COUNTIF(H69:AL69,"4/6")*4+COUNTIF(H69:AL69,"2/1")*2+COUNTIF(H69:AL69,"6/3")*6+COUNTIF(H69:AL69,"2/8")*2+COUNTIF(H69:AL69,"1/10")*1</f>
        <v>0</v>
      </c>
      <c r="BD69" s="64">
        <f t="shared" ref="BD69" si="507">COUNTIF(H69:AL69,"8д")*8+COUNTIF(H69:AL69,"3д")*3+COUNTIF(H69:AL69,"4д")*4+COUNTIF(H69:AL69,"5д")*5+COUNTIF(H69:AL69,"6д")*6+COUNTIF(H69:AL69,"7д")*7+COUNTIF(H69:AL69,"2д")*2+COUNTIF(H69:AL69,"1д")*1</f>
        <v>0</v>
      </c>
      <c r="BE69" s="68"/>
      <c r="BF69" s="68"/>
      <c r="BG69" s="85"/>
      <c r="BH69" s="85"/>
      <c r="BI69" s="85"/>
      <c r="BJ69" s="85"/>
      <c r="BK69" s="85"/>
    </row>
    <row r="70" spans="1:64" s="69" customFormat="1" ht="75.75" customHeight="1" x14ac:dyDescent="0.45">
      <c r="A70" s="55">
        <v>45</v>
      </c>
      <c r="B70" s="36" t="s">
        <v>81</v>
      </c>
      <c r="C70" s="56">
        <v>1145</v>
      </c>
      <c r="D70" s="11" t="s">
        <v>279</v>
      </c>
      <c r="E70" s="6">
        <v>8</v>
      </c>
      <c r="F70" s="57">
        <v>107030001</v>
      </c>
      <c r="G70" s="59"/>
      <c r="H70" s="60" t="s">
        <v>226</v>
      </c>
      <c r="I70" s="60" t="s">
        <v>226</v>
      </c>
      <c r="J70" s="60" t="s">
        <v>226</v>
      </c>
      <c r="K70" s="60" t="s">
        <v>226</v>
      </c>
      <c r="L70" s="60" t="s">
        <v>226</v>
      </c>
      <c r="M70" s="61" t="s">
        <v>226</v>
      </c>
      <c r="N70" s="61" t="s">
        <v>226</v>
      </c>
      <c r="O70" s="60" t="s">
        <v>226</v>
      </c>
      <c r="P70" s="60" t="s">
        <v>226</v>
      </c>
      <c r="Q70" s="60" t="s">
        <v>226</v>
      </c>
      <c r="R70" s="60" t="s">
        <v>226</v>
      </c>
      <c r="S70" s="60" t="s">
        <v>226</v>
      </c>
      <c r="T70" s="26">
        <v>8</v>
      </c>
      <c r="U70" s="61">
        <v>11</v>
      </c>
      <c r="V70" s="60">
        <v>11</v>
      </c>
      <c r="W70" s="60">
        <v>11</v>
      </c>
      <c r="X70" s="58">
        <v>11</v>
      </c>
      <c r="Y70" s="58">
        <v>11</v>
      </c>
      <c r="Z70" s="58">
        <v>11</v>
      </c>
      <c r="AA70" s="62">
        <v>11</v>
      </c>
      <c r="AB70" s="62">
        <v>11</v>
      </c>
      <c r="AC70" s="58">
        <v>11</v>
      </c>
      <c r="AD70" s="58">
        <v>11</v>
      </c>
      <c r="AE70" s="58">
        <v>11</v>
      </c>
      <c r="AF70" s="58">
        <v>11</v>
      </c>
      <c r="AG70" s="58">
        <v>11</v>
      </c>
      <c r="AH70" s="62">
        <v>11</v>
      </c>
      <c r="AI70" s="62">
        <v>11</v>
      </c>
      <c r="AJ70" s="58">
        <v>11</v>
      </c>
      <c r="AK70" s="62">
        <v>11</v>
      </c>
      <c r="AL70" s="58">
        <v>11</v>
      </c>
      <c r="AM70" s="63">
        <f t="shared" ref="AM70" si="508">COUNT(H70:AL70)+COUNTIF(H70:AL70,"8д")+COUNTIF(H70:AL70,"8/3")+COUNTIF(H70:AL70,"3/8")+COUNTIF(H70:AL70,"4/8")+COUNTIF(H70:AL70,"8/4")+COUNTIF(H70:AL70,"3/6")+COUNTIF(H70:AL70,"10/1")+COUNTIF(H70:AL70,"5/6")+COUNTIF(H70:AL70,"6/5")+COUNTIF(H70:AL70,"7/4")+COUNTIF(H70:AL70,"4/7")+COUNTIF(H70:AL70,"4д")+COUNTIF(H70:AL70,"2/9")+COUNTIF(H70:AL70,"2д")+COUNTIF(H70:AL70,"4/6")+COUNTIF(H70:AL70,"2/8")+COUNTIF(H70:AL70,"2/1")+COUNTIF(H70:AL70,"6/3")</f>
        <v>19</v>
      </c>
      <c r="AN70" s="64">
        <f t="shared" ref="AN70" si="509">COUNTIF(H70:AL70,"О")</f>
        <v>0</v>
      </c>
      <c r="AO70" s="64">
        <f t="shared" ref="AO70" si="510">COUNTIF(H70:AL70,"Р")</f>
        <v>0</v>
      </c>
      <c r="AP70" s="64">
        <f t="shared" ref="AP70" si="511">COUNTIF(H70:AL70,"Б")</f>
        <v>0</v>
      </c>
      <c r="AQ70" s="64">
        <f t="shared" ref="AQ70" si="512">COUNTIF(H70:AL70,"Г")+COUNTIF(H70:AL70,"Д")</f>
        <v>0</v>
      </c>
      <c r="AR70" s="64">
        <f t="shared" ref="AR70" si="513">COUNTIF(H70:AL70,"А")</f>
        <v>0</v>
      </c>
      <c r="AS70" s="64">
        <f t="shared" ref="AS70" si="514">COUNTIF(H70:AL70,"У")</f>
        <v>0</v>
      </c>
      <c r="AT70" s="64">
        <f t="shared" ref="AT70" si="515">COUNTIF(H70:AL70,"П")</f>
        <v>0</v>
      </c>
      <c r="AU70" s="64">
        <f t="shared" ref="AU70" si="516">COUNTIF(H70:AL70,"К")+COUNTIF(H70:AL70,"Кд")</f>
        <v>0</v>
      </c>
      <c r="AV70" s="64">
        <f t="shared" ref="AV70" si="517">COUNTIF(H70:AL70,"В")</f>
        <v>12</v>
      </c>
      <c r="AW70" s="64">
        <f t="shared" ref="AW70" si="518">SUM(AM70:AV70)</f>
        <v>31</v>
      </c>
      <c r="AX70" s="64">
        <f t="shared" ref="AX70" si="519">AY70+BD70</f>
        <v>206</v>
      </c>
      <c r="AY70" s="65">
        <f t="shared" ref="AY70" si="520">SUM(H70:AL70)+COUNTIF(H70:AL70,"8/3")*11+COUNTIF(H70:AL70,"3/8")*11+COUNTIF(H70:AL70,"4/8")*12+COUNTIF(H70:AL70,"8/4")*12+COUNTIF(H70:AL70,"2/9")*11+COUNTIF(H70:AL70,"4/7")*11+COUNTIF(H70:AL70,"7/4")*11+COUNTIF(H70:AL70,"6/5")*11+COUNTIF(H70:AL70,"5/6")*11+COUNTIF(H70:AL70,"4/6")*10+COUNTIF(H70:AL70,"2/1")*3+COUNTIF(H70:AL70,"6/3")*9+COUNTIF(H70:AL70,"2/8")*10+COUNTIF(H70:AL70,"1/10")*11</f>
        <v>206</v>
      </c>
      <c r="AZ70" s="66"/>
      <c r="BA70" s="66"/>
      <c r="BB70" s="66">
        <v>11</v>
      </c>
      <c r="BC70" s="67">
        <f t="shared" ref="BC70" si="521">COUNTIF(H70:AL70,"8/3")*8+COUNTIF(H70:AL70,"3/8")*3+COUNTIF(H70:AL70,"4/8")*4+COUNTIF(H70:AL70,"8/4")*8+COUNTIF(H70:AL70,"2/9")*2+COUNTIF(H70:AL70,"4/7")*4+COUNTIF(H70:AL70,"7/4")*7+COUNTIF(H70:AL70,"6/5")*6+COUNTIF(H70:AL70,"5/6")*5+COUNTIF(H70:AL70,"4/6")*4+COUNTIF(H70:AL70,"2/1")*2+COUNTIF(H70:AL70,"6/3")*6+COUNTIF(H70:AL70,"2/8")*2+COUNTIF(H70:AL70,"1/10")*1</f>
        <v>0</v>
      </c>
      <c r="BD70" s="64">
        <f t="shared" ref="BD70" si="522">COUNTIF(H70:AL70,"8д")*8+COUNTIF(H70:AL70,"3д")*3+COUNTIF(H70:AL70,"4д")*4+COUNTIF(H70:AL70,"5д")*5+COUNTIF(H70:AL70,"6д")*6+COUNTIF(H70:AL70,"7д")*7+COUNTIF(H70:AL70,"2д")*2+COUNTIF(H70:AL70,"1д")*1</f>
        <v>0</v>
      </c>
      <c r="BE70" s="68"/>
      <c r="BF70" s="68"/>
      <c r="BG70" s="86"/>
      <c r="BH70" s="86"/>
      <c r="BI70" s="86"/>
      <c r="BJ70" s="85">
        <f t="shared" ref="BJ70" si="523">BG70*0.2</f>
        <v>0</v>
      </c>
      <c r="BK70" s="86"/>
      <c r="BL70" s="87">
        <f>BG70+BH70+BI70+BJ70+BK70</f>
        <v>0</v>
      </c>
    </row>
    <row r="71" spans="1:64" s="69" customFormat="1" ht="39.950000000000003" customHeight="1" x14ac:dyDescent="0.45">
      <c r="A71" s="55">
        <v>46</v>
      </c>
      <c r="B71" s="81" t="s">
        <v>238</v>
      </c>
      <c r="C71" s="56">
        <v>1988</v>
      </c>
      <c r="D71" s="57" t="s">
        <v>173</v>
      </c>
      <c r="E71" s="6">
        <v>3</v>
      </c>
      <c r="F71" s="57">
        <v>107060001</v>
      </c>
      <c r="G71" s="59"/>
      <c r="H71" s="60"/>
      <c r="I71" s="60"/>
      <c r="J71" s="60"/>
      <c r="K71" s="60" t="s">
        <v>226</v>
      </c>
      <c r="L71" s="60">
        <v>8</v>
      </c>
      <c r="M71" s="61">
        <v>8</v>
      </c>
      <c r="N71" s="61">
        <v>8</v>
      </c>
      <c r="O71" s="60">
        <v>8</v>
      </c>
      <c r="P71" s="60">
        <v>8</v>
      </c>
      <c r="Q71" s="60">
        <v>8</v>
      </c>
      <c r="R71" s="60">
        <v>8</v>
      </c>
      <c r="S71" s="60">
        <v>11</v>
      </c>
      <c r="T71" s="61">
        <v>11</v>
      </c>
      <c r="U71" s="61">
        <v>11</v>
      </c>
      <c r="V71" s="60">
        <v>11</v>
      </c>
      <c r="W71" s="60">
        <v>11</v>
      </c>
      <c r="X71" s="58">
        <v>8</v>
      </c>
      <c r="Y71" s="58">
        <v>11</v>
      </c>
      <c r="Z71" s="58">
        <v>8</v>
      </c>
      <c r="AA71" s="62">
        <v>8</v>
      </c>
      <c r="AB71" s="62">
        <v>8</v>
      </c>
      <c r="AC71" s="58">
        <v>8</v>
      </c>
      <c r="AD71" s="58">
        <v>6</v>
      </c>
      <c r="AE71" s="58" t="s">
        <v>226</v>
      </c>
      <c r="AF71" s="58" t="s">
        <v>226</v>
      </c>
      <c r="AG71" s="58" t="s">
        <v>226</v>
      </c>
      <c r="AH71" s="62" t="s">
        <v>226</v>
      </c>
      <c r="AI71" s="62" t="s">
        <v>226</v>
      </c>
      <c r="AJ71" s="58" t="s">
        <v>226</v>
      </c>
      <c r="AK71" s="62" t="s">
        <v>226</v>
      </c>
      <c r="AL71" s="59" t="s">
        <v>226</v>
      </c>
      <c r="AM71" s="63">
        <f t="shared" ref="AM71" si="524">COUNT(H71:AL71)+COUNTIF(H71:AL71,"8д")+COUNTIF(H71:AL71,"8/3")+COUNTIF(H71:AL71,"3/8")+COUNTIF(H71:AL71,"4/8")+COUNTIF(H71:AL71,"8/4")+COUNTIF(H71:AL71,"3/6")+COUNTIF(H71:AL71,"10/1")+COUNTIF(H71:AL71,"5/6")+COUNTIF(H71:AL71,"6/5")+COUNTIF(H71:AL71,"7/4")+COUNTIF(H71:AL71,"4/7")+COUNTIF(H71:AL71,"4д")+COUNTIF(H71:AL71,"2/9")+COUNTIF(H71:AL71,"2д")+COUNTIF(H71:AL71,"4/6")+COUNTIF(H71:AL71,"2/8")+COUNTIF(H71:AL71,"2/1")+COUNTIF(H71:AL71,"6/3")</f>
        <v>19</v>
      </c>
      <c r="AN71" s="64">
        <f t="shared" ref="AN71" si="525">COUNTIF(H71:AL71,"О")</f>
        <v>0</v>
      </c>
      <c r="AO71" s="64">
        <f t="shared" ref="AO71" si="526">COUNTIF(H71:AL71,"Р")</f>
        <v>0</v>
      </c>
      <c r="AP71" s="64">
        <f t="shared" ref="AP71" si="527">COUNTIF(H71:AL71,"Б")</f>
        <v>0</v>
      </c>
      <c r="AQ71" s="64">
        <f t="shared" ref="AQ71" si="528">COUNTIF(H71:AL71,"Г")+COUNTIF(H71:AL71,"Д")</f>
        <v>0</v>
      </c>
      <c r="AR71" s="64">
        <f t="shared" ref="AR71" si="529">COUNTIF(H71:AL71,"А")</f>
        <v>0</v>
      </c>
      <c r="AS71" s="64">
        <f t="shared" ref="AS71" si="530">COUNTIF(H71:AL71,"У")</f>
        <v>0</v>
      </c>
      <c r="AT71" s="64">
        <f t="shared" ref="AT71" si="531">COUNTIF(H71:AL71,"П")</f>
        <v>0</v>
      </c>
      <c r="AU71" s="64">
        <f t="shared" ref="AU71" si="532">COUNTIF(H71:AL71,"К")+COUNTIF(H71:AL71,"Кд")</f>
        <v>0</v>
      </c>
      <c r="AV71" s="64">
        <f t="shared" ref="AV71" si="533">COUNTIF(H71:AL71,"В")</f>
        <v>9</v>
      </c>
      <c r="AW71" s="64">
        <f t="shared" ref="AW71" si="534">SUM(AM71:AV71)</f>
        <v>28</v>
      </c>
      <c r="AX71" s="64">
        <f t="shared" ref="AX71" si="535">AY71+BD71</f>
        <v>168</v>
      </c>
      <c r="AY71" s="65">
        <f t="shared" ref="AY71" si="536">SUM(H71:AL71)+COUNTIF(H71:AL71,"8/3")*11+COUNTIF(H71:AL71,"3/8")*11+COUNTIF(H71:AL71,"4/8")*12+COUNTIF(H71:AL71,"8/4")*12+COUNTIF(H71:AL71,"2/9")*11+COUNTIF(H71:AL71,"4/7")*11+COUNTIF(H71:AL71,"7/4")*11+COUNTIF(H71:AL71,"6/5")*11+COUNTIF(H71:AL71,"5/6")*11+COUNTIF(H71:AL71,"4/6")*10+COUNTIF(H71:AL71,"2/1")*3+COUNTIF(H71:AL71,"6/3")*9+COUNTIF(H71:AL71,"2/8")*10+COUNTIF(H71:AL71,"1/10")*11</f>
        <v>168</v>
      </c>
      <c r="AZ71" s="66"/>
      <c r="BA71" s="66"/>
      <c r="BB71" s="66"/>
      <c r="BC71" s="67">
        <f t="shared" ref="BC71" si="537">COUNTIF(H71:AL71,"8/3")*8+COUNTIF(H71:AL71,"3/8")*3+COUNTIF(H71:AL71,"4/8")*4+COUNTIF(H71:AL71,"8/4")*8+COUNTIF(H71:AL71,"2/9")*2+COUNTIF(H71:AL71,"4/7")*4+COUNTIF(H71:AL71,"7/4")*7+COUNTIF(H71:AL71,"6/5")*6+COUNTIF(H71:AL71,"5/6")*5+COUNTIF(H71:AL71,"4/6")*4+COUNTIF(H71:AL71,"2/1")*2+COUNTIF(H71:AL71,"6/3")*6+COUNTIF(H71:AL71,"2/8")*2+COUNTIF(H71:AL71,"1/10")*1</f>
        <v>0</v>
      </c>
      <c r="BD71" s="64">
        <f t="shared" ref="BD71" si="538">COUNTIF(H71:AL71,"8д")*8+COUNTIF(H71:AL71,"3д")*3+COUNTIF(H71:AL71,"4д")*4+COUNTIF(H71:AL71,"5д")*5+COUNTIF(H71:AL71,"6д")*6+COUNTIF(H71:AL71,"7д")*7+COUNTIF(H71:AL71,"2д")*2+COUNTIF(H71:AL71,"1д")*1</f>
        <v>0</v>
      </c>
      <c r="BE71" s="68"/>
      <c r="BF71" s="68"/>
      <c r="BG71" s="86"/>
      <c r="BH71" s="86"/>
      <c r="BI71" s="86"/>
      <c r="BJ71" s="86"/>
      <c r="BK71" s="86"/>
    </row>
    <row r="72" spans="1:64" s="1" customFormat="1" ht="39.950000000000003" customHeight="1" x14ac:dyDescent="0.45">
      <c r="A72" s="3">
        <v>47</v>
      </c>
      <c r="B72" s="38" t="s">
        <v>151</v>
      </c>
      <c r="C72" s="16">
        <v>904</v>
      </c>
      <c r="D72" s="5" t="s">
        <v>152</v>
      </c>
      <c r="E72" s="16">
        <v>6</v>
      </c>
      <c r="F72" s="3">
        <v>107030001</v>
      </c>
      <c r="G72" s="4"/>
      <c r="H72" s="6">
        <v>8</v>
      </c>
      <c r="I72" s="6">
        <v>11</v>
      </c>
      <c r="J72" s="6">
        <v>8</v>
      </c>
      <c r="K72" s="6">
        <v>8</v>
      </c>
      <c r="L72" s="6"/>
      <c r="M72" s="7">
        <v>8</v>
      </c>
      <c r="N72" s="7">
        <v>8</v>
      </c>
      <c r="O72" s="6"/>
      <c r="P72" s="6"/>
      <c r="Q72" s="6"/>
      <c r="R72" s="6">
        <v>8</v>
      </c>
      <c r="S72" s="6"/>
      <c r="T72" s="7"/>
      <c r="U72" s="7"/>
      <c r="V72" s="6"/>
      <c r="W72" s="6">
        <v>11</v>
      </c>
      <c r="X72" s="6">
        <v>8</v>
      </c>
      <c r="Y72" s="6"/>
      <c r="Z72" s="6">
        <v>8</v>
      </c>
      <c r="AA72" s="7">
        <v>8</v>
      </c>
      <c r="AB72" s="7" t="s">
        <v>225</v>
      </c>
      <c r="AC72" s="6" t="s">
        <v>226</v>
      </c>
      <c r="AD72" s="6" t="s">
        <v>226</v>
      </c>
      <c r="AE72" s="6" t="s">
        <v>226</v>
      </c>
      <c r="AF72" s="6" t="s">
        <v>226</v>
      </c>
      <c r="AG72" s="6" t="s">
        <v>226</v>
      </c>
      <c r="AH72" s="7" t="s">
        <v>226</v>
      </c>
      <c r="AI72" s="7" t="s">
        <v>226</v>
      </c>
      <c r="AJ72" s="6" t="s">
        <v>226</v>
      </c>
      <c r="AK72" s="7" t="s">
        <v>226</v>
      </c>
      <c r="AL72" s="6" t="s">
        <v>226</v>
      </c>
      <c r="AM72" s="63">
        <f t="shared" si="90"/>
        <v>12</v>
      </c>
      <c r="AN72" s="64">
        <f t="shared" si="91"/>
        <v>0</v>
      </c>
      <c r="AO72" s="64">
        <f t="shared" si="92"/>
        <v>0</v>
      </c>
      <c r="AP72" s="64">
        <f t="shared" si="93"/>
        <v>0</v>
      </c>
      <c r="AQ72" s="64">
        <f t="shared" si="94"/>
        <v>0</v>
      </c>
      <c r="AR72" s="64">
        <f t="shared" si="95"/>
        <v>0</v>
      </c>
      <c r="AS72" s="64">
        <f t="shared" si="96"/>
        <v>0</v>
      </c>
      <c r="AT72" s="64">
        <f t="shared" si="97"/>
        <v>0</v>
      </c>
      <c r="AU72" s="64">
        <f t="shared" si="98"/>
        <v>0</v>
      </c>
      <c r="AV72" s="64">
        <f t="shared" si="99"/>
        <v>10</v>
      </c>
      <c r="AW72" s="64">
        <f t="shared" si="100"/>
        <v>22</v>
      </c>
      <c r="AX72" s="64">
        <f t="shared" si="101"/>
        <v>102</v>
      </c>
      <c r="AY72" s="65">
        <f t="shared" si="102"/>
        <v>94</v>
      </c>
      <c r="AZ72" s="66"/>
      <c r="BA72" s="66"/>
      <c r="BB72" s="66"/>
      <c r="BC72" s="67">
        <f t="shared" si="103"/>
        <v>0</v>
      </c>
      <c r="BD72" s="64">
        <f t="shared" si="104"/>
        <v>8</v>
      </c>
      <c r="BE72" s="68"/>
      <c r="BF72" s="68"/>
      <c r="BG72" s="85"/>
      <c r="BH72" s="85"/>
      <c r="BI72" s="85"/>
      <c r="BJ72" s="85">
        <f t="shared" ref="BJ72:BJ73" si="539">BG72*0.2</f>
        <v>0</v>
      </c>
      <c r="BK72" s="85"/>
      <c r="BL72" s="87">
        <f t="shared" ref="BL72:BL73" si="540">BG72+BH72+BI72+BJ72+BK72</f>
        <v>0</v>
      </c>
    </row>
    <row r="73" spans="1:64" s="1" customFormat="1" ht="45" customHeight="1" x14ac:dyDescent="0.45">
      <c r="A73" s="3"/>
      <c r="B73" s="38" t="s">
        <v>151</v>
      </c>
      <c r="C73" s="16">
        <v>904</v>
      </c>
      <c r="D73" s="5" t="s">
        <v>152</v>
      </c>
      <c r="E73" s="16">
        <v>6</v>
      </c>
      <c r="F73" s="3">
        <v>107060001</v>
      </c>
      <c r="G73" s="4"/>
      <c r="H73" s="6"/>
      <c r="I73" s="6"/>
      <c r="J73" s="6"/>
      <c r="K73" s="6"/>
      <c r="L73" s="6">
        <v>11</v>
      </c>
      <c r="M73" s="7"/>
      <c r="N73" s="7"/>
      <c r="O73" s="6">
        <v>11</v>
      </c>
      <c r="P73" s="6">
        <v>11</v>
      </c>
      <c r="Q73" s="6">
        <v>11</v>
      </c>
      <c r="R73" s="6"/>
      <c r="S73" s="6">
        <v>11</v>
      </c>
      <c r="T73" s="7">
        <v>11</v>
      </c>
      <c r="U73" s="7">
        <v>11</v>
      </c>
      <c r="V73" s="6">
        <v>11</v>
      </c>
      <c r="W73" s="6"/>
      <c r="X73" s="6"/>
      <c r="Y73" s="6">
        <v>11</v>
      </c>
      <c r="Z73" s="6"/>
      <c r="AA73" s="13"/>
      <c r="AB73" s="7"/>
      <c r="AC73" s="6"/>
      <c r="AD73" s="6"/>
      <c r="AE73" s="6"/>
      <c r="AF73" s="6"/>
      <c r="AG73" s="8"/>
      <c r="AH73" s="7"/>
      <c r="AI73" s="7"/>
      <c r="AJ73" s="6"/>
      <c r="AK73" s="7"/>
      <c r="AL73" s="6"/>
      <c r="AM73" s="63">
        <f t="shared" si="90"/>
        <v>9</v>
      </c>
      <c r="AN73" s="64">
        <f t="shared" si="91"/>
        <v>0</v>
      </c>
      <c r="AO73" s="64">
        <f t="shared" si="92"/>
        <v>0</v>
      </c>
      <c r="AP73" s="64">
        <f t="shared" si="93"/>
        <v>0</v>
      </c>
      <c r="AQ73" s="64">
        <f t="shared" si="94"/>
        <v>0</v>
      </c>
      <c r="AR73" s="64">
        <f t="shared" si="95"/>
        <v>0</v>
      </c>
      <c r="AS73" s="64">
        <f t="shared" si="96"/>
        <v>0</v>
      </c>
      <c r="AT73" s="64">
        <f t="shared" si="97"/>
        <v>0</v>
      </c>
      <c r="AU73" s="64">
        <f t="shared" si="98"/>
        <v>0</v>
      </c>
      <c r="AV73" s="64">
        <f t="shared" si="99"/>
        <v>0</v>
      </c>
      <c r="AW73" s="64">
        <f t="shared" si="100"/>
        <v>9</v>
      </c>
      <c r="AX73" s="64">
        <f t="shared" si="101"/>
        <v>99</v>
      </c>
      <c r="AY73" s="65">
        <f t="shared" si="102"/>
        <v>99</v>
      </c>
      <c r="AZ73" s="66"/>
      <c r="BA73" s="66"/>
      <c r="BB73" s="66"/>
      <c r="BC73" s="67">
        <f t="shared" si="103"/>
        <v>0</v>
      </c>
      <c r="BD73" s="64">
        <f t="shared" si="104"/>
        <v>0</v>
      </c>
      <c r="BE73" s="68"/>
      <c r="BF73" s="68"/>
      <c r="BG73" s="85">
        <f>74757/163.33*AY73</f>
        <v>45312.820669809589</v>
      </c>
      <c r="BH73" s="85"/>
      <c r="BI73" s="85"/>
      <c r="BJ73" s="85">
        <f t="shared" si="539"/>
        <v>9062.5641339619178</v>
      </c>
      <c r="BK73" s="85"/>
      <c r="BL73" s="87">
        <f t="shared" si="540"/>
        <v>54375.384803771507</v>
      </c>
    </row>
    <row r="74" spans="1:64" s="1" customFormat="1" ht="49.5" customHeight="1" x14ac:dyDescent="0.45">
      <c r="A74" s="3">
        <v>48</v>
      </c>
      <c r="B74" s="50" t="s">
        <v>223</v>
      </c>
      <c r="C74" s="16">
        <v>3027</v>
      </c>
      <c r="D74" s="5" t="s">
        <v>61</v>
      </c>
      <c r="E74" s="16">
        <v>5</v>
      </c>
      <c r="F74" s="3">
        <v>107030001</v>
      </c>
      <c r="G74" s="4"/>
      <c r="H74" s="6">
        <v>11</v>
      </c>
      <c r="I74" s="6">
        <v>11</v>
      </c>
      <c r="J74" s="6">
        <v>11</v>
      </c>
      <c r="K74" s="6">
        <v>11</v>
      </c>
      <c r="L74" s="6">
        <v>11</v>
      </c>
      <c r="M74" s="7">
        <v>11</v>
      </c>
      <c r="N74" s="7">
        <v>11</v>
      </c>
      <c r="O74" s="6">
        <v>11</v>
      </c>
      <c r="P74" s="6">
        <v>11</v>
      </c>
      <c r="Q74" s="6">
        <v>11</v>
      </c>
      <c r="R74" s="6">
        <v>11</v>
      </c>
      <c r="S74" s="8" t="s">
        <v>286</v>
      </c>
      <c r="T74" s="13" t="s">
        <v>286</v>
      </c>
      <c r="U74" s="13" t="s">
        <v>286</v>
      </c>
      <c r="V74" s="6">
        <v>11</v>
      </c>
      <c r="W74" s="6" t="s">
        <v>226</v>
      </c>
      <c r="X74" s="6" t="s">
        <v>226</v>
      </c>
      <c r="Y74" s="6" t="s">
        <v>226</v>
      </c>
      <c r="Z74" s="8" t="s">
        <v>226</v>
      </c>
      <c r="AA74" s="13" t="s">
        <v>226</v>
      </c>
      <c r="AB74" s="13" t="s">
        <v>226</v>
      </c>
      <c r="AC74" s="6" t="s">
        <v>226</v>
      </c>
      <c r="AD74" s="6" t="s">
        <v>226</v>
      </c>
      <c r="AE74" s="6" t="s">
        <v>226</v>
      </c>
      <c r="AF74" s="8" t="s">
        <v>226</v>
      </c>
      <c r="AG74" s="8" t="s">
        <v>226</v>
      </c>
      <c r="AH74" s="13" t="s">
        <v>226</v>
      </c>
      <c r="AI74" s="13" t="s">
        <v>226</v>
      </c>
      <c r="AJ74" s="6" t="s">
        <v>226</v>
      </c>
      <c r="AK74" s="7" t="s">
        <v>226</v>
      </c>
      <c r="AL74" s="6" t="s">
        <v>226</v>
      </c>
      <c r="AM74" s="63">
        <f t="shared" ref="AM74" si="541">COUNT(H74:AL74)+COUNTIF(H74:AL74,"8д")+COUNTIF(H74:AL74,"8/3")+COUNTIF(H74:AL74,"3/8")+COUNTIF(H74:AL74,"4/8")+COUNTIF(H74:AL74,"8/4")+COUNTIF(H74:AL74,"3/6")+COUNTIF(H74:AL74,"10/1")+COUNTIF(H74:AL74,"5/6")+COUNTIF(H74:AL74,"6/5")+COUNTIF(H74:AL74,"7/4")+COUNTIF(H74:AL74,"4/7")+COUNTIF(H74:AL74,"4д")+COUNTIF(H74:AL74,"2/9")+COUNTIF(H74:AL74,"2д")+COUNTIF(H74:AL74,"4/6")+COUNTIF(H74:AL74,"2/8")+COUNTIF(H74:AL74,"2/1")+COUNTIF(H74:AL74,"6/3")</f>
        <v>15</v>
      </c>
      <c r="AN74" s="64">
        <f t="shared" ref="AN74" si="542">COUNTIF(H74:AL74,"О")</f>
        <v>0</v>
      </c>
      <c r="AO74" s="64">
        <f t="shared" ref="AO74" si="543">COUNTIF(H74:AL74,"Р")</f>
        <v>0</v>
      </c>
      <c r="AP74" s="64">
        <f t="shared" ref="AP74" si="544">COUNTIF(H74:AL74,"Б")</f>
        <v>0</v>
      </c>
      <c r="AQ74" s="64">
        <f t="shared" ref="AQ74" si="545">COUNTIF(H74:AL74,"Г")+COUNTIF(H74:AL74,"Д")</f>
        <v>0</v>
      </c>
      <c r="AR74" s="64">
        <f t="shared" ref="AR74" si="546">COUNTIF(H74:AL74,"А")</f>
        <v>0</v>
      </c>
      <c r="AS74" s="64">
        <f t="shared" ref="AS74" si="547">COUNTIF(H74:AL74,"У")</f>
        <v>0</v>
      </c>
      <c r="AT74" s="64">
        <f t="shared" ref="AT74" si="548">COUNTIF(H74:AL74,"П")</f>
        <v>0</v>
      </c>
      <c r="AU74" s="64">
        <f t="shared" ref="AU74" si="549">COUNTIF(H74:AL74,"К")+COUNTIF(H74:AL74,"Кд")</f>
        <v>0</v>
      </c>
      <c r="AV74" s="64">
        <f t="shared" ref="AV74" si="550">COUNTIF(H74:AL74,"В")</f>
        <v>16</v>
      </c>
      <c r="AW74" s="64">
        <f t="shared" ref="AW74" si="551">SUM(AM74:AV74)</f>
        <v>31</v>
      </c>
      <c r="AX74" s="64">
        <f t="shared" ref="AX74" si="552">AY74+BD74</f>
        <v>165</v>
      </c>
      <c r="AY74" s="65">
        <f t="shared" ref="AY74" si="553">SUM(H74:AL74)+COUNTIF(H74:AL74,"8/3")*11+COUNTIF(H74:AL74,"3/8")*11+COUNTIF(H74:AL74,"4/8")*12+COUNTIF(H74:AL74,"8/4")*12+COUNTIF(H74:AL74,"2/9")*11+COUNTIF(H74:AL74,"4/7")*11+COUNTIF(H74:AL74,"7/4")*11+COUNTIF(H74:AL74,"6/5")*11+COUNTIF(H74:AL74,"5/6")*11+COUNTIF(H74:AL74,"4/6")*10+COUNTIF(H74:AL74,"2/1")*3+COUNTIF(H74:AL74,"6/3")*9+COUNTIF(H74:AL74,"2/8")*10+COUNTIF(H74:AL74,"1/10")*11</f>
        <v>165</v>
      </c>
      <c r="AZ74" s="66"/>
      <c r="BA74" s="66"/>
      <c r="BB74" s="66"/>
      <c r="BC74" s="67">
        <f t="shared" ref="BC74" si="554">COUNTIF(H74:AL74,"8/3")*8+COUNTIF(H74:AL74,"3/8")*3+COUNTIF(H74:AL74,"4/8")*4+COUNTIF(H74:AL74,"8/4")*8+COUNTIF(H74:AL74,"2/9")*2+COUNTIF(H74:AL74,"4/7")*4+COUNTIF(H74:AL74,"7/4")*7+COUNTIF(H74:AL74,"6/5")*6+COUNTIF(H74:AL74,"5/6")*5+COUNTIF(H74:AL74,"4/6")*4+COUNTIF(H74:AL74,"2/1")*2+COUNTIF(H74:AL74,"6/3")*6+COUNTIF(H74:AL74,"2/8")*2+COUNTIF(H74:AL74,"1/10")*1</f>
        <v>24</v>
      </c>
      <c r="BD74" s="64">
        <f t="shared" ref="BD74" si="555">COUNTIF(H74:AL74,"8д")*8+COUNTIF(H74:AL74,"3д")*3+COUNTIF(H74:AL74,"4д")*4+COUNTIF(H74:AL74,"5д")*5+COUNTIF(H74:AL74,"6д")*6+COUNTIF(H74:AL74,"7д")*7+COUNTIF(H74:AL74,"2д")*2+COUNTIF(H74:AL74,"1д")*1</f>
        <v>0</v>
      </c>
      <c r="BE74" s="68"/>
      <c r="BF74" s="68"/>
      <c r="BG74" s="85"/>
      <c r="BH74" s="85"/>
      <c r="BI74" s="85"/>
      <c r="BJ74" s="85"/>
      <c r="BK74" s="85"/>
    </row>
    <row r="75" spans="1:64" s="1" customFormat="1" ht="88.5" customHeight="1" x14ac:dyDescent="0.45">
      <c r="A75" s="3">
        <v>49</v>
      </c>
      <c r="B75" s="36" t="s">
        <v>75</v>
      </c>
      <c r="C75" s="14">
        <v>906</v>
      </c>
      <c r="D75" s="23" t="s">
        <v>76</v>
      </c>
      <c r="E75" s="16"/>
      <c r="F75" s="3">
        <v>107030001</v>
      </c>
      <c r="G75" s="4"/>
      <c r="H75" s="6">
        <v>8</v>
      </c>
      <c r="I75" s="6">
        <v>8</v>
      </c>
      <c r="J75" s="6">
        <v>8</v>
      </c>
      <c r="K75" s="6">
        <v>8</v>
      </c>
      <c r="L75" s="6">
        <v>8</v>
      </c>
      <c r="M75" s="7" t="s">
        <v>226</v>
      </c>
      <c r="N75" s="7" t="s">
        <v>226</v>
      </c>
      <c r="O75" s="6">
        <v>8</v>
      </c>
      <c r="P75" s="6">
        <v>8</v>
      </c>
      <c r="Q75" s="6">
        <v>8</v>
      </c>
      <c r="R75" s="6">
        <v>8</v>
      </c>
      <c r="S75" s="6">
        <v>8</v>
      </c>
      <c r="T75" s="7" t="s">
        <v>226</v>
      </c>
      <c r="U75" s="7" t="s">
        <v>226</v>
      </c>
      <c r="V75" s="6">
        <v>8</v>
      </c>
      <c r="W75" s="6">
        <v>8</v>
      </c>
      <c r="X75" s="6">
        <v>8</v>
      </c>
      <c r="Y75" s="6">
        <v>8</v>
      </c>
      <c r="Z75" s="6">
        <v>8</v>
      </c>
      <c r="AA75" s="7" t="s">
        <v>226</v>
      </c>
      <c r="AB75" s="7" t="s">
        <v>226</v>
      </c>
      <c r="AC75" s="6">
        <v>8</v>
      </c>
      <c r="AD75" s="6">
        <v>8</v>
      </c>
      <c r="AE75" s="6">
        <v>8</v>
      </c>
      <c r="AF75" s="6">
        <v>8</v>
      </c>
      <c r="AG75" s="6">
        <v>8</v>
      </c>
      <c r="AH75" s="7" t="s">
        <v>226</v>
      </c>
      <c r="AI75" s="7" t="s">
        <v>226</v>
      </c>
      <c r="AJ75" s="6">
        <v>8</v>
      </c>
      <c r="AK75" s="7" t="s">
        <v>226</v>
      </c>
      <c r="AL75" s="6">
        <v>8</v>
      </c>
      <c r="AM75" s="63">
        <f t="shared" si="90"/>
        <v>22</v>
      </c>
      <c r="AN75" s="64">
        <f t="shared" si="91"/>
        <v>0</v>
      </c>
      <c r="AO75" s="64">
        <f t="shared" si="92"/>
        <v>0</v>
      </c>
      <c r="AP75" s="64">
        <f t="shared" si="93"/>
        <v>0</v>
      </c>
      <c r="AQ75" s="64">
        <f t="shared" si="94"/>
        <v>0</v>
      </c>
      <c r="AR75" s="64">
        <f t="shared" si="95"/>
        <v>0</v>
      </c>
      <c r="AS75" s="64">
        <f t="shared" si="96"/>
        <v>0</v>
      </c>
      <c r="AT75" s="64">
        <f t="shared" si="97"/>
        <v>0</v>
      </c>
      <c r="AU75" s="64">
        <f t="shared" si="98"/>
        <v>0</v>
      </c>
      <c r="AV75" s="64">
        <f t="shared" si="99"/>
        <v>9</v>
      </c>
      <c r="AW75" s="64">
        <f t="shared" si="100"/>
        <v>31</v>
      </c>
      <c r="AX75" s="64">
        <f t="shared" si="101"/>
        <v>176</v>
      </c>
      <c r="AY75" s="65">
        <f t="shared" si="102"/>
        <v>176</v>
      </c>
      <c r="AZ75" s="66"/>
      <c r="BA75" s="66"/>
      <c r="BB75" s="66"/>
      <c r="BC75" s="67">
        <f t="shared" si="103"/>
        <v>0</v>
      </c>
      <c r="BD75" s="64">
        <f t="shared" si="104"/>
        <v>0</v>
      </c>
      <c r="BE75" s="68"/>
      <c r="BF75" s="68"/>
      <c r="BG75" s="85"/>
      <c r="BH75" s="85"/>
      <c r="BI75" s="85"/>
      <c r="BJ75" s="85"/>
      <c r="BK75" s="85"/>
    </row>
    <row r="76" spans="1:64" s="1" customFormat="1" ht="51" customHeight="1" x14ac:dyDescent="0.45">
      <c r="A76" s="3">
        <v>50</v>
      </c>
      <c r="B76" s="36" t="s">
        <v>278</v>
      </c>
      <c r="C76" s="14">
        <v>3170</v>
      </c>
      <c r="D76" s="23" t="s">
        <v>142</v>
      </c>
      <c r="E76" s="16">
        <v>6</v>
      </c>
      <c r="F76" s="3">
        <v>107060007</v>
      </c>
      <c r="G76" s="4"/>
      <c r="H76" s="6"/>
      <c r="I76" s="6"/>
      <c r="J76" s="6"/>
      <c r="K76" s="6"/>
      <c r="L76" s="6"/>
      <c r="M76" s="7"/>
      <c r="N76" s="7"/>
      <c r="O76" s="6"/>
      <c r="P76" s="6"/>
      <c r="Q76" s="6"/>
      <c r="R76" s="6"/>
      <c r="S76" s="6"/>
      <c r="T76" s="7"/>
      <c r="U76" s="7"/>
      <c r="V76" s="6"/>
      <c r="W76" s="6"/>
      <c r="X76" s="6" t="s">
        <v>226</v>
      </c>
      <c r="Y76" s="6" t="s">
        <v>226</v>
      </c>
      <c r="Z76" s="6" t="s">
        <v>226</v>
      </c>
      <c r="AA76" s="7" t="s">
        <v>226</v>
      </c>
      <c r="AB76" s="7" t="s">
        <v>225</v>
      </c>
      <c r="AC76" s="6">
        <v>8</v>
      </c>
      <c r="AD76" s="6">
        <v>8</v>
      </c>
      <c r="AE76" s="6">
        <v>8</v>
      </c>
      <c r="AF76" s="6">
        <v>8</v>
      </c>
      <c r="AG76" s="6">
        <v>8</v>
      </c>
      <c r="AH76" s="7">
        <v>8</v>
      </c>
      <c r="AI76" s="7">
        <v>8</v>
      </c>
      <c r="AJ76" s="6">
        <v>8</v>
      </c>
      <c r="AK76" s="7">
        <v>8</v>
      </c>
      <c r="AL76" s="6">
        <v>8</v>
      </c>
      <c r="AM76" s="63">
        <f t="shared" ref="AM76" si="556">COUNT(H76:AL76)+COUNTIF(H76:AL76,"8д")+COUNTIF(H76:AL76,"8/3")+COUNTIF(H76:AL76,"3/8")+COUNTIF(H76:AL76,"4/8")+COUNTIF(H76:AL76,"8/4")+COUNTIF(H76:AL76,"3/6")+COUNTIF(H76:AL76,"10/1")+COUNTIF(H76:AL76,"5/6")+COUNTIF(H76:AL76,"6/5")+COUNTIF(H76:AL76,"7/4")+COUNTIF(H76:AL76,"4/7")+COUNTIF(H76:AL76,"4д")+COUNTIF(H76:AL76,"2/9")+COUNTIF(H76:AL76,"2д")+COUNTIF(H76:AL76,"4/6")+COUNTIF(H76:AL76,"2/8")+COUNTIF(H76:AL76,"2/1")+COUNTIF(H76:AL76,"6/3")</f>
        <v>11</v>
      </c>
      <c r="AN76" s="64">
        <f t="shared" ref="AN76" si="557">COUNTIF(H76:AL76,"О")</f>
        <v>0</v>
      </c>
      <c r="AO76" s="64">
        <f t="shared" ref="AO76" si="558">COUNTIF(H76:AL76,"Р")</f>
        <v>0</v>
      </c>
      <c r="AP76" s="64">
        <f t="shared" ref="AP76" si="559">COUNTIF(H76:AL76,"Б")</f>
        <v>0</v>
      </c>
      <c r="AQ76" s="64">
        <f t="shared" ref="AQ76" si="560">COUNTIF(H76:AL76,"Г")+COUNTIF(H76:AL76,"Д")</f>
        <v>0</v>
      </c>
      <c r="AR76" s="64">
        <f t="shared" ref="AR76" si="561">COUNTIF(H76:AL76,"А")</f>
        <v>0</v>
      </c>
      <c r="AS76" s="64">
        <f t="shared" ref="AS76" si="562">COUNTIF(H76:AL76,"У")</f>
        <v>0</v>
      </c>
      <c r="AT76" s="64">
        <f t="shared" ref="AT76" si="563">COUNTIF(H76:AL76,"П")</f>
        <v>0</v>
      </c>
      <c r="AU76" s="64">
        <f t="shared" ref="AU76" si="564">COUNTIF(H76:AL76,"К")+COUNTIF(H76:AL76,"Кд")</f>
        <v>0</v>
      </c>
      <c r="AV76" s="64">
        <f t="shared" ref="AV76" si="565">COUNTIF(H76:AL76,"В")</f>
        <v>4</v>
      </c>
      <c r="AW76" s="64">
        <f t="shared" ref="AW76" si="566">SUM(AM76:AV76)</f>
        <v>15</v>
      </c>
      <c r="AX76" s="64">
        <f t="shared" ref="AX76" si="567">AY76+BD76</f>
        <v>88</v>
      </c>
      <c r="AY76" s="65">
        <f t="shared" ref="AY76" si="568">SUM(H76:AL76)+COUNTIF(H76:AL76,"8/3")*11+COUNTIF(H76:AL76,"3/8")*11+COUNTIF(H76:AL76,"4/8")*12+COUNTIF(H76:AL76,"8/4")*12+COUNTIF(H76:AL76,"2/9")*11+COUNTIF(H76:AL76,"4/7")*11+COUNTIF(H76:AL76,"7/4")*11+COUNTIF(H76:AL76,"6/5")*11+COUNTIF(H76:AL76,"5/6")*11+COUNTIF(H76:AL76,"4/6")*10+COUNTIF(H76:AL76,"2/1")*3+COUNTIF(H76:AL76,"6/3")*9+COUNTIF(H76:AL76,"2/8")*10+COUNTIF(H76:AL76,"1/10")*11</f>
        <v>80</v>
      </c>
      <c r="AZ76" s="66"/>
      <c r="BA76" s="66"/>
      <c r="BB76" s="66">
        <v>8</v>
      </c>
      <c r="BC76" s="67">
        <f t="shared" ref="BC76" si="569">COUNTIF(H76:AL76,"8/3")*8+COUNTIF(H76:AL76,"3/8")*3+COUNTIF(H76:AL76,"4/8")*4+COUNTIF(H76:AL76,"8/4")*8+COUNTIF(H76:AL76,"2/9")*2+COUNTIF(H76:AL76,"4/7")*4+COUNTIF(H76:AL76,"7/4")*7+COUNTIF(H76:AL76,"6/5")*6+COUNTIF(H76:AL76,"5/6")*5+COUNTIF(H76:AL76,"4/6")*4+COUNTIF(H76:AL76,"2/1")*2+COUNTIF(H76:AL76,"6/3")*6+COUNTIF(H76:AL76,"2/8")*2+COUNTIF(H76:AL76,"1/10")*1</f>
        <v>0</v>
      </c>
      <c r="BD76" s="64">
        <f t="shared" ref="BD76" si="570">COUNTIF(H76:AL76,"8д")*8+COUNTIF(H76:AL76,"3д")*3+COUNTIF(H76:AL76,"4д")*4+COUNTIF(H76:AL76,"5д")*5+COUNTIF(H76:AL76,"6д")*6+COUNTIF(H76:AL76,"7д")*7+COUNTIF(H76:AL76,"2д")*2+COUNTIF(H76:AL76,"1д")*1</f>
        <v>8</v>
      </c>
      <c r="BE76" s="68"/>
      <c r="BF76" s="68"/>
      <c r="BG76" s="85">
        <f>74757/163.33*AY76</f>
        <v>36616.420743280476</v>
      </c>
      <c r="BH76" s="85">
        <f>74757/163.33*BB76/2</f>
        <v>1830.8210371640237</v>
      </c>
      <c r="BI76" s="85">
        <f>74757/163.33*BD76</f>
        <v>3661.6420743280473</v>
      </c>
      <c r="BJ76" s="85">
        <f t="shared" ref="BJ76" si="571">BG76*0.2</f>
        <v>7323.2841486560956</v>
      </c>
      <c r="BK76" s="85"/>
      <c r="BL76" s="87">
        <f>BG76+BH76+BI76+BJ76+BK76</f>
        <v>49432.16800342864</v>
      </c>
    </row>
    <row r="77" spans="1:64" s="1" customFormat="1" ht="69.75" x14ac:dyDescent="0.45">
      <c r="A77" s="3">
        <v>51</v>
      </c>
      <c r="B77" s="38" t="s">
        <v>135</v>
      </c>
      <c r="C77" s="16">
        <v>907</v>
      </c>
      <c r="D77" s="5" t="s">
        <v>136</v>
      </c>
      <c r="E77" s="16"/>
      <c r="F77" s="3">
        <v>107030001</v>
      </c>
      <c r="G77" s="4"/>
      <c r="H77" s="6" t="s">
        <v>226</v>
      </c>
      <c r="I77" s="6" t="s">
        <v>226</v>
      </c>
      <c r="J77" s="6" t="s">
        <v>226</v>
      </c>
      <c r="K77" s="6" t="s">
        <v>226</v>
      </c>
      <c r="L77" s="6" t="s">
        <v>226</v>
      </c>
      <c r="M77" s="7" t="s">
        <v>226</v>
      </c>
      <c r="N77" s="7" t="s">
        <v>226</v>
      </c>
      <c r="O77" s="6" t="s">
        <v>226</v>
      </c>
      <c r="P77" s="6" t="s">
        <v>226</v>
      </c>
      <c r="Q77" s="6" t="s">
        <v>226</v>
      </c>
      <c r="R77" s="6" t="s">
        <v>226</v>
      </c>
      <c r="S77" s="6" t="s">
        <v>226</v>
      </c>
      <c r="T77" s="7" t="s">
        <v>226</v>
      </c>
      <c r="U77" s="7" t="s">
        <v>226</v>
      </c>
      <c r="V77" s="6" t="s">
        <v>225</v>
      </c>
      <c r="W77" s="6">
        <v>11</v>
      </c>
      <c r="X77" s="6">
        <v>11</v>
      </c>
      <c r="Y77" s="6">
        <v>11</v>
      </c>
      <c r="Z77" s="6">
        <v>11</v>
      </c>
      <c r="AA77" s="7">
        <v>11</v>
      </c>
      <c r="AB77" s="7">
        <v>11</v>
      </c>
      <c r="AC77" s="6">
        <v>11</v>
      </c>
      <c r="AD77" s="6">
        <v>11</v>
      </c>
      <c r="AE77" s="6">
        <v>11</v>
      </c>
      <c r="AF77" s="6">
        <v>11</v>
      </c>
      <c r="AG77" s="6">
        <v>11</v>
      </c>
      <c r="AH77" s="7">
        <v>11</v>
      </c>
      <c r="AI77" s="7">
        <v>11</v>
      </c>
      <c r="AJ77" s="6">
        <v>11</v>
      </c>
      <c r="AK77" s="7">
        <v>11</v>
      </c>
      <c r="AL77" s="6">
        <v>11</v>
      </c>
      <c r="AM77" s="63">
        <f t="shared" si="90"/>
        <v>17</v>
      </c>
      <c r="AN77" s="64">
        <f t="shared" si="91"/>
        <v>0</v>
      </c>
      <c r="AO77" s="64">
        <f t="shared" si="92"/>
        <v>0</v>
      </c>
      <c r="AP77" s="64">
        <f t="shared" si="93"/>
        <v>0</v>
      </c>
      <c r="AQ77" s="64">
        <f t="shared" si="94"/>
        <v>0</v>
      </c>
      <c r="AR77" s="64">
        <f t="shared" si="95"/>
        <v>0</v>
      </c>
      <c r="AS77" s="64">
        <f t="shared" si="96"/>
        <v>0</v>
      </c>
      <c r="AT77" s="64">
        <f t="shared" si="97"/>
        <v>0</v>
      </c>
      <c r="AU77" s="64">
        <f t="shared" si="98"/>
        <v>0</v>
      </c>
      <c r="AV77" s="64">
        <f t="shared" si="99"/>
        <v>14</v>
      </c>
      <c r="AW77" s="64">
        <f t="shared" si="100"/>
        <v>31</v>
      </c>
      <c r="AX77" s="64">
        <f t="shared" si="101"/>
        <v>184</v>
      </c>
      <c r="AY77" s="65">
        <f t="shared" si="102"/>
        <v>176</v>
      </c>
      <c r="AZ77" s="66"/>
      <c r="BA77" s="66"/>
      <c r="BB77" s="66">
        <v>11</v>
      </c>
      <c r="BC77" s="67">
        <f t="shared" si="103"/>
        <v>0</v>
      </c>
      <c r="BD77" s="64">
        <f t="shared" si="104"/>
        <v>8</v>
      </c>
      <c r="BE77" s="68"/>
      <c r="BF77" s="68"/>
      <c r="BG77" s="85"/>
      <c r="BH77" s="85"/>
      <c r="BI77" s="85"/>
      <c r="BJ77" s="85"/>
      <c r="BK77" s="85"/>
    </row>
    <row r="78" spans="1:64" s="1" customFormat="1" ht="60.75" customHeight="1" x14ac:dyDescent="0.45">
      <c r="A78" s="3">
        <v>52</v>
      </c>
      <c r="B78" s="36" t="s">
        <v>99</v>
      </c>
      <c r="C78" s="34">
        <v>908</v>
      </c>
      <c r="D78" s="11" t="s">
        <v>97</v>
      </c>
      <c r="E78" s="34">
        <v>9</v>
      </c>
      <c r="F78" s="12">
        <v>107030001</v>
      </c>
      <c r="G78" s="8"/>
      <c r="H78" s="6">
        <v>11</v>
      </c>
      <c r="I78" s="6">
        <v>11</v>
      </c>
      <c r="J78" s="6">
        <v>11</v>
      </c>
      <c r="K78" s="6">
        <v>11</v>
      </c>
      <c r="L78" s="6">
        <v>11</v>
      </c>
      <c r="M78" s="7">
        <v>11</v>
      </c>
      <c r="N78" s="7">
        <v>11</v>
      </c>
      <c r="O78" s="6">
        <v>11</v>
      </c>
      <c r="P78" s="6">
        <v>11</v>
      </c>
      <c r="Q78" s="6"/>
      <c r="R78" s="8"/>
      <c r="S78" s="8"/>
      <c r="T78" s="13"/>
      <c r="U78" s="13"/>
      <c r="V78" s="6"/>
      <c r="W78" s="6"/>
      <c r="X78" s="8"/>
      <c r="Y78" s="6"/>
      <c r="Z78" s="6"/>
      <c r="AA78" s="13"/>
      <c r="AB78" s="7"/>
      <c r="AC78" s="6"/>
      <c r="AD78" s="6"/>
      <c r="AE78" s="6"/>
      <c r="AF78" s="6"/>
      <c r="AG78" s="6"/>
      <c r="AH78" s="7"/>
      <c r="AI78" s="7"/>
      <c r="AJ78" s="6"/>
      <c r="AK78" s="7"/>
      <c r="AL78" s="6"/>
      <c r="AM78" s="63">
        <f t="shared" si="90"/>
        <v>9</v>
      </c>
      <c r="AN78" s="64">
        <f t="shared" si="91"/>
        <v>0</v>
      </c>
      <c r="AO78" s="64">
        <f t="shared" si="92"/>
        <v>0</v>
      </c>
      <c r="AP78" s="64">
        <f t="shared" si="93"/>
        <v>0</v>
      </c>
      <c r="AQ78" s="64">
        <f t="shared" si="94"/>
        <v>0</v>
      </c>
      <c r="AR78" s="64">
        <f t="shared" si="95"/>
        <v>0</v>
      </c>
      <c r="AS78" s="64">
        <f t="shared" si="96"/>
        <v>0</v>
      </c>
      <c r="AT78" s="64">
        <f t="shared" si="97"/>
        <v>0</v>
      </c>
      <c r="AU78" s="64">
        <f t="shared" si="98"/>
        <v>0</v>
      </c>
      <c r="AV78" s="64">
        <f t="shared" si="99"/>
        <v>0</v>
      </c>
      <c r="AW78" s="64">
        <f t="shared" si="100"/>
        <v>9</v>
      </c>
      <c r="AX78" s="64">
        <f t="shared" si="101"/>
        <v>99</v>
      </c>
      <c r="AY78" s="65">
        <f t="shared" si="102"/>
        <v>99</v>
      </c>
      <c r="AZ78" s="66"/>
      <c r="BA78" s="66"/>
      <c r="BB78" s="66"/>
      <c r="BC78" s="67">
        <f t="shared" si="103"/>
        <v>0</v>
      </c>
      <c r="BD78" s="64">
        <f t="shared" si="104"/>
        <v>0</v>
      </c>
      <c r="BE78" s="68"/>
      <c r="BF78" s="68"/>
      <c r="BG78" s="85"/>
      <c r="BH78" s="85"/>
      <c r="BI78" s="85"/>
      <c r="BJ78" s="85">
        <f t="shared" ref="BJ78:BJ83" si="572">BG78*0.2</f>
        <v>0</v>
      </c>
      <c r="BK78" s="85"/>
      <c r="BL78" s="87">
        <f t="shared" ref="BL78:BL83" si="573">BG78+BH78+BI78+BJ78+BK78</f>
        <v>0</v>
      </c>
    </row>
    <row r="79" spans="1:64" s="1" customFormat="1" ht="51" customHeight="1" x14ac:dyDescent="0.45">
      <c r="A79" s="3"/>
      <c r="B79" s="36" t="s">
        <v>99</v>
      </c>
      <c r="C79" s="34">
        <v>908</v>
      </c>
      <c r="D79" s="11" t="s">
        <v>97</v>
      </c>
      <c r="E79" s="34">
        <v>9</v>
      </c>
      <c r="F79" s="12">
        <v>107060007</v>
      </c>
      <c r="G79" s="8"/>
      <c r="H79" s="6"/>
      <c r="I79" s="6"/>
      <c r="J79" s="6"/>
      <c r="K79" s="6"/>
      <c r="L79" s="6"/>
      <c r="M79" s="7"/>
      <c r="N79" s="7"/>
      <c r="O79" s="6"/>
      <c r="P79" s="6"/>
      <c r="Q79" s="6">
        <v>11</v>
      </c>
      <c r="R79" s="8" t="s">
        <v>283</v>
      </c>
      <c r="S79" s="8" t="s">
        <v>283</v>
      </c>
      <c r="T79" s="13" t="s">
        <v>283</v>
      </c>
      <c r="U79" s="13" t="s">
        <v>284</v>
      </c>
      <c r="V79" s="6">
        <v>11</v>
      </c>
      <c r="W79" s="6" t="s">
        <v>225</v>
      </c>
      <c r="X79" s="8" t="s">
        <v>226</v>
      </c>
      <c r="Y79" s="6" t="s">
        <v>226</v>
      </c>
      <c r="Z79" s="6" t="s">
        <v>226</v>
      </c>
      <c r="AA79" s="13" t="s">
        <v>226</v>
      </c>
      <c r="AB79" s="7" t="s">
        <v>226</v>
      </c>
      <c r="AC79" s="6" t="s">
        <v>226</v>
      </c>
      <c r="AD79" s="6" t="s">
        <v>226</v>
      </c>
      <c r="AE79" s="6" t="s">
        <v>226</v>
      </c>
      <c r="AF79" s="6" t="s">
        <v>226</v>
      </c>
      <c r="AG79" s="6" t="s">
        <v>226</v>
      </c>
      <c r="AH79" s="7" t="s">
        <v>226</v>
      </c>
      <c r="AI79" s="7" t="s">
        <v>226</v>
      </c>
      <c r="AJ79" s="6" t="s">
        <v>226</v>
      </c>
      <c r="AK79" s="7" t="s">
        <v>225</v>
      </c>
      <c r="AL79" s="6" t="s">
        <v>225</v>
      </c>
      <c r="AM79" s="63">
        <f t="shared" si="90"/>
        <v>9</v>
      </c>
      <c r="AN79" s="64">
        <f t="shared" si="91"/>
        <v>0</v>
      </c>
      <c r="AO79" s="64">
        <f t="shared" si="92"/>
        <v>0</v>
      </c>
      <c r="AP79" s="64">
        <f t="shared" si="93"/>
        <v>0</v>
      </c>
      <c r="AQ79" s="64">
        <f t="shared" si="94"/>
        <v>0</v>
      </c>
      <c r="AR79" s="64">
        <f t="shared" si="95"/>
        <v>0</v>
      </c>
      <c r="AS79" s="64">
        <f t="shared" si="96"/>
        <v>0</v>
      </c>
      <c r="AT79" s="64">
        <f t="shared" si="97"/>
        <v>0</v>
      </c>
      <c r="AU79" s="64">
        <f t="shared" si="98"/>
        <v>0</v>
      </c>
      <c r="AV79" s="64">
        <f t="shared" si="99"/>
        <v>13</v>
      </c>
      <c r="AW79" s="64">
        <f t="shared" si="100"/>
        <v>22</v>
      </c>
      <c r="AX79" s="64">
        <f t="shared" si="101"/>
        <v>90</v>
      </c>
      <c r="AY79" s="65">
        <f t="shared" si="102"/>
        <v>66</v>
      </c>
      <c r="AZ79" s="66"/>
      <c r="BA79" s="66"/>
      <c r="BB79" s="66"/>
      <c r="BC79" s="67">
        <f t="shared" si="103"/>
        <v>9</v>
      </c>
      <c r="BD79" s="64">
        <f t="shared" si="104"/>
        <v>24</v>
      </c>
      <c r="BE79" s="68"/>
      <c r="BF79" s="68"/>
      <c r="BG79" s="85">
        <f>108188/163.33*AY79</f>
        <v>43717.675870936138</v>
      </c>
      <c r="BH79" s="85">
        <f>108188/163.33*BC79/2</f>
        <v>2980.7506275638279</v>
      </c>
      <c r="BI79" s="85">
        <f>108188/163.33*BD79</f>
        <v>15897.336680340415</v>
      </c>
      <c r="BJ79" s="85">
        <f t="shared" si="572"/>
        <v>8743.5351741872273</v>
      </c>
      <c r="BK79" s="85"/>
      <c r="BL79" s="87">
        <f t="shared" si="573"/>
        <v>71339.298353027611</v>
      </c>
    </row>
    <row r="80" spans="1:64" s="1" customFormat="1" ht="39.950000000000003" customHeight="1" x14ac:dyDescent="0.45">
      <c r="A80" s="3">
        <v>53</v>
      </c>
      <c r="B80" s="36" t="s">
        <v>107</v>
      </c>
      <c r="C80" s="34">
        <v>910</v>
      </c>
      <c r="D80" s="11" t="s">
        <v>152</v>
      </c>
      <c r="E80" s="34">
        <v>6</v>
      </c>
      <c r="F80" s="12">
        <v>107030001</v>
      </c>
      <c r="G80" s="8"/>
      <c r="H80" s="6">
        <v>8</v>
      </c>
      <c r="I80" s="6">
        <v>8</v>
      </c>
      <c r="J80" s="6">
        <v>8</v>
      </c>
      <c r="K80" s="6">
        <v>8</v>
      </c>
      <c r="L80" s="6">
        <v>8</v>
      </c>
      <c r="M80" s="7" t="s">
        <v>226</v>
      </c>
      <c r="N80" s="7" t="s">
        <v>226</v>
      </c>
      <c r="O80" s="6">
        <v>8</v>
      </c>
      <c r="P80" s="6">
        <v>8</v>
      </c>
      <c r="Q80" s="6"/>
      <c r="R80" s="6"/>
      <c r="S80" s="6"/>
      <c r="T80" s="7"/>
      <c r="U80" s="7"/>
      <c r="V80" s="6"/>
      <c r="W80" s="6"/>
      <c r="X80" s="6"/>
      <c r="Y80" s="6"/>
      <c r="Z80" s="6"/>
      <c r="AA80" s="7"/>
      <c r="AB80" s="7"/>
      <c r="AC80" s="6"/>
      <c r="AD80" s="6"/>
      <c r="AE80" s="6"/>
      <c r="AF80" s="6"/>
      <c r="AG80" s="6"/>
      <c r="AH80" s="7"/>
      <c r="AI80" s="7"/>
      <c r="AJ80" s="6"/>
      <c r="AK80" s="7"/>
      <c r="AL80" s="6"/>
      <c r="AM80" s="63">
        <f t="shared" si="90"/>
        <v>7</v>
      </c>
      <c r="AN80" s="64">
        <f t="shared" si="91"/>
        <v>0</v>
      </c>
      <c r="AO80" s="64">
        <f t="shared" si="92"/>
        <v>0</v>
      </c>
      <c r="AP80" s="64">
        <f t="shared" si="93"/>
        <v>0</v>
      </c>
      <c r="AQ80" s="64">
        <f t="shared" si="94"/>
        <v>0</v>
      </c>
      <c r="AR80" s="64">
        <f t="shared" si="95"/>
        <v>0</v>
      </c>
      <c r="AS80" s="64">
        <f t="shared" si="96"/>
        <v>0</v>
      </c>
      <c r="AT80" s="64">
        <f t="shared" si="97"/>
        <v>0</v>
      </c>
      <c r="AU80" s="64">
        <f t="shared" si="98"/>
        <v>0</v>
      </c>
      <c r="AV80" s="64">
        <f t="shared" si="99"/>
        <v>2</v>
      </c>
      <c r="AW80" s="64">
        <f t="shared" si="100"/>
        <v>9</v>
      </c>
      <c r="AX80" s="64">
        <f t="shared" si="101"/>
        <v>56</v>
      </c>
      <c r="AY80" s="65">
        <f t="shared" si="102"/>
        <v>56</v>
      </c>
      <c r="AZ80" s="66"/>
      <c r="BA80" s="66"/>
      <c r="BB80" s="66"/>
      <c r="BC80" s="67">
        <f t="shared" si="103"/>
        <v>0</v>
      </c>
      <c r="BD80" s="64">
        <f t="shared" si="104"/>
        <v>0</v>
      </c>
      <c r="BE80" s="68"/>
      <c r="BF80" s="68"/>
      <c r="BG80" s="85"/>
      <c r="BH80" s="85"/>
      <c r="BI80" s="85"/>
      <c r="BJ80" s="85">
        <f t="shared" si="572"/>
        <v>0</v>
      </c>
      <c r="BK80" s="85"/>
      <c r="BL80" s="87">
        <f t="shared" si="573"/>
        <v>0</v>
      </c>
    </row>
    <row r="81" spans="1:64" s="1" customFormat="1" ht="70.5" customHeight="1" x14ac:dyDescent="0.45">
      <c r="A81" s="3"/>
      <c r="B81" s="36" t="s">
        <v>107</v>
      </c>
      <c r="C81" s="34">
        <v>910</v>
      </c>
      <c r="D81" s="11" t="s">
        <v>279</v>
      </c>
      <c r="E81" s="34">
        <v>9</v>
      </c>
      <c r="F81" s="12">
        <v>107030001</v>
      </c>
      <c r="G81" s="8"/>
      <c r="H81" s="6"/>
      <c r="I81" s="6"/>
      <c r="J81" s="6"/>
      <c r="K81" s="6"/>
      <c r="L81" s="6"/>
      <c r="M81" s="13"/>
      <c r="N81" s="7"/>
      <c r="O81" s="6"/>
      <c r="P81" s="6"/>
      <c r="Q81" s="6">
        <v>8</v>
      </c>
      <c r="R81" s="6">
        <v>8</v>
      </c>
      <c r="S81" s="6"/>
      <c r="T81" s="7"/>
      <c r="U81" s="7"/>
      <c r="V81" s="6"/>
      <c r="W81" s="6"/>
      <c r="X81" s="6"/>
      <c r="Y81" s="6"/>
      <c r="Z81" s="6"/>
      <c r="AA81" s="7"/>
      <c r="AB81" s="13"/>
      <c r="AC81" s="6">
        <v>8</v>
      </c>
      <c r="AD81" s="6">
        <v>8</v>
      </c>
      <c r="AE81" s="6">
        <v>8</v>
      </c>
      <c r="AF81" s="6">
        <v>8</v>
      </c>
      <c r="AG81" s="6">
        <v>8</v>
      </c>
      <c r="AH81" s="7" t="s">
        <v>226</v>
      </c>
      <c r="AI81" s="7" t="s">
        <v>226</v>
      </c>
      <c r="AJ81" s="6" t="s">
        <v>285</v>
      </c>
      <c r="AK81" s="7" t="s">
        <v>226</v>
      </c>
      <c r="AL81" s="6"/>
      <c r="AM81" s="63">
        <f t="shared" ref="AM81" si="574">COUNT(H81:AL81)+COUNTIF(H81:AL81,"8д")+COUNTIF(H81:AL81,"8/3")+COUNTIF(H81:AL81,"3/8")+COUNTIF(H81:AL81,"4/8")+COUNTIF(H81:AL81,"8/4")+COUNTIF(H81:AL81,"3/6")+COUNTIF(H81:AL81,"10/1")+COUNTIF(H81:AL81,"5/6")+COUNTIF(H81:AL81,"6/5")+COUNTIF(H81:AL81,"7/4")+COUNTIF(H81:AL81,"4/7")+COUNTIF(H81:AL81,"4д")+COUNTIF(H81:AL81,"2/9")+COUNTIF(H81:AL81,"2д")+COUNTIF(H81:AL81,"4/6")+COUNTIF(H81:AL81,"2/8")+COUNTIF(H81:AL81,"2/1")+COUNTIF(H81:AL81,"6/3")</f>
        <v>7</v>
      </c>
      <c r="AN81" s="64">
        <f t="shared" ref="AN81" si="575">COUNTIF(H81:AL81,"О")</f>
        <v>0</v>
      </c>
      <c r="AO81" s="64">
        <f t="shared" ref="AO81" si="576">COUNTIF(H81:AL81,"Р")</f>
        <v>0</v>
      </c>
      <c r="AP81" s="64">
        <f t="shared" ref="AP81" si="577">COUNTIF(H81:AL81,"Б")</f>
        <v>0</v>
      </c>
      <c r="AQ81" s="64">
        <f t="shared" ref="AQ81" si="578">COUNTIF(H81:AL81,"Г")+COUNTIF(H81:AL81,"Д")</f>
        <v>1</v>
      </c>
      <c r="AR81" s="64">
        <f t="shared" ref="AR81" si="579">COUNTIF(H81:AL81,"А")</f>
        <v>0</v>
      </c>
      <c r="AS81" s="64">
        <f t="shared" ref="AS81" si="580">COUNTIF(H81:AL81,"У")</f>
        <v>0</v>
      </c>
      <c r="AT81" s="64">
        <f t="shared" ref="AT81" si="581">COUNTIF(H81:AL81,"П")</f>
        <v>0</v>
      </c>
      <c r="AU81" s="64">
        <f t="shared" ref="AU81" si="582">COUNTIF(H81:AL81,"К")+COUNTIF(H81:AL81,"Кд")</f>
        <v>0</v>
      </c>
      <c r="AV81" s="64">
        <f t="shared" ref="AV81" si="583">COUNTIF(H81:AL81,"В")</f>
        <v>3</v>
      </c>
      <c r="AW81" s="64">
        <f t="shared" ref="AW81" si="584">SUM(AM81:AV81)</f>
        <v>11</v>
      </c>
      <c r="AX81" s="64">
        <f t="shared" ref="AX81" si="585">AY81+BD81</f>
        <v>56</v>
      </c>
      <c r="AY81" s="65">
        <f t="shared" ref="AY81" si="586">SUM(H81:AL81)+COUNTIF(H81:AL81,"8/3")*11+COUNTIF(H81:AL81,"3/8")*11+COUNTIF(H81:AL81,"4/8")*12+COUNTIF(H81:AL81,"8/4")*12+COUNTIF(H81:AL81,"2/9")*11+COUNTIF(H81:AL81,"4/7")*11+COUNTIF(H81:AL81,"7/4")*11+COUNTIF(H81:AL81,"6/5")*11+COUNTIF(H81:AL81,"5/6")*11+COUNTIF(H81:AL81,"4/6")*10+COUNTIF(H81:AL81,"2/1")*3+COUNTIF(H81:AL81,"6/3")*9+COUNTIF(H81:AL81,"2/8")*10+COUNTIF(H81:AL81,"1/10")*11</f>
        <v>56</v>
      </c>
      <c r="AZ81" s="66"/>
      <c r="BA81" s="66"/>
      <c r="BB81" s="66"/>
      <c r="BC81" s="67">
        <f t="shared" ref="BC81" si="587">COUNTIF(H81:AL81,"8/3")*8+COUNTIF(H81:AL81,"3/8")*3+COUNTIF(H81:AL81,"4/8")*4+COUNTIF(H81:AL81,"8/4")*8+COUNTIF(H81:AL81,"2/9")*2+COUNTIF(H81:AL81,"4/7")*4+COUNTIF(H81:AL81,"7/4")*7+COUNTIF(H81:AL81,"6/5")*6+COUNTIF(H81:AL81,"5/6")*5+COUNTIF(H81:AL81,"4/6")*4+COUNTIF(H81:AL81,"2/1")*2+COUNTIF(H81:AL81,"6/3")*6+COUNTIF(H81:AL81,"2/8")*2+COUNTIF(H81:AL81,"1/10")*1</f>
        <v>0</v>
      </c>
      <c r="BD81" s="64">
        <f t="shared" ref="BD81" si="588">COUNTIF(H81:AL81,"8д")*8+COUNTIF(H81:AL81,"3д")*3+COUNTIF(H81:AL81,"4д")*4+COUNTIF(H81:AL81,"5д")*5+COUNTIF(H81:AL81,"6д")*6+COUNTIF(H81:AL81,"7д")*7+COUNTIF(H81:AL81,"2д")*2+COUNTIF(H81:AL81,"1д")*1</f>
        <v>0</v>
      </c>
      <c r="BE81" s="68"/>
      <c r="BF81" s="68"/>
      <c r="BG81" s="85"/>
      <c r="BH81" s="85"/>
      <c r="BI81" s="85"/>
      <c r="BJ81" s="85">
        <f t="shared" si="572"/>
        <v>0</v>
      </c>
      <c r="BK81" s="85"/>
      <c r="BL81" s="87">
        <f t="shared" si="573"/>
        <v>0</v>
      </c>
    </row>
    <row r="82" spans="1:64" s="1" customFormat="1" ht="70.5" customHeight="1" x14ac:dyDescent="0.45">
      <c r="A82" s="3"/>
      <c r="B82" s="36" t="s">
        <v>107</v>
      </c>
      <c r="C82" s="34">
        <v>910</v>
      </c>
      <c r="D82" s="11" t="s">
        <v>279</v>
      </c>
      <c r="E82" s="34">
        <v>9</v>
      </c>
      <c r="F82" s="12">
        <v>107140010</v>
      </c>
      <c r="G82" s="8"/>
      <c r="H82" s="6"/>
      <c r="I82" s="6"/>
      <c r="J82" s="6"/>
      <c r="K82" s="6"/>
      <c r="L82" s="6"/>
      <c r="M82" s="13"/>
      <c r="N82" s="7"/>
      <c r="O82" s="6"/>
      <c r="P82" s="6"/>
      <c r="Q82" s="8"/>
      <c r="R82" s="6"/>
      <c r="S82" s="6">
        <v>11</v>
      </c>
      <c r="T82" s="7">
        <v>11</v>
      </c>
      <c r="U82" s="7">
        <v>11</v>
      </c>
      <c r="V82" s="6">
        <v>11</v>
      </c>
      <c r="W82" s="6" t="s">
        <v>225</v>
      </c>
      <c r="X82" s="6" t="s">
        <v>226</v>
      </c>
      <c r="Y82" s="6" t="s">
        <v>226</v>
      </c>
      <c r="Z82" s="6" t="s">
        <v>226</v>
      </c>
      <c r="AA82" s="7" t="s">
        <v>226</v>
      </c>
      <c r="AB82" s="13" t="s">
        <v>226</v>
      </c>
      <c r="AC82" s="6"/>
      <c r="AD82" s="6"/>
      <c r="AE82" s="6"/>
      <c r="AF82" s="6"/>
      <c r="AG82" s="8"/>
      <c r="AH82" s="7"/>
      <c r="AI82" s="7"/>
      <c r="AJ82" s="6"/>
      <c r="AK82" s="7"/>
      <c r="AL82" s="6"/>
      <c r="AM82" s="63">
        <f t="shared" ref="AM82" si="589">COUNT(H82:AL82)+COUNTIF(H82:AL82,"8д")+COUNTIF(H82:AL82,"8/3")+COUNTIF(H82:AL82,"3/8")+COUNTIF(H82:AL82,"4/8")+COUNTIF(H82:AL82,"8/4")+COUNTIF(H82:AL82,"3/6")+COUNTIF(H82:AL82,"10/1")+COUNTIF(H82:AL82,"5/6")+COUNTIF(H82:AL82,"6/5")+COUNTIF(H82:AL82,"7/4")+COUNTIF(H82:AL82,"4/7")+COUNTIF(H82:AL82,"4д")+COUNTIF(H82:AL82,"2/9")+COUNTIF(H82:AL82,"2д")+COUNTIF(H82:AL82,"4/6")+COUNTIF(H82:AL82,"2/8")+COUNTIF(H82:AL82,"2/1")+COUNTIF(H82:AL82,"6/3")</f>
        <v>5</v>
      </c>
      <c r="AN82" s="64">
        <f t="shared" ref="AN82" si="590">COUNTIF(H82:AL82,"О")</f>
        <v>0</v>
      </c>
      <c r="AO82" s="64">
        <f t="shared" ref="AO82" si="591">COUNTIF(H82:AL82,"Р")</f>
        <v>0</v>
      </c>
      <c r="AP82" s="64">
        <f t="shared" ref="AP82" si="592">COUNTIF(H82:AL82,"Б")</f>
        <v>0</v>
      </c>
      <c r="AQ82" s="64">
        <f t="shared" ref="AQ82" si="593">COUNTIF(H82:AL82,"Г")+COUNTIF(H82:AL82,"Д")</f>
        <v>0</v>
      </c>
      <c r="AR82" s="64">
        <f t="shared" ref="AR82" si="594">COUNTIF(H82:AL82,"А")</f>
        <v>0</v>
      </c>
      <c r="AS82" s="64">
        <f t="shared" ref="AS82" si="595">COUNTIF(H82:AL82,"У")</f>
        <v>0</v>
      </c>
      <c r="AT82" s="64">
        <f t="shared" ref="AT82" si="596">COUNTIF(H82:AL82,"П")</f>
        <v>0</v>
      </c>
      <c r="AU82" s="64">
        <f t="shared" ref="AU82" si="597">COUNTIF(H82:AL82,"К")+COUNTIF(H82:AL82,"Кд")</f>
        <v>0</v>
      </c>
      <c r="AV82" s="64">
        <f t="shared" ref="AV82" si="598">COUNTIF(H82:AL82,"В")</f>
        <v>5</v>
      </c>
      <c r="AW82" s="64">
        <f t="shared" ref="AW82" si="599">SUM(AM82:AV82)</f>
        <v>10</v>
      </c>
      <c r="AX82" s="64">
        <f t="shared" ref="AX82" si="600">AY82+BD82</f>
        <v>52</v>
      </c>
      <c r="AY82" s="65">
        <f t="shared" ref="AY82" si="601">SUM(H82:AL82)+COUNTIF(H82:AL82,"8/3")*11+COUNTIF(H82:AL82,"3/8")*11+COUNTIF(H82:AL82,"4/8")*12+COUNTIF(H82:AL82,"8/4")*12+COUNTIF(H82:AL82,"2/9")*11+COUNTIF(H82:AL82,"4/7")*11+COUNTIF(H82:AL82,"7/4")*11+COUNTIF(H82:AL82,"6/5")*11+COUNTIF(H82:AL82,"5/6")*11+COUNTIF(H82:AL82,"4/6")*10+COUNTIF(H82:AL82,"2/1")*3+COUNTIF(H82:AL82,"6/3")*9+COUNTIF(H82:AL82,"2/8")*10+COUNTIF(H82:AL82,"1/10")*11</f>
        <v>44</v>
      </c>
      <c r="AZ82" s="66"/>
      <c r="BA82" s="66"/>
      <c r="BB82" s="66"/>
      <c r="BC82" s="67">
        <f t="shared" ref="BC82" si="602">COUNTIF(H82:AL82,"8/3")*8+COUNTIF(H82:AL82,"3/8")*3+COUNTIF(H82:AL82,"4/8")*4+COUNTIF(H82:AL82,"8/4")*8+COUNTIF(H82:AL82,"2/9")*2+COUNTIF(H82:AL82,"4/7")*4+COUNTIF(H82:AL82,"7/4")*7+COUNTIF(H82:AL82,"6/5")*6+COUNTIF(H82:AL82,"5/6")*5+COUNTIF(H82:AL82,"4/6")*4+COUNTIF(H82:AL82,"2/1")*2+COUNTIF(H82:AL82,"6/3")*6+COUNTIF(H82:AL82,"2/8")*2+COUNTIF(H82:AL82,"1/10")*1</f>
        <v>0</v>
      </c>
      <c r="BD82" s="64">
        <f t="shared" ref="BD82" si="603">COUNTIF(H82:AL82,"8д")*8+COUNTIF(H82:AL82,"3д")*3+COUNTIF(H82:AL82,"4д")*4+COUNTIF(H82:AL82,"5д")*5+COUNTIF(H82:AL82,"6д")*6+COUNTIF(H82:AL82,"7д")*7+COUNTIF(H82:AL82,"2д")*2+COUNTIF(H82:AL82,"1д")*1</f>
        <v>8</v>
      </c>
      <c r="BE82" s="68"/>
      <c r="BF82" s="68"/>
      <c r="BG82" s="85">
        <f>108188/163.33*AY82</f>
        <v>29145.11724729076</v>
      </c>
      <c r="BH82" s="85">
        <f>108188/163.33*BD82</f>
        <v>5299.1122267801384</v>
      </c>
      <c r="BI82" s="85"/>
      <c r="BJ82" s="85">
        <f t="shared" si="572"/>
        <v>5829.0234494581528</v>
      </c>
      <c r="BK82" s="85"/>
      <c r="BL82" s="87">
        <f t="shared" si="573"/>
        <v>40273.252923529049</v>
      </c>
    </row>
    <row r="83" spans="1:64" s="1" customFormat="1" ht="70.5" customHeight="1" x14ac:dyDescent="0.45">
      <c r="A83" s="3"/>
      <c r="B83" s="36" t="s">
        <v>107</v>
      </c>
      <c r="C83" s="34">
        <v>910</v>
      </c>
      <c r="D83" s="11" t="s">
        <v>279</v>
      </c>
      <c r="E83" s="34">
        <v>9</v>
      </c>
      <c r="F83" s="12">
        <v>107060003</v>
      </c>
      <c r="G83" s="8"/>
      <c r="H83" s="6"/>
      <c r="I83" s="6"/>
      <c r="J83" s="6"/>
      <c r="K83" s="6"/>
      <c r="L83" s="6"/>
      <c r="M83" s="13"/>
      <c r="N83" s="7"/>
      <c r="O83" s="6"/>
      <c r="P83" s="6"/>
      <c r="Q83" s="8"/>
      <c r="R83" s="6"/>
      <c r="S83" s="6"/>
      <c r="T83" s="7"/>
      <c r="U83" s="7"/>
      <c r="V83" s="6"/>
      <c r="W83" s="6"/>
      <c r="X83" s="6"/>
      <c r="Y83" s="6"/>
      <c r="Z83" s="6"/>
      <c r="AA83" s="7"/>
      <c r="AB83" s="13"/>
      <c r="AC83" s="6"/>
      <c r="AD83" s="6"/>
      <c r="AE83" s="6"/>
      <c r="AF83" s="6"/>
      <c r="AG83" s="8"/>
      <c r="AH83" s="7"/>
      <c r="AI83" s="7"/>
      <c r="AJ83" s="6"/>
      <c r="AK83" s="7"/>
      <c r="AL83" s="6" t="s">
        <v>225</v>
      </c>
      <c r="AM83" s="63">
        <f t="shared" ref="AM83" si="604">COUNT(H83:AL83)+COUNTIF(H83:AL83,"8д")+COUNTIF(H83:AL83,"8/3")+COUNTIF(H83:AL83,"3/8")+COUNTIF(H83:AL83,"4/8")+COUNTIF(H83:AL83,"8/4")+COUNTIF(H83:AL83,"3/6")+COUNTIF(H83:AL83,"10/1")+COUNTIF(H83:AL83,"5/6")+COUNTIF(H83:AL83,"6/5")+COUNTIF(H83:AL83,"7/4")+COUNTIF(H83:AL83,"4/7")+COUNTIF(H83:AL83,"4д")+COUNTIF(H83:AL83,"2/9")+COUNTIF(H83:AL83,"2д")+COUNTIF(H83:AL83,"4/6")+COUNTIF(H83:AL83,"2/8")+COUNTIF(H83:AL83,"2/1")+COUNTIF(H83:AL83,"6/3")</f>
        <v>1</v>
      </c>
      <c r="AN83" s="64">
        <f t="shared" ref="AN83" si="605">COUNTIF(H83:AL83,"О")</f>
        <v>0</v>
      </c>
      <c r="AO83" s="64">
        <f t="shared" ref="AO83" si="606">COUNTIF(H83:AL83,"Р")</f>
        <v>0</v>
      </c>
      <c r="AP83" s="64">
        <f t="shared" ref="AP83" si="607">COUNTIF(H83:AL83,"Б")</f>
        <v>0</v>
      </c>
      <c r="AQ83" s="64">
        <f t="shared" ref="AQ83" si="608">COUNTIF(H83:AL83,"Г")+COUNTIF(H83:AL83,"Д")</f>
        <v>0</v>
      </c>
      <c r="AR83" s="64">
        <f t="shared" ref="AR83" si="609">COUNTIF(H83:AL83,"А")</f>
        <v>0</v>
      </c>
      <c r="AS83" s="64">
        <f t="shared" ref="AS83" si="610">COUNTIF(H83:AL83,"У")</f>
        <v>0</v>
      </c>
      <c r="AT83" s="64">
        <f t="shared" ref="AT83" si="611">COUNTIF(H83:AL83,"П")</f>
        <v>0</v>
      </c>
      <c r="AU83" s="64">
        <f t="shared" ref="AU83" si="612">COUNTIF(H83:AL83,"К")+COUNTIF(H83:AL83,"Кд")</f>
        <v>0</v>
      </c>
      <c r="AV83" s="64">
        <f t="shared" ref="AV83" si="613">COUNTIF(H83:AL83,"В")</f>
        <v>0</v>
      </c>
      <c r="AW83" s="64">
        <f t="shared" ref="AW83" si="614">SUM(AM83:AV83)</f>
        <v>1</v>
      </c>
      <c r="AX83" s="64">
        <f t="shared" ref="AX83" si="615">AY83+BD83</f>
        <v>8</v>
      </c>
      <c r="AY83" s="65">
        <f t="shared" ref="AY83" si="616">SUM(H83:AL83)+COUNTIF(H83:AL83,"8/3")*11+COUNTIF(H83:AL83,"3/8")*11+COUNTIF(H83:AL83,"4/8")*12+COUNTIF(H83:AL83,"8/4")*12+COUNTIF(H83:AL83,"2/9")*11+COUNTIF(H83:AL83,"4/7")*11+COUNTIF(H83:AL83,"7/4")*11+COUNTIF(H83:AL83,"6/5")*11+COUNTIF(H83:AL83,"5/6")*11+COUNTIF(H83:AL83,"4/6")*10+COUNTIF(H83:AL83,"2/1")*3+COUNTIF(H83:AL83,"6/3")*9+COUNTIF(H83:AL83,"2/8")*10+COUNTIF(H83:AL83,"1/10")*11</f>
        <v>0</v>
      </c>
      <c r="AZ83" s="66"/>
      <c r="BA83" s="66"/>
      <c r="BB83" s="66"/>
      <c r="BC83" s="67">
        <f t="shared" ref="BC83" si="617">COUNTIF(H83:AL83,"8/3")*8+COUNTIF(H83:AL83,"3/8")*3+COUNTIF(H83:AL83,"4/8")*4+COUNTIF(H83:AL83,"8/4")*8+COUNTIF(H83:AL83,"2/9")*2+COUNTIF(H83:AL83,"4/7")*4+COUNTIF(H83:AL83,"7/4")*7+COUNTIF(H83:AL83,"6/5")*6+COUNTIF(H83:AL83,"5/6")*5+COUNTIF(H83:AL83,"4/6")*4+COUNTIF(H83:AL83,"2/1")*2+COUNTIF(H83:AL83,"6/3")*6+COUNTIF(H83:AL83,"2/8")*2+COUNTIF(H83:AL83,"1/10")*1</f>
        <v>0</v>
      </c>
      <c r="BD83" s="64">
        <f t="shared" ref="BD83" si="618">COUNTIF(H83:AL83,"8д")*8+COUNTIF(H83:AL83,"3д")*3+COUNTIF(H83:AL83,"4д")*4+COUNTIF(H83:AL83,"5д")*5+COUNTIF(H83:AL83,"6д")*6+COUNTIF(H83:AL83,"7д")*7+COUNTIF(H83:AL83,"2д")*2+COUNTIF(H83:AL83,"1д")*1</f>
        <v>8</v>
      </c>
      <c r="BE83" s="68"/>
      <c r="BF83" s="68"/>
      <c r="BG83" s="85"/>
      <c r="BH83" s="85">
        <f>108188/163.33*BD83</f>
        <v>5299.1122267801384</v>
      </c>
      <c r="BI83" s="85"/>
      <c r="BJ83" s="85">
        <f t="shared" si="572"/>
        <v>0</v>
      </c>
      <c r="BK83" s="85"/>
      <c r="BL83" s="87">
        <f t="shared" si="573"/>
        <v>5299.1122267801384</v>
      </c>
    </row>
    <row r="84" spans="1:64" s="1" customFormat="1" ht="49.5" customHeight="1" x14ac:dyDescent="0.45">
      <c r="A84" s="3">
        <v>54</v>
      </c>
      <c r="B84" s="38" t="s">
        <v>174</v>
      </c>
      <c r="C84" s="16">
        <v>911</v>
      </c>
      <c r="D84" s="5" t="s">
        <v>173</v>
      </c>
      <c r="E84" s="16">
        <v>4</v>
      </c>
      <c r="F84" s="3">
        <v>107060001</v>
      </c>
      <c r="G84" s="4"/>
      <c r="H84" s="6">
        <v>11</v>
      </c>
      <c r="I84" s="6">
        <v>11</v>
      </c>
      <c r="J84" s="6">
        <v>11</v>
      </c>
      <c r="K84" s="6">
        <v>11</v>
      </c>
      <c r="L84" s="6">
        <v>11</v>
      </c>
      <c r="M84" s="7">
        <v>11</v>
      </c>
      <c r="N84" s="7">
        <v>11</v>
      </c>
      <c r="O84" s="6">
        <v>11</v>
      </c>
      <c r="P84" s="6">
        <v>11</v>
      </c>
      <c r="Q84" s="6">
        <v>11</v>
      </c>
      <c r="R84" s="6">
        <v>11</v>
      </c>
      <c r="S84" s="6">
        <v>11</v>
      </c>
      <c r="T84" s="7">
        <v>11</v>
      </c>
      <c r="U84" s="7">
        <v>11</v>
      </c>
      <c r="V84" s="6">
        <v>11</v>
      </c>
      <c r="W84" s="6" t="s">
        <v>225</v>
      </c>
      <c r="X84" s="6" t="s">
        <v>226</v>
      </c>
      <c r="Y84" s="6" t="s">
        <v>226</v>
      </c>
      <c r="Z84" s="6" t="s">
        <v>226</v>
      </c>
      <c r="AA84" s="7" t="s">
        <v>226</v>
      </c>
      <c r="AB84" s="7" t="s">
        <v>226</v>
      </c>
      <c r="AC84" s="6" t="s">
        <v>226</v>
      </c>
      <c r="AD84" s="6" t="s">
        <v>226</v>
      </c>
      <c r="AE84" s="6" t="s">
        <v>226</v>
      </c>
      <c r="AF84" s="6" t="s">
        <v>226</v>
      </c>
      <c r="AG84" s="6" t="s">
        <v>226</v>
      </c>
      <c r="AH84" s="7" t="s">
        <v>226</v>
      </c>
      <c r="AI84" s="7" t="s">
        <v>226</v>
      </c>
      <c r="AJ84" s="6" t="s">
        <v>226</v>
      </c>
      <c r="AK84" s="7" t="s">
        <v>226</v>
      </c>
      <c r="AL84" s="6" t="s">
        <v>225</v>
      </c>
      <c r="AM84" s="63">
        <f t="shared" si="90"/>
        <v>17</v>
      </c>
      <c r="AN84" s="64">
        <f t="shared" si="91"/>
        <v>0</v>
      </c>
      <c r="AO84" s="64">
        <f t="shared" si="92"/>
        <v>0</v>
      </c>
      <c r="AP84" s="64">
        <f t="shared" si="93"/>
        <v>0</v>
      </c>
      <c r="AQ84" s="64">
        <f t="shared" si="94"/>
        <v>0</v>
      </c>
      <c r="AR84" s="64">
        <f t="shared" si="95"/>
        <v>0</v>
      </c>
      <c r="AS84" s="64">
        <f t="shared" si="96"/>
        <v>0</v>
      </c>
      <c r="AT84" s="64">
        <f t="shared" si="97"/>
        <v>0</v>
      </c>
      <c r="AU84" s="64">
        <f t="shared" si="98"/>
        <v>0</v>
      </c>
      <c r="AV84" s="64">
        <f t="shared" si="99"/>
        <v>14</v>
      </c>
      <c r="AW84" s="64">
        <f t="shared" si="100"/>
        <v>31</v>
      </c>
      <c r="AX84" s="64">
        <f t="shared" si="101"/>
        <v>181</v>
      </c>
      <c r="AY84" s="65">
        <f t="shared" si="102"/>
        <v>165</v>
      </c>
      <c r="AZ84" s="66"/>
      <c r="BA84" s="66"/>
      <c r="BB84" s="66"/>
      <c r="BC84" s="67">
        <f t="shared" si="103"/>
        <v>0</v>
      </c>
      <c r="BD84" s="64">
        <f t="shared" si="104"/>
        <v>16</v>
      </c>
      <c r="BE84" s="68"/>
      <c r="BF84" s="68"/>
      <c r="BG84" s="85"/>
      <c r="BH84" s="85"/>
      <c r="BI84" s="85"/>
      <c r="BJ84" s="85"/>
      <c r="BK84" s="85"/>
    </row>
    <row r="85" spans="1:64" s="1" customFormat="1" ht="39.950000000000003" customHeight="1" x14ac:dyDescent="0.45">
      <c r="A85" s="3">
        <v>55</v>
      </c>
      <c r="B85" s="38" t="s">
        <v>244</v>
      </c>
      <c r="C85" s="16">
        <v>2020</v>
      </c>
      <c r="D85" s="5" t="s">
        <v>173</v>
      </c>
      <c r="E85" s="16">
        <v>3</v>
      </c>
      <c r="F85" s="3">
        <v>107060001</v>
      </c>
      <c r="G85" s="4"/>
      <c r="H85" s="6"/>
      <c r="I85" s="6"/>
      <c r="J85" s="6"/>
      <c r="K85" s="6"/>
      <c r="L85" s="6">
        <v>8</v>
      </c>
      <c r="M85" s="7">
        <v>8</v>
      </c>
      <c r="N85" s="7">
        <v>8</v>
      </c>
      <c r="O85" s="6">
        <v>8</v>
      </c>
      <c r="P85" s="6">
        <v>8</v>
      </c>
      <c r="Q85" s="6">
        <v>8</v>
      </c>
      <c r="R85" s="6">
        <v>8</v>
      </c>
      <c r="S85" s="6">
        <v>11</v>
      </c>
      <c r="T85" s="7">
        <v>11</v>
      </c>
      <c r="U85" s="7">
        <v>11</v>
      </c>
      <c r="V85" s="6">
        <v>11</v>
      </c>
      <c r="W85" s="6">
        <v>11</v>
      </c>
      <c r="X85" s="6">
        <v>8</v>
      </c>
      <c r="Y85" s="6">
        <v>11</v>
      </c>
      <c r="Z85" s="6">
        <v>8</v>
      </c>
      <c r="AA85" s="7">
        <v>8</v>
      </c>
      <c r="AB85" s="7">
        <v>8</v>
      </c>
      <c r="AC85" s="6">
        <v>8</v>
      </c>
      <c r="AD85" s="6">
        <v>8</v>
      </c>
      <c r="AE85" s="6">
        <v>6</v>
      </c>
      <c r="AF85" s="6" t="s">
        <v>226</v>
      </c>
      <c r="AG85" s="6" t="s">
        <v>226</v>
      </c>
      <c r="AH85" s="7" t="s">
        <v>226</v>
      </c>
      <c r="AI85" s="7" t="s">
        <v>226</v>
      </c>
      <c r="AJ85" s="6" t="s">
        <v>226</v>
      </c>
      <c r="AK85" s="7" t="s">
        <v>226</v>
      </c>
      <c r="AL85" s="6" t="s">
        <v>226</v>
      </c>
      <c r="AM85" s="63">
        <f t="shared" ref="AM85" si="619">COUNT(H85:AL85)+COUNTIF(H85:AL85,"8д")+COUNTIF(H85:AL85,"8/3")+COUNTIF(H85:AL85,"3/8")+COUNTIF(H85:AL85,"4/8")+COUNTIF(H85:AL85,"8/4")+COUNTIF(H85:AL85,"3/6")+COUNTIF(H85:AL85,"10/1")+COUNTIF(H85:AL85,"5/6")+COUNTIF(H85:AL85,"6/5")+COUNTIF(H85:AL85,"7/4")+COUNTIF(H85:AL85,"4/7")+COUNTIF(H85:AL85,"4д")+COUNTIF(H85:AL85,"2/9")+COUNTIF(H85:AL85,"2д")+COUNTIF(H85:AL85,"4/6")+COUNTIF(H85:AL85,"2/8")+COUNTIF(H85:AL85,"2/1")+COUNTIF(H85:AL85,"6/3")</f>
        <v>20</v>
      </c>
      <c r="AN85" s="64">
        <f t="shared" ref="AN85" si="620">COUNTIF(H85:AL85,"О")</f>
        <v>0</v>
      </c>
      <c r="AO85" s="64">
        <f t="shared" ref="AO85" si="621">COUNTIF(H85:AL85,"Р")</f>
        <v>0</v>
      </c>
      <c r="AP85" s="64">
        <f t="shared" ref="AP85" si="622">COUNTIF(H85:AL85,"Б")</f>
        <v>0</v>
      </c>
      <c r="AQ85" s="64">
        <f t="shared" ref="AQ85" si="623">COUNTIF(H85:AL85,"Г")+COUNTIF(H85:AL85,"Д")</f>
        <v>0</v>
      </c>
      <c r="AR85" s="64">
        <f t="shared" ref="AR85" si="624">COUNTIF(H85:AL85,"А")</f>
        <v>0</v>
      </c>
      <c r="AS85" s="64">
        <f t="shared" ref="AS85" si="625">COUNTIF(H85:AL85,"У")</f>
        <v>0</v>
      </c>
      <c r="AT85" s="64">
        <f t="shared" ref="AT85" si="626">COUNTIF(H85:AL85,"П")</f>
        <v>0</v>
      </c>
      <c r="AU85" s="64">
        <f t="shared" ref="AU85" si="627">COUNTIF(H85:AL85,"К")+COUNTIF(H85:AL85,"Кд")</f>
        <v>0</v>
      </c>
      <c r="AV85" s="64">
        <f t="shared" ref="AV85" si="628">COUNTIF(H85:AL85,"В")</f>
        <v>7</v>
      </c>
      <c r="AW85" s="64">
        <f t="shared" ref="AW85" si="629">SUM(AM85:AV85)</f>
        <v>27</v>
      </c>
      <c r="AX85" s="64">
        <f t="shared" ref="AX85" si="630">AY85+BD85</f>
        <v>176</v>
      </c>
      <c r="AY85" s="65">
        <f t="shared" ref="AY85" si="631">SUM(H85:AL85)+COUNTIF(H85:AL85,"8/3")*11+COUNTIF(H85:AL85,"3/8")*11+COUNTIF(H85:AL85,"4/8")*12+COUNTIF(H85:AL85,"8/4")*12+COUNTIF(H85:AL85,"2/9")*11+COUNTIF(H85:AL85,"4/7")*11+COUNTIF(H85:AL85,"7/4")*11+COUNTIF(H85:AL85,"6/5")*11+COUNTIF(H85:AL85,"5/6")*11+COUNTIF(H85:AL85,"4/6")*10+COUNTIF(H85:AL85,"2/1")*3+COUNTIF(H85:AL85,"6/3")*9+COUNTIF(H85:AL85,"2/8")*10+COUNTIF(H85:AL85,"1/10")*11</f>
        <v>176</v>
      </c>
      <c r="AZ85" s="66"/>
      <c r="BA85" s="66"/>
      <c r="BB85" s="66"/>
      <c r="BC85" s="67">
        <f t="shared" ref="BC85" si="632">COUNTIF(H85:AL85,"8/3")*8+COUNTIF(H85:AL85,"3/8")*3+COUNTIF(H85:AL85,"4/8")*4+COUNTIF(H85:AL85,"8/4")*8+COUNTIF(H85:AL85,"2/9")*2+COUNTIF(H85:AL85,"4/7")*4+COUNTIF(H85:AL85,"7/4")*7+COUNTIF(H85:AL85,"6/5")*6+COUNTIF(H85:AL85,"5/6")*5+COUNTIF(H85:AL85,"4/6")*4+COUNTIF(H85:AL85,"2/1")*2+COUNTIF(H85:AL85,"6/3")*6+COUNTIF(H85:AL85,"2/8")*2+COUNTIF(H85:AL85,"1/10")*1</f>
        <v>0</v>
      </c>
      <c r="BD85" s="64">
        <f t="shared" ref="BD85" si="633">COUNTIF(H85:AL85,"8д")*8+COUNTIF(H85:AL85,"3д")*3+COUNTIF(H85:AL85,"4д")*4+COUNTIF(H85:AL85,"5д")*5+COUNTIF(H85:AL85,"6д")*6+COUNTIF(H85:AL85,"7д")*7+COUNTIF(H85:AL85,"2д")*2+COUNTIF(H85:AL85,"1д")*1</f>
        <v>0</v>
      </c>
      <c r="BE85" s="68"/>
      <c r="BF85" s="68"/>
      <c r="BG85" s="85"/>
      <c r="BH85" s="85"/>
      <c r="BI85" s="85"/>
      <c r="BJ85" s="85"/>
      <c r="BK85" s="85"/>
    </row>
    <row r="86" spans="1:64" s="1" customFormat="1" ht="75.75" customHeight="1" x14ac:dyDescent="0.45">
      <c r="A86" s="3">
        <v>56</v>
      </c>
      <c r="B86" s="36" t="s">
        <v>87</v>
      </c>
      <c r="C86" s="10">
        <v>1493</v>
      </c>
      <c r="D86" s="11" t="s">
        <v>279</v>
      </c>
      <c r="E86" s="10">
        <v>8</v>
      </c>
      <c r="F86" s="12">
        <v>107140010</v>
      </c>
      <c r="G86" s="8"/>
      <c r="H86" s="6" t="s">
        <v>226</v>
      </c>
      <c r="I86" s="6" t="s">
        <v>226</v>
      </c>
      <c r="J86" s="6" t="s">
        <v>226</v>
      </c>
      <c r="K86" s="6" t="s">
        <v>226</v>
      </c>
      <c r="L86" s="6" t="s">
        <v>226</v>
      </c>
      <c r="M86" s="7" t="s">
        <v>226</v>
      </c>
      <c r="N86" s="7" t="s">
        <v>226</v>
      </c>
      <c r="O86" s="6" t="s">
        <v>226</v>
      </c>
      <c r="P86" s="6" t="s">
        <v>226</v>
      </c>
      <c r="Q86" s="6" t="s">
        <v>226</v>
      </c>
      <c r="R86" s="6" t="s">
        <v>226</v>
      </c>
      <c r="S86" s="6" t="s">
        <v>226</v>
      </c>
      <c r="T86" s="7" t="s">
        <v>226</v>
      </c>
      <c r="U86" s="7" t="s">
        <v>226</v>
      </c>
      <c r="V86" s="6" t="s">
        <v>225</v>
      </c>
      <c r="W86" s="8" t="s">
        <v>284</v>
      </c>
      <c r="X86" s="6">
        <v>11</v>
      </c>
      <c r="Y86" s="8" t="s">
        <v>281</v>
      </c>
      <c r="Z86" s="8" t="s">
        <v>281</v>
      </c>
      <c r="AA86" s="13" t="s">
        <v>281</v>
      </c>
      <c r="AB86" s="13" t="s">
        <v>281</v>
      </c>
      <c r="AC86" s="8" t="s">
        <v>281</v>
      </c>
      <c r="AD86" s="8" t="s">
        <v>281</v>
      </c>
      <c r="AE86" s="6">
        <v>11</v>
      </c>
      <c r="AF86" s="6">
        <v>11</v>
      </c>
      <c r="AG86" s="8" t="s">
        <v>281</v>
      </c>
      <c r="AH86" s="7">
        <v>11</v>
      </c>
      <c r="AI86" s="7">
        <v>11</v>
      </c>
      <c r="AJ86" s="6"/>
      <c r="AK86" s="7"/>
      <c r="AL86" s="6"/>
      <c r="AM86" s="63">
        <f t="shared" si="90"/>
        <v>14</v>
      </c>
      <c r="AN86" s="64">
        <f t="shared" si="91"/>
        <v>0</v>
      </c>
      <c r="AO86" s="64">
        <f t="shared" si="92"/>
        <v>0</v>
      </c>
      <c r="AP86" s="64">
        <f t="shared" si="93"/>
        <v>0</v>
      </c>
      <c r="AQ86" s="64">
        <f t="shared" si="94"/>
        <v>0</v>
      </c>
      <c r="AR86" s="64">
        <f t="shared" si="95"/>
        <v>0</v>
      </c>
      <c r="AS86" s="64">
        <f t="shared" si="96"/>
        <v>0</v>
      </c>
      <c r="AT86" s="64">
        <f t="shared" si="97"/>
        <v>0</v>
      </c>
      <c r="AU86" s="64">
        <f t="shared" si="98"/>
        <v>0</v>
      </c>
      <c r="AV86" s="64">
        <f t="shared" si="99"/>
        <v>14</v>
      </c>
      <c r="AW86" s="64">
        <f t="shared" si="100"/>
        <v>28</v>
      </c>
      <c r="AX86" s="64">
        <f t="shared" si="101"/>
        <v>151</v>
      </c>
      <c r="AY86" s="65">
        <f t="shared" si="102"/>
        <v>143</v>
      </c>
      <c r="AZ86" s="66"/>
      <c r="BA86" s="66"/>
      <c r="BB86" s="66"/>
      <c r="BC86" s="67">
        <f t="shared" si="103"/>
        <v>31</v>
      </c>
      <c r="BD86" s="64">
        <f t="shared" si="104"/>
        <v>8</v>
      </c>
      <c r="BE86" s="68"/>
      <c r="BF86" s="68"/>
      <c r="BG86" s="85">
        <f>95734/163.33*AY86</f>
        <v>83817.804444988666</v>
      </c>
      <c r="BH86" s="85">
        <f>95734/163.33*BC86/2</f>
        <v>9085.146635645624</v>
      </c>
      <c r="BI86" s="85">
        <f>95734/163.33*BD86</f>
        <v>4689.107940978387</v>
      </c>
      <c r="BJ86" s="85">
        <f t="shared" ref="BJ86:BJ89" si="634">BG86*0.2</f>
        <v>16763.560888997734</v>
      </c>
      <c r="BK86" s="85"/>
      <c r="BL86" s="87">
        <f t="shared" ref="BL86:BL89" si="635">BG86+BH86+BI86+BJ86+BK86</f>
        <v>114355.6199106104</v>
      </c>
    </row>
    <row r="87" spans="1:64" s="1" customFormat="1" ht="75.75" customHeight="1" x14ac:dyDescent="0.45">
      <c r="A87" s="3"/>
      <c r="B87" s="36" t="s">
        <v>87</v>
      </c>
      <c r="C87" s="10">
        <v>1493</v>
      </c>
      <c r="D87" s="11" t="s">
        <v>279</v>
      </c>
      <c r="E87" s="10">
        <v>8</v>
      </c>
      <c r="F87" s="12">
        <v>107060003</v>
      </c>
      <c r="G87" s="8"/>
      <c r="H87" s="6"/>
      <c r="I87" s="6"/>
      <c r="J87" s="6"/>
      <c r="K87" s="6"/>
      <c r="L87" s="6"/>
      <c r="M87" s="7"/>
      <c r="N87" s="7"/>
      <c r="O87" s="6"/>
      <c r="P87" s="6"/>
      <c r="Q87" s="6"/>
      <c r="R87" s="6"/>
      <c r="S87" s="6"/>
      <c r="T87" s="7"/>
      <c r="U87" s="7"/>
      <c r="V87" s="6"/>
      <c r="W87" s="8"/>
      <c r="X87" s="6"/>
      <c r="Y87" s="8"/>
      <c r="Z87" s="8"/>
      <c r="AA87" s="13"/>
      <c r="AB87" s="13"/>
      <c r="AC87" s="8"/>
      <c r="AD87" s="8"/>
      <c r="AE87" s="6"/>
      <c r="AF87" s="6"/>
      <c r="AG87" s="8"/>
      <c r="AH87" s="7"/>
      <c r="AI87" s="7"/>
      <c r="AJ87" s="6">
        <v>11</v>
      </c>
      <c r="AK87" s="7">
        <v>11</v>
      </c>
      <c r="AL87" s="6">
        <v>11</v>
      </c>
      <c r="AM87" s="63">
        <f t="shared" ref="AM87:AM89" si="636">COUNT(H87:AL87)+COUNTIF(H87:AL87,"8д")+COUNTIF(H87:AL87,"8/3")+COUNTIF(H87:AL87,"3/8")+COUNTIF(H87:AL87,"4/8")+COUNTIF(H87:AL87,"8/4")+COUNTIF(H87:AL87,"3/6")+COUNTIF(H87:AL87,"10/1")+COUNTIF(H87:AL87,"5/6")+COUNTIF(H87:AL87,"6/5")+COUNTIF(H87:AL87,"7/4")+COUNTIF(H87:AL87,"4/7")+COUNTIF(H87:AL87,"4д")+COUNTIF(H87:AL87,"2/9")+COUNTIF(H87:AL87,"2д")+COUNTIF(H87:AL87,"4/6")+COUNTIF(H87:AL87,"2/8")+COUNTIF(H87:AL87,"2/1")+COUNTIF(H87:AL87,"6/3")</f>
        <v>3</v>
      </c>
      <c r="AN87" s="64">
        <f t="shared" ref="AN87:AN89" si="637">COUNTIF(H87:AL87,"О")</f>
        <v>0</v>
      </c>
      <c r="AO87" s="64">
        <f t="shared" ref="AO87:AO89" si="638">COUNTIF(H87:AL87,"Р")</f>
        <v>0</v>
      </c>
      <c r="AP87" s="64">
        <f t="shared" ref="AP87:AP89" si="639">COUNTIF(H87:AL87,"Б")</f>
        <v>0</v>
      </c>
      <c r="AQ87" s="64">
        <f t="shared" ref="AQ87:AQ89" si="640">COUNTIF(H87:AL87,"Г")+COUNTIF(H87:AL87,"Д")</f>
        <v>0</v>
      </c>
      <c r="AR87" s="64">
        <f t="shared" ref="AR87:AR89" si="641">COUNTIF(H87:AL87,"А")</f>
        <v>0</v>
      </c>
      <c r="AS87" s="64">
        <f t="shared" ref="AS87:AS89" si="642">COUNTIF(H87:AL87,"У")</f>
        <v>0</v>
      </c>
      <c r="AT87" s="64">
        <f t="shared" ref="AT87:AT89" si="643">COUNTIF(H87:AL87,"П")</f>
        <v>0</v>
      </c>
      <c r="AU87" s="64">
        <f t="shared" ref="AU87:AU89" si="644">COUNTIF(H87:AL87,"К")+COUNTIF(H87:AL87,"Кд")</f>
        <v>0</v>
      </c>
      <c r="AV87" s="64">
        <f t="shared" ref="AV87:AV89" si="645">COUNTIF(H87:AL87,"В")</f>
        <v>0</v>
      </c>
      <c r="AW87" s="64">
        <f t="shared" ref="AW87:AW89" si="646">SUM(AM87:AV87)</f>
        <v>3</v>
      </c>
      <c r="AX87" s="64">
        <f t="shared" ref="AX87:AX89" si="647">AY87+BD87</f>
        <v>33</v>
      </c>
      <c r="AY87" s="65">
        <f t="shared" ref="AY87:AY89" si="648">SUM(H87:AL87)+COUNTIF(H87:AL87,"8/3")*11+COUNTIF(H87:AL87,"3/8")*11+COUNTIF(H87:AL87,"4/8")*12+COUNTIF(H87:AL87,"8/4")*12+COUNTIF(H87:AL87,"2/9")*11+COUNTIF(H87:AL87,"4/7")*11+COUNTIF(H87:AL87,"7/4")*11+COUNTIF(H87:AL87,"6/5")*11+COUNTIF(H87:AL87,"5/6")*11+COUNTIF(H87:AL87,"4/6")*10+COUNTIF(H87:AL87,"2/1")*3+COUNTIF(H87:AL87,"6/3")*9+COUNTIF(H87:AL87,"2/8")*10+COUNTIF(H87:AL87,"1/10")*11</f>
        <v>33</v>
      </c>
      <c r="AZ87" s="66"/>
      <c r="BA87" s="66"/>
      <c r="BB87" s="66">
        <v>11</v>
      </c>
      <c r="BC87" s="67">
        <f t="shared" ref="BC87:BC89" si="649">COUNTIF(H87:AL87,"8/3")*8+COUNTIF(H87:AL87,"3/8")*3+COUNTIF(H87:AL87,"4/8")*4+COUNTIF(H87:AL87,"8/4")*8+COUNTIF(H87:AL87,"2/9")*2+COUNTIF(H87:AL87,"4/7")*4+COUNTIF(H87:AL87,"7/4")*7+COUNTIF(H87:AL87,"6/5")*6+COUNTIF(H87:AL87,"5/6")*5+COUNTIF(H87:AL87,"4/6")*4+COUNTIF(H87:AL87,"2/1")*2+COUNTIF(H87:AL87,"6/3")*6+COUNTIF(H87:AL87,"2/8")*2+COUNTIF(H87:AL87,"1/10")*1</f>
        <v>0</v>
      </c>
      <c r="BD87" s="64">
        <f t="shared" ref="BD87:BD89" si="650">COUNTIF(H87:AL87,"8д")*8+COUNTIF(H87:AL87,"3д")*3+COUNTIF(H87:AL87,"4д")*4+COUNTIF(H87:AL87,"5д")*5+COUNTIF(H87:AL87,"6д")*6+COUNTIF(H87:AL87,"7д")*7+COUNTIF(H87:AL87,"2д")*2+COUNTIF(H87:AL87,"1д")*1</f>
        <v>0</v>
      </c>
      <c r="BE87" s="68"/>
      <c r="BF87" s="68"/>
      <c r="BG87" s="85">
        <f>95734/163.33*AY87</f>
        <v>19342.570256535848</v>
      </c>
      <c r="BH87" s="85">
        <f>95734/163.33*BB87/2</f>
        <v>3223.7617094226412</v>
      </c>
      <c r="BI87" s="85"/>
      <c r="BJ87" s="85">
        <f t="shared" si="634"/>
        <v>3868.5140513071697</v>
      </c>
      <c r="BK87" s="85"/>
      <c r="BL87" s="87">
        <f t="shared" si="635"/>
        <v>26434.84601726566</v>
      </c>
    </row>
    <row r="88" spans="1:64" s="1" customFormat="1" ht="39.950000000000003" customHeight="1" x14ac:dyDescent="0.45">
      <c r="A88" s="3">
        <v>57</v>
      </c>
      <c r="B88" s="40" t="s">
        <v>191</v>
      </c>
      <c r="C88" s="22">
        <v>912</v>
      </c>
      <c r="D88" s="17" t="s">
        <v>97</v>
      </c>
      <c r="E88" s="6">
        <v>9</v>
      </c>
      <c r="F88" s="12">
        <v>107060007</v>
      </c>
      <c r="G88" s="8"/>
      <c r="H88" s="6" t="s">
        <v>225</v>
      </c>
      <c r="I88" s="6" t="s">
        <v>225</v>
      </c>
      <c r="J88" s="6" t="s">
        <v>226</v>
      </c>
      <c r="K88" s="6" t="s">
        <v>226</v>
      </c>
      <c r="L88" s="6" t="s">
        <v>226</v>
      </c>
      <c r="M88" s="7" t="s">
        <v>226</v>
      </c>
      <c r="N88" s="7" t="s">
        <v>226</v>
      </c>
      <c r="O88" s="6" t="s">
        <v>226</v>
      </c>
      <c r="P88" s="6" t="s">
        <v>226</v>
      </c>
      <c r="Q88" s="6" t="s">
        <v>226</v>
      </c>
      <c r="R88" s="6" t="s">
        <v>226</v>
      </c>
      <c r="S88" s="6" t="s">
        <v>226</v>
      </c>
      <c r="T88" s="7" t="s">
        <v>226</v>
      </c>
      <c r="U88" s="7" t="s">
        <v>226</v>
      </c>
      <c r="V88" s="6" t="s">
        <v>225</v>
      </c>
      <c r="W88" s="8" t="s">
        <v>282</v>
      </c>
      <c r="X88" s="8" t="s">
        <v>282</v>
      </c>
      <c r="Y88" s="6">
        <v>11</v>
      </c>
      <c r="Z88" s="6">
        <v>11</v>
      </c>
      <c r="AA88" s="7"/>
      <c r="AB88" s="7"/>
      <c r="AC88" s="8"/>
      <c r="AD88" s="6"/>
      <c r="AE88" s="6"/>
      <c r="AF88" s="6"/>
      <c r="AG88" s="6"/>
      <c r="AH88" s="7"/>
      <c r="AI88" s="7"/>
      <c r="AJ88" s="6">
        <v>11</v>
      </c>
      <c r="AK88" s="7">
        <v>11</v>
      </c>
      <c r="AL88" s="6">
        <v>11</v>
      </c>
      <c r="AM88" s="63">
        <f t="shared" si="636"/>
        <v>8</v>
      </c>
      <c r="AN88" s="64">
        <f t="shared" si="637"/>
        <v>0</v>
      </c>
      <c r="AO88" s="64">
        <f t="shared" si="638"/>
        <v>0</v>
      </c>
      <c r="AP88" s="64">
        <f t="shared" si="639"/>
        <v>0</v>
      </c>
      <c r="AQ88" s="64">
        <f t="shared" si="640"/>
        <v>0</v>
      </c>
      <c r="AR88" s="64">
        <f t="shared" si="641"/>
        <v>0</v>
      </c>
      <c r="AS88" s="64">
        <f t="shared" si="642"/>
        <v>0</v>
      </c>
      <c r="AT88" s="64">
        <f t="shared" si="643"/>
        <v>0</v>
      </c>
      <c r="AU88" s="64">
        <f t="shared" si="644"/>
        <v>0</v>
      </c>
      <c r="AV88" s="64">
        <f t="shared" si="645"/>
        <v>12</v>
      </c>
      <c r="AW88" s="64">
        <f t="shared" si="646"/>
        <v>20</v>
      </c>
      <c r="AX88" s="64">
        <f t="shared" si="647"/>
        <v>101</v>
      </c>
      <c r="AY88" s="65">
        <f t="shared" si="648"/>
        <v>77</v>
      </c>
      <c r="AZ88" s="66"/>
      <c r="BA88" s="66"/>
      <c r="BB88" s="66">
        <v>11</v>
      </c>
      <c r="BC88" s="67">
        <f t="shared" si="649"/>
        <v>2</v>
      </c>
      <c r="BD88" s="64">
        <f t="shared" si="650"/>
        <v>24</v>
      </c>
      <c r="BE88" s="68"/>
      <c r="BF88" s="68"/>
      <c r="BG88" s="85">
        <f>108188/163.33*AY88</f>
        <v>51003.955182758829</v>
      </c>
      <c r="BH88" s="85">
        <f>108188/163.33*13/2</f>
        <v>4305.5286842588621</v>
      </c>
      <c r="BI88" s="85">
        <f>108188/163.33*BD88</f>
        <v>15897.336680340415</v>
      </c>
      <c r="BJ88" s="85">
        <f t="shared" si="634"/>
        <v>10200.791036551767</v>
      </c>
      <c r="BK88" s="85"/>
      <c r="BL88" s="87">
        <f t="shared" si="635"/>
        <v>81407.611583909864</v>
      </c>
    </row>
    <row r="89" spans="1:64" s="1" customFormat="1" ht="45" customHeight="1" x14ac:dyDescent="0.45">
      <c r="A89" s="3"/>
      <c r="B89" s="37" t="s">
        <v>191</v>
      </c>
      <c r="C89" s="22">
        <v>912</v>
      </c>
      <c r="D89" s="17" t="s">
        <v>97</v>
      </c>
      <c r="E89" s="6">
        <v>9</v>
      </c>
      <c r="F89" s="12">
        <v>107140022</v>
      </c>
      <c r="G89" s="8"/>
      <c r="H89" s="6"/>
      <c r="I89" s="6"/>
      <c r="J89" s="6"/>
      <c r="K89" s="6"/>
      <c r="L89" s="6"/>
      <c r="M89" s="7"/>
      <c r="N89" s="7"/>
      <c r="O89" s="6"/>
      <c r="P89" s="6"/>
      <c r="Q89" s="6"/>
      <c r="R89" s="6"/>
      <c r="S89" s="6"/>
      <c r="T89" s="7"/>
      <c r="U89" s="7"/>
      <c r="V89" s="6"/>
      <c r="W89" s="8"/>
      <c r="X89" s="8"/>
      <c r="Y89" s="6"/>
      <c r="Z89" s="6"/>
      <c r="AA89" s="7">
        <v>11</v>
      </c>
      <c r="AB89" s="7">
        <v>11</v>
      </c>
      <c r="AC89" s="8" t="s">
        <v>283</v>
      </c>
      <c r="AD89" s="6">
        <v>11</v>
      </c>
      <c r="AE89" s="6">
        <v>11</v>
      </c>
      <c r="AF89" s="6">
        <v>11</v>
      </c>
      <c r="AG89" s="6">
        <v>11</v>
      </c>
      <c r="AH89" s="7">
        <v>11</v>
      </c>
      <c r="AI89" s="7">
        <v>11</v>
      </c>
      <c r="AJ89" s="6"/>
      <c r="AK89" s="7"/>
      <c r="AL89" s="6"/>
      <c r="AM89" s="63">
        <f t="shared" si="636"/>
        <v>9</v>
      </c>
      <c r="AN89" s="64">
        <f t="shared" si="637"/>
        <v>0</v>
      </c>
      <c r="AO89" s="64">
        <f t="shared" si="638"/>
        <v>0</v>
      </c>
      <c r="AP89" s="64">
        <f t="shared" si="639"/>
        <v>0</v>
      </c>
      <c r="AQ89" s="64">
        <f t="shared" si="640"/>
        <v>0</v>
      </c>
      <c r="AR89" s="64">
        <f t="shared" si="641"/>
        <v>0</v>
      </c>
      <c r="AS89" s="64">
        <f t="shared" si="642"/>
        <v>0</v>
      </c>
      <c r="AT89" s="64">
        <f t="shared" si="643"/>
        <v>0</v>
      </c>
      <c r="AU89" s="64">
        <f t="shared" si="644"/>
        <v>0</v>
      </c>
      <c r="AV89" s="64">
        <f t="shared" si="645"/>
        <v>0</v>
      </c>
      <c r="AW89" s="64">
        <f t="shared" si="646"/>
        <v>9</v>
      </c>
      <c r="AX89" s="64">
        <f t="shared" si="647"/>
        <v>99</v>
      </c>
      <c r="AY89" s="65">
        <f t="shared" si="648"/>
        <v>99</v>
      </c>
      <c r="AZ89" s="66"/>
      <c r="BA89" s="66"/>
      <c r="BB89" s="66"/>
      <c r="BC89" s="67">
        <f t="shared" si="649"/>
        <v>2</v>
      </c>
      <c r="BD89" s="64">
        <f t="shared" si="650"/>
        <v>0</v>
      </c>
      <c r="BE89" s="68"/>
      <c r="BF89" s="68"/>
      <c r="BG89" s="85">
        <f>108188/163.33*AY89</f>
        <v>65576.513806404211</v>
      </c>
      <c r="BH89" s="85">
        <f>108188/163.33*2/2</f>
        <v>662.3890283475173</v>
      </c>
      <c r="BI89" s="85"/>
      <c r="BJ89" s="85">
        <f t="shared" si="634"/>
        <v>13115.302761280844</v>
      </c>
      <c r="BK89" s="85"/>
      <c r="BL89" s="87">
        <f t="shared" si="635"/>
        <v>79354.205596032582</v>
      </c>
    </row>
    <row r="90" spans="1:64" s="1" customFormat="1" ht="39.950000000000003" customHeight="1" x14ac:dyDescent="0.45">
      <c r="A90" s="3">
        <v>58</v>
      </c>
      <c r="B90" s="81" t="s">
        <v>255</v>
      </c>
      <c r="C90" s="84">
        <v>3198</v>
      </c>
      <c r="D90" s="17" t="s">
        <v>173</v>
      </c>
      <c r="E90" s="6">
        <v>2</v>
      </c>
      <c r="F90" s="12">
        <v>107030001</v>
      </c>
      <c r="G90" s="8"/>
      <c r="H90" s="8"/>
      <c r="I90" s="8"/>
      <c r="J90" s="8"/>
      <c r="K90" s="8"/>
      <c r="L90" s="8"/>
      <c r="M90" s="13"/>
      <c r="N90" s="13"/>
      <c r="O90" s="8"/>
      <c r="P90" s="8"/>
      <c r="Q90" s="8" t="s">
        <v>226</v>
      </c>
      <c r="R90" s="8" t="s">
        <v>226</v>
      </c>
      <c r="S90" s="8"/>
      <c r="T90" s="7"/>
      <c r="U90" s="7"/>
      <c r="V90" s="6"/>
      <c r="W90" s="6"/>
      <c r="X90" s="6"/>
      <c r="Y90" s="6"/>
      <c r="Z90" s="6"/>
      <c r="AA90" s="7"/>
      <c r="AB90" s="7"/>
      <c r="AC90" s="6"/>
      <c r="AD90" s="6"/>
      <c r="AE90" s="6"/>
      <c r="AF90" s="6"/>
      <c r="AG90" s="6"/>
      <c r="AH90" s="7"/>
      <c r="AI90" s="7"/>
      <c r="AJ90" s="6"/>
      <c r="AK90" s="7"/>
      <c r="AL90" s="6"/>
      <c r="AM90" s="63">
        <f t="shared" ref="AM90:AM98" si="651">COUNT(H90:AL90)+COUNTIF(H90:AL90,"8д")+COUNTIF(H90:AL90,"8/3")+COUNTIF(H90:AL90,"3/8")+COUNTIF(H90:AL90,"4/8")+COUNTIF(H90:AL90,"8/4")+COUNTIF(H90:AL90,"3/6")+COUNTIF(H90:AL90,"10/1")+COUNTIF(H90:AL90,"5/6")+COUNTIF(H90:AL90,"6/5")+COUNTIF(H90:AL90,"7/4")+COUNTIF(H90:AL90,"4/7")+COUNTIF(H90:AL90,"4д")+COUNTIF(H90:AL90,"2/9")+COUNTIF(H90:AL90,"2д")+COUNTIF(H90:AL90,"4/6")+COUNTIF(H90:AL90,"2/8")+COUNTIF(H90:AL90,"2/1")+COUNTIF(H90:AL90,"6/3")</f>
        <v>0</v>
      </c>
      <c r="AN90" s="64">
        <f t="shared" ref="AN90:AN98" si="652">COUNTIF(H90:AL90,"О")</f>
        <v>0</v>
      </c>
      <c r="AO90" s="64">
        <f t="shared" ref="AO90:AO98" si="653">COUNTIF(H90:AL90,"Р")</f>
        <v>0</v>
      </c>
      <c r="AP90" s="64">
        <f t="shared" ref="AP90:AP98" si="654">COUNTIF(H90:AL90,"Б")</f>
        <v>0</v>
      </c>
      <c r="AQ90" s="64">
        <f t="shared" ref="AQ90:AQ98" si="655">COUNTIF(H90:AL90,"Г")+COUNTIF(H90:AL90,"Д")</f>
        <v>0</v>
      </c>
      <c r="AR90" s="64">
        <f t="shared" ref="AR90:AR98" si="656">COUNTIF(H90:AL90,"А")</f>
        <v>0</v>
      </c>
      <c r="AS90" s="64">
        <f t="shared" ref="AS90:AS98" si="657">COUNTIF(H90:AL90,"У")</f>
        <v>0</v>
      </c>
      <c r="AT90" s="64">
        <f t="shared" ref="AT90:AT98" si="658">COUNTIF(H90:AL90,"П")</f>
        <v>0</v>
      </c>
      <c r="AU90" s="64">
        <f t="shared" ref="AU90:AU98" si="659">COUNTIF(H90:AL90,"К")+COUNTIF(H90:AL90,"Кд")</f>
        <v>0</v>
      </c>
      <c r="AV90" s="64">
        <f t="shared" ref="AV90:AV98" si="660">COUNTIF(H90:AL90,"В")</f>
        <v>2</v>
      </c>
      <c r="AW90" s="64">
        <f t="shared" ref="AW90:AW98" si="661">SUM(AM90:AV90)</f>
        <v>2</v>
      </c>
      <c r="AX90" s="64">
        <f t="shared" ref="AX90:AX98" si="662">AY90+BD90</f>
        <v>0</v>
      </c>
      <c r="AY90" s="65">
        <f t="shared" ref="AY90:AY98" si="663">SUM(H90:AL90)+COUNTIF(H90:AL90,"8/3")*11+COUNTIF(H90:AL90,"3/8")*11+COUNTIF(H90:AL90,"4/8")*12+COUNTIF(H90:AL90,"8/4")*12+COUNTIF(H90:AL90,"2/9")*11+COUNTIF(H90:AL90,"4/7")*11+COUNTIF(H90:AL90,"7/4")*11+COUNTIF(H90:AL90,"6/5")*11+COUNTIF(H90:AL90,"5/6")*11+COUNTIF(H90:AL90,"4/6")*10+COUNTIF(H90:AL90,"2/1")*3+COUNTIF(H90:AL90,"6/3")*9+COUNTIF(H90:AL90,"2/8")*10+COUNTIF(H90:AL90,"1/10")*11</f>
        <v>0</v>
      </c>
      <c r="AZ90" s="66"/>
      <c r="BA90" s="66"/>
      <c r="BB90" s="66"/>
      <c r="BC90" s="67">
        <f t="shared" ref="BC90:BC98" si="664">COUNTIF(H90:AL90,"8/3")*8+COUNTIF(H90:AL90,"3/8")*3+COUNTIF(H90:AL90,"4/8")*4+COUNTIF(H90:AL90,"8/4")*8+COUNTIF(H90:AL90,"2/9")*2+COUNTIF(H90:AL90,"4/7")*4+COUNTIF(H90:AL90,"7/4")*7+COUNTIF(H90:AL90,"6/5")*6+COUNTIF(H90:AL90,"5/6")*5+COUNTIF(H90:AL90,"4/6")*4+COUNTIF(H90:AL90,"2/1")*2+COUNTIF(H90:AL90,"6/3")*6+COUNTIF(H90:AL90,"2/8")*2+COUNTIF(H90:AL90,"1/10")*1</f>
        <v>0</v>
      </c>
      <c r="BD90" s="64">
        <f t="shared" ref="BD90:BD98" si="665">COUNTIF(H90:AL90,"8д")*8+COUNTIF(H90:AL90,"3д")*3+COUNTIF(H90:AL90,"4д")*4+COUNTIF(H90:AL90,"5д")*5+COUNTIF(H90:AL90,"6д")*6+COUNTIF(H90:AL90,"7д")*7+COUNTIF(H90:AL90,"2д")*2+COUNTIF(H90:AL90,"1д")*1</f>
        <v>0</v>
      </c>
      <c r="BE90" s="68"/>
      <c r="BF90" s="68"/>
      <c r="BG90" s="85"/>
      <c r="BH90" s="85"/>
      <c r="BI90" s="85"/>
      <c r="BJ90" s="85"/>
      <c r="BK90" s="85"/>
    </row>
    <row r="91" spans="1:64" s="1" customFormat="1" ht="54.75" customHeight="1" x14ac:dyDescent="0.45">
      <c r="A91" s="3">
        <v>59</v>
      </c>
      <c r="B91" s="36" t="s">
        <v>88</v>
      </c>
      <c r="C91" s="31">
        <v>916</v>
      </c>
      <c r="D91" s="30" t="s">
        <v>89</v>
      </c>
      <c r="E91" s="31">
        <v>10</v>
      </c>
      <c r="F91" s="12">
        <v>107030001</v>
      </c>
      <c r="G91" s="8"/>
      <c r="H91" s="6" t="s">
        <v>226</v>
      </c>
      <c r="I91" s="6" t="s">
        <v>226</v>
      </c>
      <c r="J91" s="6" t="s">
        <v>226</v>
      </c>
      <c r="K91" s="6" t="s">
        <v>226</v>
      </c>
      <c r="L91" s="6" t="s">
        <v>226</v>
      </c>
      <c r="M91" s="7" t="s">
        <v>226</v>
      </c>
      <c r="N91" s="7" t="s">
        <v>226</v>
      </c>
      <c r="O91" s="6" t="s">
        <v>226</v>
      </c>
      <c r="P91" s="6" t="s">
        <v>226</v>
      </c>
      <c r="Q91" s="6" t="s">
        <v>226</v>
      </c>
      <c r="R91" s="6" t="s">
        <v>226</v>
      </c>
      <c r="S91" s="6" t="s">
        <v>226</v>
      </c>
      <c r="T91" s="7" t="s">
        <v>226</v>
      </c>
      <c r="U91" s="7" t="s">
        <v>225</v>
      </c>
      <c r="V91" s="6">
        <v>11</v>
      </c>
      <c r="W91" s="6">
        <v>11</v>
      </c>
      <c r="X91" s="6">
        <v>11</v>
      </c>
      <c r="Y91" s="6"/>
      <c r="Z91" s="6">
        <v>11</v>
      </c>
      <c r="AA91" s="7">
        <v>11</v>
      </c>
      <c r="AB91" s="7">
        <v>11</v>
      </c>
      <c r="AC91" s="6">
        <v>11</v>
      </c>
      <c r="AD91" s="6">
        <v>11</v>
      </c>
      <c r="AE91" s="6">
        <v>11</v>
      </c>
      <c r="AF91" s="6">
        <v>11</v>
      </c>
      <c r="AG91" s="6">
        <v>11</v>
      </c>
      <c r="AH91" s="7"/>
      <c r="AI91" s="7" t="s">
        <v>280</v>
      </c>
      <c r="AJ91" s="6" t="s">
        <v>280</v>
      </c>
      <c r="AK91" s="7" t="s">
        <v>280</v>
      </c>
      <c r="AL91" s="6" t="s">
        <v>280</v>
      </c>
      <c r="AM91" s="63">
        <f t="shared" si="651"/>
        <v>12</v>
      </c>
      <c r="AN91" s="64">
        <f t="shared" si="652"/>
        <v>0</v>
      </c>
      <c r="AO91" s="64">
        <f t="shared" si="653"/>
        <v>0</v>
      </c>
      <c r="AP91" s="64">
        <f t="shared" si="654"/>
        <v>0</v>
      </c>
      <c r="AQ91" s="64">
        <f t="shared" si="655"/>
        <v>0</v>
      </c>
      <c r="AR91" s="64">
        <f t="shared" si="656"/>
        <v>4</v>
      </c>
      <c r="AS91" s="64">
        <f t="shared" si="657"/>
        <v>0</v>
      </c>
      <c r="AT91" s="64">
        <f t="shared" si="658"/>
        <v>0</v>
      </c>
      <c r="AU91" s="64">
        <f t="shared" si="659"/>
        <v>0</v>
      </c>
      <c r="AV91" s="64">
        <f t="shared" si="660"/>
        <v>13</v>
      </c>
      <c r="AW91" s="64">
        <f t="shared" si="661"/>
        <v>29</v>
      </c>
      <c r="AX91" s="64">
        <f t="shared" si="662"/>
        <v>129</v>
      </c>
      <c r="AY91" s="65">
        <f t="shared" si="663"/>
        <v>121</v>
      </c>
      <c r="AZ91" s="66"/>
      <c r="BA91" s="66"/>
      <c r="BB91" s="66"/>
      <c r="BC91" s="67">
        <f t="shared" si="664"/>
        <v>0</v>
      </c>
      <c r="BD91" s="64">
        <f t="shared" si="665"/>
        <v>8</v>
      </c>
      <c r="BE91" s="68"/>
      <c r="BF91" s="68"/>
      <c r="BG91" s="85"/>
      <c r="BH91" s="85"/>
      <c r="BI91" s="85"/>
      <c r="BJ91" s="85">
        <f t="shared" ref="BJ91:BJ92" si="666">BG91*0.2</f>
        <v>0</v>
      </c>
      <c r="BK91" s="85"/>
      <c r="BL91" s="87">
        <f t="shared" ref="BL91:BL92" si="667">BG91+BH91+BI91+BJ91+BK91</f>
        <v>0</v>
      </c>
    </row>
    <row r="92" spans="1:64" s="1" customFormat="1" ht="39.950000000000003" customHeight="1" x14ac:dyDescent="0.45">
      <c r="A92" s="3"/>
      <c r="B92" s="36" t="s">
        <v>88</v>
      </c>
      <c r="C92" s="31">
        <v>916</v>
      </c>
      <c r="D92" s="30" t="s">
        <v>89</v>
      </c>
      <c r="E92" s="31">
        <v>10</v>
      </c>
      <c r="F92" s="12">
        <v>107060001</v>
      </c>
      <c r="G92" s="8"/>
      <c r="H92" s="6"/>
      <c r="I92" s="6"/>
      <c r="J92" s="6"/>
      <c r="K92" s="6"/>
      <c r="L92" s="6"/>
      <c r="M92" s="7"/>
      <c r="N92" s="7"/>
      <c r="O92" s="6"/>
      <c r="P92" s="6"/>
      <c r="Q92" s="6"/>
      <c r="R92" s="6"/>
      <c r="S92" s="6"/>
      <c r="T92" s="7"/>
      <c r="U92" s="7"/>
      <c r="V92" s="6"/>
      <c r="W92" s="6"/>
      <c r="X92" s="6"/>
      <c r="Y92" s="6">
        <v>11</v>
      </c>
      <c r="Z92" s="6"/>
      <c r="AA92" s="7"/>
      <c r="AB92" s="7"/>
      <c r="AC92" s="6"/>
      <c r="AD92" s="6"/>
      <c r="AE92" s="6"/>
      <c r="AF92" s="6"/>
      <c r="AG92" s="6"/>
      <c r="AH92" s="7">
        <v>11</v>
      </c>
      <c r="AI92" s="7"/>
      <c r="AJ92" s="6"/>
      <c r="AK92" s="7"/>
      <c r="AL92" s="6"/>
      <c r="AM92" s="63">
        <f t="shared" si="651"/>
        <v>2</v>
      </c>
      <c r="AN92" s="64">
        <f t="shared" si="652"/>
        <v>0</v>
      </c>
      <c r="AO92" s="64">
        <f t="shared" si="653"/>
        <v>0</v>
      </c>
      <c r="AP92" s="64">
        <f t="shared" si="654"/>
        <v>0</v>
      </c>
      <c r="AQ92" s="64">
        <f t="shared" si="655"/>
        <v>0</v>
      </c>
      <c r="AR92" s="64">
        <f t="shared" si="656"/>
        <v>0</v>
      </c>
      <c r="AS92" s="64">
        <f t="shared" si="657"/>
        <v>0</v>
      </c>
      <c r="AT92" s="64">
        <f t="shared" si="658"/>
        <v>0</v>
      </c>
      <c r="AU92" s="64">
        <f t="shared" si="659"/>
        <v>0</v>
      </c>
      <c r="AV92" s="64">
        <f t="shared" si="660"/>
        <v>0</v>
      </c>
      <c r="AW92" s="64">
        <f t="shared" si="661"/>
        <v>2</v>
      </c>
      <c r="AX92" s="64">
        <f t="shared" si="662"/>
        <v>22</v>
      </c>
      <c r="AY92" s="65">
        <f t="shared" si="663"/>
        <v>22</v>
      </c>
      <c r="AZ92" s="66"/>
      <c r="BA92" s="66"/>
      <c r="BB92" s="66"/>
      <c r="BC92" s="67">
        <f t="shared" si="664"/>
        <v>0</v>
      </c>
      <c r="BD92" s="64">
        <f t="shared" si="665"/>
        <v>0</v>
      </c>
      <c r="BE92" s="68"/>
      <c r="BF92" s="68"/>
      <c r="BG92" s="85">
        <f>121212/163.33*AY92</f>
        <v>16326.8474866834</v>
      </c>
      <c r="BH92" s="85"/>
      <c r="BI92" s="85"/>
      <c r="BJ92" s="85">
        <f t="shared" si="666"/>
        <v>3265.3694973366801</v>
      </c>
      <c r="BK92" s="85"/>
      <c r="BL92" s="87">
        <f t="shared" si="667"/>
        <v>19592.21698402008</v>
      </c>
    </row>
    <row r="93" spans="1:64" s="1" customFormat="1" ht="39.950000000000003" customHeight="1" x14ac:dyDescent="0.45">
      <c r="A93" s="3">
        <v>60</v>
      </c>
      <c r="B93" s="36" t="s">
        <v>80</v>
      </c>
      <c r="C93" s="10">
        <v>1163</v>
      </c>
      <c r="D93" s="11" t="s">
        <v>173</v>
      </c>
      <c r="E93" s="6">
        <v>3</v>
      </c>
      <c r="F93" s="12">
        <v>107030001</v>
      </c>
      <c r="G93" s="8"/>
      <c r="H93" s="6" t="s">
        <v>227</v>
      </c>
      <c r="I93" s="6" t="s">
        <v>227</v>
      </c>
      <c r="J93" s="6" t="s">
        <v>227</v>
      </c>
      <c r="K93" s="6" t="s">
        <v>227</v>
      </c>
      <c r="L93" s="6" t="s">
        <v>227</v>
      </c>
      <c r="M93" s="7" t="s">
        <v>226</v>
      </c>
      <c r="N93" s="7" t="s">
        <v>226</v>
      </c>
      <c r="O93" s="6" t="s">
        <v>227</v>
      </c>
      <c r="P93" s="6" t="s">
        <v>227</v>
      </c>
      <c r="Q93" s="6" t="s">
        <v>227</v>
      </c>
      <c r="R93" s="6" t="s">
        <v>227</v>
      </c>
      <c r="S93" s="6" t="s">
        <v>227</v>
      </c>
      <c r="T93" s="7" t="s">
        <v>226</v>
      </c>
      <c r="U93" s="7" t="s">
        <v>226</v>
      </c>
      <c r="V93" s="6" t="s">
        <v>227</v>
      </c>
      <c r="W93" s="6" t="s">
        <v>227</v>
      </c>
      <c r="X93" s="6" t="s">
        <v>227</v>
      </c>
      <c r="Y93" s="6" t="s">
        <v>227</v>
      </c>
      <c r="Z93" s="6" t="s">
        <v>227</v>
      </c>
      <c r="AA93" s="7" t="s">
        <v>226</v>
      </c>
      <c r="AB93" s="7" t="s">
        <v>226</v>
      </c>
      <c r="AC93" s="6" t="s">
        <v>227</v>
      </c>
      <c r="AD93" s="6" t="s">
        <v>227</v>
      </c>
      <c r="AE93" s="6" t="s">
        <v>227</v>
      </c>
      <c r="AF93" s="6" t="s">
        <v>227</v>
      </c>
      <c r="AG93" s="6" t="s">
        <v>227</v>
      </c>
      <c r="AH93" s="7" t="s">
        <v>226</v>
      </c>
      <c r="AI93" s="7" t="s">
        <v>226</v>
      </c>
      <c r="AJ93" s="6" t="s">
        <v>227</v>
      </c>
      <c r="AK93" s="7" t="s">
        <v>226</v>
      </c>
      <c r="AL93" s="6" t="s">
        <v>227</v>
      </c>
      <c r="AM93" s="63">
        <f t="shared" si="651"/>
        <v>0</v>
      </c>
      <c r="AN93" s="64">
        <f t="shared" si="652"/>
        <v>0</v>
      </c>
      <c r="AO93" s="64">
        <f t="shared" si="653"/>
        <v>0</v>
      </c>
      <c r="AP93" s="64">
        <f t="shared" si="654"/>
        <v>22</v>
      </c>
      <c r="AQ93" s="64">
        <f t="shared" si="655"/>
        <v>0</v>
      </c>
      <c r="AR93" s="64">
        <f t="shared" si="656"/>
        <v>0</v>
      </c>
      <c r="AS93" s="64">
        <f t="shared" si="657"/>
        <v>0</v>
      </c>
      <c r="AT93" s="64">
        <f t="shared" si="658"/>
        <v>0</v>
      </c>
      <c r="AU93" s="64">
        <f t="shared" si="659"/>
        <v>0</v>
      </c>
      <c r="AV93" s="64">
        <f t="shared" si="660"/>
        <v>9</v>
      </c>
      <c r="AW93" s="64">
        <f t="shared" si="661"/>
        <v>31</v>
      </c>
      <c r="AX93" s="64">
        <f t="shared" si="662"/>
        <v>0</v>
      </c>
      <c r="AY93" s="65">
        <f t="shared" si="663"/>
        <v>0</v>
      </c>
      <c r="AZ93" s="66"/>
      <c r="BA93" s="66"/>
      <c r="BB93" s="66"/>
      <c r="BC93" s="67">
        <f t="shared" si="664"/>
        <v>0</v>
      </c>
      <c r="BD93" s="64">
        <f t="shared" si="665"/>
        <v>0</v>
      </c>
      <c r="BE93" s="68"/>
      <c r="BF93" s="68"/>
      <c r="BG93" s="85"/>
      <c r="BH93" s="85"/>
      <c r="BI93" s="85"/>
      <c r="BJ93" s="85"/>
      <c r="BK93" s="85"/>
    </row>
    <row r="94" spans="1:64" s="1" customFormat="1" ht="39.950000000000003" customHeight="1" x14ac:dyDescent="0.45">
      <c r="A94" s="3">
        <v>61</v>
      </c>
      <c r="B94" s="36" t="s">
        <v>252</v>
      </c>
      <c r="C94" s="10">
        <v>3158</v>
      </c>
      <c r="D94" s="11" t="s">
        <v>173</v>
      </c>
      <c r="E94" s="27">
        <v>2</v>
      </c>
      <c r="F94" s="12">
        <v>107060001</v>
      </c>
      <c r="G94" s="8"/>
      <c r="H94" s="6"/>
      <c r="I94" s="6"/>
      <c r="J94" s="6"/>
      <c r="K94" s="6"/>
      <c r="L94" s="6"/>
      <c r="M94" s="7"/>
      <c r="N94" s="7"/>
      <c r="O94" s="6"/>
      <c r="P94" s="6"/>
      <c r="Q94" s="6">
        <v>8</v>
      </c>
      <c r="R94" s="6">
        <v>8</v>
      </c>
      <c r="S94" s="6">
        <v>11</v>
      </c>
      <c r="T94" s="7">
        <v>11</v>
      </c>
      <c r="U94" s="7">
        <v>11</v>
      </c>
      <c r="V94" s="6">
        <v>11</v>
      </c>
      <c r="W94" s="6">
        <v>11</v>
      </c>
      <c r="X94" s="6">
        <v>8</v>
      </c>
      <c r="Y94" s="6">
        <v>11</v>
      </c>
      <c r="Z94" s="6">
        <v>8</v>
      </c>
      <c r="AA94" s="7">
        <v>8</v>
      </c>
      <c r="AB94" s="7">
        <v>8</v>
      </c>
      <c r="AC94" s="6">
        <v>8</v>
      </c>
      <c r="AD94" s="6">
        <v>8</v>
      </c>
      <c r="AE94" s="6">
        <v>8</v>
      </c>
      <c r="AF94" s="6">
        <v>8</v>
      </c>
      <c r="AG94" s="6">
        <v>8</v>
      </c>
      <c r="AH94" s="7">
        <v>8</v>
      </c>
      <c r="AI94" s="7">
        <v>8</v>
      </c>
      <c r="AJ94" s="6">
        <v>6</v>
      </c>
      <c r="AK94" s="7" t="s">
        <v>226</v>
      </c>
      <c r="AL94" s="6" t="s">
        <v>226</v>
      </c>
      <c r="AM94" s="63">
        <f t="shared" si="651"/>
        <v>20</v>
      </c>
      <c r="AN94" s="64">
        <f t="shared" si="652"/>
        <v>0</v>
      </c>
      <c r="AO94" s="64">
        <f t="shared" si="653"/>
        <v>0</v>
      </c>
      <c r="AP94" s="64">
        <f t="shared" si="654"/>
        <v>0</v>
      </c>
      <c r="AQ94" s="64">
        <f t="shared" si="655"/>
        <v>0</v>
      </c>
      <c r="AR94" s="64">
        <f t="shared" si="656"/>
        <v>0</v>
      </c>
      <c r="AS94" s="64">
        <f t="shared" si="657"/>
        <v>0</v>
      </c>
      <c r="AT94" s="64">
        <f t="shared" si="658"/>
        <v>0</v>
      </c>
      <c r="AU94" s="64">
        <f t="shared" si="659"/>
        <v>0</v>
      </c>
      <c r="AV94" s="64">
        <f t="shared" si="660"/>
        <v>2</v>
      </c>
      <c r="AW94" s="64">
        <f t="shared" si="661"/>
        <v>22</v>
      </c>
      <c r="AX94" s="64">
        <f t="shared" si="662"/>
        <v>176</v>
      </c>
      <c r="AY94" s="65">
        <f t="shared" si="663"/>
        <v>176</v>
      </c>
      <c r="AZ94" s="66"/>
      <c r="BA94" s="66"/>
      <c r="BB94" s="66"/>
      <c r="BC94" s="67">
        <f t="shared" si="664"/>
        <v>0</v>
      </c>
      <c r="BD94" s="64">
        <f t="shared" si="665"/>
        <v>0</v>
      </c>
      <c r="BE94" s="68"/>
      <c r="BF94" s="68"/>
      <c r="BG94" s="85"/>
      <c r="BH94" s="85"/>
      <c r="BI94" s="85"/>
      <c r="BJ94" s="85"/>
      <c r="BK94" s="85"/>
    </row>
    <row r="95" spans="1:64" s="1" customFormat="1" ht="39.950000000000003" customHeight="1" x14ac:dyDescent="0.45">
      <c r="A95" s="3">
        <v>62</v>
      </c>
      <c r="B95" s="36" t="s">
        <v>106</v>
      </c>
      <c r="C95" s="34">
        <v>918</v>
      </c>
      <c r="D95" s="11" t="s">
        <v>149</v>
      </c>
      <c r="E95" s="32">
        <v>5</v>
      </c>
      <c r="F95" s="12">
        <v>107060001</v>
      </c>
      <c r="G95" s="8"/>
      <c r="H95" s="6">
        <v>11</v>
      </c>
      <c r="I95" s="6">
        <v>11</v>
      </c>
      <c r="J95" s="6">
        <v>11</v>
      </c>
      <c r="K95" s="6">
        <v>11</v>
      </c>
      <c r="L95" s="6">
        <v>11</v>
      </c>
      <c r="M95" s="7">
        <v>11</v>
      </c>
      <c r="N95" s="7">
        <v>11</v>
      </c>
      <c r="O95" s="6">
        <v>11</v>
      </c>
      <c r="P95" s="6">
        <v>11</v>
      </c>
      <c r="Q95" s="6">
        <v>11</v>
      </c>
      <c r="R95" s="6">
        <v>11</v>
      </c>
      <c r="S95" s="6">
        <v>11</v>
      </c>
      <c r="T95" s="7">
        <v>11</v>
      </c>
      <c r="U95" s="7">
        <v>11</v>
      </c>
      <c r="V95" s="6">
        <v>11</v>
      </c>
      <c r="W95" s="6">
        <v>8</v>
      </c>
      <c r="X95" s="6"/>
      <c r="Y95" s="6"/>
      <c r="Z95" s="6"/>
      <c r="AA95" s="7"/>
      <c r="AB95" s="7"/>
      <c r="AC95" s="6"/>
      <c r="AD95" s="6"/>
      <c r="AE95" s="6"/>
      <c r="AF95" s="6"/>
      <c r="AG95" s="6"/>
      <c r="AH95" s="7"/>
      <c r="AI95" s="7"/>
      <c r="AJ95" s="6"/>
      <c r="AK95" s="7"/>
      <c r="AL95" s="6"/>
      <c r="AM95" s="63">
        <f t="shared" si="651"/>
        <v>16</v>
      </c>
      <c r="AN95" s="64">
        <f t="shared" si="652"/>
        <v>0</v>
      </c>
      <c r="AO95" s="64">
        <f t="shared" si="653"/>
        <v>0</v>
      </c>
      <c r="AP95" s="64">
        <f t="shared" si="654"/>
        <v>0</v>
      </c>
      <c r="AQ95" s="64">
        <f t="shared" si="655"/>
        <v>0</v>
      </c>
      <c r="AR95" s="64">
        <f t="shared" si="656"/>
        <v>0</v>
      </c>
      <c r="AS95" s="64">
        <f t="shared" si="657"/>
        <v>0</v>
      </c>
      <c r="AT95" s="64">
        <f t="shared" si="658"/>
        <v>0</v>
      </c>
      <c r="AU95" s="64">
        <f t="shared" si="659"/>
        <v>0</v>
      </c>
      <c r="AV95" s="64">
        <f t="shared" si="660"/>
        <v>0</v>
      </c>
      <c r="AW95" s="64">
        <f t="shared" si="661"/>
        <v>16</v>
      </c>
      <c r="AX95" s="64">
        <f t="shared" si="662"/>
        <v>173</v>
      </c>
      <c r="AY95" s="65">
        <f t="shared" si="663"/>
        <v>173</v>
      </c>
      <c r="AZ95" s="66"/>
      <c r="BA95" s="66"/>
      <c r="BB95" s="66"/>
      <c r="BC95" s="67">
        <f t="shared" si="664"/>
        <v>0</v>
      </c>
      <c r="BD95" s="64">
        <f t="shared" si="665"/>
        <v>0</v>
      </c>
      <c r="BE95" s="68"/>
      <c r="BF95" s="68"/>
      <c r="BG95" s="85">
        <f>58517/163.33*AY95</f>
        <v>61981.515949305089</v>
      </c>
      <c r="BH95" s="85"/>
      <c r="BI95" s="85"/>
      <c r="BJ95" s="85">
        <f t="shared" ref="BJ95:BJ103" si="668">BG95*0.2</f>
        <v>12396.303189861019</v>
      </c>
      <c r="BK95" s="85"/>
      <c r="BL95" s="87">
        <f t="shared" ref="BL95:BL103" si="669">BG95+BH95+BI95+BJ95+BK95</f>
        <v>74377.819139166109</v>
      </c>
    </row>
    <row r="96" spans="1:64" s="1" customFormat="1" ht="66" customHeight="1" x14ac:dyDescent="0.45">
      <c r="A96" s="3"/>
      <c r="B96" s="36" t="s">
        <v>106</v>
      </c>
      <c r="C96" s="34">
        <v>918</v>
      </c>
      <c r="D96" s="11" t="s">
        <v>279</v>
      </c>
      <c r="E96" s="32">
        <v>9</v>
      </c>
      <c r="F96" s="12">
        <v>107060001</v>
      </c>
      <c r="G96" s="8"/>
      <c r="H96" s="6"/>
      <c r="I96" s="6"/>
      <c r="J96" s="6"/>
      <c r="K96" s="6"/>
      <c r="L96" s="6"/>
      <c r="M96" s="7"/>
      <c r="N96" s="7"/>
      <c r="O96" s="6"/>
      <c r="P96" s="6"/>
      <c r="Q96" s="6"/>
      <c r="R96" s="6"/>
      <c r="S96" s="6"/>
      <c r="T96" s="7"/>
      <c r="U96" s="7"/>
      <c r="V96" s="6"/>
      <c r="W96" s="6"/>
      <c r="X96" s="6" t="s">
        <v>225</v>
      </c>
      <c r="Y96" s="6" t="s">
        <v>226</v>
      </c>
      <c r="Z96" s="6" t="s">
        <v>226</v>
      </c>
      <c r="AA96" s="7" t="s">
        <v>226</v>
      </c>
      <c r="AB96" s="7" t="s">
        <v>226</v>
      </c>
      <c r="AC96" s="6" t="s">
        <v>226</v>
      </c>
      <c r="AD96" s="6" t="s">
        <v>226</v>
      </c>
      <c r="AE96" s="6" t="s">
        <v>226</v>
      </c>
      <c r="AF96" s="6" t="s">
        <v>226</v>
      </c>
      <c r="AG96" s="6" t="s">
        <v>226</v>
      </c>
      <c r="AH96" s="7" t="s">
        <v>226</v>
      </c>
      <c r="AI96" s="7" t="s">
        <v>226</v>
      </c>
      <c r="AJ96" s="6" t="s">
        <v>226</v>
      </c>
      <c r="AK96" s="7"/>
      <c r="AL96" s="6"/>
      <c r="AM96" s="63">
        <f t="shared" ref="AM96" si="670">COUNT(H96:AL96)+COUNTIF(H96:AL96,"8д")+COUNTIF(H96:AL96,"8/3")+COUNTIF(H96:AL96,"3/8")+COUNTIF(H96:AL96,"4/8")+COUNTIF(H96:AL96,"8/4")+COUNTIF(H96:AL96,"3/6")+COUNTIF(H96:AL96,"10/1")+COUNTIF(H96:AL96,"5/6")+COUNTIF(H96:AL96,"6/5")+COUNTIF(H96:AL96,"7/4")+COUNTIF(H96:AL96,"4/7")+COUNTIF(H96:AL96,"4д")+COUNTIF(H96:AL96,"2/9")+COUNTIF(H96:AL96,"2д")+COUNTIF(H96:AL96,"4/6")+COUNTIF(H96:AL96,"2/8")+COUNTIF(H96:AL96,"2/1")+COUNTIF(H96:AL96,"6/3")</f>
        <v>1</v>
      </c>
      <c r="AN96" s="64">
        <f t="shared" ref="AN96" si="671">COUNTIF(H96:AL96,"О")</f>
        <v>0</v>
      </c>
      <c r="AO96" s="64">
        <f t="shared" ref="AO96" si="672">COUNTIF(H96:AL96,"Р")</f>
        <v>0</v>
      </c>
      <c r="AP96" s="64">
        <f t="shared" ref="AP96" si="673">COUNTIF(H96:AL96,"Б")</f>
        <v>0</v>
      </c>
      <c r="AQ96" s="64">
        <f t="shared" ref="AQ96" si="674">COUNTIF(H96:AL96,"Г")+COUNTIF(H96:AL96,"Д")</f>
        <v>0</v>
      </c>
      <c r="AR96" s="64">
        <f t="shared" ref="AR96" si="675">COUNTIF(H96:AL96,"А")</f>
        <v>0</v>
      </c>
      <c r="AS96" s="64">
        <f t="shared" ref="AS96" si="676">COUNTIF(H96:AL96,"У")</f>
        <v>0</v>
      </c>
      <c r="AT96" s="64">
        <f t="shared" ref="AT96" si="677">COUNTIF(H96:AL96,"П")</f>
        <v>0</v>
      </c>
      <c r="AU96" s="64">
        <f t="shared" ref="AU96" si="678">COUNTIF(H96:AL96,"К")+COUNTIF(H96:AL96,"Кд")</f>
        <v>0</v>
      </c>
      <c r="AV96" s="64">
        <f t="shared" ref="AV96" si="679">COUNTIF(H96:AL96,"В")</f>
        <v>12</v>
      </c>
      <c r="AW96" s="64">
        <f t="shared" ref="AW96" si="680">SUM(AM96:AV96)</f>
        <v>13</v>
      </c>
      <c r="AX96" s="64">
        <f t="shared" ref="AX96" si="681">AY96+BD96</f>
        <v>8</v>
      </c>
      <c r="AY96" s="65">
        <f t="shared" ref="AY96" si="682">SUM(H96:AL96)+COUNTIF(H96:AL96,"8/3")*11+COUNTIF(H96:AL96,"3/8")*11+COUNTIF(H96:AL96,"4/8")*12+COUNTIF(H96:AL96,"8/4")*12+COUNTIF(H96:AL96,"2/9")*11+COUNTIF(H96:AL96,"4/7")*11+COUNTIF(H96:AL96,"7/4")*11+COUNTIF(H96:AL96,"6/5")*11+COUNTIF(H96:AL96,"5/6")*11+COUNTIF(H96:AL96,"4/6")*10+COUNTIF(H96:AL96,"2/1")*3+COUNTIF(H96:AL96,"6/3")*9+COUNTIF(H96:AL96,"2/8")*10+COUNTIF(H96:AL96,"1/10")*11</f>
        <v>0</v>
      </c>
      <c r="AZ96" s="66"/>
      <c r="BA96" s="66"/>
      <c r="BB96" s="66"/>
      <c r="BC96" s="67">
        <f t="shared" ref="BC96" si="683">COUNTIF(H96:AL96,"8/3")*8+COUNTIF(H96:AL96,"3/8")*3+COUNTIF(H96:AL96,"4/8")*4+COUNTIF(H96:AL96,"8/4")*8+COUNTIF(H96:AL96,"2/9")*2+COUNTIF(H96:AL96,"4/7")*4+COUNTIF(H96:AL96,"7/4")*7+COUNTIF(H96:AL96,"6/5")*6+COUNTIF(H96:AL96,"5/6")*5+COUNTIF(H96:AL96,"4/6")*4+COUNTIF(H96:AL96,"2/1")*2+COUNTIF(H96:AL96,"6/3")*6+COUNTIF(H96:AL96,"2/8")*2+COUNTIF(H96:AL96,"1/10")*1</f>
        <v>0</v>
      </c>
      <c r="BD96" s="64">
        <f t="shared" ref="BD96" si="684">COUNTIF(H96:AL96,"8д")*8+COUNTIF(H96:AL96,"3д")*3+COUNTIF(H96:AL96,"4д")*4+COUNTIF(H96:AL96,"5д")*5+COUNTIF(H96:AL96,"6д")*6+COUNTIF(H96:AL96,"7д")*7+COUNTIF(H96:AL96,"2д")*2+COUNTIF(H96:AL96,"1д")*1</f>
        <v>8</v>
      </c>
      <c r="BE96" s="68"/>
      <c r="BF96" s="68"/>
      <c r="BG96" s="85"/>
      <c r="BH96" s="85">
        <f>108188/163.33*BD96</f>
        <v>5299.1122267801384</v>
      </c>
      <c r="BI96" s="85"/>
      <c r="BJ96" s="85">
        <f t="shared" si="668"/>
        <v>0</v>
      </c>
      <c r="BK96" s="85"/>
      <c r="BL96" s="87">
        <f t="shared" si="669"/>
        <v>5299.1122267801384</v>
      </c>
    </row>
    <row r="97" spans="1:64" s="1" customFormat="1" ht="69.75" x14ac:dyDescent="0.45">
      <c r="A97" s="3"/>
      <c r="B97" s="36" t="s">
        <v>106</v>
      </c>
      <c r="C97" s="34">
        <v>918</v>
      </c>
      <c r="D97" s="11" t="s">
        <v>279</v>
      </c>
      <c r="E97" s="32">
        <v>9</v>
      </c>
      <c r="F97" s="12">
        <v>107060007</v>
      </c>
      <c r="G97" s="8"/>
      <c r="H97" s="6"/>
      <c r="I97" s="6"/>
      <c r="J97" s="6"/>
      <c r="K97" s="6"/>
      <c r="L97" s="6"/>
      <c r="M97" s="7"/>
      <c r="N97" s="7"/>
      <c r="O97" s="6"/>
      <c r="P97" s="6"/>
      <c r="Q97" s="6"/>
      <c r="R97" s="6"/>
      <c r="S97" s="6"/>
      <c r="T97" s="7"/>
      <c r="U97" s="7"/>
      <c r="V97" s="6"/>
      <c r="W97" s="6"/>
      <c r="X97" s="6"/>
      <c r="Y97" s="6"/>
      <c r="Z97" s="6"/>
      <c r="AA97" s="7"/>
      <c r="AB97" s="7"/>
      <c r="AC97" s="6"/>
      <c r="AD97" s="6"/>
      <c r="AE97" s="6"/>
      <c r="AF97" s="6"/>
      <c r="AG97" s="6"/>
      <c r="AH97" s="7"/>
      <c r="AI97" s="7"/>
      <c r="AJ97" s="6"/>
      <c r="AK97" s="7" t="s">
        <v>225</v>
      </c>
      <c r="AL97" s="6" t="s">
        <v>225</v>
      </c>
      <c r="AM97" s="63">
        <f t="shared" si="651"/>
        <v>2</v>
      </c>
      <c r="AN97" s="64">
        <f t="shared" si="652"/>
        <v>0</v>
      </c>
      <c r="AO97" s="64">
        <f t="shared" si="653"/>
        <v>0</v>
      </c>
      <c r="AP97" s="64">
        <f t="shared" si="654"/>
        <v>0</v>
      </c>
      <c r="AQ97" s="64">
        <f t="shared" si="655"/>
        <v>0</v>
      </c>
      <c r="AR97" s="64">
        <f t="shared" si="656"/>
        <v>0</v>
      </c>
      <c r="AS97" s="64">
        <f t="shared" si="657"/>
        <v>0</v>
      </c>
      <c r="AT97" s="64">
        <f t="shared" si="658"/>
        <v>0</v>
      </c>
      <c r="AU97" s="64">
        <f t="shared" si="659"/>
        <v>0</v>
      </c>
      <c r="AV97" s="64">
        <f t="shared" si="660"/>
        <v>0</v>
      </c>
      <c r="AW97" s="64">
        <f t="shared" si="661"/>
        <v>2</v>
      </c>
      <c r="AX97" s="64">
        <f t="shared" si="662"/>
        <v>16</v>
      </c>
      <c r="AY97" s="65">
        <f t="shared" si="663"/>
        <v>0</v>
      </c>
      <c r="AZ97" s="66"/>
      <c r="BA97" s="66"/>
      <c r="BB97" s="66"/>
      <c r="BC97" s="67">
        <f t="shared" si="664"/>
        <v>0</v>
      </c>
      <c r="BD97" s="64">
        <f t="shared" si="665"/>
        <v>16</v>
      </c>
      <c r="BE97" s="68"/>
      <c r="BF97" s="68"/>
      <c r="BG97" s="85"/>
      <c r="BH97" s="85">
        <f>108188/163.33*BD97</f>
        <v>10598.224453560277</v>
      </c>
      <c r="BI97" s="85"/>
      <c r="BJ97" s="85">
        <f t="shared" si="668"/>
        <v>0</v>
      </c>
      <c r="BK97" s="85"/>
      <c r="BL97" s="87">
        <f t="shared" si="669"/>
        <v>10598.224453560277</v>
      </c>
    </row>
    <row r="98" spans="1:64" s="1" customFormat="1" ht="39.950000000000003" customHeight="1" x14ac:dyDescent="0.45">
      <c r="A98" s="3">
        <v>63</v>
      </c>
      <c r="B98" s="36" t="s">
        <v>253</v>
      </c>
      <c r="C98" s="34">
        <v>920</v>
      </c>
      <c r="D98" s="11" t="s">
        <v>254</v>
      </c>
      <c r="E98" s="32">
        <v>6</v>
      </c>
      <c r="F98" s="12">
        <v>107060001</v>
      </c>
      <c r="G98" s="8"/>
      <c r="H98" s="6"/>
      <c r="I98" s="6"/>
      <c r="J98" s="6"/>
      <c r="K98" s="6"/>
      <c r="L98" s="6"/>
      <c r="M98" s="7"/>
      <c r="N98" s="7"/>
      <c r="O98" s="6"/>
      <c r="P98" s="6"/>
      <c r="Q98" s="6"/>
      <c r="R98" s="6">
        <v>11</v>
      </c>
      <c r="S98" s="6">
        <v>11</v>
      </c>
      <c r="T98" s="7">
        <v>11</v>
      </c>
      <c r="U98" s="7">
        <v>11</v>
      </c>
      <c r="V98" s="6">
        <v>11</v>
      </c>
      <c r="W98" s="6"/>
      <c r="X98" s="6"/>
      <c r="Y98" s="6"/>
      <c r="Z98" s="6">
        <v>11</v>
      </c>
      <c r="AA98" s="7" t="s">
        <v>226</v>
      </c>
      <c r="AB98" s="7" t="s">
        <v>226</v>
      </c>
      <c r="AC98" s="6"/>
      <c r="AD98" s="6"/>
      <c r="AE98" s="6"/>
      <c r="AF98" s="6"/>
      <c r="AG98" s="6" t="s">
        <v>226</v>
      </c>
      <c r="AH98" s="7"/>
      <c r="AI98" s="7"/>
      <c r="AJ98" s="6"/>
      <c r="AK98" s="7"/>
      <c r="AL98" s="6"/>
      <c r="AM98" s="63">
        <f t="shared" si="651"/>
        <v>6</v>
      </c>
      <c r="AN98" s="64">
        <f t="shared" si="652"/>
        <v>0</v>
      </c>
      <c r="AO98" s="64">
        <f t="shared" si="653"/>
        <v>0</v>
      </c>
      <c r="AP98" s="64">
        <f t="shared" si="654"/>
        <v>0</v>
      </c>
      <c r="AQ98" s="64">
        <f t="shared" si="655"/>
        <v>0</v>
      </c>
      <c r="AR98" s="64">
        <f t="shared" si="656"/>
        <v>0</v>
      </c>
      <c r="AS98" s="64">
        <f t="shared" si="657"/>
        <v>0</v>
      </c>
      <c r="AT98" s="64">
        <f t="shared" si="658"/>
        <v>0</v>
      </c>
      <c r="AU98" s="64">
        <f t="shared" si="659"/>
        <v>0</v>
      </c>
      <c r="AV98" s="64">
        <f t="shared" si="660"/>
        <v>3</v>
      </c>
      <c r="AW98" s="64">
        <f t="shared" si="661"/>
        <v>9</v>
      </c>
      <c r="AX98" s="64">
        <f t="shared" si="662"/>
        <v>66</v>
      </c>
      <c r="AY98" s="65">
        <f t="shared" si="663"/>
        <v>66</v>
      </c>
      <c r="AZ98" s="66">
        <v>18</v>
      </c>
      <c r="BA98" s="66"/>
      <c r="BB98" s="66">
        <v>8</v>
      </c>
      <c r="BC98" s="67">
        <f t="shared" si="664"/>
        <v>0</v>
      </c>
      <c r="BD98" s="64">
        <f t="shared" si="665"/>
        <v>0</v>
      </c>
      <c r="BE98" s="68"/>
      <c r="BF98" s="68"/>
      <c r="BG98" s="85">
        <f>74757/163.33*AY98</f>
        <v>30208.54711320639</v>
      </c>
      <c r="BH98" s="85">
        <f>74757/163.33*AZ98/2</f>
        <v>4119.3473336190536</v>
      </c>
      <c r="BI98" s="85">
        <f>74757/163.33*BB98/2</f>
        <v>1830.8210371640237</v>
      </c>
      <c r="BJ98" s="85">
        <f t="shared" si="668"/>
        <v>6041.7094226412783</v>
      </c>
      <c r="BK98" s="85"/>
      <c r="BL98" s="87">
        <f t="shared" si="669"/>
        <v>42200.424906630746</v>
      </c>
    </row>
    <row r="99" spans="1:64" s="1" customFormat="1" ht="39.950000000000003" customHeight="1" x14ac:dyDescent="0.45">
      <c r="A99" s="3"/>
      <c r="B99" s="36" t="s">
        <v>253</v>
      </c>
      <c r="C99" s="34">
        <v>920</v>
      </c>
      <c r="D99" s="11" t="s">
        <v>254</v>
      </c>
      <c r="E99" s="32">
        <v>6</v>
      </c>
      <c r="F99" s="12">
        <v>107030001</v>
      </c>
      <c r="G99" s="8"/>
      <c r="H99" s="6"/>
      <c r="I99" s="6"/>
      <c r="J99" s="6"/>
      <c r="K99" s="6"/>
      <c r="L99" s="6"/>
      <c r="M99" s="7"/>
      <c r="N99" s="7"/>
      <c r="O99" s="6"/>
      <c r="P99" s="6"/>
      <c r="Q99" s="6">
        <v>8</v>
      </c>
      <c r="R99" s="6"/>
      <c r="S99" s="6"/>
      <c r="T99" s="7"/>
      <c r="U99" s="7"/>
      <c r="V99" s="6"/>
      <c r="W99" s="6">
        <v>8</v>
      </c>
      <c r="X99" s="6">
        <v>8</v>
      </c>
      <c r="Y99" s="6">
        <v>8</v>
      </c>
      <c r="Z99" s="6"/>
      <c r="AA99" s="7"/>
      <c r="AB99" s="7"/>
      <c r="AC99" s="6">
        <v>8</v>
      </c>
      <c r="AD99" s="6">
        <v>8</v>
      </c>
      <c r="AE99" s="6">
        <v>8</v>
      </c>
      <c r="AF99" s="6">
        <v>8</v>
      </c>
      <c r="AG99" s="6"/>
      <c r="AH99" s="7"/>
      <c r="AI99" s="7"/>
      <c r="AJ99" s="6"/>
      <c r="AK99" s="7"/>
      <c r="AL99" s="6"/>
      <c r="AM99" s="63">
        <f t="shared" ref="AM99" si="685">COUNT(H99:AL99)+COUNTIF(H99:AL99,"8д")+COUNTIF(H99:AL99,"8/3")+COUNTIF(H99:AL99,"3/8")+COUNTIF(H99:AL99,"4/8")+COUNTIF(H99:AL99,"8/4")+COUNTIF(H99:AL99,"3/6")+COUNTIF(H99:AL99,"10/1")+COUNTIF(H99:AL99,"5/6")+COUNTIF(H99:AL99,"6/5")+COUNTIF(H99:AL99,"7/4")+COUNTIF(H99:AL99,"4/7")+COUNTIF(H99:AL99,"4д")+COUNTIF(H99:AL99,"2/9")+COUNTIF(H99:AL99,"2д")+COUNTIF(H99:AL99,"4/6")+COUNTIF(H99:AL99,"2/8")+COUNTIF(H99:AL99,"2/1")+COUNTIF(H99:AL99,"6/3")</f>
        <v>8</v>
      </c>
      <c r="AN99" s="64">
        <f t="shared" ref="AN99" si="686">COUNTIF(H99:AL99,"О")</f>
        <v>0</v>
      </c>
      <c r="AO99" s="64">
        <f t="shared" ref="AO99" si="687">COUNTIF(H99:AL99,"Р")</f>
        <v>0</v>
      </c>
      <c r="AP99" s="64">
        <f t="shared" ref="AP99" si="688">COUNTIF(H99:AL99,"Б")</f>
        <v>0</v>
      </c>
      <c r="AQ99" s="64">
        <f t="shared" ref="AQ99" si="689">COUNTIF(H99:AL99,"Г")+COUNTIF(H99:AL99,"Д")</f>
        <v>0</v>
      </c>
      <c r="AR99" s="64">
        <f t="shared" ref="AR99" si="690">COUNTIF(H99:AL99,"А")</f>
        <v>0</v>
      </c>
      <c r="AS99" s="64">
        <f t="shared" ref="AS99" si="691">COUNTIF(H99:AL99,"У")</f>
        <v>0</v>
      </c>
      <c r="AT99" s="64">
        <f t="shared" ref="AT99" si="692">COUNTIF(H99:AL99,"П")</f>
        <v>0</v>
      </c>
      <c r="AU99" s="64">
        <f t="shared" ref="AU99" si="693">COUNTIF(H99:AL99,"К")+COUNTIF(H99:AL99,"Кд")</f>
        <v>0</v>
      </c>
      <c r="AV99" s="64">
        <f t="shared" ref="AV99" si="694">COUNTIF(H99:AL99,"В")</f>
        <v>0</v>
      </c>
      <c r="AW99" s="64">
        <f t="shared" ref="AW99" si="695">SUM(AM99:AV99)</f>
        <v>8</v>
      </c>
      <c r="AX99" s="64">
        <f t="shared" ref="AX99" si="696">AY99+BD99</f>
        <v>64</v>
      </c>
      <c r="AY99" s="65">
        <f t="shared" ref="AY99" si="697">SUM(H99:AL99)+COUNTIF(H99:AL99,"8/3")*11+COUNTIF(H99:AL99,"3/8")*11+COUNTIF(H99:AL99,"4/8")*12+COUNTIF(H99:AL99,"8/4")*12+COUNTIF(H99:AL99,"2/9")*11+COUNTIF(H99:AL99,"4/7")*11+COUNTIF(H99:AL99,"7/4")*11+COUNTIF(H99:AL99,"6/5")*11+COUNTIF(H99:AL99,"5/6")*11+COUNTIF(H99:AL99,"4/6")*10+COUNTIF(H99:AL99,"2/1")*3+COUNTIF(H99:AL99,"6/3")*9+COUNTIF(H99:AL99,"2/8")*10+COUNTIF(H99:AL99,"1/10")*11</f>
        <v>64</v>
      </c>
      <c r="AZ99" s="66"/>
      <c r="BA99" s="66"/>
      <c r="BB99" s="66"/>
      <c r="BC99" s="67">
        <f t="shared" ref="BC99" si="698">COUNTIF(H99:AL99,"8/3")*8+COUNTIF(H99:AL99,"3/8")*3+COUNTIF(H99:AL99,"4/8")*4+COUNTIF(H99:AL99,"8/4")*8+COUNTIF(H99:AL99,"2/9")*2+COUNTIF(H99:AL99,"4/7")*4+COUNTIF(H99:AL99,"7/4")*7+COUNTIF(H99:AL99,"6/5")*6+COUNTIF(H99:AL99,"5/6")*5+COUNTIF(H99:AL99,"4/6")*4+COUNTIF(H99:AL99,"2/1")*2+COUNTIF(H99:AL99,"6/3")*6+COUNTIF(H99:AL99,"2/8")*2+COUNTIF(H99:AL99,"1/10")*1</f>
        <v>0</v>
      </c>
      <c r="BD99" s="64">
        <f t="shared" ref="BD99" si="699">COUNTIF(H99:AL99,"8д")*8+COUNTIF(H99:AL99,"3д")*3+COUNTIF(H99:AL99,"4д")*4+COUNTIF(H99:AL99,"5д")*5+COUNTIF(H99:AL99,"6д")*6+COUNTIF(H99:AL99,"7д")*7+COUNTIF(H99:AL99,"2д")*2+COUNTIF(H99:AL99,"1д")*1</f>
        <v>0</v>
      </c>
      <c r="BE99" s="68"/>
      <c r="BF99" s="68"/>
      <c r="BG99" s="85"/>
      <c r="BH99" s="85"/>
      <c r="BI99" s="85"/>
      <c r="BJ99" s="85">
        <f t="shared" si="668"/>
        <v>0</v>
      </c>
      <c r="BK99" s="85"/>
      <c r="BL99" s="87">
        <f t="shared" si="669"/>
        <v>0</v>
      </c>
    </row>
    <row r="100" spans="1:64" s="1" customFormat="1" ht="39.950000000000003" customHeight="1" x14ac:dyDescent="0.45">
      <c r="A100" s="3">
        <v>64</v>
      </c>
      <c r="B100" s="36" t="s">
        <v>234</v>
      </c>
      <c r="C100" s="34">
        <v>921</v>
      </c>
      <c r="D100" s="11" t="s">
        <v>144</v>
      </c>
      <c r="E100" s="32">
        <v>5</v>
      </c>
      <c r="F100" s="12">
        <v>107060001</v>
      </c>
      <c r="G100" s="8"/>
      <c r="H100" s="6">
        <v>12</v>
      </c>
      <c r="I100" s="8" t="s">
        <v>231</v>
      </c>
      <c r="J100" s="6"/>
      <c r="K100" s="6"/>
      <c r="L100" s="6"/>
      <c r="M100" s="7"/>
      <c r="N100" s="7"/>
      <c r="O100" s="6"/>
      <c r="P100" s="6"/>
      <c r="Q100" s="6"/>
      <c r="R100" s="6"/>
      <c r="S100" s="6"/>
      <c r="T100" s="7"/>
      <c r="U100" s="7"/>
      <c r="V100" s="6"/>
      <c r="W100" s="6"/>
      <c r="X100" s="6"/>
      <c r="Y100" s="6"/>
      <c r="Z100" s="6"/>
      <c r="AA100" s="7"/>
      <c r="AB100" s="7"/>
      <c r="AC100" s="6"/>
      <c r="AD100" s="6"/>
      <c r="AE100" s="6"/>
      <c r="AF100" s="6"/>
      <c r="AG100" s="6"/>
      <c r="AH100" s="7"/>
      <c r="AI100" s="7"/>
      <c r="AJ100" s="6"/>
      <c r="AK100" s="7"/>
      <c r="AL100" s="6"/>
      <c r="AM100" s="63">
        <f t="shared" ref="AM100:AM104" si="700">COUNT(H100:AL100)+COUNTIF(H100:AL100,"8д")+COUNTIF(H100:AL100,"8/3")+COUNTIF(H100:AL100,"3/8")+COUNTIF(H100:AL100,"4/8")+COUNTIF(H100:AL100,"8/4")+COUNTIF(H100:AL100,"3/6")+COUNTIF(H100:AL100,"10/1")+COUNTIF(H100:AL100,"5/6")+COUNTIF(H100:AL100,"6/5")+COUNTIF(H100:AL100,"7/4")+COUNTIF(H100:AL100,"4/7")+COUNTIF(H100:AL100,"4д")+COUNTIF(H100:AL100,"2/9")+COUNTIF(H100:AL100,"2д")+COUNTIF(H100:AL100,"4/6")+COUNTIF(H100:AL100,"2/8")+COUNTIF(H100:AL100,"2/1")+COUNTIF(H100:AL100,"6/3")</f>
        <v>2</v>
      </c>
      <c r="AN100" s="64">
        <f t="shared" ref="AN100:AN104" si="701">COUNTIF(H100:AL100,"О")</f>
        <v>0</v>
      </c>
      <c r="AO100" s="64">
        <f t="shared" ref="AO100:AO104" si="702">COUNTIF(H100:AL100,"Р")</f>
        <v>0</v>
      </c>
      <c r="AP100" s="64">
        <f t="shared" ref="AP100:AP104" si="703">COUNTIF(H100:AL100,"Б")</f>
        <v>0</v>
      </c>
      <c r="AQ100" s="64">
        <f t="shared" ref="AQ100:AQ104" si="704">COUNTIF(H100:AL100,"Г")+COUNTIF(H100:AL100,"Д")</f>
        <v>0</v>
      </c>
      <c r="AR100" s="64">
        <f t="shared" ref="AR100:AR104" si="705">COUNTIF(H100:AL100,"А")</f>
        <v>0</v>
      </c>
      <c r="AS100" s="64">
        <f t="shared" ref="AS100:AS104" si="706">COUNTIF(H100:AL100,"У")</f>
        <v>0</v>
      </c>
      <c r="AT100" s="64">
        <f t="shared" ref="AT100:AT104" si="707">COUNTIF(H100:AL100,"П")</f>
        <v>0</v>
      </c>
      <c r="AU100" s="64">
        <f t="shared" ref="AU100:AU104" si="708">COUNTIF(H100:AL100,"К")+COUNTIF(H100:AL100,"Кд")</f>
        <v>0</v>
      </c>
      <c r="AV100" s="64">
        <f t="shared" ref="AV100:AV104" si="709">COUNTIF(H100:AL100,"В")</f>
        <v>0</v>
      </c>
      <c r="AW100" s="64">
        <f t="shared" ref="AW100:AW104" si="710">SUM(AM100:AV100)</f>
        <v>2</v>
      </c>
      <c r="AX100" s="64">
        <f t="shared" ref="AX100:AX104" si="711">AY100+BD100</f>
        <v>24</v>
      </c>
      <c r="AY100" s="65">
        <f t="shared" ref="AY100:AY104" si="712">SUM(H100:AL100)+COUNTIF(H100:AL100,"8/3")*11+COUNTIF(H100:AL100,"3/8")*11+COUNTIF(H100:AL100,"4/8")*12+COUNTIF(H100:AL100,"8/4")*12+COUNTIF(H100:AL100,"2/9")*11+COUNTIF(H100:AL100,"4/7")*11+COUNTIF(H100:AL100,"7/4")*11+COUNTIF(H100:AL100,"6/5")*11+COUNTIF(H100:AL100,"5/6")*11+COUNTIF(H100:AL100,"4/6")*10+COUNTIF(H100:AL100,"2/1")*3+COUNTIF(H100:AL100,"6/3")*9+COUNTIF(H100:AL100,"2/8")*10+COUNTIF(H100:AL100,"1/10")*11</f>
        <v>24</v>
      </c>
      <c r="AZ100" s="66"/>
      <c r="BA100" s="66"/>
      <c r="BB100" s="66"/>
      <c r="BC100" s="67">
        <f t="shared" ref="BC100:BC104" si="713">COUNTIF(H100:AL100,"8/3")*8+COUNTIF(H100:AL100,"3/8")*3+COUNTIF(H100:AL100,"4/8")*4+COUNTIF(H100:AL100,"8/4")*8+COUNTIF(H100:AL100,"2/9")*2+COUNTIF(H100:AL100,"4/7")*4+COUNTIF(H100:AL100,"7/4")*7+COUNTIF(H100:AL100,"6/5")*6+COUNTIF(H100:AL100,"5/6")*5+COUNTIF(H100:AL100,"4/6")*4+COUNTIF(H100:AL100,"2/1")*2+COUNTIF(H100:AL100,"6/3")*6+COUNTIF(H100:AL100,"2/8")*2+COUNTIF(H100:AL100,"1/10")*1</f>
        <v>8</v>
      </c>
      <c r="BD100" s="64">
        <f t="shared" ref="BD100:BD104" si="714">COUNTIF(H100:AL100,"8д")*8+COUNTIF(H100:AL100,"3д")*3+COUNTIF(H100:AL100,"4д")*4+COUNTIF(H100:AL100,"5д")*5+COUNTIF(H100:AL100,"6д")*6+COUNTIF(H100:AL100,"7д")*7+COUNTIF(H100:AL100,"2д")*2+COUNTIF(H100:AL100,"1д")*1</f>
        <v>0</v>
      </c>
      <c r="BE100" s="68"/>
      <c r="BF100" s="68"/>
      <c r="BG100" s="85">
        <f>64618/163.33*AY100</f>
        <v>9495.0835731341449</v>
      </c>
      <c r="BH100" s="85">
        <f>64618/163.33*BC100/2</f>
        <v>1582.5139288556909</v>
      </c>
      <c r="BI100" s="85"/>
      <c r="BJ100" s="85">
        <f t="shared" si="668"/>
        <v>1899.0167146268291</v>
      </c>
      <c r="BK100" s="85"/>
      <c r="BL100" s="87">
        <f t="shared" si="669"/>
        <v>12976.614216616665</v>
      </c>
    </row>
    <row r="101" spans="1:64" s="1" customFormat="1" ht="48" customHeight="1" x14ac:dyDescent="0.45">
      <c r="A101" s="3"/>
      <c r="B101" s="36" t="s">
        <v>234</v>
      </c>
      <c r="C101" s="34">
        <v>921</v>
      </c>
      <c r="D101" s="11" t="s">
        <v>144</v>
      </c>
      <c r="E101" s="32">
        <v>5</v>
      </c>
      <c r="F101" s="12">
        <v>107030001</v>
      </c>
      <c r="G101" s="8"/>
      <c r="H101" s="6"/>
      <c r="I101" s="6"/>
      <c r="J101" s="6">
        <v>12</v>
      </c>
      <c r="K101" s="8" t="s">
        <v>231</v>
      </c>
      <c r="L101" s="6">
        <v>12</v>
      </c>
      <c r="M101" s="13" t="s">
        <v>231</v>
      </c>
      <c r="N101" s="7">
        <v>12</v>
      </c>
      <c r="O101" s="8" t="s">
        <v>231</v>
      </c>
      <c r="P101" s="6">
        <v>12</v>
      </c>
      <c r="Q101" s="8" t="s">
        <v>231</v>
      </c>
      <c r="R101" s="6">
        <v>12</v>
      </c>
      <c r="S101" s="6"/>
      <c r="T101" s="7"/>
      <c r="U101" s="7"/>
      <c r="V101" s="6"/>
      <c r="W101" s="6"/>
      <c r="X101" s="6"/>
      <c r="Y101" s="6"/>
      <c r="Z101" s="6"/>
      <c r="AA101" s="7"/>
      <c r="AB101" s="7"/>
      <c r="AC101" s="6"/>
      <c r="AD101" s="6"/>
      <c r="AE101" s="6"/>
      <c r="AF101" s="6"/>
      <c r="AG101" s="6"/>
      <c r="AH101" s="7"/>
      <c r="AI101" s="7"/>
      <c r="AJ101" s="6"/>
      <c r="AK101" s="7"/>
      <c r="AL101" s="6"/>
      <c r="AM101" s="63">
        <f t="shared" si="700"/>
        <v>9</v>
      </c>
      <c r="AN101" s="64">
        <f t="shared" si="701"/>
        <v>0</v>
      </c>
      <c r="AO101" s="64">
        <f t="shared" si="702"/>
        <v>0</v>
      </c>
      <c r="AP101" s="64">
        <f t="shared" si="703"/>
        <v>0</v>
      </c>
      <c r="AQ101" s="64">
        <f t="shared" si="704"/>
        <v>0</v>
      </c>
      <c r="AR101" s="64">
        <f t="shared" si="705"/>
        <v>0</v>
      </c>
      <c r="AS101" s="64">
        <f t="shared" si="706"/>
        <v>0</v>
      </c>
      <c r="AT101" s="64">
        <f t="shared" si="707"/>
        <v>0</v>
      </c>
      <c r="AU101" s="64">
        <f t="shared" si="708"/>
        <v>0</v>
      </c>
      <c r="AV101" s="64">
        <f t="shared" si="709"/>
        <v>0</v>
      </c>
      <c r="AW101" s="64">
        <f t="shared" si="710"/>
        <v>9</v>
      </c>
      <c r="AX101" s="64">
        <f t="shared" si="711"/>
        <v>108</v>
      </c>
      <c r="AY101" s="65">
        <f t="shared" si="712"/>
        <v>108</v>
      </c>
      <c r="AZ101" s="66"/>
      <c r="BA101" s="66"/>
      <c r="BB101" s="66"/>
      <c r="BC101" s="67">
        <f t="shared" si="713"/>
        <v>32</v>
      </c>
      <c r="BD101" s="64">
        <f t="shared" si="714"/>
        <v>0</v>
      </c>
      <c r="BE101" s="68"/>
      <c r="BF101" s="68"/>
      <c r="BG101" s="85"/>
      <c r="BH101" s="85"/>
      <c r="BI101" s="85"/>
      <c r="BJ101" s="85">
        <f t="shared" si="668"/>
        <v>0</v>
      </c>
      <c r="BK101" s="85"/>
      <c r="BL101" s="87">
        <f t="shared" si="669"/>
        <v>0</v>
      </c>
    </row>
    <row r="102" spans="1:64" s="1" customFormat="1" ht="51" customHeight="1" x14ac:dyDescent="0.45">
      <c r="A102" s="3"/>
      <c r="B102" s="36" t="s">
        <v>234</v>
      </c>
      <c r="C102" s="34">
        <v>921</v>
      </c>
      <c r="D102" s="11" t="s">
        <v>144</v>
      </c>
      <c r="E102" s="32">
        <v>5</v>
      </c>
      <c r="F102" s="12">
        <v>107140022</v>
      </c>
      <c r="G102" s="8"/>
      <c r="H102" s="6"/>
      <c r="I102" s="6"/>
      <c r="J102" s="6"/>
      <c r="K102" s="6"/>
      <c r="L102" s="6"/>
      <c r="M102" s="7"/>
      <c r="N102" s="7"/>
      <c r="O102" s="6"/>
      <c r="P102" s="6"/>
      <c r="Q102" s="6"/>
      <c r="R102" s="6"/>
      <c r="S102" s="8" t="s">
        <v>231</v>
      </c>
      <c r="T102" s="7">
        <v>12</v>
      </c>
      <c r="U102" s="13" t="s">
        <v>231</v>
      </c>
      <c r="V102" s="6">
        <v>12</v>
      </c>
      <c r="W102" s="6" t="s">
        <v>225</v>
      </c>
      <c r="X102" s="6" t="s">
        <v>226</v>
      </c>
      <c r="Y102" s="6" t="s">
        <v>226</v>
      </c>
      <c r="Z102" s="6" t="s">
        <v>226</v>
      </c>
      <c r="AA102" s="7" t="s">
        <v>226</v>
      </c>
      <c r="AB102" s="7" t="s">
        <v>226</v>
      </c>
      <c r="AC102" s="6" t="s">
        <v>226</v>
      </c>
      <c r="AD102" s="6" t="s">
        <v>226</v>
      </c>
      <c r="AE102" s="6" t="s">
        <v>226</v>
      </c>
      <c r="AF102" s="6" t="s">
        <v>226</v>
      </c>
      <c r="AG102" s="6" t="s">
        <v>226</v>
      </c>
      <c r="AH102" s="7" t="s">
        <v>226</v>
      </c>
      <c r="AI102" s="7" t="s">
        <v>226</v>
      </c>
      <c r="AJ102" s="6" t="s">
        <v>226</v>
      </c>
      <c r="AK102" s="7"/>
      <c r="AL102" s="6"/>
      <c r="AM102" s="63">
        <f t="shared" si="700"/>
        <v>5</v>
      </c>
      <c r="AN102" s="64">
        <f t="shared" si="701"/>
        <v>0</v>
      </c>
      <c r="AO102" s="64">
        <f t="shared" si="702"/>
        <v>0</v>
      </c>
      <c r="AP102" s="64">
        <f t="shared" si="703"/>
        <v>0</v>
      </c>
      <c r="AQ102" s="64">
        <f t="shared" si="704"/>
        <v>0</v>
      </c>
      <c r="AR102" s="64">
        <f t="shared" si="705"/>
        <v>0</v>
      </c>
      <c r="AS102" s="64">
        <f t="shared" si="706"/>
        <v>0</v>
      </c>
      <c r="AT102" s="64">
        <f t="shared" si="707"/>
        <v>0</v>
      </c>
      <c r="AU102" s="64">
        <f t="shared" si="708"/>
        <v>0</v>
      </c>
      <c r="AV102" s="64">
        <f t="shared" si="709"/>
        <v>13</v>
      </c>
      <c r="AW102" s="64">
        <f t="shared" si="710"/>
        <v>18</v>
      </c>
      <c r="AX102" s="64">
        <f t="shared" si="711"/>
        <v>56</v>
      </c>
      <c r="AY102" s="65">
        <f t="shared" si="712"/>
        <v>48</v>
      </c>
      <c r="AZ102" s="66"/>
      <c r="BA102" s="66"/>
      <c r="BB102" s="66"/>
      <c r="BC102" s="67">
        <f t="shared" si="713"/>
        <v>16</v>
      </c>
      <c r="BD102" s="64">
        <f t="shared" si="714"/>
        <v>8</v>
      </c>
      <c r="BE102" s="68"/>
      <c r="BF102" s="68"/>
      <c r="BG102" s="85">
        <f t="shared" ref="BG102:BG103" si="715">64618/163.33*AY102</f>
        <v>18990.16714626829</v>
      </c>
      <c r="BH102" s="85">
        <f t="shared" ref="BH102:BH103" si="716">64618/163.33*BC102/2</f>
        <v>3165.0278577113818</v>
      </c>
      <c r="BI102" s="85">
        <f>64618/163.33*BD102</f>
        <v>3165.0278577113818</v>
      </c>
      <c r="BJ102" s="85">
        <f t="shared" si="668"/>
        <v>3798.0334292536581</v>
      </c>
      <c r="BK102" s="85"/>
      <c r="BL102" s="87">
        <f t="shared" si="669"/>
        <v>29118.256290944712</v>
      </c>
    </row>
    <row r="103" spans="1:64" s="1" customFormat="1" ht="51" customHeight="1" x14ac:dyDescent="0.45">
      <c r="A103" s="3"/>
      <c r="B103" s="36" t="s">
        <v>234</v>
      </c>
      <c r="C103" s="34">
        <v>921</v>
      </c>
      <c r="D103" s="11" t="s">
        <v>144</v>
      </c>
      <c r="E103" s="32">
        <v>5</v>
      </c>
      <c r="F103" s="12">
        <v>107060007</v>
      </c>
      <c r="G103" s="8"/>
      <c r="H103" s="6"/>
      <c r="I103" s="6"/>
      <c r="J103" s="6"/>
      <c r="K103" s="6"/>
      <c r="L103" s="6"/>
      <c r="M103" s="7"/>
      <c r="N103" s="7"/>
      <c r="O103" s="6"/>
      <c r="P103" s="6"/>
      <c r="Q103" s="6"/>
      <c r="R103" s="6"/>
      <c r="S103" s="8"/>
      <c r="T103" s="7"/>
      <c r="U103" s="13"/>
      <c r="V103" s="6"/>
      <c r="W103" s="6"/>
      <c r="X103" s="6"/>
      <c r="Y103" s="6"/>
      <c r="Z103" s="6"/>
      <c r="AA103" s="7"/>
      <c r="AB103" s="7"/>
      <c r="AC103" s="6"/>
      <c r="AD103" s="6"/>
      <c r="AE103" s="6"/>
      <c r="AF103" s="6"/>
      <c r="AG103" s="6"/>
      <c r="AH103" s="7"/>
      <c r="AI103" s="7"/>
      <c r="AJ103" s="6"/>
      <c r="AK103" s="7" t="s">
        <v>225</v>
      </c>
      <c r="AL103" s="6" t="s">
        <v>225</v>
      </c>
      <c r="AM103" s="63">
        <f t="shared" ref="AM103" si="717">COUNT(H103:AL103)+COUNTIF(H103:AL103,"8д")+COUNTIF(H103:AL103,"8/3")+COUNTIF(H103:AL103,"3/8")+COUNTIF(H103:AL103,"4/8")+COUNTIF(H103:AL103,"8/4")+COUNTIF(H103:AL103,"3/6")+COUNTIF(H103:AL103,"10/1")+COUNTIF(H103:AL103,"5/6")+COUNTIF(H103:AL103,"6/5")+COUNTIF(H103:AL103,"7/4")+COUNTIF(H103:AL103,"4/7")+COUNTIF(H103:AL103,"4д")+COUNTIF(H103:AL103,"2/9")+COUNTIF(H103:AL103,"2д")+COUNTIF(H103:AL103,"4/6")+COUNTIF(H103:AL103,"2/8")+COUNTIF(H103:AL103,"2/1")+COUNTIF(H103:AL103,"6/3")</f>
        <v>2</v>
      </c>
      <c r="AN103" s="64">
        <f t="shared" ref="AN103" si="718">COUNTIF(H103:AL103,"О")</f>
        <v>0</v>
      </c>
      <c r="AO103" s="64">
        <f t="shared" ref="AO103" si="719">COUNTIF(H103:AL103,"Р")</f>
        <v>0</v>
      </c>
      <c r="AP103" s="64">
        <f t="shared" ref="AP103" si="720">COUNTIF(H103:AL103,"Б")</f>
        <v>0</v>
      </c>
      <c r="AQ103" s="64">
        <f t="shared" ref="AQ103" si="721">COUNTIF(H103:AL103,"Г")+COUNTIF(H103:AL103,"Д")</f>
        <v>0</v>
      </c>
      <c r="AR103" s="64">
        <f t="shared" ref="AR103" si="722">COUNTIF(H103:AL103,"А")</f>
        <v>0</v>
      </c>
      <c r="AS103" s="64">
        <f t="shared" ref="AS103" si="723">COUNTIF(H103:AL103,"У")</f>
        <v>0</v>
      </c>
      <c r="AT103" s="64">
        <f t="shared" ref="AT103" si="724">COUNTIF(H103:AL103,"П")</f>
        <v>0</v>
      </c>
      <c r="AU103" s="64">
        <f t="shared" ref="AU103" si="725">COUNTIF(H103:AL103,"К")+COUNTIF(H103:AL103,"Кд")</f>
        <v>0</v>
      </c>
      <c r="AV103" s="64">
        <f t="shared" ref="AV103" si="726">COUNTIF(H103:AL103,"В")</f>
        <v>0</v>
      </c>
      <c r="AW103" s="64">
        <f t="shared" ref="AW103" si="727">SUM(AM103:AV103)</f>
        <v>2</v>
      </c>
      <c r="AX103" s="64">
        <f t="shared" ref="AX103" si="728">AY103+BD103</f>
        <v>16</v>
      </c>
      <c r="AY103" s="65">
        <f t="shared" ref="AY103" si="729">SUM(H103:AL103)+COUNTIF(H103:AL103,"8/3")*11+COUNTIF(H103:AL103,"3/8")*11+COUNTIF(H103:AL103,"4/8")*12+COUNTIF(H103:AL103,"8/4")*12+COUNTIF(H103:AL103,"2/9")*11+COUNTIF(H103:AL103,"4/7")*11+COUNTIF(H103:AL103,"7/4")*11+COUNTIF(H103:AL103,"6/5")*11+COUNTIF(H103:AL103,"5/6")*11+COUNTIF(H103:AL103,"4/6")*10+COUNTIF(H103:AL103,"2/1")*3+COUNTIF(H103:AL103,"6/3")*9+COUNTIF(H103:AL103,"2/8")*10+COUNTIF(H103:AL103,"1/10")*11</f>
        <v>0</v>
      </c>
      <c r="AZ103" s="66"/>
      <c r="BA103" s="66"/>
      <c r="BB103" s="66"/>
      <c r="BC103" s="67">
        <f t="shared" ref="BC103" si="730">COUNTIF(H103:AL103,"8/3")*8+COUNTIF(H103:AL103,"3/8")*3+COUNTIF(H103:AL103,"4/8")*4+COUNTIF(H103:AL103,"8/4")*8+COUNTIF(H103:AL103,"2/9")*2+COUNTIF(H103:AL103,"4/7")*4+COUNTIF(H103:AL103,"7/4")*7+COUNTIF(H103:AL103,"6/5")*6+COUNTIF(H103:AL103,"5/6")*5+COUNTIF(H103:AL103,"4/6")*4+COUNTIF(H103:AL103,"2/1")*2+COUNTIF(H103:AL103,"6/3")*6+COUNTIF(H103:AL103,"2/8")*2+COUNTIF(H103:AL103,"1/10")*1</f>
        <v>0</v>
      </c>
      <c r="BD103" s="64">
        <f t="shared" ref="BD103" si="731">COUNTIF(H103:AL103,"8д")*8+COUNTIF(H103:AL103,"3д")*3+COUNTIF(H103:AL103,"4д")*4+COUNTIF(H103:AL103,"5д")*5+COUNTIF(H103:AL103,"6д")*6+COUNTIF(H103:AL103,"7д")*7+COUNTIF(H103:AL103,"2д")*2+COUNTIF(H103:AL103,"1д")*1</f>
        <v>16</v>
      </c>
      <c r="BE103" s="68"/>
      <c r="BF103" s="68"/>
      <c r="BG103" s="85">
        <f t="shared" si="715"/>
        <v>0</v>
      </c>
      <c r="BH103" s="85">
        <f t="shared" si="716"/>
        <v>0</v>
      </c>
      <c r="BI103" s="85">
        <f>64618/163.33*BD103</f>
        <v>6330.0557154227636</v>
      </c>
      <c r="BJ103" s="85">
        <f t="shared" si="668"/>
        <v>0</v>
      </c>
      <c r="BK103" s="85"/>
      <c r="BL103" s="87">
        <f t="shared" si="669"/>
        <v>6330.0557154227636</v>
      </c>
    </row>
    <row r="104" spans="1:64" s="1" customFormat="1" ht="51" customHeight="1" x14ac:dyDescent="0.45">
      <c r="A104" s="3">
        <v>65</v>
      </c>
      <c r="B104" s="36" t="s">
        <v>240</v>
      </c>
      <c r="C104" s="34">
        <v>3159</v>
      </c>
      <c r="D104" s="11" t="s">
        <v>173</v>
      </c>
      <c r="E104" s="32">
        <v>2</v>
      </c>
      <c r="F104" s="12">
        <v>107060001</v>
      </c>
      <c r="G104" s="8"/>
      <c r="H104" s="6"/>
      <c r="I104" s="6"/>
      <c r="J104" s="6"/>
      <c r="K104" s="6"/>
      <c r="L104" s="6">
        <v>8</v>
      </c>
      <c r="M104" s="7">
        <v>8</v>
      </c>
      <c r="N104" s="7">
        <v>8</v>
      </c>
      <c r="O104" s="6">
        <v>8</v>
      </c>
      <c r="P104" s="6">
        <v>8</v>
      </c>
      <c r="Q104" s="6">
        <v>8</v>
      </c>
      <c r="R104" s="6">
        <v>8</v>
      </c>
      <c r="S104" s="6">
        <v>11</v>
      </c>
      <c r="T104" s="7">
        <v>11</v>
      </c>
      <c r="U104" s="7">
        <v>11</v>
      </c>
      <c r="V104" s="6">
        <v>11</v>
      </c>
      <c r="W104" s="6">
        <v>11</v>
      </c>
      <c r="X104" s="6">
        <v>8</v>
      </c>
      <c r="Y104" s="6">
        <v>11</v>
      </c>
      <c r="Z104" s="6">
        <v>8</v>
      </c>
      <c r="AA104" s="7">
        <v>8</v>
      </c>
      <c r="AB104" s="7">
        <v>8</v>
      </c>
      <c r="AC104" s="6">
        <v>8</v>
      </c>
      <c r="AD104" s="6">
        <v>8</v>
      </c>
      <c r="AE104" s="6">
        <v>6</v>
      </c>
      <c r="AF104" s="6" t="s">
        <v>226</v>
      </c>
      <c r="AG104" s="6" t="s">
        <v>226</v>
      </c>
      <c r="AH104" s="7" t="s">
        <v>226</v>
      </c>
      <c r="AI104" s="7" t="s">
        <v>226</v>
      </c>
      <c r="AJ104" s="6" t="s">
        <v>226</v>
      </c>
      <c r="AK104" s="7" t="s">
        <v>226</v>
      </c>
      <c r="AL104" s="6" t="s">
        <v>226</v>
      </c>
      <c r="AM104" s="63">
        <f t="shared" si="700"/>
        <v>20</v>
      </c>
      <c r="AN104" s="64">
        <f t="shared" si="701"/>
        <v>0</v>
      </c>
      <c r="AO104" s="64">
        <f t="shared" si="702"/>
        <v>0</v>
      </c>
      <c r="AP104" s="64">
        <f t="shared" si="703"/>
        <v>0</v>
      </c>
      <c r="AQ104" s="64">
        <f t="shared" si="704"/>
        <v>0</v>
      </c>
      <c r="AR104" s="64">
        <f t="shared" si="705"/>
        <v>0</v>
      </c>
      <c r="AS104" s="64">
        <f t="shared" si="706"/>
        <v>0</v>
      </c>
      <c r="AT104" s="64">
        <f t="shared" si="707"/>
        <v>0</v>
      </c>
      <c r="AU104" s="64">
        <f t="shared" si="708"/>
        <v>0</v>
      </c>
      <c r="AV104" s="64">
        <f t="shared" si="709"/>
        <v>7</v>
      </c>
      <c r="AW104" s="64">
        <f t="shared" si="710"/>
        <v>27</v>
      </c>
      <c r="AX104" s="64">
        <f t="shared" si="711"/>
        <v>176</v>
      </c>
      <c r="AY104" s="65">
        <f t="shared" si="712"/>
        <v>176</v>
      </c>
      <c r="AZ104" s="66"/>
      <c r="BA104" s="66"/>
      <c r="BB104" s="66"/>
      <c r="BC104" s="67">
        <f t="shared" si="713"/>
        <v>0</v>
      </c>
      <c r="BD104" s="64">
        <f t="shared" si="714"/>
        <v>0</v>
      </c>
      <c r="BE104" s="68"/>
      <c r="BF104" s="68"/>
      <c r="BG104" s="85"/>
      <c r="BH104" s="85"/>
      <c r="BI104" s="85"/>
      <c r="BJ104" s="85"/>
      <c r="BK104" s="85"/>
    </row>
    <row r="105" spans="1:64" s="1" customFormat="1" ht="51" customHeight="1" x14ac:dyDescent="0.45">
      <c r="A105" s="3">
        <v>66</v>
      </c>
      <c r="B105" s="36" t="s">
        <v>274</v>
      </c>
      <c r="C105" s="34">
        <v>3166</v>
      </c>
      <c r="D105" s="11" t="s">
        <v>173</v>
      </c>
      <c r="E105" s="32">
        <v>2</v>
      </c>
      <c r="F105" s="12">
        <v>107140032</v>
      </c>
      <c r="G105" s="8"/>
      <c r="H105" s="6"/>
      <c r="I105" s="6"/>
      <c r="J105" s="6"/>
      <c r="K105" s="6"/>
      <c r="L105" s="6"/>
      <c r="M105" s="7"/>
      <c r="N105" s="7"/>
      <c r="O105" s="6"/>
      <c r="P105" s="6"/>
      <c r="Q105" s="6"/>
      <c r="R105" s="6"/>
      <c r="S105" s="8"/>
      <c r="T105" s="7"/>
      <c r="U105" s="13"/>
      <c r="V105" s="6"/>
      <c r="W105" s="6"/>
      <c r="X105" s="6"/>
      <c r="Y105" s="6"/>
      <c r="Z105" s="6"/>
      <c r="AA105" s="7">
        <v>8</v>
      </c>
      <c r="AB105" s="7">
        <v>8</v>
      </c>
      <c r="AC105" s="6">
        <v>8</v>
      </c>
      <c r="AD105" s="6"/>
      <c r="AE105" s="6">
        <v>8</v>
      </c>
      <c r="AF105" s="6">
        <v>8</v>
      </c>
      <c r="AG105" s="6">
        <v>8</v>
      </c>
      <c r="AH105" s="7"/>
      <c r="AI105" s="7"/>
      <c r="AJ105" s="6"/>
      <c r="AK105" s="7"/>
      <c r="AL105" s="6"/>
      <c r="AM105" s="63">
        <f t="shared" ref="AM105:AM108" si="732">COUNT(H105:AL105)+COUNTIF(H105:AL105,"8д")+COUNTIF(H105:AL105,"8/3")+COUNTIF(H105:AL105,"3/8")+COUNTIF(H105:AL105,"4/8")+COUNTIF(H105:AL105,"8/4")+COUNTIF(H105:AL105,"3/6")+COUNTIF(H105:AL105,"10/1")+COUNTIF(H105:AL105,"5/6")+COUNTIF(H105:AL105,"6/5")+COUNTIF(H105:AL105,"7/4")+COUNTIF(H105:AL105,"4/7")+COUNTIF(H105:AL105,"4д")+COUNTIF(H105:AL105,"2/9")+COUNTIF(H105:AL105,"2д")+COUNTIF(H105:AL105,"4/6")+COUNTIF(H105:AL105,"2/8")+COUNTIF(H105:AL105,"2/1")+COUNTIF(H105:AL105,"6/3")</f>
        <v>6</v>
      </c>
      <c r="AN105" s="64">
        <f t="shared" ref="AN105:AN108" si="733">COUNTIF(H105:AL105,"О")</f>
        <v>0</v>
      </c>
      <c r="AO105" s="64">
        <f t="shared" ref="AO105:AO108" si="734">COUNTIF(H105:AL105,"Р")</f>
        <v>0</v>
      </c>
      <c r="AP105" s="64">
        <f t="shared" ref="AP105:AP108" si="735">COUNTIF(H105:AL105,"Б")</f>
        <v>0</v>
      </c>
      <c r="AQ105" s="64">
        <f t="shared" ref="AQ105:AQ108" si="736">COUNTIF(H105:AL105,"Г")+COUNTIF(H105:AL105,"Д")</f>
        <v>0</v>
      </c>
      <c r="AR105" s="64">
        <f t="shared" ref="AR105:AR108" si="737">COUNTIF(H105:AL105,"А")</f>
        <v>0</v>
      </c>
      <c r="AS105" s="64">
        <f t="shared" ref="AS105:AS108" si="738">COUNTIF(H105:AL105,"У")</f>
        <v>0</v>
      </c>
      <c r="AT105" s="64">
        <f t="shared" ref="AT105:AT108" si="739">COUNTIF(H105:AL105,"П")</f>
        <v>0</v>
      </c>
      <c r="AU105" s="64">
        <f t="shared" ref="AU105:AU108" si="740">COUNTIF(H105:AL105,"К")+COUNTIF(H105:AL105,"Кд")</f>
        <v>0</v>
      </c>
      <c r="AV105" s="64">
        <f t="shared" ref="AV105:AV108" si="741">COUNTIF(H105:AL105,"В")</f>
        <v>0</v>
      </c>
      <c r="AW105" s="64">
        <f t="shared" ref="AW105:AW108" si="742">SUM(AM105:AV105)</f>
        <v>6</v>
      </c>
      <c r="AX105" s="64">
        <f t="shared" ref="AX105:AX108" si="743">AY105+BD105</f>
        <v>48</v>
      </c>
      <c r="AY105" s="65">
        <f t="shared" ref="AY105:AY108" si="744">SUM(H105:AL105)+COUNTIF(H105:AL105,"8/3")*11+COUNTIF(H105:AL105,"3/8")*11+COUNTIF(H105:AL105,"4/8")*12+COUNTIF(H105:AL105,"8/4")*12+COUNTIF(H105:AL105,"2/9")*11+COUNTIF(H105:AL105,"4/7")*11+COUNTIF(H105:AL105,"7/4")*11+COUNTIF(H105:AL105,"6/5")*11+COUNTIF(H105:AL105,"5/6")*11+COUNTIF(H105:AL105,"4/6")*10+COUNTIF(H105:AL105,"2/1")*3+COUNTIF(H105:AL105,"6/3")*9+COUNTIF(H105:AL105,"2/8")*10+COUNTIF(H105:AL105,"1/10")*11</f>
        <v>48</v>
      </c>
      <c r="AZ105" s="66"/>
      <c r="BA105" s="66"/>
      <c r="BB105" s="66"/>
      <c r="BC105" s="67">
        <f t="shared" ref="BC105:BC108" si="745">COUNTIF(H105:AL105,"8/3")*8+COUNTIF(H105:AL105,"3/8")*3+COUNTIF(H105:AL105,"4/8")*4+COUNTIF(H105:AL105,"8/4")*8+COUNTIF(H105:AL105,"2/9")*2+COUNTIF(H105:AL105,"4/7")*4+COUNTIF(H105:AL105,"7/4")*7+COUNTIF(H105:AL105,"6/5")*6+COUNTIF(H105:AL105,"5/6")*5+COUNTIF(H105:AL105,"4/6")*4+COUNTIF(H105:AL105,"2/1")*2+COUNTIF(H105:AL105,"6/3")*6+COUNTIF(H105:AL105,"2/8")*2+COUNTIF(H105:AL105,"1/10")*1</f>
        <v>0</v>
      </c>
      <c r="BD105" s="64">
        <f t="shared" ref="BD105:BD108" si="746">COUNTIF(H105:AL105,"8д")*8+COUNTIF(H105:AL105,"3д")*3+COUNTIF(H105:AL105,"4д")*4+COUNTIF(H105:AL105,"5д")*5+COUNTIF(H105:AL105,"6д")*6+COUNTIF(H105:AL105,"7д")*7+COUNTIF(H105:AL105,"2д")*2+COUNTIF(H105:AL105,"1д")*1</f>
        <v>0</v>
      </c>
      <c r="BE105" s="68"/>
      <c r="BF105" s="68"/>
      <c r="BG105" s="85"/>
      <c r="BH105" s="85"/>
      <c r="BI105" s="85"/>
      <c r="BJ105" s="85"/>
      <c r="BK105" s="85"/>
    </row>
    <row r="106" spans="1:64" s="1" customFormat="1" ht="51" customHeight="1" x14ac:dyDescent="0.45">
      <c r="A106" s="3"/>
      <c r="B106" s="36" t="s">
        <v>274</v>
      </c>
      <c r="C106" s="34">
        <v>3166</v>
      </c>
      <c r="D106" s="11" t="s">
        <v>173</v>
      </c>
      <c r="E106" s="32">
        <v>2</v>
      </c>
      <c r="F106" s="12">
        <v>107030001</v>
      </c>
      <c r="G106" s="8"/>
      <c r="H106" s="6"/>
      <c r="I106" s="6"/>
      <c r="J106" s="6"/>
      <c r="K106" s="6"/>
      <c r="L106" s="6"/>
      <c r="M106" s="7"/>
      <c r="N106" s="7"/>
      <c r="O106" s="6"/>
      <c r="P106" s="6"/>
      <c r="Q106" s="6"/>
      <c r="R106" s="6"/>
      <c r="S106" s="8"/>
      <c r="T106" s="7"/>
      <c r="U106" s="13"/>
      <c r="V106" s="6"/>
      <c r="W106" s="6" t="s">
        <v>226</v>
      </c>
      <c r="X106" s="6">
        <v>8</v>
      </c>
      <c r="Y106" s="6">
        <v>8</v>
      </c>
      <c r="Z106" s="6">
        <v>8</v>
      </c>
      <c r="AA106" s="7"/>
      <c r="AB106" s="7"/>
      <c r="AC106" s="6"/>
      <c r="AD106" s="6">
        <v>8</v>
      </c>
      <c r="AE106" s="6"/>
      <c r="AF106" s="6"/>
      <c r="AG106" s="6"/>
      <c r="AH106" s="7">
        <v>8</v>
      </c>
      <c r="AI106" s="7">
        <v>8</v>
      </c>
      <c r="AJ106" s="6">
        <v>8</v>
      </c>
      <c r="AK106" s="7" t="s">
        <v>226</v>
      </c>
      <c r="AL106" s="6">
        <v>8</v>
      </c>
      <c r="AM106" s="63">
        <f t="shared" ref="AM106" si="747">COUNT(H106:AL106)+COUNTIF(H106:AL106,"8д")+COUNTIF(H106:AL106,"8/3")+COUNTIF(H106:AL106,"3/8")+COUNTIF(H106:AL106,"4/8")+COUNTIF(H106:AL106,"8/4")+COUNTIF(H106:AL106,"3/6")+COUNTIF(H106:AL106,"10/1")+COUNTIF(H106:AL106,"5/6")+COUNTIF(H106:AL106,"6/5")+COUNTIF(H106:AL106,"7/4")+COUNTIF(H106:AL106,"4/7")+COUNTIF(H106:AL106,"4д")+COUNTIF(H106:AL106,"2/9")+COUNTIF(H106:AL106,"2д")+COUNTIF(H106:AL106,"4/6")+COUNTIF(H106:AL106,"2/8")+COUNTIF(H106:AL106,"2/1")+COUNTIF(H106:AL106,"6/3")</f>
        <v>8</v>
      </c>
      <c r="AN106" s="64">
        <f t="shared" ref="AN106" si="748">COUNTIF(H106:AL106,"О")</f>
        <v>0</v>
      </c>
      <c r="AO106" s="64">
        <f t="shared" ref="AO106" si="749">COUNTIF(H106:AL106,"Р")</f>
        <v>0</v>
      </c>
      <c r="AP106" s="64">
        <f t="shared" ref="AP106" si="750">COUNTIF(H106:AL106,"Б")</f>
        <v>0</v>
      </c>
      <c r="AQ106" s="64">
        <f t="shared" ref="AQ106" si="751">COUNTIF(H106:AL106,"Г")+COUNTIF(H106:AL106,"Д")</f>
        <v>0</v>
      </c>
      <c r="AR106" s="64">
        <f t="shared" ref="AR106" si="752">COUNTIF(H106:AL106,"А")</f>
        <v>0</v>
      </c>
      <c r="AS106" s="64">
        <f t="shared" ref="AS106" si="753">COUNTIF(H106:AL106,"У")</f>
        <v>0</v>
      </c>
      <c r="AT106" s="64">
        <f t="shared" ref="AT106" si="754">COUNTIF(H106:AL106,"П")</f>
        <v>0</v>
      </c>
      <c r="AU106" s="64">
        <f t="shared" ref="AU106" si="755">COUNTIF(H106:AL106,"К")+COUNTIF(H106:AL106,"Кд")</f>
        <v>0</v>
      </c>
      <c r="AV106" s="64">
        <f t="shared" ref="AV106" si="756">COUNTIF(H106:AL106,"В")</f>
        <v>2</v>
      </c>
      <c r="AW106" s="64">
        <f t="shared" ref="AW106" si="757">SUM(AM106:AV106)</f>
        <v>10</v>
      </c>
      <c r="AX106" s="64">
        <f t="shared" ref="AX106" si="758">AY106+BD106</f>
        <v>64</v>
      </c>
      <c r="AY106" s="65">
        <f t="shared" ref="AY106" si="759">SUM(H106:AL106)+COUNTIF(H106:AL106,"8/3")*11+COUNTIF(H106:AL106,"3/8")*11+COUNTIF(H106:AL106,"4/8")*12+COUNTIF(H106:AL106,"8/4")*12+COUNTIF(H106:AL106,"2/9")*11+COUNTIF(H106:AL106,"4/7")*11+COUNTIF(H106:AL106,"7/4")*11+COUNTIF(H106:AL106,"6/5")*11+COUNTIF(H106:AL106,"5/6")*11+COUNTIF(H106:AL106,"4/6")*10+COUNTIF(H106:AL106,"2/1")*3+COUNTIF(H106:AL106,"6/3")*9+COUNTIF(H106:AL106,"2/8")*10+COUNTIF(H106:AL106,"1/10")*11</f>
        <v>64</v>
      </c>
      <c r="AZ106" s="66"/>
      <c r="BA106" s="66"/>
      <c r="BB106" s="66"/>
      <c r="BC106" s="67">
        <f t="shared" ref="BC106" si="760">COUNTIF(H106:AL106,"8/3")*8+COUNTIF(H106:AL106,"3/8")*3+COUNTIF(H106:AL106,"4/8")*4+COUNTIF(H106:AL106,"8/4")*8+COUNTIF(H106:AL106,"2/9")*2+COUNTIF(H106:AL106,"4/7")*4+COUNTIF(H106:AL106,"7/4")*7+COUNTIF(H106:AL106,"6/5")*6+COUNTIF(H106:AL106,"5/6")*5+COUNTIF(H106:AL106,"4/6")*4+COUNTIF(H106:AL106,"2/1")*2+COUNTIF(H106:AL106,"6/3")*6+COUNTIF(H106:AL106,"2/8")*2+COUNTIF(H106:AL106,"1/10")*1</f>
        <v>0</v>
      </c>
      <c r="BD106" s="64">
        <f t="shared" ref="BD106" si="761">COUNTIF(H106:AL106,"8д")*8+COUNTIF(H106:AL106,"3д")*3+COUNTIF(H106:AL106,"4д")*4+COUNTIF(H106:AL106,"5д")*5+COUNTIF(H106:AL106,"6д")*6+COUNTIF(H106:AL106,"7д")*7+COUNTIF(H106:AL106,"2д")*2+COUNTIF(H106:AL106,"1д")*1</f>
        <v>0</v>
      </c>
      <c r="BE106" s="68"/>
      <c r="BF106" s="68"/>
      <c r="BG106" s="85"/>
      <c r="BH106" s="85"/>
      <c r="BI106" s="85"/>
      <c r="BJ106" s="85"/>
      <c r="BK106" s="85"/>
    </row>
    <row r="107" spans="1:64" s="1" customFormat="1" ht="90" customHeight="1" x14ac:dyDescent="0.45">
      <c r="A107" s="3">
        <v>67</v>
      </c>
      <c r="B107" s="36" t="s">
        <v>73</v>
      </c>
      <c r="C107" s="14">
        <v>922</v>
      </c>
      <c r="D107" s="23" t="s">
        <v>74</v>
      </c>
      <c r="E107" s="16"/>
      <c r="F107" s="3">
        <v>107030001</v>
      </c>
      <c r="G107" s="4"/>
      <c r="H107" s="6">
        <v>8</v>
      </c>
      <c r="I107" s="6">
        <v>8</v>
      </c>
      <c r="J107" s="6">
        <v>8</v>
      </c>
      <c r="K107" s="6">
        <v>8</v>
      </c>
      <c r="L107" s="6">
        <v>8</v>
      </c>
      <c r="M107" s="7">
        <v>8</v>
      </c>
      <c r="N107" s="7">
        <v>8</v>
      </c>
      <c r="O107" s="6">
        <v>8</v>
      </c>
      <c r="P107" s="6">
        <v>8</v>
      </c>
      <c r="Q107" s="6">
        <v>8</v>
      </c>
      <c r="R107" s="6">
        <v>8</v>
      </c>
      <c r="S107" s="6">
        <v>8</v>
      </c>
      <c r="T107" s="7">
        <v>8</v>
      </c>
      <c r="U107" s="7">
        <v>8</v>
      </c>
      <c r="V107" s="6">
        <v>8</v>
      </c>
      <c r="W107" s="6">
        <v>8</v>
      </c>
      <c r="X107" s="6">
        <v>8</v>
      </c>
      <c r="Y107" s="6">
        <v>8</v>
      </c>
      <c r="Z107" s="6">
        <v>8</v>
      </c>
      <c r="AA107" s="7" t="s">
        <v>226</v>
      </c>
      <c r="AB107" s="7" t="s">
        <v>226</v>
      </c>
      <c r="AC107" s="6">
        <v>8</v>
      </c>
      <c r="AD107" s="6">
        <v>8</v>
      </c>
      <c r="AE107" s="6">
        <v>8</v>
      </c>
      <c r="AF107" s="6" t="s">
        <v>226</v>
      </c>
      <c r="AG107" s="6" t="s">
        <v>226</v>
      </c>
      <c r="AH107" s="7" t="s">
        <v>226</v>
      </c>
      <c r="AI107" s="7" t="s">
        <v>226</v>
      </c>
      <c r="AJ107" s="6" t="s">
        <v>227</v>
      </c>
      <c r="AK107" s="7" t="s">
        <v>226</v>
      </c>
      <c r="AL107" s="6" t="s">
        <v>227</v>
      </c>
      <c r="AM107" s="63">
        <f t="shared" si="732"/>
        <v>22</v>
      </c>
      <c r="AN107" s="64">
        <f t="shared" si="733"/>
        <v>0</v>
      </c>
      <c r="AO107" s="64">
        <f t="shared" si="734"/>
        <v>0</v>
      </c>
      <c r="AP107" s="64">
        <f t="shared" si="735"/>
        <v>2</v>
      </c>
      <c r="AQ107" s="64">
        <f t="shared" si="736"/>
        <v>0</v>
      </c>
      <c r="AR107" s="64">
        <f t="shared" si="737"/>
        <v>0</v>
      </c>
      <c r="AS107" s="64">
        <f t="shared" si="738"/>
        <v>0</v>
      </c>
      <c r="AT107" s="64">
        <f t="shared" si="739"/>
        <v>0</v>
      </c>
      <c r="AU107" s="64">
        <f t="shared" si="740"/>
        <v>0</v>
      </c>
      <c r="AV107" s="64">
        <f t="shared" si="741"/>
        <v>7</v>
      </c>
      <c r="AW107" s="64">
        <f t="shared" si="742"/>
        <v>31</v>
      </c>
      <c r="AX107" s="64">
        <f t="shared" si="743"/>
        <v>176</v>
      </c>
      <c r="AY107" s="65">
        <f t="shared" si="744"/>
        <v>176</v>
      </c>
      <c r="AZ107" s="66"/>
      <c r="BA107" s="66"/>
      <c r="BB107" s="66"/>
      <c r="BC107" s="67">
        <f t="shared" si="745"/>
        <v>0</v>
      </c>
      <c r="BD107" s="64">
        <f t="shared" si="746"/>
        <v>0</v>
      </c>
      <c r="BE107" s="68"/>
      <c r="BF107" s="68"/>
      <c r="BG107" s="85"/>
      <c r="BH107" s="85"/>
      <c r="BI107" s="85"/>
      <c r="BJ107" s="85"/>
      <c r="BK107" s="85"/>
    </row>
    <row r="108" spans="1:64" s="1" customFormat="1" ht="42.75" customHeight="1" x14ac:dyDescent="0.45">
      <c r="A108" s="3">
        <v>68</v>
      </c>
      <c r="B108" s="36" t="s">
        <v>276</v>
      </c>
      <c r="C108" s="14">
        <v>3173</v>
      </c>
      <c r="D108" s="23" t="s">
        <v>65</v>
      </c>
      <c r="E108" s="16"/>
      <c r="F108" s="3">
        <v>107030001</v>
      </c>
      <c r="G108" s="4"/>
      <c r="H108" s="6"/>
      <c r="I108" s="6"/>
      <c r="J108" s="6"/>
      <c r="K108" s="6"/>
      <c r="L108" s="6"/>
      <c r="M108" s="7"/>
      <c r="N108" s="7"/>
      <c r="O108" s="6"/>
      <c r="P108" s="6"/>
      <c r="Q108" s="6"/>
      <c r="R108" s="6"/>
      <c r="S108" s="6"/>
      <c r="T108" s="7"/>
      <c r="U108" s="7"/>
      <c r="V108" s="6"/>
      <c r="W108" s="6">
        <v>8</v>
      </c>
      <c r="X108" s="6">
        <v>8</v>
      </c>
      <c r="Y108" s="6">
        <v>8</v>
      </c>
      <c r="Z108" s="6">
        <v>8</v>
      </c>
      <c r="AA108" s="7">
        <v>8</v>
      </c>
      <c r="AB108" s="7">
        <v>8</v>
      </c>
      <c r="AC108" s="6">
        <v>8</v>
      </c>
      <c r="AD108" s="6">
        <v>8</v>
      </c>
      <c r="AE108" s="6">
        <v>8</v>
      </c>
      <c r="AF108" s="6">
        <v>8</v>
      </c>
      <c r="AG108" s="6">
        <v>8</v>
      </c>
      <c r="AH108" s="7">
        <v>8</v>
      </c>
      <c r="AI108" s="7">
        <v>8</v>
      </c>
      <c r="AJ108" s="6">
        <v>8</v>
      </c>
      <c r="AK108" s="7">
        <v>8</v>
      </c>
      <c r="AL108" s="6">
        <v>8</v>
      </c>
      <c r="AM108" s="63">
        <f t="shared" si="732"/>
        <v>16</v>
      </c>
      <c r="AN108" s="64">
        <f t="shared" si="733"/>
        <v>0</v>
      </c>
      <c r="AO108" s="64">
        <f t="shared" si="734"/>
        <v>0</v>
      </c>
      <c r="AP108" s="64">
        <f t="shared" si="735"/>
        <v>0</v>
      </c>
      <c r="AQ108" s="64">
        <f t="shared" si="736"/>
        <v>0</v>
      </c>
      <c r="AR108" s="64">
        <f t="shared" si="737"/>
        <v>0</v>
      </c>
      <c r="AS108" s="64">
        <f t="shared" si="738"/>
        <v>0</v>
      </c>
      <c r="AT108" s="64">
        <f t="shared" si="739"/>
        <v>0</v>
      </c>
      <c r="AU108" s="64">
        <f t="shared" si="740"/>
        <v>0</v>
      </c>
      <c r="AV108" s="64">
        <f t="shared" si="741"/>
        <v>0</v>
      </c>
      <c r="AW108" s="64">
        <f t="shared" si="742"/>
        <v>16</v>
      </c>
      <c r="AX108" s="64">
        <f t="shared" si="743"/>
        <v>128</v>
      </c>
      <c r="AY108" s="65">
        <f t="shared" si="744"/>
        <v>128</v>
      </c>
      <c r="AZ108" s="66"/>
      <c r="BA108" s="66"/>
      <c r="BB108" s="66">
        <v>8</v>
      </c>
      <c r="BC108" s="67">
        <f t="shared" si="745"/>
        <v>0</v>
      </c>
      <c r="BD108" s="64">
        <f t="shared" si="746"/>
        <v>0</v>
      </c>
      <c r="BE108" s="68"/>
      <c r="BF108" s="68"/>
      <c r="BG108" s="85"/>
      <c r="BH108" s="85"/>
      <c r="BI108" s="85"/>
      <c r="BJ108" s="85"/>
      <c r="BK108" s="85"/>
    </row>
    <row r="109" spans="1:64" s="1" customFormat="1" ht="39.950000000000003" customHeight="1" x14ac:dyDescent="0.45">
      <c r="A109" s="3">
        <v>69</v>
      </c>
      <c r="B109" s="38" t="s">
        <v>154</v>
      </c>
      <c r="C109" s="16">
        <v>927</v>
      </c>
      <c r="D109" s="5" t="s">
        <v>155</v>
      </c>
      <c r="E109" s="16">
        <v>5</v>
      </c>
      <c r="F109" s="3">
        <v>107030001</v>
      </c>
      <c r="G109" s="4"/>
      <c r="H109" s="6">
        <v>8</v>
      </c>
      <c r="I109" s="6">
        <v>8</v>
      </c>
      <c r="J109" s="6">
        <v>8</v>
      </c>
      <c r="K109" s="6">
        <v>8</v>
      </c>
      <c r="L109" s="6" t="s">
        <v>225</v>
      </c>
      <c r="M109" s="7" t="s">
        <v>226</v>
      </c>
      <c r="N109" s="7" t="s">
        <v>226</v>
      </c>
      <c r="O109" s="6" t="s">
        <v>225</v>
      </c>
      <c r="P109" s="6">
        <v>8</v>
      </c>
      <c r="Q109" s="6">
        <v>8</v>
      </c>
      <c r="R109" s="6"/>
      <c r="S109" s="6"/>
      <c r="T109" s="7"/>
      <c r="U109" s="7"/>
      <c r="V109" s="6"/>
      <c r="W109" s="6"/>
      <c r="X109" s="6"/>
      <c r="Y109" s="6"/>
      <c r="Z109" s="6"/>
      <c r="AA109" s="7"/>
      <c r="AB109" s="7">
        <v>8</v>
      </c>
      <c r="AC109" s="6">
        <v>8</v>
      </c>
      <c r="AD109" s="6" t="s">
        <v>225</v>
      </c>
      <c r="AE109" s="6" t="s">
        <v>226</v>
      </c>
      <c r="AF109" s="6" t="s">
        <v>226</v>
      </c>
      <c r="AG109" s="6" t="s">
        <v>226</v>
      </c>
      <c r="AH109" s="7" t="s">
        <v>226</v>
      </c>
      <c r="AI109" s="7" t="s">
        <v>226</v>
      </c>
      <c r="AJ109" s="6" t="s">
        <v>226</v>
      </c>
      <c r="AK109" s="7" t="s">
        <v>226</v>
      </c>
      <c r="AL109" s="6" t="s">
        <v>226</v>
      </c>
      <c r="AM109" s="63">
        <f t="shared" ref="AM109:AM155" si="762">COUNT(H109:AL109)+COUNTIF(H109:AL109,"8д")+COUNTIF(H109:AL109,"8/3")+COUNTIF(H109:AL109,"3/8")+COUNTIF(H109:AL109,"4/8")+COUNTIF(H109:AL109,"8/4")+COUNTIF(H109:AL109,"3/6")+COUNTIF(H109:AL109,"10/1")+COUNTIF(H109:AL109,"5/6")+COUNTIF(H109:AL109,"6/5")+COUNTIF(H109:AL109,"7/4")+COUNTIF(H109:AL109,"4/7")+COUNTIF(H109:AL109,"4д")+COUNTIF(H109:AL109,"2/9")+COUNTIF(H109:AL109,"2д")+COUNTIF(H109:AL109,"4/6")+COUNTIF(H109:AL109,"2/8")+COUNTIF(H109:AL109,"2/1")+COUNTIF(H109:AL109,"6/3")</f>
        <v>11</v>
      </c>
      <c r="AN109" s="64">
        <f t="shared" ref="AN109:AN155" si="763">COUNTIF(H109:AL109,"О")</f>
        <v>0</v>
      </c>
      <c r="AO109" s="64">
        <f t="shared" ref="AO109:AO155" si="764">COUNTIF(H109:AL109,"Р")</f>
        <v>0</v>
      </c>
      <c r="AP109" s="64">
        <f t="shared" ref="AP109:AP155" si="765">COUNTIF(H109:AL109,"Б")</f>
        <v>0</v>
      </c>
      <c r="AQ109" s="64">
        <f t="shared" ref="AQ109:AQ155" si="766">COUNTIF(H109:AL109,"Г")+COUNTIF(H109:AL109,"Д")</f>
        <v>0</v>
      </c>
      <c r="AR109" s="64">
        <f t="shared" ref="AR109:AR155" si="767">COUNTIF(H109:AL109,"А")</f>
        <v>0</v>
      </c>
      <c r="AS109" s="64">
        <f t="shared" ref="AS109:AS155" si="768">COUNTIF(H109:AL109,"У")</f>
        <v>0</v>
      </c>
      <c r="AT109" s="64">
        <f t="shared" ref="AT109:AT155" si="769">COUNTIF(H109:AL109,"П")</f>
        <v>0</v>
      </c>
      <c r="AU109" s="64">
        <f t="shared" ref="AU109:AU155" si="770">COUNTIF(H109:AL109,"К")+COUNTIF(H109:AL109,"Кд")</f>
        <v>0</v>
      </c>
      <c r="AV109" s="64">
        <f t="shared" ref="AV109:AV155" si="771">COUNTIF(H109:AL109,"В")</f>
        <v>10</v>
      </c>
      <c r="AW109" s="64">
        <f t="shared" ref="AW109:AW155" si="772">SUM(AM109:AV109)</f>
        <v>21</v>
      </c>
      <c r="AX109" s="64">
        <f t="shared" ref="AX109:AX155" si="773">AY109+BD109</f>
        <v>88</v>
      </c>
      <c r="AY109" s="65">
        <f t="shared" ref="AY109:AY155" si="774">SUM(H109:AL109)+COUNTIF(H109:AL109,"8/3")*11+COUNTIF(H109:AL109,"3/8")*11+COUNTIF(H109:AL109,"4/8")*12+COUNTIF(H109:AL109,"8/4")*12+COUNTIF(H109:AL109,"2/9")*11+COUNTIF(H109:AL109,"4/7")*11+COUNTIF(H109:AL109,"7/4")*11+COUNTIF(H109:AL109,"6/5")*11+COUNTIF(H109:AL109,"5/6")*11+COUNTIF(H109:AL109,"4/6")*10+COUNTIF(H109:AL109,"2/1")*3+COUNTIF(H109:AL109,"6/3")*9+COUNTIF(H109:AL109,"2/8")*10+COUNTIF(H109:AL109,"1/10")*11</f>
        <v>64</v>
      </c>
      <c r="AZ109" s="66"/>
      <c r="BA109" s="66"/>
      <c r="BB109" s="66"/>
      <c r="BC109" s="67">
        <f t="shared" ref="BC109:BC155" si="775">COUNTIF(H109:AL109,"8/3")*8+COUNTIF(H109:AL109,"3/8")*3+COUNTIF(H109:AL109,"4/8")*4+COUNTIF(H109:AL109,"8/4")*8+COUNTIF(H109:AL109,"2/9")*2+COUNTIF(H109:AL109,"4/7")*4+COUNTIF(H109:AL109,"7/4")*7+COUNTIF(H109:AL109,"6/5")*6+COUNTIF(H109:AL109,"5/6")*5+COUNTIF(H109:AL109,"4/6")*4+COUNTIF(H109:AL109,"2/1")*2+COUNTIF(H109:AL109,"6/3")*6+COUNTIF(H109:AL109,"2/8")*2+COUNTIF(H109:AL109,"1/10")*1</f>
        <v>0</v>
      </c>
      <c r="BD109" s="64">
        <f t="shared" ref="BD109:BD155" si="776">COUNTIF(H109:AL109,"8д")*8+COUNTIF(H109:AL109,"3д")*3+COUNTIF(H109:AL109,"4д")*4+COUNTIF(H109:AL109,"5д")*5+COUNTIF(H109:AL109,"6д")*6+COUNTIF(H109:AL109,"7д")*7+COUNTIF(H109:AL109,"2д")*2+COUNTIF(H109:AL109,"1д")*1</f>
        <v>24</v>
      </c>
      <c r="BE109" s="68"/>
      <c r="BF109" s="68"/>
      <c r="BG109" s="85"/>
      <c r="BH109" s="85"/>
      <c r="BI109" s="85"/>
      <c r="BJ109" s="85">
        <f t="shared" ref="BJ109:BJ110" si="777">BG109*0.2</f>
        <v>0</v>
      </c>
      <c r="BK109" s="85"/>
      <c r="BL109" s="87">
        <f t="shared" ref="BL109:BL110" si="778">BG109+BH109+BI109+BJ109+BK109</f>
        <v>0</v>
      </c>
    </row>
    <row r="110" spans="1:64" s="1" customFormat="1" ht="48" customHeight="1" x14ac:dyDescent="0.45">
      <c r="A110" s="3"/>
      <c r="B110" s="38" t="s">
        <v>154</v>
      </c>
      <c r="C110" s="16">
        <v>927</v>
      </c>
      <c r="D110" s="5" t="s">
        <v>155</v>
      </c>
      <c r="E110" s="16">
        <v>5</v>
      </c>
      <c r="F110" s="3">
        <v>107060001</v>
      </c>
      <c r="G110" s="4"/>
      <c r="H110" s="6"/>
      <c r="I110" s="6"/>
      <c r="J110" s="6"/>
      <c r="K110" s="6"/>
      <c r="L110" s="8"/>
      <c r="M110" s="13"/>
      <c r="N110" s="7"/>
      <c r="O110" s="6"/>
      <c r="P110" s="6"/>
      <c r="Q110" s="6"/>
      <c r="R110" s="6">
        <v>11</v>
      </c>
      <c r="S110" s="6">
        <v>11</v>
      </c>
      <c r="T110" s="7">
        <v>11</v>
      </c>
      <c r="U110" s="7">
        <v>11</v>
      </c>
      <c r="V110" s="6">
        <v>11</v>
      </c>
      <c r="W110" s="6">
        <v>11</v>
      </c>
      <c r="X110" s="6">
        <v>11</v>
      </c>
      <c r="Y110" s="6">
        <v>11</v>
      </c>
      <c r="Z110" s="6">
        <v>11</v>
      </c>
      <c r="AA110" s="7">
        <v>11</v>
      </c>
      <c r="AB110" s="7"/>
      <c r="AC110" s="6"/>
      <c r="AD110" s="6"/>
      <c r="AE110" s="6"/>
      <c r="AF110" s="8"/>
      <c r="AG110" s="8"/>
      <c r="AH110" s="7"/>
      <c r="AI110" s="7"/>
      <c r="AJ110" s="6"/>
      <c r="AK110" s="7"/>
      <c r="AL110" s="6"/>
      <c r="AM110" s="63">
        <f t="shared" si="762"/>
        <v>10</v>
      </c>
      <c r="AN110" s="64">
        <f t="shared" si="763"/>
        <v>0</v>
      </c>
      <c r="AO110" s="64">
        <f t="shared" si="764"/>
        <v>0</v>
      </c>
      <c r="AP110" s="64">
        <f t="shared" si="765"/>
        <v>0</v>
      </c>
      <c r="AQ110" s="64">
        <f t="shared" si="766"/>
        <v>0</v>
      </c>
      <c r="AR110" s="64">
        <f t="shared" si="767"/>
        <v>0</v>
      </c>
      <c r="AS110" s="64">
        <f t="shared" si="768"/>
        <v>0</v>
      </c>
      <c r="AT110" s="64">
        <f t="shared" si="769"/>
        <v>0</v>
      </c>
      <c r="AU110" s="64">
        <f t="shared" si="770"/>
        <v>0</v>
      </c>
      <c r="AV110" s="64">
        <f t="shared" si="771"/>
        <v>0</v>
      </c>
      <c r="AW110" s="64">
        <f t="shared" si="772"/>
        <v>10</v>
      </c>
      <c r="AX110" s="64">
        <f t="shared" si="773"/>
        <v>110</v>
      </c>
      <c r="AY110" s="65">
        <f t="shared" si="774"/>
        <v>110</v>
      </c>
      <c r="AZ110" s="66"/>
      <c r="BA110" s="66"/>
      <c r="BB110" s="66"/>
      <c r="BC110" s="67">
        <f t="shared" si="775"/>
        <v>0</v>
      </c>
      <c r="BD110" s="64">
        <f t="shared" si="776"/>
        <v>0</v>
      </c>
      <c r="BE110" s="68"/>
      <c r="BF110" s="68"/>
      <c r="BG110" s="85">
        <f>64618/163.33*AY110</f>
        <v>43519.133043531503</v>
      </c>
      <c r="BH110" s="85"/>
      <c r="BI110" s="85"/>
      <c r="BJ110" s="85">
        <f t="shared" si="777"/>
        <v>8703.8266087063002</v>
      </c>
      <c r="BK110" s="85"/>
      <c r="BL110" s="87">
        <f t="shared" si="778"/>
        <v>52222.959652237805</v>
      </c>
    </row>
    <row r="111" spans="1:64" s="1" customFormat="1" ht="46.5" x14ac:dyDescent="0.45">
      <c r="A111" s="3">
        <v>70</v>
      </c>
      <c r="B111" s="38" t="s">
        <v>126</v>
      </c>
      <c r="C111" s="18">
        <v>929</v>
      </c>
      <c r="D111" s="19" t="s">
        <v>129</v>
      </c>
      <c r="E111" s="18">
        <v>6</v>
      </c>
      <c r="F111" s="3">
        <v>107030001</v>
      </c>
      <c r="G111" s="4"/>
      <c r="H111" s="6">
        <v>8</v>
      </c>
      <c r="I111" s="6">
        <v>8</v>
      </c>
      <c r="J111" s="6">
        <v>8</v>
      </c>
      <c r="K111" s="6">
        <v>8</v>
      </c>
      <c r="L111" s="6">
        <v>8</v>
      </c>
      <c r="M111" s="7">
        <v>8</v>
      </c>
      <c r="N111" s="7">
        <v>8</v>
      </c>
      <c r="O111" s="6">
        <v>8</v>
      </c>
      <c r="P111" s="6">
        <v>8</v>
      </c>
      <c r="Q111" s="6">
        <v>8</v>
      </c>
      <c r="R111" s="6">
        <v>8</v>
      </c>
      <c r="S111" s="6">
        <v>8</v>
      </c>
      <c r="T111" s="7" t="s">
        <v>226</v>
      </c>
      <c r="U111" s="7" t="s">
        <v>226</v>
      </c>
      <c r="V111" s="6">
        <v>8</v>
      </c>
      <c r="W111" s="6">
        <v>8</v>
      </c>
      <c r="X111" s="6">
        <v>8</v>
      </c>
      <c r="Y111" s="6">
        <v>8</v>
      </c>
      <c r="Z111" s="6">
        <v>8</v>
      </c>
      <c r="AA111" s="7">
        <v>8</v>
      </c>
      <c r="AB111" s="7">
        <v>8</v>
      </c>
      <c r="AC111" s="6">
        <v>8</v>
      </c>
      <c r="AD111" s="6">
        <v>8</v>
      </c>
      <c r="AE111" s="6">
        <v>8</v>
      </c>
      <c r="AF111" s="6">
        <v>8</v>
      </c>
      <c r="AG111" s="6">
        <v>8</v>
      </c>
      <c r="AH111" s="7" t="s">
        <v>226</v>
      </c>
      <c r="AI111" s="7" t="s">
        <v>226</v>
      </c>
      <c r="AJ111" s="6">
        <v>8</v>
      </c>
      <c r="AK111" s="7" t="s">
        <v>226</v>
      </c>
      <c r="AL111" s="6">
        <v>8</v>
      </c>
      <c r="AM111" s="63">
        <f t="shared" si="762"/>
        <v>26</v>
      </c>
      <c r="AN111" s="64">
        <f t="shared" si="763"/>
        <v>0</v>
      </c>
      <c r="AO111" s="64">
        <f t="shared" si="764"/>
        <v>0</v>
      </c>
      <c r="AP111" s="64">
        <f t="shared" si="765"/>
        <v>0</v>
      </c>
      <c r="AQ111" s="64">
        <f t="shared" si="766"/>
        <v>0</v>
      </c>
      <c r="AR111" s="64">
        <f t="shared" si="767"/>
        <v>0</v>
      </c>
      <c r="AS111" s="64">
        <f t="shared" si="768"/>
        <v>0</v>
      </c>
      <c r="AT111" s="64">
        <f t="shared" si="769"/>
        <v>0</v>
      </c>
      <c r="AU111" s="64">
        <f t="shared" si="770"/>
        <v>0</v>
      </c>
      <c r="AV111" s="64">
        <f t="shared" si="771"/>
        <v>5</v>
      </c>
      <c r="AW111" s="64">
        <f t="shared" si="772"/>
        <v>31</v>
      </c>
      <c r="AX111" s="64">
        <f t="shared" si="773"/>
        <v>208</v>
      </c>
      <c r="AY111" s="65">
        <f t="shared" si="774"/>
        <v>208</v>
      </c>
      <c r="AZ111" s="66"/>
      <c r="BA111" s="66"/>
      <c r="BB111" s="66"/>
      <c r="BC111" s="67">
        <f t="shared" si="775"/>
        <v>0</v>
      </c>
      <c r="BD111" s="64">
        <f t="shared" si="776"/>
        <v>0</v>
      </c>
      <c r="BE111" s="68"/>
      <c r="BF111" s="68"/>
      <c r="BG111" s="85"/>
      <c r="BH111" s="85"/>
      <c r="BI111" s="85"/>
      <c r="BJ111" s="85"/>
      <c r="BK111" s="85"/>
    </row>
    <row r="112" spans="1:64" s="1" customFormat="1" ht="46.5" x14ac:dyDescent="0.45">
      <c r="A112" s="3">
        <v>71</v>
      </c>
      <c r="B112" s="36" t="s">
        <v>114</v>
      </c>
      <c r="C112" s="32">
        <v>933</v>
      </c>
      <c r="D112" s="33" t="s">
        <v>83</v>
      </c>
      <c r="E112" s="32">
        <v>10</v>
      </c>
      <c r="F112" s="12">
        <v>107060001</v>
      </c>
      <c r="G112" s="8"/>
      <c r="H112" s="6">
        <v>11</v>
      </c>
      <c r="I112" s="6">
        <v>11</v>
      </c>
      <c r="J112" s="6">
        <v>11</v>
      </c>
      <c r="K112" s="6">
        <v>11</v>
      </c>
      <c r="L112" s="6">
        <v>11</v>
      </c>
      <c r="M112" s="7">
        <v>11</v>
      </c>
      <c r="N112" s="7">
        <v>11</v>
      </c>
      <c r="O112" s="6">
        <v>11</v>
      </c>
      <c r="P112" s="6">
        <v>11</v>
      </c>
      <c r="Q112" s="6">
        <v>11</v>
      </c>
      <c r="R112" s="6">
        <v>11</v>
      </c>
      <c r="S112" s="6">
        <v>11</v>
      </c>
      <c r="T112" s="7">
        <v>11</v>
      </c>
      <c r="U112" s="7">
        <v>11</v>
      </c>
      <c r="V112" s="6" t="s">
        <v>225</v>
      </c>
      <c r="W112" s="6" t="s">
        <v>226</v>
      </c>
      <c r="X112" s="6" t="s">
        <v>226</v>
      </c>
      <c r="Y112" s="6" t="s">
        <v>226</v>
      </c>
      <c r="Z112" s="6" t="s">
        <v>226</v>
      </c>
      <c r="AA112" s="7" t="s">
        <v>226</v>
      </c>
      <c r="AB112" s="7" t="s">
        <v>226</v>
      </c>
      <c r="AC112" s="6">
        <v>8</v>
      </c>
      <c r="AD112" s="6" t="s">
        <v>226</v>
      </c>
      <c r="AE112" s="6" t="s">
        <v>226</v>
      </c>
      <c r="AF112" s="6" t="s">
        <v>226</v>
      </c>
      <c r="AG112" s="6">
        <v>8</v>
      </c>
      <c r="AH112" s="7" t="s">
        <v>226</v>
      </c>
      <c r="AI112" s="7" t="s">
        <v>226</v>
      </c>
      <c r="AJ112" s="6" t="s">
        <v>226</v>
      </c>
      <c r="AK112" s="7" t="s">
        <v>226</v>
      </c>
      <c r="AL112" s="8" t="s">
        <v>225</v>
      </c>
      <c r="AM112" s="63">
        <f t="shared" si="762"/>
        <v>18</v>
      </c>
      <c r="AN112" s="64">
        <f t="shared" si="763"/>
        <v>0</v>
      </c>
      <c r="AO112" s="64">
        <f t="shared" si="764"/>
        <v>0</v>
      </c>
      <c r="AP112" s="64">
        <f t="shared" si="765"/>
        <v>0</v>
      </c>
      <c r="AQ112" s="64">
        <f t="shared" si="766"/>
        <v>0</v>
      </c>
      <c r="AR112" s="64">
        <f t="shared" si="767"/>
        <v>0</v>
      </c>
      <c r="AS112" s="64">
        <f t="shared" si="768"/>
        <v>0</v>
      </c>
      <c r="AT112" s="64">
        <f t="shared" si="769"/>
        <v>0</v>
      </c>
      <c r="AU112" s="64">
        <f t="shared" si="770"/>
        <v>0</v>
      </c>
      <c r="AV112" s="64">
        <f t="shared" si="771"/>
        <v>13</v>
      </c>
      <c r="AW112" s="64">
        <f t="shared" si="772"/>
        <v>31</v>
      </c>
      <c r="AX112" s="64">
        <f t="shared" si="773"/>
        <v>186</v>
      </c>
      <c r="AY112" s="65">
        <f t="shared" si="774"/>
        <v>170</v>
      </c>
      <c r="AZ112" s="66"/>
      <c r="BA112" s="66"/>
      <c r="BB112" s="66"/>
      <c r="BC112" s="67">
        <f t="shared" si="775"/>
        <v>0</v>
      </c>
      <c r="BD112" s="64">
        <f t="shared" si="776"/>
        <v>16</v>
      </c>
      <c r="BE112" s="68"/>
      <c r="BF112" s="68"/>
      <c r="BG112" s="85">
        <f>121212/163.33*AY112</f>
        <v>126162.00330618992</v>
      </c>
      <c r="BH112" s="85">
        <f>121212/163.33*BD112</f>
        <v>11874.07089940611</v>
      </c>
      <c r="BI112" s="85"/>
      <c r="BJ112" s="85">
        <f t="shared" ref="BJ112" si="779">BG112*0.2</f>
        <v>25232.400661237985</v>
      </c>
      <c r="BK112" s="85"/>
      <c r="BL112" s="87">
        <f>BG112+BH112+BI112+BJ112+BK112</f>
        <v>163268.474866834</v>
      </c>
    </row>
    <row r="113" spans="1:64" s="1" customFormat="1" ht="46.5" x14ac:dyDescent="0.45">
      <c r="A113" s="3">
        <v>72</v>
      </c>
      <c r="B113" s="38" t="s">
        <v>127</v>
      </c>
      <c r="C113" s="18">
        <v>930</v>
      </c>
      <c r="D113" s="19" t="s">
        <v>128</v>
      </c>
      <c r="E113" s="18">
        <v>6</v>
      </c>
      <c r="F113" s="3">
        <v>107030001</v>
      </c>
      <c r="G113" s="4"/>
      <c r="H113" s="6" t="s">
        <v>227</v>
      </c>
      <c r="I113" s="6" t="s">
        <v>227</v>
      </c>
      <c r="J113" s="6" t="s">
        <v>227</v>
      </c>
      <c r="K113" s="6" t="s">
        <v>227</v>
      </c>
      <c r="L113" s="6" t="s">
        <v>227</v>
      </c>
      <c r="M113" s="7" t="s">
        <v>226</v>
      </c>
      <c r="N113" s="7" t="s">
        <v>226</v>
      </c>
      <c r="O113" s="6" t="s">
        <v>227</v>
      </c>
      <c r="P113" s="6" t="s">
        <v>227</v>
      </c>
      <c r="Q113" s="6" t="s">
        <v>227</v>
      </c>
      <c r="R113" s="6" t="s">
        <v>227</v>
      </c>
      <c r="S113" s="6" t="s">
        <v>227</v>
      </c>
      <c r="T113" s="7" t="s">
        <v>226</v>
      </c>
      <c r="U113" s="7" t="s">
        <v>226</v>
      </c>
      <c r="V113" s="6" t="s">
        <v>227</v>
      </c>
      <c r="W113" s="6" t="s">
        <v>227</v>
      </c>
      <c r="X113" s="6" t="s">
        <v>227</v>
      </c>
      <c r="Y113" s="6" t="s">
        <v>227</v>
      </c>
      <c r="Z113" s="6" t="s">
        <v>227</v>
      </c>
      <c r="AA113" s="7" t="s">
        <v>226</v>
      </c>
      <c r="AB113" s="7" t="s">
        <v>226</v>
      </c>
      <c r="AC113" s="6" t="s">
        <v>227</v>
      </c>
      <c r="AD113" s="6" t="s">
        <v>227</v>
      </c>
      <c r="AE113" s="6" t="s">
        <v>227</v>
      </c>
      <c r="AF113" s="6" t="s">
        <v>227</v>
      </c>
      <c r="AG113" s="6" t="s">
        <v>227</v>
      </c>
      <c r="AH113" s="7" t="s">
        <v>226</v>
      </c>
      <c r="AI113" s="7" t="s">
        <v>226</v>
      </c>
      <c r="AJ113" s="6" t="s">
        <v>227</v>
      </c>
      <c r="AK113" s="7" t="s">
        <v>226</v>
      </c>
      <c r="AL113" s="8" t="s">
        <v>227</v>
      </c>
      <c r="AM113" s="63">
        <f t="shared" si="762"/>
        <v>0</v>
      </c>
      <c r="AN113" s="64">
        <f t="shared" si="763"/>
        <v>0</v>
      </c>
      <c r="AO113" s="64">
        <f t="shared" si="764"/>
        <v>0</v>
      </c>
      <c r="AP113" s="64">
        <f t="shared" si="765"/>
        <v>22</v>
      </c>
      <c r="AQ113" s="64">
        <f t="shared" si="766"/>
        <v>0</v>
      </c>
      <c r="AR113" s="64">
        <f t="shared" si="767"/>
        <v>0</v>
      </c>
      <c r="AS113" s="64">
        <f t="shared" si="768"/>
        <v>0</v>
      </c>
      <c r="AT113" s="64">
        <f t="shared" si="769"/>
        <v>0</v>
      </c>
      <c r="AU113" s="64">
        <f t="shared" si="770"/>
        <v>0</v>
      </c>
      <c r="AV113" s="64">
        <f t="shared" si="771"/>
        <v>9</v>
      </c>
      <c r="AW113" s="64">
        <f t="shared" si="772"/>
        <v>31</v>
      </c>
      <c r="AX113" s="64">
        <f t="shared" si="773"/>
        <v>0</v>
      </c>
      <c r="AY113" s="65">
        <f t="shared" si="774"/>
        <v>0</v>
      </c>
      <c r="AZ113" s="66"/>
      <c r="BA113" s="66"/>
      <c r="BB113" s="66"/>
      <c r="BC113" s="67">
        <f t="shared" si="775"/>
        <v>0</v>
      </c>
      <c r="BD113" s="64">
        <f t="shared" si="776"/>
        <v>0</v>
      </c>
      <c r="BE113" s="68"/>
      <c r="BF113" s="68"/>
      <c r="BG113" s="85"/>
      <c r="BH113" s="85"/>
      <c r="BI113" s="85"/>
      <c r="BJ113" s="85"/>
      <c r="BK113" s="85"/>
    </row>
    <row r="114" spans="1:64" s="1" customFormat="1" ht="39.950000000000003" customHeight="1" x14ac:dyDescent="0.45">
      <c r="A114" s="3">
        <v>73</v>
      </c>
      <c r="B114" s="45" t="s">
        <v>198</v>
      </c>
      <c r="C114" s="18">
        <v>1982</v>
      </c>
      <c r="D114" s="19" t="s">
        <v>173</v>
      </c>
      <c r="E114" s="18">
        <v>3</v>
      </c>
      <c r="F114" s="3">
        <v>107060001</v>
      </c>
      <c r="G114" s="4"/>
      <c r="H114" s="6" t="s">
        <v>226</v>
      </c>
      <c r="I114" s="6" t="s">
        <v>226</v>
      </c>
      <c r="J114" s="6" t="s">
        <v>226</v>
      </c>
      <c r="K114" s="6" t="s">
        <v>226</v>
      </c>
      <c r="L114" s="6" t="s">
        <v>226</v>
      </c>
      <c r="M114" s="7" t="s">
        <v>226</v>
      </c>
      <c r="N114" s="7" t="s">
        <v>226</v>
      </c>
      <c r="O114" s="6" t="s">
        <v>226</v>
      </c>
      <c r="P114" s="6" t="s">
        <v>226</v>
      </c>
      <c r="Q114" s="6" t="s">
        <v>226</v>
      </c>
      <c r="R114" s="6" t="s">
        <v>226</v>
      </c>
      <c r="S114" s="6" t="s">
        <v>226</v>
      </c>
      <c r="T114" s="7" t="s">
        <v>226</v>
      </c>
      <c r="U114" s="7" t="s">
        <v>226</v>
      </c>
      <c r="V114" s="6" t="s">
        <v>226</v>
      </c>
      <c r="W114" s="6">
        <v>11</v>
      </c>
      <c r="X114" s="6">
        <v>11</v>
      </c>
      <c r="Y114" s="6">
        <v>11</v>
      </c>
      <c r="Z114" s="6"/>
      <c r="AA114" s="7">
        <v>11</v>
      </c>
      <c r="AB114" s="7">
        <v>11</v>
      </c>
      <c r="AC114" s="6"/>
      <c r="AD114" s="6"/>
      <c r="AE114" s="6"/>
      <c r="AF114" s="6">
        <v>11</v>
      </c>
      <c r="AG114" s="6"/>
      <c r="AH114" s="7"/>
      <c r="AI114" s="7"/>
      <c r="AJ114" s="6"/>
      <c r="AK114" s="7"/>
      <c r="AL114" s="6"/>
      <c r="AM114" s="63">
        <f t="shared" si="762"/>
        <v>6</v>
      </c>
      <c r="AN114" s="64">
        <f t="shared" si="763"/>
        <v>0</v>
      </c>
      <c r="AO114" s="64">
        <f t="shared" si="764"/>
        <v>0</v>
      </c>
      <c r="AP114" s="64">
        <f t="shared" si="765"/>
        <v>0</v>
      </c>
      <c r="AQ114" s="64">
        <f t="shared" si="766"/>
        <v>0</v>
      </c>
      <c r="AR114" s="64">
        <f t="shared" si="767"/>
        <v>0</v>
      </c>
      <c r="AS114" s="64">
        <f t="shared" si="768"/>
        <v>0</v>
      </c>
      <c r="AT114" s="64">
        <f t="shared" si="769"/>
        <v>0</v>
      </c>
      <c r="AU114" s="64">
        <f t="shared" si="770"/>
        <v>0</v>
      </c>
      <c r="AV114" s="64">
        <f t="shared" si="771"/>
        <v>15</v>
      </c>
      <c r="AW114" s="64">
        <f t="shared" si="772"/>
        <v>21</v>
      </c>
      <c r="AX114" s="64">
        <f t="shared" si="773"/>
        <v>66</v>
      </c>
      <c r="AY114" s="65">
        <f t="shared" si="774"/>
        <v>66</v>
      </c>
      <c r="AZ114" s="66"/>
      <c r="BA114" s="66"/>
      <c r="BB114" s="66"/>
      <c r="BC114" s="67">
        <f t="shared" si="775"/>
        <v>0</v>
      </c>
      <c r="BD114" s="64">
        <f t="shared" si="776"/>
        <v>0</v>
      </c>
      <c r="BE114" s="68"/>
      <c r="BF114" s="68"/>
      <c r="BG114" s="85"/>
      <c r="BH114" s="85"/>
      <c r="BI114" s="85"/>
      <c r="BJ114" s="85"/>
      <c r="BK114" s="85"/>
    </row>
    <row r="115" spans="1:64" s="1" customFormat="1" ht="39.950000000000003" customHeight="1" x14ac:dyDescent="0.45">
      <c r="A115" s="3"/>
      <c r="B115" s="45" t="s">
        <v>198</v>
      </c>
      <c r="C115" s="18">
        <v>1982</v>
      </c>
      <c r="D115" s="19" t="s">
        <v>173</v>
      </c>
      <c r="E115" s="18">
        <v>3</v>
      </c>
      <c r="F115" s="3">
        <v>107030001</v>
      </c>
      <c r="G115" s="4"/>
      <c r="H115" s="6"/>
      <c r="I115" s="6"/>
      <c r="J115" s="6"/>
      <c r="K115" s="6"/>
      <c r="L115" s="6"/>
      <c r="M115" s="7"/>
      <c r="N115" s="7"/>
      <c r="O115" s="6"/>
      <c r="P115" s="6"/>
      <c r="Q115" s="6"/>
      <c r="R115" s="6"/>
      <c r="S115" s="6"/>
      <c r="T115" s="7"/>
      <c r="U115" s="7"/>
      <c r="V115" s="6"/>
      <c r="W115" s="6"/>
      <c r="X115" s="6"/>
      <c r="Y115" s="6"/>
      <c r="Z115" s="6">
        <v>11</v>
      </c>
      <c r="AA115" s="7"/>
      <c r="AB115" s="7"/>
      <c r="AC115" s="6"/>
      <c r="AD115" s="6">
        <v>11</v>
      </c>
      <c r="AE115" s="6">
        <v>11</v>
      </c>
      <c r="AF115" s="6"/>
      <c r="AG115" s="6">
        <v>11</v>
      </c>
      <c r="AH115" s="7">
        <v>11</v>
      </c>
      <c r="AI115" s="7"/>
      <c r="AJ115" s="6"/>
      <c r="AK115" s="7"/>
      <c r="AL115" s="6">
        <v>11</v>
      </c>
      <c r="AM115" s="63">
        <f t="shared" si="762"/>
        <v>6</v>
      </c>
      <c r="AN115" s="64">
        <f t="shared" si="763"/>
        <v>0</v>
      </c>
      <c r="AO115" s="64">
        <f t="shared" si="764"/>
        <v>0</v>
      </c>
      <c r="AP115" s="64">
        <f t="shared" si="765"/>
        <v>0</v>
      </c>
      <c r="AQ115" s="64">
        <f t="shared" si="766"/>
        <v>0</v>
      </c>
      <c r="AR115" s="64">
        <f t="shared" si="767"/>
        <v>0</v>
      </c>
      <c r="AS115" s="64">
        <f t="shared" si="768"/>
        <v>0</v>
      </c>
      <c r="AT115" s="64">
        <f t="shared" si="769"/>
        <v>0</v>
      </c>
      <c r="AU115" s="64">
        <f t="shared" si="770"/>
        <v>0</v>
      </c>
      <c r="AV115" s="64">
        <f t="shared" si="771"/>
        <v>0</v>
      </c>
      <c r="AW115" s="64">
        <f t="shared" si="772"/>
        <v>6</v>
      </c>
      <c r="AX115" s="64">
        <f t="shared" si="773"/>
        <v>66</v>
      </c>
      <c r="AY115" s="65">
        <f t="shared" si="774"/>
        <v>66</v>
      </c>
      <c r="AZ115" s="66"/>
      <c r="BA115" s="66"/>
      <c r="BB115" s="66"/>
      <c r="BC115" s="67">
        <f t="shared" si="775"/>
        <v>0</v>
      </c>
      <c r="BD115" s="64">
        <f t="shared" si="776"/>
        <v>0</v>
      </c>
      <c r="BE115" s="68"/>
      <c r="BF115" s="68"/>
      <c r="BG115" s="85"/>
      <c r="BH115" s="85"/>
      <c r="BI115" s="85"/>
      <c r="BJ115" s="85"/>
      <c r="BK115" s="85"/>
    </row>
    <row r="116" spans="1:64" s="1" customFormat="1" ht="39.950000000000003" customHeight="1" x14ac:dyDescent="0.45">
      <c r="A116" s="3"/>
      <c r="B116" s="45" t="s">
        <v>198</v>
      </c>
      <c r="C116" s="18">
        <v>1982</v>
      </c>
      <c r="D116" s="19" t="s">
        <v>173</v>
      </c>
      <c r="E116" s="18">
        <v>3</v>
      </c>
      <c r="F116" s="3">
        <v>107060002</v>
      </c>
      <c r="G116" s="4"/>
      <c r="H116" s="6"/>
      <c r="I116" s="6"/>
      <c r="J116" s="6"/>
      <c r="K116" s="6"/>
      <c r="L116" s="6"/>
      <c r="M116" s="7"/>
      <c r="N116" s="7"/>
      <c r="O116" s="6"/>
      <c r="P116" s="6"/>
      <c r="Q116" s="6"/>
      <c r="R116" s="6"/>
      <c r="S116" s="6"/>
      <c r="T116" s="7"/>
      <c r="U116" s="7"/>
      <c r="V116" s="6"/>
      <c r="W116" s="6"/>
      <c r="X116" s="6"/>
      <c r="Y116" s="6"/>
      <c r="Z116" s="6"/>
      <c r="AA116" s="7"/>
      <c r="AB116" s="7"/>
      <c r="AC116" s="6">
        <v>11</v>
      </c>
      <c r="AD116" s="6"/>
      <c r="AE116" s="6"/>
      <c r="AF116" s="6"/>
      <c r="AG116" s="6"/>
      <c r="AH116" s="7"/>
      <c r="AI116" s="7">
        <v>11</v>
      </c>
      <c r="AJ116" s="6">
        <v>11</v>
      </c>
      <c r="AK116" s="7">
        <v>11</v>
      </c>
      <c r="AL116" s="6"/>
      <c r="AM116" s="63">
        <f t="shared" ref="AM116" si="780">COUNT(H116:AL116)+COUNTIF(H116:AL116,"8д")+COUNTIF(H116:AL116,"8/3")+COUNTIF(H116:AL116,"3/8")+COUNTIF(H116:AL116,"4/8")+COUNTIF(H116:AL116,"8/4")+COUNTIF(H116:AL116,"3/6")+COUNTIF(H116:AL116,"10/1")+COUNTIF(H116:AL116,"5/6")+COUNTIF(H116:AL116,"6/5")+COUNTIF(H116:AL116,"7/4")+COUNTIF(H116:AL116,"4/7")+COUNTIF(H116:AL116,"4д")+COUNTIF(H116:AL116,"2/9")+COUNTIF(H116:AL116,"2д")+COUNTIF(H116:AL116,"4/6")+COUNTIF(H116:AL116,"2/8")+COUNTIF(H116:AL116,"2/1")+COUNTIF(H116:AL116,"6/3")</f>
        <v>4</v>
      </c>
      <c r="AN116" s="64">
        <f t="shared" ref="AN116" si="781">COUNTIF(H116:AL116,"О")</f>
        <v>0</v>
      </c>
      <c r="AO116" s="64">
        <f t="shared" ref="AO116" si="782">COUNTIF(H116:AL116,"Р")</f>
        <v>0</v>
      </c>
      <c r="AP116" s="64">
        <f t="shared" ref="AP116" si="783">COUNTIF(H116:AL116,"Б")</f>
        <v>0</v>
      </c>
      <c r="AQ116" s="64">
        <f t="shared" ref="AQ116" si="784">COUNTIF(H116:AL116,"Г")+COUNTIF(H116:AL116,"Д")</f>
        <v>0</v>
      </c>
      <c r="AR116" s="64">
        <f t="shared" ref="AR116" si="785">COUNTIF(H116:AL116,"А")</f>
        <v>0</v>
      </c>
      <c r="AS116" s="64">
        <f t="shared" ref="AS116" si="786">COUNTIF(H116:AL116,"У")</f>
        <v>0</v>
      </c>
      <c r="AT116" s="64">
        <f t="shared" ref="AT116" si="787">COUNTIF(H116:AL116,"П")</f>
        <v>0</v>
      </c>
      <c r="AU116" s="64">
        <f t="shared" ref="AU116" si="788">COUNTIF(H116:AL116,"К")+COUNTIF(H116:AL116,"Кд")</f>
        <v>0</v>
      </c>
      <c r="AV116" s="64">
        <f t="shared" ref="AV116" si="789">COUNTIF(H116:AL116,"В")</f>
        <v>0</v>
      </c>
      <c r="AW116" s="64">
        <f t="shared" ref="AW116" si="790">SUM(AM116:AV116)</f>
        <v>4</v>
      </c>
      <c r="AX116" s="64">
        <f t="shared" ref="AX116" si="791">AY116+BD116</f>
        <v>44</v>
      </c>
      <c r="AY116" s="65">
        <f t="shared" ref="AY116" si="792">SUM(H116:AL116)+COUNTIF(H116:AL116,"8/3")*11+COUNTIF(H116:AL116,"3/8")*11+COUNTIF(H116:AL116,"4/8")*12+COUNTIF(H116:AL116,"8/4")*12+COUNTIF(H116:AL116,"2/9")*11+COUNTIF(H116:AL116,"4/7")*11+COUNTIF(H116:AL116,"7/4")*11+COUNTIF(H116:AL116,"6/5")*11+COUNTIF(H116:AL116,"5/6")*11+COUNTIF(H116:AL116,"4/6")*10+COUNTIF(H116:AL116,"2/1")*3+COUNTIF(H116:AL116,"6/3")*9+COUNTIF(H116:AL116,"2/8")*10+COUNTIF(H116:AL116,"1/10")*11</f>
        <v>44</v>
      </c>
      <c r="AZ116" s="66"/>
      <c r="BA116" s="66"/>
      <c r="BB116" s="66">
        <v>11</v>
      </c>
      <c r="BC116" s="67">
        <f t="shared" ref="BC116" si="793">COUNTIF(H116:AL116,"8/3")*8+COUNTIF(H116:AL116,"3/8")*3+COUNTIF(H116:AL116,"4/8")*4+COUNTIF(H116:AL116,"8/4")*8+COUNTIF(H116:AL116,"2/9")*2+COUNTIF(H116:AL116,"4/7")*4+COUNTIF(H116:AL116,"7/4")*7+COUNTIF(H116:AL116,"6/5")*6+COUNTIF(H116:AL116,"5/6")*5+COUNTIF(H116:AL116,"4/6")*4+COUNTIF(H116:AL116,"2/1")*2+COUNTIF(H116:AL116,"6/3")*6+COUNTIF(H116:AL116,"2/8")*2+COUNTIF(H116:AL116,"1/10")*1</f>
        <v>0</v>
      </c>
      <c r="BD116" s="64">
        <f t="shared" ref="BD116" si="794">COUNTIF(H116:AL116,"8д")*8+COUNTIF(H116:AL116,"3д")*3+COUNTIF(H116:AL116,"4д")*4+COUNTIF(H116:AL116,"5д")*5+COUNTIF(H116:AL116,"6д")*6+COUNTIF(H116:AL116,"7д")*7+COUNTIF(H116:AL116,"2д")*2+COUNTIF(H116:AL116,"1д")*1</f>
        <v>0</v>
      </c>
      <c r="BE116" s="68"/>
      <c r="BF116" s="68"/>
      <c r="BG116" s="85"/>
      <c r="BH116" s="85"/>
      <c r="BI116" s="85"/>
      <c r="BJ116" s="85"/>
      <c r="BK116" s="85"/>
    </row>
    <row r="117" spans="1:64" s="1" customFormat="1" ht="39.950000000000003" customHeight="1" x14ac:dyDescent="0.45">
      <c r="A117" s="3">
        <v>74</v>
      </c>
      <c r="B117" s="38" t="s">
        <v>156</v>
      </c>
      <c r="C117" s="16">
        <v>935</v>
      </c>
      <c r="D117" s="5" t="s">
        <v>149</v>
      </c>
      <c r="E117" s="16">
        <v>6</v>
      </c>
      <c r="F117" s="3">
        <v>107030001</v>
      </c>
      <c r="G117" s="4"/>
      <c r="H117" s="6"/>
      <c r="I117" s="6"/>
      <c r="J117" s="6"/>
      <c r="K117" s="6"/>
      <c r="L117" s="6"/>
      <c r="M117" s="7"/>
      <c r="N117" s="7"/>
      <c r="O117" s="6"/>
      <c r="P117" s="6"/>
      <c r="Q117" s="6"/>
      <c r="R117" s="6"/>
      <c r="S117" s="6"/>
      <c r="T117" s="7">
        <v>8</v>
      </c>
      <c r="U117" s="7"/>
      <c r="V117" s="6"/>
      <c r="W117" s="6"/>
      <c r="X117" s="6">
        <v>8</v>
      </c>
      <c r="Y117" s="6"/>
      <c r="Z117" s="6"/>
      <c r="AA117" s="7"/>
      <c r="AB117" s="7"/>
      <c r="AC117" s="6"/>
      <c r="AD117" s="6"/>
      <c r="AE117" s="6"/>
      <c r="AF117" s="6"/>
      <c r="AG117" s="6"/>
      <c r="AH117" s="7"/>
      <c r="AI117" s="7"/>
      <c r="AJ117" s="6"/>
      <c r="AK117" s="7"/>
      <c r="AL117" s="8"/>
      <c r="AM117" s="63">
        <f t="shared" si="762"/>
        <v>2</v>
      </c>
      <c r="AN117" s="64">
        <f t="shared" si="763"/>
        <v>0</v>
      </c>
      <c r="AO117" s="64">
        <f t="shared" si="764"/>
        <v>0</v>
      </c>
      <c r="AP117" s="64">
        <f t="shared" si="765"/>
        <v>0</v>
      </c>
      <c r="AQ117" s="64">
        <f t="shared" si="766"/>
        <v>0</v>
      </c>
      <c r="AR117" s="64">
        <f t="shared" si="767"/>
        <v>0</v>
      </c>
      <c r="AS117" s="64">
        <f t="shared" si="768"/>
        <v>0</v>
      </c>
      <c r="AT117" s="64">
        <f t="shared" si="769"/>
        <v>0</v>
      </c>
      <c r="AU117" s="64">
        <f t="shared" si="770"/>
        <v>0</v>
      </c>
      <c r="AV117" s="64">
        <f t="shared" si="771"/>
        <v>0</v>
      </c>
      <c r="AW117" s="64">
        <f t="shared" si="772"/>
        <v>2</v>
      </c>
      <c r="AX117" s="64">
        <f t="shared" si="773"/>
        <v>16</v>
      </c>
      <c r="AY117" s="65">
        <f t="shared" si="774"/>
        <v>16</v>
      </c>
      <c r="AZ117" s="66"/>
      <c r="BA117" s="66"/>
      <c r="BB117" s="66"/>
      <c r="BC117" s="67">
        <f t="shared" si="775"/>
        <v>0</v>
      </c>
      <c r="BD117" s="64">
        <f t="shared" si="776"/>
        <v>0</v>
      </c>
      <c r="BE117" s="68"/>
      <c r="BF117" s="68"/>
      <c r="BG117" s="85"/>
      <c r="BH117" s="85"/>
      <c r="BI117" s="85"/>
      <c r="BJ117" s="85">
        <f t="shared" ref="BJ117:BJ119" si="795">BG117*0.2</f>
        <v>0</v>
      </c>
      <c r="BK117" s="85"/>
      <c r="BL117" s="87">
        <f t="shared" ref="BL117:BL119" si="796">BG117+BH117+BI117+BJ117+BK117</f>
        <v>0</v>
      </c>
    </row>
    <row r="118" spans="1:64" s="1" customFormat="1" ht="39.950000000000003" customHeight="1" x14ac:dyDescent="0.45">
      <c r="A118" s="3"/>
      <c r="B118" s="38" t="s">
        <v>156</v>
      </c>
      <c r="C118" s="16">
        <v>935</v>
      </c>
      <c r="D118" s="5" t="s">
        <v>149</v>
      </c>
      <c r="E118" s="16">
        <v>6</v>
      </c>
      <c r="F118" s="3">
        <v>107060001</v>
      </c>
      <c r="G118" s="4"/>
      <c r="H118" s="6">
        <v>11</v>
      </c>
      <c r="I118" s="6">
        <v>11</v>
      </c>
      <c r="J118" s="6">
        <v>11</v>
      </c>
      <c r="K118" s="6">
        <v>11</v>
      </c>
      <c r="L118" s="6">
        <v>11</v>
      </c>
      <c r="M118" s="7">
        <v>11</v>
      </c>
      <c r="N118" s="7">
        <v>11</v>
      </c>
      <c r="O118" s="6">
        <v>11</v>
      </c>
      <c r="P118" s="6">
        <v>11</v>
      </c>
      <c r="Q118" s="6">
        <v>11</v>
      </c>
      <c r="R118" s="6">
        <v>11</v>
      </c>
      <c r="S118" s="6">
        <v>11</v>
      </c>
      <c r="T118" s="7"/>
      <c r="U118" s="7">
        <v>11</v>
      </c>
      <c r="V118" s="6">
        <v>11</v>
      </c>
      <c r="W118" s="6">
        <v>11</v>
      </c>
      <c r="X118" s="6"/>
      <c r="Y118" s="6">
        <v>11</v>
      </c>
      <c r="Z118" s="6">
        <v>11</v>
      </c>
      <c r="AA118" s="7">
        <v>11</v>
      </c>
      <c r="AB118" s="7">
        <v>11</v>
      </c>
      <c r="AC118" s="6">
        <v>11</v>
      </c>
      <c r="AD118" s="6">
        <v>11</v>
      </c>
      <c r="AE118" s="6">
        <v>11</v>
      </c>
      <c r="AF118" s="6">
        <v>11</v>
      </c>
      <c r="AG118" s="6">
        <v>8</v>
      </c>
      <c r="AH118" s="7" t="s">
        <v>225</v>
      </c>
      <c r="AI118" s="7" t="s">
        <v>226</v>
      </c>
      <c r="AJ118" s="6" t="s">
        <v>226</v>
      </c>
      <c r="AK118" s="7" t="s">
        <v>226</v>
      </c>
      <c r="AL118" s="8" t="s">
        <v>226</v>
      </c>
      <c r="AM118" s="63">
        <f t="shared" si="762"/>
        <v>25</v>
      </c>
      <c r="AN118" s="64">
        <f t="shared" si="763"/>
        <v>0</v>
      </c>
      <c r="AO118" s="64">
        <f t="shared" si="764"/>
        <v>0</v>
      </c>
      <c r="AP118" s="64">
        <f t="shared" si="765"/>
        <v>0</v>
      </c>
      <c r="AQ118" s="64">
        <f t="shared" si="766"/>
        <v>0</v>
      </c>
      <c r="AR118" s="64">
        <f t="shared" si="767"/>
        <v>0</v>
      </c>
      <c r="AS118" s="64">
        <f t="shared" si="768"/>
        <v>0</v>
      </c>
      <c r="AT118" s="64">
        <f t="shared" si="769"/>
        <v>0</v>
      </c>
      <c r="AU118" s="64">
        <f t="shared" si="770"/>
        <v>0</v>
      </c>
      <c r="AV118" s="64">
        <f t="shared" si="771"/>
        <v>4</v>
      </c>
      <c r="AW118" s="64">
        <f t="shared" si="772"/>
        <v>29</v>
      </c>
      <c r="AX118" s="64">
        <f t="shared" si="773"/>
        <v>269</v>
      </c>
      <c r="AY118" s="65">
        <f t="shared" si="774"/>
        <v>261</v>
      </c>
      <c r="AZ118" s="66"/>
      <c r="BA118" s="66"/>
      <c r="BB118" s="66"/>
      <c r="BC118" s="67">
        <f t="shared" si="775"/>
        <v>0</v>
      </c>
      <c r="BD118" s="64">
        <f t="shared" si="776"/>
        <v>8</v>
      </c>
      <c r="BE118" s="68"/>
      <c r="BF118" s="68"/>
      <c r="BG118" s="85">
        <f>67082/163.33*AY118</f>
        <v>107196.48564256412</v>
      </c>
      <c r="BH118" s="85">
        <f>67082/163.33*BD118</f>
        <v>3285.7160350211225</v>
      </c>
      <c r="BI118" s="85"/>
      <c r="BJ118" s="85">
        <f t="shared" si="795"/>
        <v>21439.297128512826</v>
      </c>
      <c r="BK118" s="85"/>
      <c r="BL118" s="87">
        <f t="shared" si="796"/>
        <v>131921.49880609807</v>
      </c>
    </row>
    <row r="119" spans="1:64" s="1" customFormat="1" ht="39.950000000000003" customHeight="1" x14ac:dyDescent="0.45">
      <c r="A119" s="3">
        <v>75</v>
      </c>
      <c r="B119" s="36" t="s">
        <v>110</v>
      </c>
      <c r="C119" s="34">
        <v>936</v>
      </c>
      <c r="D119" s="11" t="s">
        <v>86</v>
      </c>
      <c r="E119" s="34">
        <v>9</v>
      </c>
      <c r="F119" s="12">
        <v>107060001</v>
      </c>
      <c r="G119" s="8"/>
      <c r="H119" s="6">
        <v>11</v>
      </c>
      <c r="I119" s="6">
        <v>11</v>
      </c>
      <c r="J119" s="6">
        <v>11</v>
      </c>
      <c r="K119" s="6">
        <v>11</v>
      </c>
      <c r="L119" s="6">
        <v>11</v>
      </c>
      <c r="M119" s="7">
        <v>11</v>
      </c>
      <c r="N119" s="7">
        <v>11</v>
      </c>
      <c r="O119" s="6">
        <v>11</v>
      </c>
      <c r="P119" s="6">
        <v>11</v>
      </c>
      <c r="Q119" s="6">
        <v>11</v>
      </c>
      <c r="R119" s="6">
        <v>11</v>
      </c>
      <c r="S119" s="6">
        <v>11</v>
      </c>
      <c r="T119" s="7">
        <v>11</v>
      </c>
      <c r="U119" s="7">
        <v>11</v>
      </c>
      <c r="V119" s="6" t="s">
        <v>225</v>
      </c>
      <c r="W119" s="6">
        <v>8</v>
      </c>
      <c r="X119" s="6" t="s">
        <v>226</v>
      </c>
      <c r="Y119" s="6" t="s">
        <v>226</v>
      </c>
      <c r="Z119" s="6" t="s">
        <v>226</v>
      </c>
      <c r="AA119" s="7" t="s">
        <v>226</v>
      </c>
      <c r="AB119" s="7" t="s">
        <v>226</v>
      </c>
      <c r="AC119" s="6">
        <v>8</v>
      </c>
      <c r="AD119" s="6" t="s">
        <v>226</v>
      </c>
      <c r="AE119" s="6" t="s">
        <v>226</v>
      </c>
      <c r="AF119" s="6" t="s">
        <v>226</v>
      </c>
      <c r="AG119" s="6" t="s">
        <v>226</v>
      </c>
      <c r="AH119" s="7" t="s">
        <v>226</v>
      </c>
      <c r="AI119" s="7" t="s">
        <v>226</v>
      </c>
      <c r="AJ119" s="6" t="s">
        <v>226</v>
      </c>
      <c r="AK119" s="7" t="s">
        <v>226</v>
      </c>
      <c r="AL119" s="6" t="s">
        <v>225</v>
      </c>
      <c r="AM119" s="63">
        <f t="shared" si="762"/>
        <v>18</v>
      </c>
      <c r="AN119" s="64">
        <f t="shared" si="763"/>
        <v>0</v>
      </c>
      <c r="AO119" s="64">
        <f t="shared" si="764"/>
        <v>0</v>
      </c>
      <c r="AP119" s="64">
        <f t="shared" si="765"/>
        <v>0</v>
      </c>
      <c r="AQ119" s="64">
        <f t="shared" si="766"/>
        <v>0</v>
      </c>
      <c r="AR119" s="64">
        <f t="shared" si="767"/>
        <v>0</v>
      </c>
      <c r="AS119" s="64">
        <f t="shared" si="768"/>
        <v>0</v>
      </c>
      <c r="AT119" s="64">
        <f t="shared" si="769"/>
        <v>0</v>
      </c>
      <c r="AU119" s="64">
        <f t="shared" si="770"/>
        <v>0</v>
      </c>
      <c r="AV119" s="64">
        <f t="shared" si="771"/>
        <v>13</v>
      </c>
      <c r="AW119" s="64">
        <f t="shared" si="772"/>
        <v>31</v>
      </c>
      <c r="AX119" s="64">
        <f t="shared" si="773"/>
        <v>186</v>
      </c>
      <c r="AY119" s="65">
        <f t="shared" si="774"/>
        <v>170</v>
      </c>
      <c r="AZ119" s="66"/>
      <c r="BA119" s="66"/>
      <c r="BB119" s="66"/>
      <c r="BC119" s="67">
        <f t="shared" si="775"/>
        <v>0</v>
      </c>
      <c r="BD119" s="64">
        <f t="shared" si="776"/>
        <v>16</v>
      </c>
      <c r="BE119" s="68"/>
      <c r="BF119" s="68"/>
      <c r="BG119" s="85">
        <f>108188/163.33*AY119</f>
        <v>112606.13481907794</v>
      </c>
      <c r="BH119" s="85">
        <f>108188/163.33*BD119</f>
        <v>10598.224453560277</v>
      </c>
      <c r="BI119" s="85"/>
      <c r="BJ119" s="85">
        <f t="shared" si="795"/>
        <v>22521.226963815589</v>
      </c>
      <c r="BK119" s="85"/>
      <c r="BL119" s="87">
        <f t="shared" si="796"/>
        <v>145725.58623645382</v>
      </c>
    </row>
    <row r="120" spans="1:64" s="1" customFormat="1" ht="48" customHeight="1" x14ac:dyDescent="0.45">
      <c r="A120" s="3">
        <v>76</v>
      </c>
      <c r="B120" s="36" t="s">
        <v>48</v>
      </c>
      <c r="C120" s="14">
        <v>937</v>
      </c>
      <c r="D120" s="23" t="s">
        <v>49</v>
      </c>
      <c r="E120" s="16"/>
      <c r="F120" s="3">
        <v>107030001</v>
      </c>
      <c r="G120" s="4"/>
      <c r="H120" s="6">
        <v>8</v>
      </c>
      <c r="I120" s="6">
        <v>8</v>
      </c>
      <c r="J120" s="6">
        <v>8</v>
      </c>
      <c r="K120" s="6">
        <v>8</v>
      </c>
      <c r="L120" s="6">
        <v>8</v>
      </c>
      <c r="M120" s="7">
        <v>8</v>
      </c>
      <c r="N120" s="7">
        <v>8</v>
      </c>
      <c r="O120" s="6">
        <v>8</v>
      </c>
      <c r="P120" s="6">
        <v>8</v>
      </c>
      <c r="Q120" s="6">
        <v>8</v>
      </c>
      <c r="R120" s="6">
        <v>8</v>
      </c>
      <c r="S120" s="6">
        <v>11</v>
      </c>
      <c r="T120" s="7">
        <v>11</v>
      </c>
      <c r="U120" s="7">
        <v>11</v>
      </c>
      <c r="V120" s="6">
        <v>11</v>
      </c>
      <c r="W120" s="6">
        <v>11</v>
      </c>
      <c r="X120" s="6">
        <v>9</v>
      </c>
      <c r="Y120" s="6">
        <v>8</v>
      </c>
      <c r="Z120" s="6">
        <v>8</v>
      </c>
      <c r="AA120" s="7">
        <v>8</v>
      </c>
      <c r="AB120" s="7" t="s">
        <v>225</v>
      </c>
      <c r="AC120" s="6" t="s">
        <v>226</v>
      </c>
      <c r="AD120" s="6" t="s">
        <v>226</v>
      </c>
      <c r="AE120" s="6" t="s">
        <v>226</v>
      </c>
      <c r="AF120" s="6" t="s">
        <v>226</v>
      </c>
      <c r="AG120" s="6" t="s">
        <v>226</v>
      </c>
      <c r="AH120" s="7" t="s">
        <v>226</v>
      </c>
      <c r="AI120" s="7" t="s">
        <v>226</v>
      </c>
      <c r="AJ120" s="6" t="s">
        <v>226</v>
      </c>
      <c r="AK120" s="7" t="s">
        <v>226</v>
      </c>
      <c r="AL120" s="6" t="s">
        <v>225</v>
      </c>
      <c r="AM120" s="63">
        <f>COUNT(H120:AL120)+COUNTIF(H120:AL120,"8д")+COUNTIF(H120:AL120,"8/3")+COUNTIF(H120:AL120,"3/8")+COUNTIF(H120:AL120,"4/8")+COUNTIF(H120:AL120,"8/4")+COUNTIF(H120:AL120,"3/6")+COUNTIF(H120:AL120,"10/1")+COUNTIF(H120:AL120,"5/6")+COUNTIF(H120:AL120,"6/5")+COUNTIF(H120:AL120,"7/4")+COUNTIF(H120:AL120,"4/7")+COUNTIF(H120:AL120,"4д")+COUNTIF(H120:AL120,"2/9")+COUNTIF(H120:AL120,"2д")+COUNTIF(H120:AL120,"4/6")+COUNTIF(H120:AL120,"2/8")+COUNTIF(H120:AL120,"2/1")+COUNTIF(H120:AL120,"6/3")+COUNTIF(H120:AL120,"4/4")+COUNTIF(H120:AL120,"2/6")</f>
        <v>22</v>
      </c>
      <c r="AN120" s="64">
        <f t="shared" si="763"/>
        <v>0</v>
      </c>
      <c r="AO120" s="64">
        <f t="shared" si="764"/>
        <v>0</v>
      </c>
      <c r="AP120" s="64">
        <f t="shared" si="765"/>
        <v>0</v>
      </c>
      <c r="AQ120" s="64">
        <f t="shared" si="766"/>
        <v>0</v>
      </c>
      <c r="AR120" s="64">
        <f t="shared" si="767"/>
        <v>0</v>
      </c>
      <c r="AS120" s="64">
        <f t="shared" si="768"/>
        <v>0</v>
      </c>
      <c r="AT120" s="64">
        <f t="shared" si="769"/>
        <v>0</v>
      </c>
      <c r="AU120" s="64">
        <f t="shared" si="770"/>
        <v>0</v>
      </c>
      <c r="AV120" s="64">
        <f t="shared" si="771"/>
        <v>9</v>
      </c>
      <c r="AW120" s="64">
        <f t="shared" si="772"/>
        <v>31</v>
      </c>
      <c r="AX120" s="64">
        <f t="shared" si="773"/>
        <v>192</v>
      </c>
      <c r="AY120" s="65">
        <f>SUM(H120:AL120)+COUNTIF(H120:AL120,"8/3")*11+COUNTIF(H120:AL120,"3/8")*11+COUNTIF(H120:AL120,"4/8")*12+COUNTIF(H120:AL120,"8/4")*12+COUNTIF(H120:AL120,"2/9")*11+COUNTIF(H120:AL120,"4/7")*11+COUNTIF(H120:AL120,"7/4")*11+COUNTIF(H120:AL120,"6/5")*11+COUNTIF(H120:AL120,"5/6")*11+COUNTIF(H120:AL120,"4/6")*10+COUNTIF(H120:AL120,"2/1")*3+COUNTIF(H120:AL120,"6/3")*9+COUNTIF(H120:AL120,"2/8")*10+COUNTIF(H120:AL120,"1/10")*11+COUNTIF(H120:AL120,"4/4")*8+COUNTIF(H120:AL120,"2/6")*8</f>
        <v>176</v>
      </c>
      <c r="AZ120" s="66"/>
      <c r="BA120" s="66"/>
      <c r="BB120" s="66"/>
      <c r="BC120" s="67">
        <f>COUNTIF(H120:AL120,"8/3")*8+COUNTIF(H120:AL120,"3/8")*3+COUNTIF(H120:AL120,"4/8")*4+COUNTIF(H120:AL120,"8/4")*8+COUNTIF(H120:AL120,"2/9")*2+COUNTIF(H120:AL120,"4/7")*4+COUNTIF(H120:AL120,"7/4")*7+COUNTIF(H120:AL120,"6/5")*6+COUNTIF(H120:AL120,"5/6")*5+COUNTIF(H120:AL120,"4/6")*4+COUNTIF(H120:AL120,"2/1")*2+COUNTIF(H120:AL120,"6/3")*6+COUNTIF(H120:AL120,"2/8")*2+COUNTIF(H120:AL120,"1/10")*1+COUNTIF(H120:AL120,"2/6")*2+COUNTIF(H120:AL120,"4/4")*4</f>
        <v>0</v>
      </c>
      <c r="BD120" s="64">
        <f t="shared" si="776"/>
        <v>16</v>
      </c>
      <c r="BE120" s="68"/>
      <c r="BF120" s="68"/>
      <c r="BG120" s="85"/>
      <c r="BH120" s="85"/>
      <c r="BI120" s="85"/>
      <c r="BJ120" s="85"/>
      <c r="BK120" s="85"/>
    </row>
    <row r="121" spans="1:64" s="1" customFormat="1" ht="80.25" customHeight="1" x14ac:dyDescent="0.45">
      <c r="A121" s="3">
        <v>77</v>
      </c>
      <c r="B121" s="37" t="s">
        <v>109</v>
      </c>
      <c r="C121" s="34">
        <v>1185</v>
      </c>
      <c r="D121" s="11" t="s">
        <v>279</v>
      </c>
      <c r="E121" s="34">
        <v>8</v>
      </c>
      <c r="F121" s="12">
        <v>107030001</v>
      </c>
      <c r="G121" s="8"/>
      <c r="H121" s="6"/>
      <c r="I121" s="6"/>
      <c r="J121" s="6"/>
      <c r="K121" s="6"/>
      <c r="L121" s="6"/>
      <c r="M121" s="7"/>
      <c r="N121" s="7"/>
      <c r="O121" s="6"/>
      <c r="P121" s="6">
        <v>8</v>
      </c>
      <c r="Q121" s="6">
        <v>8</v>
      </c>
      <c r="R121" s="6">
        <v>8</v>
      </c>
      <c r="S121" s="6">
        <v>8</v>
      </c>
      <c r="T121" s="7">
        <v>8</v>
      </c>
      <c r="U121" s="7">
        <v>8</v>
      </c>
      <c r="V121" s="6">
        <v>8</v>
      </c>
      <c r="W121" s="6" t="s">
        <v>225</v>
      </c>
      <c r="X121" s="6" t="s">
        <v>226</v>
      </c>
      <c r="Y121" s="6" t="s">
        <v>226</v>
      </c>
      <c r="Z121" s="6" t="s">
        <v>226</v>
      </c>
      <c r="AA121" s="7" t="s">
        <v>226</v>
      </c>
      <c r="AB121" s="7" t="s">
        <v>226</v>
      </c>
      <c r="AC121" s="6" t="s">
        <v>226</v>
      </c>
      <c r="AD121" s="6" t="s">
        <v>226</v>
      </c>
      <c r="AE121" s="6" t="s">
        <v>226</v>
      </c>
      <c r="AF121" s="6" t="s">
        <v>226</v>
      </c>
      <c r="AG121" s="6" t="s">
        <v>226</v>
      </c>
      <c r="AH121" s="7" t="s">
        <v>226</v>
      </c>
      <c r="AI121" s="7" t="s">
        <v>226</v>
      </c>
      <c r="AJ121" s="6" t="s">
        <v>226</v>
      </c>
      <c r="AK121" s="7" t="s">
        <v>226</v>
      </c>
      <c r="AL121" s="6"/>
      <c r="AM121" s="63">
        <f t="shared" si="762"/>
        <v>8</v>
      </c>
      <c r="AN121" s="64">
        <f t="shared" si="763"/>
        <v>0</v>
      </c>
      <c r="AO121" s="64">
        <f t="shared" si="764"/>
        <v>0</v>
      </c>
      <c r="AP121" s="64">
        <f t="shared" si="765"/>
        <v>0</v>
      </c>
      <c r="AQ121" s="64">
        <f t="shared" si="766"/>
        <v>0</v>
      </c>
      <c r="AR121" s="64">
        <f t="shared" si="767"/>
        <v>0</v>
      </c>
      <c r="AS121" s="64">
        <f t="shared" si="768"/>
        <v>0</v>
      </c>
      <c r="AT121" s="64">
        <f t="shared" si="769"/>
        <v>0</v>
      </c>
      <c r="AU121" s="64">
        <f t="shared" si="770"/>
        <v>0</v>
      </c>
      <c r="AV121" s="64">
        <f t="shared" si="771"/>
        <v>14</v>
      </c>
      <c r="AW121" s="64">
        <f t="shared" si="772"/>
        <v>22</v>
      </c>
      <c r="AX121" s="64">
        <f t="shared" si="773"/>
        <v>64</v>
      </c>
      <c r="AY121" s="65">
        <f t="shared" si="774"/>
        <v>56</v>
      </c>
      <c r="AZ121" s="66"/>
      <c r="BA121" s="66"/>
      <c r="BB121" s="66"/>
      <c r="BC121" s="67">
        <f t="shared" si="775"/>
        <v>0</v>
      </c>
      <c r="BD121" s="64">
        <f t="shared" si="776"/>
        <v>8</v>
      </c>
      <c r="BE121" s="68"/>
      <c r="BF121" s="68"/>
      <c r="BG121" s="85"/>
      <c r="BH121" s="85"/>
      <c r="BI121" s="85"/>
      <c r="BJ121" s="85">
        <f t="shared" ref="BJ121" si="797">BG121*0.2</f>
        <v>0</v>
      </c>
      <c r="BK121" s="85"/>
      <c r="BL121" s="87">
        <f>BG121+BH121+BI121+BJ121+BK121</f>
        <v>0</v>
      </c>
    </row>
    <row r="122" spans="1:64" s="1" customFormat="1" ht="39.950000000000003" customHeight="1" x14ac:dyDescent="0.45">
      <c r="A122" s="3"/>
      <c r="B122" s="37" t="s">
        <v>109</v>
      </c>
      <c r="C122" s="34">
        <v>1185</v>
      </c>
      <c r="D122" s="11" t="s">
        <v>173</v>
      </c>
      <c r="E122" s="34">
        <v>3</v>
      </c>
      <c r="F122" s="12">
        <v>107060001</v>
      </c>
      <c r="G122" s="8"/>
      <c r="H122" s="6">
        <v>11</v>
      </c>
      <c r="I122" s="6">
        <v>11</v>
      </c>
      <c r="J122" s="6">
        <v>11</v>
      </c>
      <c r="K122" s="6">
        <v>11</v>
      </c>
      <c r="L122" s="6">
        <v>11</v>
      </c>
      <c r="M122" s="7">
        <v>11</v>
      </c>
      <c r="N122" s="7">
        <v>11</v>
      </c>
      <c r="O122" s="6">
        <v>11</v>
      </c>
      <c r="P122" s="6"/>
      <c r="Q122" s="6"/>
      <c r="R122" s="6"/>
      <c r="S122" s="6"/>
      <c r="T122" s="7"/>
      <c r="U122" s="7"/>
      <c r="V122" s="6"/>
      <c r="W122" s="6"/>
      <c r="X122" s="6"/>
      <c r="Y122" s="6"/>
      <c r="Z122" s="6"/>
      <c r="AA122" s="7"/>
      <c r="AB122" s="13"/>
      <c r="AC122" s="6"/>
      <c r="AD122" s="6"/>
      <c r="AE122" s="6"/>
      <c r="AF122" s="6"/>
      <c r="AG122" s="8"/>
      <c r="AH122" s="7"/>
      <c r="AI122" s="7"/>
      <c r="AJ122" s="6"/>
      <c r="AK122" s="7"/>
      <c r="AL122" s="6"/>
      <c r="AM122" s="63">
        <f t="shared" si="762"/>
        <v>8</v>
      </c>
      <c r="AN122" s="64">
        <f t="shared" si="763"/>
        <v>0</v>
      </c>
      <c r="AO122" s="64">
        <f t="shared" si="764"/>
        <v>0</v>
      </c>
      <c r="AP122" s="64">
        <f t="shared" si="765"/>
        <v>0</v>
      </c>
      <c r="AQ122" s="64">
        <f t="shared" si="766"/>
        <v>0</v>
      </c>
      <c r="AR122" s="64">
        <f t="shared" si="767"/>
        <v>0</v>
      </c>
      <c r="AS122" s="64">
        <f t="shared" si="768"/>
        <v>0</v>
      </c>
      <c r="AT122" s="64">
        <f t="shared" si="769"/>
        <v>0</v>
      </c>
      <c r="AU122" s="64">
        <f t="shared" si="770"/>
        <v>0</v>
      </c>
      <c r="AV122" s="64">
        <f t="shared" si="771"/>
        <v>0</v>
      </c>
      <c r="AW122" s="64">
        <f t="shared" si="772"/>
        <v>8</v>
      </c>
      <c r="AX122" s="64">
        <f t="shared" si="773"/>
        <v>88</v>
      </c>
      <c r="AY122" s="65">
        <f t="shared" si="774"/>
        <v>88</v>
      </c>
      <c r="AZ122" s="66"/>
      <c r="BA122" s="66"/>
      <c r="BB122" s="66"/>
      <c r="BC122" s="67">
        <f t="shared" si="775"/>
        <v>0</v>
      </c>
      <c r="BD122" s="64">
        <f t="shared" si="776"/>
        <v>0</v>
      </c>
      <c r="BE122" s="68"/>
      <c r="BF122" s="68"/>
      <c r="BG122" s="85"/>
      <c r="BH122" s="85"/>
      <c r="BI122" s="85"/>
      <c r="BJ122" s="85"/>
      <c r="BK122" s="85"/>
    </row>
    <row r="123" spans="1:64" s="1" customFormat="1" ht="39.950000000000003" customHeight="1" x14ac:dyDescent="0.45">
      <c r="A123" s="3"/>
      <c r="B123" s="37" t="s">
        <v>109</v>
      </c>
      <c r="C123" s="34">
        <v>1185</v>
      </c>
      <c r="D123" s="11" t="s">
        <v>279</v>
      </c>
      <c r="E123" s="34">
        <v>8</v>
      </c>
      <c r="F123" s="12">
        <v>107060003</v>
      </c>
      <c r="G123" s="8"/>
      <c r="H123" s="6"/>
      <c r="I123" s="6"/>
      <c r="J123" s="6"/>
      <c r="K123" s="6"/>
      <c r="L123" s="6"/>
      <c r="M123" s="7"/>
      <c r="N123" s="7"/>
      <c r="O123" s="6"/>
      <c r="P123" s="6"/>
      <c r="Q123" s="6"/>
      <c r="R123" s="6"/>
      <c r="S123" s="6"/>
      <c r="T123" s="7"/>
      <c r="U123" s="7"/>
      <c r="V123" s="6"/>
      <c r="W123" s="6"/>
      <c r="X123" s="6"/>
      <c r="Y123" s="6"/>
      <c r="Z123" s="6"/>
      <c r="AA123" s="7"/>
      <c r="AB123" s="13"/>
      <c r="AC123" s="6"/>
      <c r="AD123" s="6"/>
      <c r="AE123" s="6"/>
      <c r="AF123" s="6"/>
      <c r="AG123" s="8"/>
      <c r="AH123" s="7"/>
      <c r="AI123" s="7"/>
      <c r="AJ123" s="6"/>
      <c r="AK123" s="7"/>
      <c r="AL123" s="6" t="s">
        <v>225</v>
      </c>
      <c r="AM123" s="63">
        <f t="shared" ref="AM123" si="798">COUNT(H123:AL123)+COUNTIF(H123:AL123,"8д")+COUNTIF(H123:AL123,"8/3")+COUNTIF(H123:AL123,"3/8")+COUNTIF(H123:AL123,"4/8")+COUNTIF(H123:AL123,"8/4")+COUNTIF(H123:AL123,"3/6")+COUNTIF(H123:AL123,"10/1")+COUNTIF(H123:AL123,"5/6")+COUNTIF(H123:AL123,"6/5")+COUNTIF(H123:AL123,"7/4")+COUNTIF(H123:AL123,"4/7")+COUNTIF(H123:AL123,"4д")+COUNTIF(H123:AL123,"2/9")+COUNTIF(H123:AL123,"2д")+COUNTIF(H123:AL123,"4/6")+COUNTIF(H123:AL123,"2/8")+COUNTIF(H123:AL123,"2/1")+COUNTIF(H123:AL123,"6/3")</f>
        <v>1</v>
      </c>
      <c r="AN123" s="64">
        <f t="shared" ref="AN123" si="799">COUNTIF(H123:AL123,"О")</f>
        <v>0</v>
      </c>
      <c r="AO123" s="64">
        <f t="shared" ref="AO123" si="800">COUNTIF(H123:AL123,"Р")</f>
        <v>0</v>
      </c>
      <c r="AP123" s="64">
        <f t="shared" ref="AP123" si="801">COUNTIF(H123:AL123,"Б")</f>
        <v>0</v>
      </c>
      <c r="AQ123" s="64">
        <f t="shared" ref="AQ123" si="802">COUNTIF(H123:AL123,"Г")+COUNTIF(H123:AL123,"Д")</f>
        <v>0</v>
      </c>
      <c r="AR123" s="64">
        <f t="shared" ref="AR123" si="803">COUNTIF(H123:AL123,"А")</f>
        <v>0</v>
      </c>
      <c r="AS123" s="64">
        <f t="shared" ref="AS123" si="804">COUNTIF(H123:AL123,"У")</f>
        <v>0</v>
      </c>
      <c r="AT123" s="64">
        <f t="shared" ref="AT123" si="805">COUNTIF(H123:AL123,"П")</f>
        <v>0</v>
      </c>
      <c r="AU123" s="64">
        <f t="shared" ref="AU123" si="806">COUNTIF(H123:AL123,"К")+COUNTIF(H123:AL123,"Кд")</f>
        <v>0</v>
      </c>
      <c r="AV123" s="64">
        <f t="shared" ref="AV123" si="807">COUNTIF(H123:AL123,"В")</f>
        <v>0</v>
      </c>
      <c r="AW123" s="64">
        <f t="shared" ref="AW123" si="808">SUM(AM123:AV123)</f>
        <v>1</v>
      </c>
      <c r="AX123" s="64">
        <f t="shared" ref="AX123" si="809">AY123+BD123</f>
        <v>8</v>
      </c>
      <c r="AY123" s="65">
        <f t="shared" ref="AY123" si="810">SUM(H123:AL123)+COUNTIF(H123:AL123,"8/3")*11+COUNTIF(H123:AL123,"3/8")*11+COUNTIF(H123:AL123,"4/8")*12+COUNTIF(H123:AL123,"8/4")*12+COUNTIF(H123:AL123,"2/9")*11+COUNTIF(H123:AL123,"4/7")*11+COUNTIF(H123:AL123,"7/4")*11+COUNTIF(H123:AL123,"6/5")*11+COUNTIF(H123:AL123,"5/6")*11+COUNTIF(H123:AL123,"4/6")*10+COUNTIF(H123:AL123,"2/1")*3+COUNTIF(H123:AL123,"6/3")*9+COUNTIF(H123:AL123,"2/8")*10+COUNTIF(H123:AL123,"1/10")*11</f>
        <v>0</v>
      </c>
      <c r="AZ123" s="66"/>
      <c r="BA123" s="66"/>
      <c r="BB123" s="66"/>
      <c r="BC123" s="67">
        <f t="shared" ref="BC123" si="811">COUNTIF(H123:AL123,"8/3")*8+COUNTIF(H123:AL123,"3/8")*3+COUNTIF(H123:AL123,"4/8")*4+COUNTIF(H123:AL123,"8/4")*8+COUNTIF(H123:AL123,"2/9")*2+COUNTIF(H123:AL123,"4/7")*4+COUNTIF(H123:AL123,"7/4")*7+COUNTIF(H123:AL123,"6/5")*6+COUNTIF(H123:AL123,"5/6")*5+COUNTIF(H123:AL123,"4/6")*4+COUNTIF(H123:AL123,"2/1")*2+COUNTIF(H123:AL123,"6/3")*6+COUNTIF(H123:AL123,"2/8")*2+COUNTIF(H123:AL123,"1/10")*1</f>
        <v>0</v>
      </c>
      <c r="BD123" s="64">
        <f t="shared" ref="BD123" si="812">COUNTIF(H123:AL123,"8д")*8+COUNTIF(H123:AL123,"3д")*3+COUNTIF(H123:AL123,"4д")*4+COUNTIF(H123:AL123,"5д")*5+COUNTIF(H123:AL123,"6д")*6+COUNTIF(H123:AL123,"7д")*7+COUNTIF(H123:AL123,"2д")*2+COUNTIF(H123:AL123,"1д")*1</f>
        <v>8</v>
      </c>
      <c r="BE123" s="68"/>
      <c r="BF123" s="68"/>
      <c r="BG123" s="85">
        <f>95734/163.33*AY123</f>
        <v>0</v>
      </c>
      <c r="BH123" s="85">
        <f>95734/163.33*BD123</f>
        <v>4689.107940978387</v>
      </c>
      <c r="BI123" s="85"/>
      <c r="BJ123" s="85">
        <f t="shared" ref="BJ123:BJ124" si="813">BG123*0.2</f>
        <v>0</v>
      </c>
      <c r="BK123" s="85"/>
      <c r="BL123" s="87">
        <f t="shared" ref="BL123:BL124" si="814">BG123+BH123+BI123+BJ123+BK123</f>
        <v>4689.107940978387</v>
      </c>
    </row>
    <row r="124" spans="1:64" s="1" customFormat="1" ht="46.5" customHeight="1" x14ac:dyDescent="0.45">
      <c r="A124" s="3">
        <v>78</v>
      </c>
      <c r="B124" s="36" t="s">
        <v>113</v>
      </c>
      <c r="C124" s="34">
        <v>940</v>
      </c>
      <c r="D124" s="11" t="s">
        <v>83</v>
      </c>
      <c r="E124" s="34">
        <v>9</v>
      </c>
      <c r="F124" s="12">
        <v>107060001</v>
      </c>
      <c r="G124" s="8"/>
      <c r="H124" s="6">
        <v>11</v>
      </c>
      <c r="I124" s="6">
        <v>11</v>
      </c>
      <c r="J124" s="6">
        <v>11</v>
      </c>
      <c r="K124" s="6">
        <v>11</v>
      </c>
      <c r="L124" s="6">
        <v>11</v>
      </c>
      <c r="M124" s="7">
        <v>11</v>
      </c>
      <c r="N124" s="7">
        <v>11</v>
      </c>
      <c r="O124" s="6">
        <v>11</v>
      </c>
      <c r="P124" s="6">
        <v>11</v>
      </c>
      <c r="Q124" s="6">
        <v>11</v>
      </c>
      <c r="R124" s="6">
        <v>11</v>
      </c>
      <c r="S124" s="6">
        <v>11</v>
      </c>
      <c r="T124" s="7">
        <v>11</v>
      </c>
      <c r="U124" s="7">
        <v>11</v>
      </c>
      <c r="V124" s="6" t="s">
        <v>225</v>
      </c>
      <c r="W124" s="6">
        <v>8</v>
      </c>
      <c r="X124" s="6" t="s">
        <v>226</v>
      </c>
      <c r="Y124" s="6" t="s">
        <v>226</v>
      </c>
      <c r="Z124" s="6" t="s">
        <v>226</v>
      </c>
      <c r="AA124" s="7" t="s">
        <v>226</v>
      </c>
      <c r="AB124" s="7" t="s">
        <v>226</v>
      </c>
      <c r="AC124" s="6">
        <v>8</v>
      </c>
      <c r="AD124" s="6" t="s">
        <v>226</v>
      </c>
      <c r="AE124" s="6" t="s">
        <v>226</v>
      </c>
      <c r="AF124" s="6" t="s">
        <v>226</v>
      </c>
      <c r="AG124" s="6">
        <v>8</v>
      </c>
      <c r="AH124" s="7" t="s">
        <v>226</v>
      </c>
      <c r="AI124" s="7" t="s">
        <v>226</v>
      </c>
      <c r="AJ124" s="6" t="s">
        <v>226</v>
      </c>
      <c r="AK124" s="7" t="s">
        <v>226</v>
      </c>
      <c r="AL124" s="8" t="s">
        <v>225</v>
      </c>
      <c r="AM124" s="63">
        <f t="shared" si="762"/>
        <v>19</v>
      </c>
      <c r="AN124" s="64">
        <f t="shared" si="763"/>
        <v>0</v>
      </c>
      <c r="AO124" s="64">
        <f t="shared" si="764"/>
        <v>0</v>
      </c>
      <c r="AP124" s="64">
        <f t="shared" si="765"/>
        <v>0</v>
      </c>
      <c r="AQ124" s="64">
        <f t="shared" si="766"/>
        <v>0</v>
      </c>
      <c r="AR124" s="64">
        <f t="shared" si="767"/>
        <v>0</v>
      </c>
      <c r="AS124" s="64">
        <f t="shared" si="768"/>
        <v>0</v>
      </c>
      <c r="AT124" s="64">
        <f t="shared" si="769"/>
        <v>0</v>
      </c>
      <c r="AU124" s="64">
        <f t="shared" si="770"/>
        <v>0</v>
      </c>
      <c r="AV124" s="64">
        <f t="shared" si="771"/>
        <v>12</v>
      </c>
      <c r="AW124" s="64">
        <f t="shared" si="772"/>
        <v>31</v>
      </c>
      <c r="AX124" s="64">
        <f t="shared" si="773"/>
        <v>194</v>
      </c>
      <c r="AY124" s="65">
        <f t="shared" si="774"/>
        <v>178</v>
      </c>
      <c r="AZ124" s="66"/>
      <c r="BA124" s="66"/>
      <c r="BB124" s="66"/>
      <c r="BC124" s="67">
        <f t="shared" si="775"/>
        <v>0</v>
      </c>
      <c r="BD124" s="64">
        <f t="shared" si="776"/>
        <v>16</v>
      </c>
      <c r="BE124" s="68"/>
      <c r="BF124" s="68"/>
      <c r="BG124" s="85">
        <f>108188/163.33*AY124</f>
        <v>117905.24704585808</v>
      </c>
      <c r="BH124" s="85">
        <f>108188/163.33*BD124</f>
        <v>10598.224453560277</v>
      </c>
      <c r="BI124" s="85"/>
      <c r="BJ124" s="85">
        <f t="shared" si="813"/>
        <v>23581.049409171617</v>
      </c>
      <c r="BK124" s="85"/>
      <c r="BL124" s="87">
        <f t="shared" si="814"/>
        <v>152084.52090858997</v>
      </c>
    </row>
    <row r="125" spans="1:64" s="1" customFormat="1" ht="39.950000000000003" customHeight="1" x14ac:dyDescent="0.45">
      <c r="A125" s="3">
        <v>79</v>
      </c>
      <c r="B125" s="36" t="s">
        <v>241</v>
      </c>
      <c r="C125" s="32">
        <v>3192</v>
      </c>
      <c r="D125" s="33" t="s">
        <v>173</v>
      </c>
      <c r="E125" s="34">
        <v>2</v>
      </c>
      <c r="F125" s="12">
        <v>107060001</v>
      </c>
      <c r="G125" s="8"/>
      <c r="H125" s="6"/>
      <c r="I125" s="6"/>
      <c r="J125" s="6"/>
      <c r="K125" s="6"/>
      <c r="L125" s="6">
        <v>8</v>
      </c>
      <c r="M125" s="7">
        <v>8</v>
      </c>
      <c r="N125" s="7">
        <v>8</v>
      </c>
      <c r="O125" s="6">
        <v>8</v>
      </c>
      <c r="P125" s="6">
        <v>8</v>
      </c>
      <c r="Q125" s="6">
        <v>8</v>
      </c>
      <c r="R125" s="6" t="s">
        <v>226</v>
      </c>
      <c r="S125" s="6"/>
      <c r="T125" s="7"/>
      <c r="U125" s="7"/>
      <c r="V125" s="6"/>
      <c r="W125" s="6"/>
      <c r="X125" s="6"/>
      <c r="Y125" s="6"/>
      <c r="Z125" s="6"/>
      <c r="AA125" s="7"/>
      <c r="AB125" s="7"/>
      <c r="AC125" s="6"/>
      <c r="AD125" s="6"/>
      <c r="AE125" s="6"/>
      <c r="AF125" s="6"/>
      <c r="AG125" s="6"/>
      <c r="AH125" s="7"/>
      <c r="AI125" s="7"/>
      <c r="AJ125" s="6"/>
      <c r="AK125" s="7"/>
      <c r="AL125" s="6"/>
      <c r="AM125" s="63">
        <f t="shared" ref="AM125:AM127" si="815">COUNT(H125:AL125)+COUNTIF(H125:AL125,"8д")+COUNTIF(H125:AL125,"8/3")+COUNTIF(H125:AL125,"3/8")+COUNTIF(H125:AL125,"4/8")+COUNTIF(H125:AL125,"8/4")+COUNTIF(H125:AL125,"3/6")+COUNTIF(H125:AL125,"10/1")+COUNTIF(H125:AL125,"5/6")+COUNTIF(H125:AL125,"6/5")+COUNTIF(H125:AL125,"7/4")+COUNTIF(H125:AL125,"4/7")+COUNTIF(H125:AL125,"4д")+COUNTIF(H125:AL125,"2/9")+COUNTIF(H125:AL125,"2д")+COUNTIF(H125:AL125,"4/6")+COUNTIF(H125:AL125,"2/8")+COUNTIF(H125:AL125,"2/1")+COUNTIF(H125:AL125,"6/3")</f>
        <v>6</v>
      </c>
      <c r="AN125" s="64">
        <f t="shared" ref="AN125:AN127" si="816">COUNTIF(H125:AL125,"О")</f>
        <v>0</v>
      </c>
      <c r="AO125" s="64">
        <f t="shared" ref="AO125:AO127" si="817">COUNTIF(H125:AL125,"Р")</f>
        <v>0</v>
      </c>
      <c r="AP125" s="64">
        <f t="shared" ref="AP125:AP127" si="818">COUNTIF(H125:AL125,"Б")</f>
        <v>0</v>
      </c>
      <c r="AQ125" s="64">
        <f t="shared" ref="AQ125:AQ127" si="819">COUNTIF(H125:AL125,"Г")+COUNTIF(H125:AL125,"Д")</f>
        <v>0</v>
      </c>
      <c r="AR125" s="64">
        <f t="shared" ref="AR125:AR127" si="820">COUNTIF(H125:AL125,"А")</f>
        <v>0</v>
      </c>
      <c r="AS125" s="64">
        <f t="shared" ref="AS125:AS127" si="821">COUNTIF(H125:AL125,"У")</f>
        <v>0</v>
      </c>
      <c r="AT125" s="64">
        <f t="shared" ref="AT125:AT127" si="822">COUNTIF(H125:AL125,"П")</f>
        <v>0</v>
      </c>
      <c r="AU125" s="64">
        <f t="shared" ref="AU125:AU127" si="823">COUNTIF(H125:AL125,"К")+COUNTIF(H125:AL125,"Кд")</f>
        <v>0</v>
      </c>
      <c r="AV125" s="64">
        <f t="shared" ref="AV125:AV127" si="824">COUNTIF(H125:AL125,"В")</f>
        <v>1</v>
      </c>
      <c r="AW125" s="64">
        <f t="shared" ref="AW125:AW127" si="825">SUM(AM125:AV125)</f>
        <v>7</v>
      </c>
      <c r="AX125" s="64">
        <f t="shared" ref="AX125:AX127" si="826">AY125+BD125</f>
        <v>48</v>
      </c>
      <c r="AY125" s="65">
        <f t="shared" ref="AY125:AY127" si="827">SUM(H125:AL125)+COUNTIF(H125:AL125,"8/3")*11+COUNTIF(H125:AL125,"3/8")*11+COUNTIF(H125:AL125,"4/8")*12+COUNTIF(H125:AL125,"8/4")*12+COUNTIF(H125:AL125,"2/9")*11+COUNTIF(H125:AL125,"4/7")*11+COUNTIF(H125:AL125,"7/4")*11+COUNTIF(H125:AL125,"6/5")*11+COUNTIF(H125:AL125,"5/6")*11+COUNTIF(H125:AL125,"4/6")*10+COUNTIF(H125:AL125,"2/1")*3+COUNTIF(H125:AL125,"6/3")*9+COUNTIF(H125:AL125,"2/8")*10+COUNTIF(H125:AL125,"1/10")*11</f>
        <v>48</v>
      </c>
      <c r="AZ125" s="66"/>
      <c r="BA125" s="66"/>
      <c r="BB125" s="66"/>
      <c r="BC125" s="67">
        <f t="shared" ref="BC125:BC127" si="828">COUNTIF(H125:AL125,"8/3")*8+COUNTIF(H125:AL125,"3/8")*3+COUNTIF(H125:AL125,"4/8")*4+COUNTIF(H125:AL125,"8/4")*8+COUNTIF(H125:AL125,"2/9")*2+COUNTIF(H125:AL125,"4/7")*4+COUNTIF(H125:AL125,"7/4")*7+COUNTIF(H125:AL125,"6/5")*6+COUNTIF(H125:AL125,"5/6")*5+COUNTIF(H125:AL125,"4/6")*4+COUNTIF(H125:AL125,"2/1")*2+COUNTIF(H125:AL125,"6/3")*6+COUNTIF(H125:AL125,"2/8")*2+COUNTIF(H125:AL125,"1/10")*1</f>
        <v>0</v>
      </c>
      <c r="BD125" s="64">
        <f t="shared" ref="BD125:BD127" si="829">COUNTIF(H125:AL125,"8д")*8+COUNTIF(H125:AL125,"3д")*3+COUNTIF(H125:AL125,"4д")*4+COUNTIF(H125:AL125,"5д")*5+COUNTIF(H125:AL125,"6д")*6+COUNTIF(H125:AL125,"7д")*7+COUNTIF(H125:AL125,"2д")*2+COUNTIF(H125:AL125,"1д")*1</f>
        <v>0</v>
      </c>
      <c r="BE125" s="68"/>
      <c r="BF125" s="68"/>
      <c r="BG125" s="85"/>
      <c r="BH125" s="85"/>
      <c r="BI125" s="85"/>
      <c r="BJ125" s="85"/>
      <c r="BK125" s="85"/>
    </row>
    <row r="126" spans="1:64" s="1" customFormat="1" ht="46.5" x14ac:dyDescent="0.45">
      <c r="A126" s="3">
        <v>80</v>
      </c>
      <c r="B126" s="36" t="s">
        <v>268</v>
      </c>
      <c r="C126" s="32">
        <v>3201</v>
      </c>
      <c r="D126" s="33" t="s">
        <v>265</v>
      </c>
      <c r="E126" s="34">
        <v>6</v>
      </c>
      <c r="F126" s="12">
        <v>107030001</v>
      </c>
      <c r="G126" s="8"/>
      <c r="H126" s="6"/>
      <c r="I126" s="6"/>
      <c r="J126" s="6"/>
      <c r="K126" s="6"/>
      <c r="L126" s="6"/>
      <c r="M126" s="7"/>
      <c r="N126" s="7"/>
      <c r="O126" s="6"/>
      <c r="P126" s="6"/>
      <c r="Q126" s="6"/>
      <c r="R126" s="6"/>
      <c r="S126" s="6"/>
      <c r="T126" s="7"/>
      <c r="U126" s="7"/>
      <c r="V126" s="6"/>
      <c r="W126" s="6"/>
      <c r="X126" s="6"/>
      <c r="Y126" s="6"/>
      <c r="Z126" s="6"/>
      <c r="AA126" s="7"/>
      <c r="AB126" s="7"/>
      <c r="AC126" s="6">
        <v>8</v>
      </c>
      <c r="AD126" s="6">
        <v>11</v>
      </c>
      <c r="AE126" s="6">
        <v>8</v>
      </c>
      <c r="AF126" s="6">
        <v>8</v>
      </c>
      <c r="AG126" s="6">
        <v>8</v>
      </c>
      <c r="AH126" s="7">
        <v>8</v>
      </c>
      <c r="AI126" s="7">
        <v>8</v>
      </c>
      <c r="AJ126" s="6">
        <v>8</v>
      </c>
      <c r="AK126" s="7">
        <v>8</v>
      </c>
      <c r="AL126" s="6">
        <v>8</v>
      </c>
      <c r="AM126" s="63">
        <f t="shared" si="815"/>
        <v>10</v>
      </c>
      <c r="AN126" s="64">
        <f t="shared" si="816"/>
        <v>0</v>
      </c>
      <c r="AO126" s="64">
        <f t="shared" si="817"/>
        <v>0</v>
      </c>
      <c r="AP126" s="64">
        <f t="shared" si="818"/>
        <v>0</v>
      </c>
      <c r="AQ126" s="64">
        <f t="shared" si="819"/>
        <v>0</v>
      </c>
      <c r="AR126" s="64">
        <f t="shared" si="820"/>
        <v>0</v>
      </c>
      <c r="AS126" s="64">
        <f t="shared" si="821"/>
        <v>0</v>
      </c>
      <c r="AT126" s="64">
        <f t="shared" si="822"/>
        <v>0</v>
      </c>
      <c r="AU126" s="64">
        <f t="shared" si="823"/>
        <v>0</v>
      </c>
      <c r="AV126" s="64">
        <f t="shared" si="824"/>
        <v>0</v>
      </c>
      <c r="AW126" s="64">
        <f t="shared" si="825"/>
        <v>10</v>
      </c>
      <c r="AX126" s="64">
        <f t="shared" si="826"/>
        <v>83</v>
      </c>
      <c r="AY126" s="65">
        <f t="shared" si="827"/>
        <v>83</v>
      </c>
      <c r="AZ126" s="66"/>
      <c r="BA126" s="66"/>
      <c r="BB126" s="66">
        <v>8</v>
      </c>
      <c r="BC126" s="67">
        <f t="shared" si="828"/>
        <v>0</v>
      </c>
      <c r="BD126" s="64">
        <f t="shared" si="829"/>
        <v>0</v>
      </c>
      <c r="BE126" s="68"/>
      <c r="BF126" s="68"/>
      <c r="BG126" s="85"/>
      <c r="BH126" s="85"/>
      <c r="BI126" s="85"/>
      <c r="BJ126" s="85"/>
      <c r="BK126" s="85"/>
    </row>
    <row r="127" spans="1:64" s="1" customFormat="1" ht="39.950000000000003" customHeight="1" x14ac:dyDescent="0.45">
      <c r="A127" s="3">
        <v>81</v>
      </c>
      <c r="B127" s="36" t="s">
        <v>257</v>
      </c>
      <c r="C127" s="32">
        <v>3199</v>
      </c>
      <c r="D127" s="33" t="s">
        <v>173</v>
      </c>
      <c r="E127" s="34">
        <v>3</v>
      </c>
      <c r="F127" s="12">
        <v>107030001</v>
      </c>
      <c r="G127" s="8"/>
      <c r="H127" s="6"/>
      <c r="I127" s="6"/>
      <c r="J127" s="6"/>
      <c r="K127" s="6"/>
      <c r="L127" s="6"/>
      <c r="M127" s="7"/>
      <c r="N127" s="7"/>
      <c r="O127" s="6"/>
      <c r="P127" s="6"/>
      <c r="Q127" s="6" t="s">
        <v>226</v>
      </c>
      <c r="R127" s="6" t="s">
        <v>226</v>
      </c>
      <c r="S127" s="6"/>
      <c r="T127" s="7"/>
      <c r="U127" s="7"/>
      <c r="V127" s="6"/>
      <c r="W127" s="6"/>
      <c r="X127" s="6"/>
      <c r="Y127" s="6"/>
      <c r="Z127" s="6"/>
      <c r="AA127" s="7"/>
      <c r="AB127" s="7"/>
      <c r="AC127" s="6"/>
      <c r="AD127" s="6"/>
      <c r="AE127" s="6"/>
      <c r="AF127" s="6"/>
      <c r="AG127" s="6"/>
      <c r="AH127" s="7"/>
      <c r="AI127" s="7"/>
      <c r="AJ127" s="6"/>
      <c r="AK127" s="7"/>
      <c r="AL127" s="6"/>
      <c r="AM127" s="63">
        <f t="shared" si="815"/>
        <v>0</v>
      </c>
      <c r="AN127" s="64">
        <f t="shared" si="816"/>
        <v>0</v>
      </c>
      <c r="AO127" s="64">
        <f t="shared" si="817"/>
        <v>0</v>
      </c>
      <c r="AP127" s="64">
        <f t="shared" si="818"/>
        <v>0</v>
      </c>
      <c r="AQ127" s="64">
        <f t="shared" si="819"/>
        <v>0</v>
      </c>
      <c r="AR127" s="64">
        <f t="shared" si="820"/>
        <v>0</v>
      </c>
      <c r="AS127" s="64">
        <f t="shared" si="821"/>
        <v>0</v>
      </c>
      <c r="AT127" s="64">
        <f t="shared" si="822"/>
        <v>0</v>
      </c>
      <c r="AU127" s="64">
        <f t="shared" si="823"/>
        <v>0</v>
      </c>
      <c r="AV127" s="64">
        <f t="shared" si="824"/>
        <v>2</v>
      </c>
      <c r="AW127" s="64">
        <f t="shared" si="825"/>
        <v>2</v>
      </c>
      <c r="AX127" s="64">
        <f t="shared" si="826"/>
        <v>0</v>
      </c>
      <c r="AY127" s="65">
        <f t="shared" si="827"/>
        <v>0</v>
      </c>
      <c r="AZ127" s="66"/>
      <c r="BA127" s="66"/>
      <c r="BB127" s="66"/>
      <c r="BC127" s="67">
        <f t="shared" si="828"/>
        <v>0</v>
      </c>
      <c r="BD127" s="64">
        <f t="shared" si="829"/>
        <v>0</v>
      </c>
      <c r="BE127" s="68"/>
      <c r="BF127" s="68"/>
      <c r="BG127" s="85"/>
      <c r="BH127" s="85"/>
      <c r="BI127" s="85"/>
      <c r="BJ127" s="85"/>
      <c r="BK127" s="85"/>
    </row>
    <row r="128" spans="1:64" s="1" customFormat="1" ht="56.25" customHeight="1" x14ac:dyDescent="0.45">
      <c r="A128" s="3">
        <v>82</v>
      </c>
      <c r="B128" s="40" t="s">
        <v>211</v>
      </c>
      <c r="C128" s="32">
        <v>947</v>
      </c>
      <c r="D128" s="11" t="s">
        <v>83</v>
      </c>
      <c r="E128" s="34">
        <v>9</v>
      </c>
      <c r="F128" s="12">
        <v>107030001</v>
      </c>
      <c r="G128" s="8"/>
      <c r="H128" s="6">
        <v>8</v>
      </c>
      <c r="I128" s="6">
        <v>8</v>
      </c>
      <c r="J128" s="6">
        <v>8</v>
      </c>
      <c r="K128" s="6">
        <v>8</v>
      </c>
      <c r="L128" s="6">
        <v>8</v>
      </c>
      <c r="M128" s="7">
        <v>8</v>
      </c>
      <c r="N128" s="7">
        <v>8</v>
      </c>
      <c r="O128" s="6">
        <v>8</v>
      </c>
      <c r="P128" s="6">
        <v>8</v>
      </c>
      <c r="Q128" s="6">
        <v>8</v>
      </c>
      <c r="R128" s="6">
        <v>8</v>
      </c>
      <c r="S128" s="6">
        <v>8</v>
      </c>
      <c r="T128" s="7" t="s">
        <v>226</v>
      </c>
      <c r="U128" s="7" t="s">
        <v>226</v>
      </c>
      <c r="V128" s="6"/>
      <c r="W128" s="6"/>
      <c r="X128" s="6"/>
      <c r="Y128" s="8"/>
      <c r="Z128" s="8"/>
      <c r="AA128" s="13"/>
      <c r="AB128" s="13"/>
      <c r="AC128" s="8"/>
      <c r="AD128" s="8"/>
      <c r="AE128" s="6"/>
      <c r="AF128" s="6"/>
      <c r="AG128" s="8"/>
      <c r="AH128" s="7"/>
      <c r="AI128" s="7"/>
      <c r="AJ128" s="6"/>
      <c r="AK128" s="7"/>
      <c r="AL128" s="6"/>
      <c r="AM128" s="63">
        <f t="shared" ref="AM128" si="830">COUNT(H128:AL128)+COUNTIF(H128:AL128,"8д")+COUNTIF(H128:AL128,"8/3")+COUNTIF(H128:AL128,"3/8")+COUNTIF(H128:AL128,"4/8")+COUNTIF(H128:AL128,"8/4")+COUNTIF(H128:AL128,"3/6")+COUNTIF(H128:AL128,"10/1")+COUNTIF(H128:AL128,"5/6")+COUNTIF(H128:AL128,"6/5")+COUNTIF(H128:AL128,"7/4")+COUNTIF(H128:AL128,"4/7")+COUNTIF(H128:AL128,"4д")+COUNTIF(H128:AL128,"2/9")+COUNTIF(H128:AL128,"2д")+COUNTIF(H128:AL128,"4/6")+COUNTIF(H128:AL128,"2/8")+COUNTIF(H128:AL128,"2/1")+COUNTIF(H128:AL128,"6/3")</f>
        <v>12</v>
      </c>
      <c r="AN128" s="64">
        <f t="shared" ref="AN128" si="831">COUNTIF(H128:AL128,"О")</f>
        <v>0</v>
      </c>
      <c r="AO128" s="64">
        <f t="shared" ref="AO128" si="832">COUNTIF(H128:AL128,"Р")</f>
        <v>0</v>
      </c>
      <c r="AP128" s="64">
        <f t="shared" ref="AP128" si="833">COUNTIF(H128:AL128,"Б")</f>
        <v>0</v>
      </c>
      <c r="AQ128" s="64">
        <f t="shared" ref="AQ128" si="834">COUNTIF(H128:AL128,"Г")+COUNTIF(H128:AL128,"Д")</f>
        <v>0</v>
      </c>
      <c r="AR128" s="64">
        <f t="shared" ref="AR128" si="835">COUNTIF(H128:AL128,"А")</f>
        <v>0</v>
      </c>
      <c r="AS128" s="64">
        <f t="shared" ref="AS128" si="836">COUNTIF(H128:AL128,"У")</f>
        <v>0</v>
      </c>
      <c r="AT128" s="64">
        <f t="shared" ref="AT128" si="837">COUNTIF(H128:AL128,"П")</f>
        <v>0</v>
      </c>
      <c r="AU128" s="64">
        <f t="shared" ref="AU128" si="838">COUNTIF(H128:AL128,"К")+COUNTIF(H128:AL128,"Кд")</f>
        <v>0</v>
      </c>
      <c r="AV128" s="64">
        <f t="shared" ref="AV128" si="839">COUNTIF(H128:AL128,"В")</f>
        <v>2</v>
      </c>
      <c r="AW128" s="64">
        <f t="shared" ref="AW128" si="840">SUM(AM128:AV128)</f>
        <v>14</v>
      </c>
      <c r="AX128" s="64">
        <f t="shared" ref="AX128" si="841">AY128+BD128</f>
        <v>96</v>
      </c>
      <c r="AY128" s="65">
        <f t="shared" ref="AY128" si="842">SUM(H128:AL128)+COUNTIF(H128:AL128,"8/3")*11+COUNTIF(H128:AL128,"3/8")*11+COUNTIF(H128:AL128,"4/8")*12+COUNTIF(H128:AL128,"8/4")*12+COUNTIF(H128:AL128,"2/9")*11+COUNTIF(H128:AL128,"4/7")*11+COUNTIF(H128:AL128,"7/4")*11+COUNTIF(H128:AL128,"6/5")*11+COUNTIF(H128:AL128,"5/6")*11+COUNTIF(H128:AL128,"4/6")*10+COUNTIF(H128:AL128,"2/1")*3+COUNTIF(H128:AL128,"6/3")*9+COUNTIF(H128:AL128,"2/8")*10+COUNTIF(H128:AL128,"1/10")*11</f>
        <v>96</v>
      </c>
      <c r="AZ128" s="66"/>
      <c r="BA128" s="66"/>
      <c r="BB128" s="66"/>
      <c r="BC128" s="67">
        <f t="shared" ref="BC128" si="843">COUNTIF(H128:AL128,"8/3")*8+COUNTIF(H128:AL128,"3/8")*3+COUNTIF(H128:AL128,"4/8")*4+COUNTIF(H128:AL128,"8/4")*8+COUNTIF(H128:AL128,"2/9")*2+COUNTIF(H128:AL128,"4/7")*4+COUNTIF(H128:AL128,"7/4")*7+COUNTIF(H128:AL128,"6/5")*6+COUNTIF(H128:AL128,"5/6")*5+COUNTIF(H128:AL128,"4/6")*4+COUNTIF(H128:AL128,"2/1")*2+COUNTIF(H128:AL128,"6/3")*6+COUNTIF(H128:AL128,"2/8")*2+COUNTIF(H128:AL128,"1/10")*1</f>
        <v>0</v>
      </c>
      <c r="BD128" s="64">
        <f t="shared" ref="BD128" si="844">COUNTIF(H128:AL128,"8д")*8+COUNTIF(H128:AL128,"3д")*3+COUNTIF(H128:AL128,"4д")*4+COUNTIF(H128:AL128,"5д")*5+COUNTIF(H128:AL128,"6д")*6+COUNTIF(H128:AL128,"7д")*7+COUNTIF(H128:AL128,"2д")*2+COUNTIF(H128:AL128,"1д")*1</f>
        <v>0</v>
      </c>
      <c r="BE128" s="68"/>
      <c r="BF128" s="68"/>
      <c r="BG128" s="85"/>
      <c r="BH128" s="85"/>
      <c r="BI128" s="85"/>
      <c r="BJ128" s="85">
        <f t="shared" ref="BJ128:BJ130" si="845">BG128*0.2</f>
        <v>0</v>
      </c>
      <c r="BK128" s="85"/>
      <c r="BL128" s="87">
        <f t="shared" ref="BL128:BL130" si="846">BG128+BH128+BI128+BJ128+BK128</f>
        <v>0</v>
      </c>
    </row>
    <row r="129" spans="1:64" s="1" customFormat="1" ht="56.25" customHeight="1" x14ac:dyDescent="0.45">
      <c r="A129" s="3"/>
      <c r="B129" s="40" t="s">
        <v>211</v>
      </c>
      <c r="C129" s="32">
        <v>947</v>
      </c>
      <c r="D129" s="11" t="s">
        <v>83</v>
      </c>
      <c r="E129" s="34">
        <v>9</v>
      </c>
      <c r="F129" s="12">
        <v>107140010</v>
      </c>
      <c r="G129" s="8"/>
      <c r="H129" s="6"/>
      <c r="I129" s="6"/>
      <c r="J129" s="6"/>
      <c r="K129" s="6"/>
      <c r="L129" s="6"/>
      <c r="M129" s="7"/>
      <c r="N129" s="7"/>
      <c r="O129" s="6"/>
      <c r="P129" s="6"/>
      <c r="Q129" s="6"/>
      <c r="R129" s="6"/>
      <c r="S129" s="6"/>
      <c r="T129" s="7"/>
      <c r="U129" s="7"/>
      <c r="V129" s="6" t="s">
        <v>225</v>
      </c>
      <c r="W129" s="6">
        <v>11</v>
      </c>
      <c r="X129" s="6">
        <v>11</v>
      </c>
      <c r="Y129" s="8" t="s">
        <v>281</v>
      </c>
      <c r="Z129" s="8" t="s">
        <v>281</v>
      </c>
      <c r="AA129" s="13" t="s">
        <v>281</v>
      </c>
      <c r="AB129" s="13" t="s">
        <v>281</v>
      </c>
      <c r="AC129" s="8" t="s">
        <v>281</v>
      </c>
      <c r="AD129" s="8" t="s">
        <v>281</v>
      </c>
      <c r="AE129" s="6">
        <v>11</v>
      </c>
      <c r="AF129" s="6">
        <v>11</v>
      </c>
      <c r="AG129" s="8" t="s">
        <v>281</v>
      </c>
      <c r="AH129" s="7">
        <v>11</v>
      </c>
      <c r="AI129" s="7">
        <v>11</v>
      </c>
      <c r="AJ129" s="6"/>
      <c r="AK129" s="7"/>
      <c r="AL129" s="6"/>
      <c r="AM129" s="63">
        <f t="shared" ref="AM129:AM130" si="847">COUNT(H129:AL129)+COUNTIF(H129:AL129,"8д")+COUNTIF(H129:AL129,"8/3")+COUNTIF(H129:AL129,"3/8")+COUNTIF(H129:AL129,"4/8")+COUNTIF(H129:AL129,"8/4")+COUNTIF(H129:AL129,"3/6")+COUNTIF(H129:AL129,"10/1")+COUNTIF(H129:AL129,"5/6")+COUNTIF(H129:AL129,"6/5")+COUNTIF(H129:AL129,"7/4")+COUNTIF(H129:AL129,"4/7")+COUNTIF(H129:AL129,"4д")+COUNTIF(H129:AL129,"2/9")+COUNTIF(H129:AL129,"2д")+COUNTIF(H129:AL129,"4/6")+COUNTIF(H129:AL129,"2/8")+COUNTIF(H129:AL129,"2/1")+COUNTIF(H129:AL129,"6/3")</f>
        <v>14</v>
      </c>
      <c r="AN129" s="64">
        <f t="shared" ref="AN129:AN130" si="848">COUNTIF(H129:AL129,"О")</f>
        <v>0</v>
      </c>
      <c r="AO129" s="64">
        <f t="shared" ref="AO129:AO130" si="849">COUNTIF(H129:AL129,"Р")</f>
        <v>0</v>
      </c>
      <c r="AP129" s="64">
        <f t="shared" ref="AP129:AP130" si="850">COUNTIF(H129:AL129,"Б")</f>
        <v>0</v>
      </c>
      <c r="AQ129" s="64">
        <f t="shared" ref="AQ129:AQ130" si="851">COUNTIF(H129:AL129,"Г")+COUNTIF(H129:AL129,"Д")</f>
        <v>0</v>
      </c>
      <c r="AR129" s="64">
        <f t="shared" ref="AR129:AR130" si="852">COUNTIF(H129:AL129,"А")</f>
        <v>0</v>
      </c>
      <c r="AS129" s="64">
        <f t="shared" ref="AS129:AS130" si="853">COUNTIF(H129:AL129,"У")</f>
        <v>0</v>
      </c>
      <c r="AT129" s="64">
        <f t="shared" ref="AT129:AT130" si="854">COUNTIF(H129:AL129,"П")</f>
        <v>0</v>
      </c>
      <c r="AU129" s="64">
        <f t="shared" ref="AU129:AU130" si="855">COUNTIF(H129:AL129,"К")+COUNTIF(H129:AL129,"Кд")</f>
        <v>0</v>
      </c>
      <c r="AV129" s="64">
        <f t="shared" ref="AV129:AV130" si="856">COUNTIF(H129:AL129,"В")</f>
        <v>0</v>
      </c>
      <c r="AW129" s="64">
        <f t="shared" ref="AW129:AW130" si="857">SUM(AM129:AV129)</f>
        <v>14</v>
      </c>
      <c r="AX129" s="64">
        <f t="shared" ref="AX129:AX130" si="858">AY129+BD129</f>
        <v>151</v>
      </c>
      <c r="AY129" s="65">
        <f t="shared" ref="AY129:AY130" si="859">SUM(H129:AL129)+COUNTIF(H129:AL129,"8/3")*11+COUNTIF(H129:AL129,"3/8")*11+COUNTIF(H129:AL129,"4/8")*12+COUNTIF(H129:AL129,"8/4")*12+COUNTIF(H129:AL129,"2/9")*11+COUNTIF(H129:AL129,"4/7")*11+COUNTIF(H129:AL129,"7/4")*11+COUNTIF(H129:AL129,"6/5")*11+COUNTIF(H129:AL129,"5/6")*11+COUNTIF(H129:AL129,"4/6")*10+COUNTIF(H129:AL129,"2/1")*3+COUNTIF(H129:AL129,"6/3")*9+COUNTIF(H129:AL129,"2/8")*10+COUNTIF(H129:AL129,"1/10")*11</f>
        <v>143</v>
      </c>
      <c r="AZ129" s="66"/>
      <c r="BA129" s="66"/>
      <c r="BB129" s="66"/>
      <c r="BC129" s="67">
        <f t="shared" ref="BC129:BC130" si="860">COUNTIF(H129:AL129,"8/3")*8+COUNTIF(H129:AL129,"3/8")*3+COUNTIF(H129:AL129,"4/8")*4+COUNTIF(H129:AL129,"8/4")*8+COUNTIF(H129:AL129,"2/9")*2+COUNTIF(H129:AL129,"4/7")*4+COUNTIF(H129:AL129,"7/4")*7+COUNTIF(H129:AL129,"6/5")*6+COUNTIF(H129:AL129,"5/6")*5+COUNTIF(H129:AL129,"4/6")*4+COUNTIF(H129:AL129,"2/1")*2+COUNTIF(H129:AL129,"6/3")*6+COUNTIF(H129:AL129,"2/8")*2+COUNTIF(H129:AL129,"1/10")*1</f>
        <v>28</v>
      </c>
      <c r="BD129" s="64">
        <f t="shared" ref="BD129:BD130" si="861">COUNTIF(H129:AL129,"8д")*8+COUNTIF(H129:AL129,"3д")*3+COUNTIF(H129:AL129,"4д")*4+COUNTIF(H129:AL129,"5д")*5+COUNTIF(H129:AL129,"6д")*6+COUNTIF(H129:AL129,"7д")*7+COUNTIF(H129:AL129,"2д")*2+COUNTIF(H129:AL129,"1д")*1</f>
        <v>8</v>
      </c>
      <c r="BE129" s="68"/>
      <c r="BF129" s="68"/>
      <c r="BG129" s="85">
        <f>108188/163.33*AY129</f>
        <v>94721.631053694975</v>
      </c>
      <c r="BH129" s="85">
        <f>108188/163.33*BC129/2</f>
        <v>9273.4463968652417</v>
      </c>
      <c r="BI129" s="85">
        <f>108188/163.33*BD129</f>
        <v>5299.1122267801384</v>
      </c>
      <c r="BJ129" s="85">
        <f t="shared" si="845"/>
        <v>18944.326210738996</v>
      </c>
      <c r="BK129" s="85"/>
      <c r="BL129" s="87">
        <f t="shared" si="846"/>
        <v>128238.51588807936</v>
      </c>
    </row>
    <row r="130" spans="1:64" s="1" customFormat="1" ht="56.25" customHeight="1" x14ac:dyDescent="0.45">
      <c r="A130" s="3"/>
      <c r="B130" s="40" t="s">
        <v>211</v>
      </c>
      <c r="C130" s="32">
        <v>947</v>
      </c>
      <c r="D130" s="11" t="s">
        <v>83</v>
      </c>
      <c r="E130" s="34">
        <v>9</v>
      </c>
      <c r="F130" s="12">
        <v>107060003</v>
      </c>
      <c r="G130" s="8"/>
      <c r="H130" s="6"/>
      <c r="I130" s="6"/>
      <c r="J130" s="6"/>
      <c r="K130" s="6"/>
      <c r="L130" s="6"/>
      <c r="M130" s="7"/>
      <c r="N130" s="7"/>
      <c r="O130" s="6"/>
      <c r="P130" s="6"/>
      <c r="Q130" s="6"/>
      <c r="R130" s="6"/>
      <c r="S130" s="6"/>
      <c r="T130" s="7"/>
      <c r="U130" s="7"/>
      <c r="V130" s="6"/>
      <c r="W130" s="6"/>
      <c r="X130" s="6"/>
      <c r="Y130" s="8"/>
      <c r="Z130" s="8"/>
      <c r="AA130" s="13"/>
      <c r="AB130" s="13"/>
      <c r="AC130" s="8"/>
      <c r="AD130" s="8"/>
      <c r="AE130" s="6"/>
      <c r="AF130" s="6"/>
      <c r="AG130" s="8"/>
      <c r="AH130" s="7"/>
      <c r="AI130" s="7"/>
      <c r="AJ130" s="6">
        <v>11</v>
      </c>
      <c r="AK130" s="7">
        <v>11</v>
      </c>
      <c r="AL130" s="6">
        <v>11</v>
      </c>
      <c r="AM130" s="63">
        <f t="shared" si="847"/>
        <v>3</v>
      </c>
      <c r="AN130" s="64">
        <f t="shared" si="848"/>
        <v>0</v>
      </c>
      <c r="AO130" s="64">
        <f t="shared" si="849"/>
        <v>0</v>
      </c>
      <c r="AP130" s="64">
        <f t="shared" si="850"/>
        <v>0</v>
      </c>
      <c r="AQ130" s="64">
        <f t="shared" si="851"/>
        <v>0</v>
      </c>
      <c r="AR130" s="64">
        <f t="shared" si="852"/>
        <v>0</v>
      </c>
      <c r="AS130" s="64">
        <f t="shared" si="853"/>
        <v>0</v>
      </c>
      <c r="AT130" s="64">
        <f t="shared" si="854"/>
        <v>0</v>
      </c>
      <c r="AU130" s="64">
        <f t="shared" si="855"/>
        <v>0</v>
      </c>
      <c r="AV130" s="64">
        <f t="shared" si="856"/>
        <v>0</v>
      </c>
      <c r="AW130" s="64">
        <f t="shared" si="857"/>
        <v>3</v>
      </c>
      <c r="AX130" s="64">
        <f t="shared" si="858"/>
        <v>33</v>
      </c>
      <c r="AY130" s="65">
        <f t="shared" si="859"/>
        <v>33</v>
      </c>
      <c r="AZ130" s="66"/>
      <c r="BA130" s="66"/>
      <c r="BB130" s="66">
        <v>11</v>
      </c>
      <c r="BC130" s="67">
        <f t="shared" si="860"/>
        <v>0</v>
      </c>
      <c r="BD130" s="64">
        <f t="shared" si="861"/>
        <v>0</v>
      </c>
      <c r="BE130" s="68"/>
      <c r="BF130" s="68"/>
      <c r="BG130" s="85">
        <f>108188/163.33*AY130</f>
        <v>21858.837935468069</v>
      </c>
      <c r="BH130" s="85">
        <f>108188/163.33*BB130/2</f>
        <v>3643.139655911345</v>
      </c>
      <c r="BI130" s="85">
        <f>108188/163.33*BD130</f>
        <v>0</v>
      </c>
      <c r="BJ130" s="85">
        <f t="shared" si="845"/>
        <v>4371.7675870936137</v>
      </c>
      <c r="BK130" s="85"/>
      <c r="BL130" s="87">
        <f t="shared" si="846"/>
        <v>29873.745178473029</v>
      </c>
    </row>
    <row r="131" spans="1:64" s="1" customFormat="1" ht="39.950000000000003" customHeight="1" x14ac:dyDescent="0.45">
      <c r="A131" s="3">
        <v>83</v>
      </c>
      <c r="B131" s="44" t="s">
        <v>43</v>
      </c>
      <c r="C131" s="32">
        <v>948</v>
      </c>
      <c r="D131" s="33" t="s">
        <v>38</v>
      </c>
      <c r="E131" s="16"/>
      <c r="F131" s="3">
        <v>107010001</v>
      </c>
      <c r="G131" s="4"/>
      <c r="H131" s="6">
        <v>8</v>
      </c>
      <c r="I131" s="6">
        <v>8</v>
      </c>
      <c r="J131" s="6">
        <v>8</v>
      </c>
      <c r="K131" s="6">
        <v>8</v>
      </c>
      <c r="L131" s="6">
        <v>8</v>
      </c>
      <c r="M131" s="7" t="s">
        <v>226</v>
      </c>
      <c r="N131" s="7" t="s">
        <v>226</v>
      </c>
      <c r="O131" s="6">
        <v>8</v>
      </c>
      <c r="P131" s="6">
        <v>8</v>
      </c>
      <c r="Q131" s="6">
        <v>8</v>
      </c>
      <c r="R131" s="6">
        <v>8</v>
      </c>
      <c r="S131" s="6">
        <v>8</v>
      </c>
      <c r="T131" s="7" t="s">
        <v>226</v>
      </c>
      <c r="U131" s="7" t="s">
        <v>226</v>
      </c>
      <c r="V131" s="6">
        <v>8</v>
      </c>
      <c r="W131" s="6">
        <v>8</v>
      </c>
      <c r="X131" s="6">
        <v>8</v>
      </c>
      <c r="Y131" s="6">
        <v>8</v>
      </c>
      <c r="Z131" s="6">
        <v>8</v>
      </c>
      <c r="AA131" s="7" t="s">
        <v>226</v>
      </c>
      <c r="AB131" s="7" t="s">
        <v>226</v>
      </c>
      <c r="AC131" s="6">
        <v>8</v>
      </c>
      <c r="AD131" s="6">
        <v>8</v>
      </c>
      <c r="AE131" s="6">
        <v>8</v>
      </c>
      <c r="AF131" s="6">
        <v>8</v>
      </c>
      <c r="AG131" s="6">
        <v>8</v>
      </c>
      <c r="AH131" s="7" t="s">
        <v>226</v>
      </c>
      <c r="AI131" s="7" t="s">
        <v>226</v>
      </c>
      <c r="AJ131" s="6">
        <v>8</v>
      </c>
      <c r="AK131" s="7" t="s">
        <v>226</v>
      </c>
      <c r="AL131" s="6">
        <v>8</v>
      </c>
      <c r="AM131" s="63">
        <f t="shared" si="762"/>
        <v>22</v>
      </c>
      <c r="AN131" s="64">
        <f t="shared" si="763"/>
        <v>0</v>
      </c>
      <c r="AO131" s="64">
        <f t="shared" si="764"/>
        <v>0</v>
      </c>
      <c r="AP131" s="64">
        <f t="shared" si="765"/>
        <v>0</v>
      </c>
      <c r="AQ131" s="64">
        <f t="shared" si="766"/>
        <v>0</v>
      </c>
      <c r="AR131" s="64">
        <f t="shared" si="767"/>
        <v>0</v>
      </c>
      <c r="AS131" s="64">
        <f t="shared" si="768"/>
        <v>0</v>
      </c>
      <c r="AT131" s="64">
        <f t="shared" si="769"/>
        <v>0</v>
      </c>
      <c r="AU131" s="64">
        <f t="shared" si="770"/>
        <v>0</v>
      </c>
      <c r="AV131" s="64">
        <f t="shared" si="771"/>
        <v>9</v>
      </c>
      <c r="AW131" s="64">
        <f t="shared" si="772"/>
        <v>31</v>
      </c>
      <c r="AX131" s="64">
        <f t="shared" si="773"/>
        <v>176</v>
      </c>
      <c r="AY131" s="65">
        <f t="shared" si="774"/>
        <v>176</v>
      </c>
      <c r="AZ131" s="66"/>
      <c r="BA131" s="66"/>
      <c r="BB131" s="66"/>
      <c r="BC131" s="67">
        <f t="shared" si="775"/>
        <v>0</v>
      </c>
      <c r="BD131" s="64">
        <f t="shared" si="776"/>
        <v>0</v>
      </c>
      <c r="BE131" s="68"/>
      <c r="BF131" s="68"/>
      <c r="BG131" s="85"/>
      <c r="BH131" s="85"/>
      <c r="BI131" s="85"/>
      <c r="BJ131" s="85"/>
      <c r="BK131" s="85"/>
    </row>
    <row r="132" spans="1:64" s="1" customFormat="1" ht="46.5" x14ac:dyDescent="0.45">
      <c r="A132" s="3">
        <v>84</v>
      </c>
      <c r="B132" s="44" t="s">
        <v>263</v>
      </c>
      <c r="C132" s="32">
        <v>3177</v>
      </c>
      <c r="D132" s="33" t="s">
        <v>265</v>
      </c>
      <c r="E132" s="16">
        <v>6</v>
      </c>
      <c r="F132" s="3">
        <v>107030001</v>
      </c>
      <c r="G132" s="4"/>
      <c r="H132" s="6"/>
      <c r="I132" s="6"/>
      <c r="J132" s="6"/>
      <c r="K132" s="6"/>
      <c r="L132" s="6"/>
      <c r="M132" s="7"/>
      <c r="N132" s="7"/>
      <c r="O132" s="6"/>
      <c r="P132" s="6"/>
      <c r="Q132" s="6">
        <v>8</v>
      </c>
      <c r="R132" s="6">
        <v>8</v>
      </c>
      <c r="S132" s="6">
        <v>11</v>
      </c>
      <c r="T132" s="7">
        <v>11</v>
      </c>
      <c r="U132" s="7">
        <v>11</v>
      </c>
      <c r="V132" s="6">
        <v>11</v>
      </c>
      <c r="W132" s="6">
        <v>11</v>
      </c>
      <c r="X132" s="6">
        <v>11</v>
      </c>
      <c r="Y132" s="6">
        <v>11</v>
      </c>
      <c r="Z132" s="6">
        <v>8</v>
      </c>
      <c r="AA132" s="7">
        <v>8</v>
      </c>
      <c r="AB132" s="7">
        <v>8</v>
      </c>
      <c r="AC132" s="6">
        <v>8</v>
      </c>
      <c r="AD132" s="6">
        <v>8</v>
      </c>
      <c r="AE132" s="6">
        <v>8</v>
      </c>
      <c r="AF132" s="6">
        <v>8</v>
      </c>
      <c r="AG132" s="6">
        <v>8</v>
      </c>
      <c r="AH132" s="7" t="s">
        <v>226</v>
      </c>
      <c r="AI132" s="7" t="s">
        <v>226</v>
      </c>
      <c r="AJ132" s="6">
        <v>8</v>
      </c>
      <c r="AK132" s="7">
        <v>8</v>
      </c>
      <c r="AL132" s="6">
        <v>8</v>
      </c>
      <c r="AM132" s="63">
        <f t="shared" ref="AM132" si="862">COUNT(H132:AL132)+COUNTIF(H132:AL132,"8д")+COUNTIF(H132:AL132,"8/3")+COUNTIF(H132:AL132,"3/8")+COUNTIF(H132:AL132,"4/8")+COUNTIF(H132:AL132,"8/4")+COUNTIF(H132:AL132,"3/6")+COUNTIF(H132:AL132,"10/1")+COUNTIF(H132:AL132,"5/6")+COUNTIF(H132:AL132,"6/5")+COUNTIF(H132:AL132,"7/4")+COUNTIF(H132:AL132,"4/7")+COUNTIF(H132:AL132,"4д")+COUNTIF(H132:AL132,"2/9")+COUNTIF(H132:AL132,"2д")+COUNTIF(H132:AL132,"4/6")+COUNTIF(H132:AL132,"2/8")+COUNTIF(H132:AL132,"2/1")+COUNTIF(H132:AL132,"6/3")</f>
        <v>20</v>
      </c>
      <c r="AN132" s="64">
        <f t="shared" ref="AN132" si="863">COUNTIF(H132:AL132,"О")</f>
        <v>0</v>
      </c>
      <c r="AO132" s="64">
        <f t="shared" ref="AO132" si="864">COUNTIF(H132:AL132,"Р")</f>
        <v>0</v>
      </c>
      <c r="AP132" s="64">
        <f t="shared" ref="AP132" si="865">COUNTIF(H132:AL132,"Б")</f>
        <v>0</v>
      </c>
      <c r="AQ132" s="64">
        <f t="shared" ref="AQ132" si="866">COUNTIF(H132:AL132,"Г")+COUNTIF(H132:AL132,"Д")</f>
        <v>0</v>
      </c>
      <c r="AR132" s="64">
        <f t="shared" ref="AR132" si="867">COUNTIF(H132:AL132,"А")</f>
        <v>0</v>
      </c>
      <c r="AS132" s="64">
        <f t="shared" ref="AS132" si="868">COUNTIF(H132:AL132,"У")</f>
        <v>0</v>
      </c>
      <c r="AT132" s="64">
        <f t="shared" ref="AT132" si="869">COUNTIF(H132:AL132,"П")</f>
        <v>0</v>
      </c>
      <c r="AU132" s="64">
        <f t="shared" ref="AU132" si="870">COUNTIF(H132:AL132,"К")+COUNTIF(H132:AL132,"Кд")</f>
        <v>0</v>
      </c>
      <c r="AV132" s="64">
        <f t="shared" ref="AV132" si="871">COUNTIF(H132:AL132,"В")</f>
        <v>2</v>
      </c>
      <c r="AW132" s="64">
        <f t="shared" ref="AW132" si="872">SUM(AM132:AV132)</f>
        <v>22</v>
      </c>
      <c r="AX132" s="64">
        <f t="shared" ref="AX132" si="873">AY132+BD132</f>
        <v>181</v>
      </c>
      <c r="AY132" s="65">
        <f t="shared" ref="AY132" si="874">SUM(H132:AL132)+COUNTIF(H132:AL132,"8/3")*11+COUNTIF(H132:AL132,"3/8")*11+COUNTIF(H132:AL132,"4/8")*12+COUNTIF(H132:AL132,"8/4")*12+COUNTIF(H132:AL132,"2/9")*11+COUNTIF(H132:AL132,"4/7")*11+COUNTIF(H132:AL132,"7/4")*11+COUNTIF(H132:AL132,"6/5")*11+COUNTIF(H132:AL132,"5/6")*11+COUNTIF(H132:AL132,"4/6")*10+COUNTIF(H132:AL132,"2/1")*3+COUNTIF(H132:AL132,"6/3")*9+COUNTIF(H132:AL132,"2/8")*10+COUNTIF(H132:AL132,"1/10")*11</f>
        <v>181</v>
      </c>
      <c r="AZ132" s="66"/>
      <c r="BA132" s="66"/>
      <c r="BB132" s="66">
        <v>8</v>
      </c>
      <c r="BC132" s="67">
        <f t="shared" ref="BC132" si="875">COUNTIF(H132:AL132,"8/3")*8+COUNTIF(H132:AL132,"3/8")*3+COUNTIF(H132:AL132,"4/8")*4+COUNTIF(H132:AL132,"8/4")*8+COUNTIF(H132:AL132,"2/9")*2+COUNTIF(H132:AL132,"4/7")*4+COUNTIF(H132:AL132,"7/4")*7+COUNTIF(H132:AL132,"6/5")*6+COUNTIF(H132:AL132,"5/6")*5+COUNTIF(H132:AL132,"4/6")*4+COUNTIF(H132:AL132,"2/1")*2+COUNTIF(H132:AL132,"6/3")*6+COUNTIF(H132:AL132,"2/8")*2+COUNTIF(H132:AL132,"1/10")*1</f>
        <v>0</v>
      </c>
      <c r="BD132" s="64">
        <f t="shared" ref="BD132" si="876">COUNTIF(H132:AL132,"8д")*8+COUNTIF(H132:AL132,"3д")*3+COUNTIF(H132:AL132,"4д")*4+COUNTIF(H132:AL132,"5д")*5+COUNTIF(H132:AL132,"6д")*6+COUNTIF(H132:AL132,"7д")*7+COUNTIF(H132:AL132,"2д")*2+COUNTIF(H132:AL132,"1д")*1</f>
        <v>0</v>
      </c>
      <c r="BE132" s="68"/>
      <c r="BF132" s="68"/>
      <c r="BG132" s="85"/>
      <c r="BH132" s="85"/>
      <c r="BI132" s="85"/>
      <c r="BJ132" s="85"/>
      <c r="BK132" s="85"/>
    </row>
    <row r="133" spans="1:64" s="1" customFormat="1" ht="34.5" customHeight="1" x14ac:dyDescent="0.45">
      <c r="A133" s="3">
        <v>85</v>
      </c>
      <c r="B133" s="44" t="s">
        <v>275</v>
      </c>
      <c r="C133" s="32">
        <v>3176</v>
      </c>
      <c r="D133" s="33" t="s">
        <v>160</v>
      </c>
      <c r="E133" s="16">
        <v>6</v>
      </c>
      <c r="F133" s="3">
        <v>107060001</v>
      </c>
      <c r="G133" s="4"/>
      <c r="H133" s="6"/>
      <c r="I133" s="6"/>
      <c r="J133" s="6"/>
      <c r="K133" s="6"/>
      <c r="L133" s="6"/>
      <c r="M133" s="7"/>
      <c r="N133" s="7"/>
      <c r="O133" s="6"/>
      <c r="P133" s="6"/>
      <c r="Q133" s="6"/>
      <c r="R133" s="6"/>
      <c r="S133" s="6"/>
      <c r="T133" s="7"/>
      <c r="U133" s="7"/>
      <c r="V133" s="6"/>
      <c r="W133" s="6" t="s">
        <v>226</v>
      </c>
      <c r="X133" s="6">
        <v>11</v>
      </c>
      <c r="Y133" s="6">
        <v>11</v>
      </c>
      <c r="Z133" s="6">
        <v>8</v>
      </c>
      <c r="AA133" s="7">
        <v>8</v>
      </c>
      <c r="AB133" s="7">
        <v>8</v>
      </c>
      <c r="AC133" s="6">
        <v>8</v>
      </c>
      <c r="AD133" s="6">
        <v>8</v>
      </c>
      <c r="AE133" s="6">
        <v>8</v>
      </c>
      <c r="AF133" s="6">
        <v>11</v>
      </c>
      <c r="AG133" s="6">
        <v>11</v>
      </c>
      <c r="AH133" s="7">
        <v>11</v>
      </c>
      <c r="AI133" s="7">
        <v>11</v>
      </c>
      <c r="AJ133" s="6">
        <v>11</v>
      </c>
      <c r="AK133" s="7">
        <v>11</v>
      </c>
      <c r="AL133" s="6">
        <v>11</v>
      </c>
      <c r="AM133" s="63">
        <f t="shared" ref="AM133" si="877">COUNT(H133:AL133)+COUNTIF(H133:AL133,"8д")+COUNTIF(H133:AL133,"8/3")+COUNTIF(H133:AL133,"3/8")+COUNTIF(H133:AL133,"4/8")+COUNTIF(H133:AL133,"8/4")+COUNTIF(H133:AL133,"3/6")+COUNTIF(H133:AL133,"10/1")+COUNTIF(H133:AL133,"5/6")+COUNTIF(H133:AL133,"6/5")+COUNTIF(H133:AL133,"7/4")+COUNTIF(H133:AL133,"4/7")+COUNTIF(H133:AL133,"4д")+COUNTIF(H133:AL133,"2/9")+COUNTIF(H133:AL133,"2д")+COUNTIF(H133:AL133,"4/6")+COUNTIF(H133:AL133,"2/8")+COUNTIF(H133:AL133,"2/1")+COUNTIF(H133:AL133,"6/3")</f>
        <v>15</v>
      </c>
      <c r="AN133" s="64">
        <f t="shared" ref="AN133" si="878">COUNTIF(H133:AL133,"О")</f>
        <v>0</v>
      </c>
      <c r="AO133" s="64">
        <f t="shared" ref="AO133" si="879">COUNTIF(H133:AL133,"Р")</f>
        <v>0</v>
      </c>
      <c r="AP133" s="64">
        <f t="shared" ref="AP133" si="880">COUNTIF(H133:AL133,"Б")</f>
        <v>0</v>
      </c>
      <c r="AQ133" s="64">
        <f t="shared" ref="AQ133" si="881">COUNTIF(H133:AL133,"Г")+COUNTIF(H133:AL133,"Д")</f>
        <v>0</v>
      </c>
      <c r="AR133" s="64">
        <f t="shared" ref="AR133" si="882">COUNTIF(H133:AL133,"А")</f>
        <v>0</v>
      </c>
      <c r="AS133" s="64">
        <f t="shared" ref="AS133" si="883">COUNTIF(H133:AL133,"У")</f>
        <v>0</v>
      </c>
      <c r="AT133" s="64">
        <f t="shared" ref="AT133" si="884">COUNTIF(H133:AL133,"П")</f>
        <v>0</v>
      </c>
      <c r="AU133" s="64">
        <f t="shared" ref="AU133" si="885">COUNTIF(H133:AL133,"К")+COUNTIF(H133:AL133,"Кд")</f>
        <v>0</v>
      </c>
      <c r="AV133" s="64">
        <f t="shared" ref="AV133" si="886">COUNTIF(H133:AL133,"В")</f>
        <v>1</v>
      </c>
      <c r="AW133" s="64">
        <f t="shared" ref="AW133" si="887">SUM(AM133:AV133)</f>
        <v>16</v>
      </c>
      <c r="AX133" s="64">
        <f t="shared" ref="AX133" si="888">AY133+BD133</f>
        <v>147</v>
      </c>
      <c r="AY133" s="65">
        <f t="shared" ref="AY133" si="889">SUM(H133:AL133)+COUNTIF(H133:AL133,"8/3")*11+COUNTIF(H133:AL133,"3/8")*11+COUNTIF(H133:AL133,"4/8")*12+COUNTIF(H133:AL133,"8/4")*12+COUNTIF(H133:AL133,"2/9")*11+COUNTIF(H133:AL133,"4/7")*11+COUNTIF(H133:AL133,"7/4")*11+COUNTIF(H133:AL133,"6/5")*11+COUNTIF(H133:AL133,"5/6")*11+COUNTIF(H133:AL133,"4/6")*10+COUNTIF(H133:AL133,"2/1")*3+COUNTIF(H133:AL133,"6/3")*9+COUNTIF(H133:AL133,"2/8")*10+COUNTIF(H133:AL133,"1/10")*11</f>
        <v>147</v>
      </c>
      <c r="AZ133" s="66"/>
      <c r="BA133" s="66"/>
      <c r="BB133" s="66">
        <v>11</v>
      </c>
      <c r="BC133" s="67">
        <f t="shared" ref="BC133" si="890">COUNTIF(H133:AL133,"8/3")*8+COUNTIF(H133:AL133,"3/8")*3+COUNTIF(H133:AL133,"4/8")*4+COUNTIF(H133:AL133,"8/4")*8+COUNTIF(H133:AL133,"2/9")*2+COUNTIF(H133:AL133,"4/7")*4+COUNTIF(H133:AL133,"7/4")*7+COUNTIF(H133:AL133,"6/5")*6+COUNTIF(H133:AL133,"5/6")*5+COUNTIF(H133:AL133,"4/6")*4+COUNTIF(H133:AL133,"2/1")*2+COUNTIF(H133:AL133,"6/3")*6+COUNTIF(H133:AL133,"2/8")*2+COUNTIF(H133:AL133,"1/10")*1</f>
        <v>0</v>
      </c>
      <c r="BD133" s="64">
        <f t="shared" ref="BD133" si="891">COUNTIF(H133:AL133,"8д")*8+COUNTIF(H133:AL133,"3д")*3+COUNTIF(H133:AL133,"4д")*4+COUNTIF(H133:AL133,"5д")*5+COUNTIF(H133:AL133,"6д")*6+COUNTIF(H133:AL133,"7д")*7+COUNTIF(H133:AL133,"2д")*2+COUNTIF(H133:AL133,"1д")*1</f>
        <v>0</v>
      </c>
      <c r="BE133" s="68"/>
      <c r="BF133" s="68"/>
      <c r="BG133" s="85">
        <f>74757/163.33*AY133</f>
        <v>67282.67311577787</v>
      </c>
      <c r="BH133" s="85">
        <f>74757/163.33*BB133/2</f>
        <v>2517.3789261005327</v>
      </c>
      <c r="BI133" s="85"/>
      <c r="BJ133" s="85">
        <f t="shared" ref="BJ133:BJ137" si="892">BG133*0.2</f>
        <v>13456.534623155574</v>
      </c>
      <c r="BK133" s="85"/>
      <c r="BL133" s="87">
        <f t="shared" ref="BL133:BL137" si="893">BG133+BH133+BI133+BJ133+BK133</f>
        <v>83256.586665033974</v>
      </c>
    </row>
    <row r="134" spans="1:64" s="1" customFormat="1" ht="39.950000000000003" customHeight="1" x14ac:dyDescent="0.45">
      <c r="A134" s="3">
        <v>86</v>
      </c>
      <c r="B134" s="38" t="s">
        <v>184</v>
      </c>
      <c r="C134" s="16">
        <v>950</v>
      </c>
      <c r="D134" s="5" t="s">
        <v>230</v>
      </c>
      <c r="E134" s="6">
        <v>6</v>
      </c>
      <c r="F134" s="3">
        <v>107030001</v>
      </c>
      <c r="G134" s="4"/>
      <c r="H134" s="6"/>
      <c r="I134" s="6"/>
      <c r="J134" s="6"/>
      <c r="K134" s="6"/>
      <c r="L134" s="6">
        <v>8</v>
      </c>
      <c r="M134" s="7" t="s">
        <v>225</v>
      </c>
      <c r="N134" s="7" t="s">
        <v>226</v>
      </c>
      <c r="O134" s="6" t="s">
        <v>226</v>
      </c>
      <c r="P134" s="6" t="s">
        <v>226</v>
      </c>
      <c r="Q134" s="6" t="s">
        <v>226</v>
      </c>
      <c r="R134" s="6" t="s">
        <v>225</v>
      </c>
      <c r="S134" s="6"/>
      <c r="T134" s="7"/>
      <c r="U134" s="7"/>
      <c r="V134" s="6"/>
      <c r="W134" s="6"/>
      <c r="X134" s="6"/>
      <c r="Y134" s="6"/>
      <c r="Z134" s="6"/>
      <c r="AA134" s="7"/>
      <c r="AB134" s="7"/>
      <c r="AC134" s="6">
        <v>8</v>
      </c>
      <c r="AD134" s="6">
        <v>8</v>
      </c>
      <c r="AE134" s="6">
        <v>8</v>
      </c>
      <c r="AF134" s="6"/>
      <c r="AG134" s="6"/>
      <c r="AH134" s="7"/>
      <c r="AI134" s="7"/>
      <c r="AJ134" s="6"/>
      <c r="AK134" s="7">
        <v>8</v>
      </c>
      <c r="AL134" s="6" t="s">
        <v>225</v>
      </c>
      <c r="AM134" s="63">
        <f t="shared" ref="AM134" si="894">COUNT(H134:AL134)+COUNTIF(H134:AL134,"8д")+COUNTIF(H134:AL134,"8/3")+COUNTIF(H134:AL134,"3/8")+COUNTIF(H134:AL134,"4/8")+COUNTIF(H134:AL134,"8/4")+COUNTIF(H134:AL134,"3/6")+COUNTIF(H134:AL134,"10/1")+COUNTIF(H134:AL134,"5/6")+COUNTIF(H134:AL134,"6/5")+COUNTIF(H134:AL134,"7/4")+COUNTIF(H134:AL134,"4/7")+COUNTIF(H134:AL134,"4д")+COUNTIF(H134:AL134,"2/9")+COUNTIF(H134:AL134,"2д")+COUNTIF(H134:AL134,"4/6")+COUNTIF(H134:AL134,"2/8")+COUNTIF(H134:AL134,"2/1")+COUNTIF(H134:AL134,"6/3")</f>
        <v>8</v>
      </c>
      <c r="AN134" s="64">
        <f t="shared" ref="AN134" si="895">COUNTIF(H134:AL134,"О")</f>
        <v>0</v>
      </c>
      <c r="AO134" s="64">
        <f t="shared" ref="AO134" si="896">COUNTIF(H134:AL134,"Р")</f>
        <v>0</v>
      </c>
      <c r="AP134" s="64">
        <f t="shared" ref="AP134" si="897">COUNTIF(H134:AL134,"Б")</f>
        <v>0</v>
      </c>
      <c r="AQ134" s="64">
        <f t="shared" ref="AQ134" si="898">COUNTIF(H134:AL134,"Г")+COUNTIF(H134:AL134,"Д")</f>
        <v>0</v>
      </c>
      <c r="AR134" s="64">
        <f t="shared" ref="AR134" si="899">COUNTIF(H134:AL134,"А")</f>
        <v>0</v>
      </c>
      <c r="AS134" s="64">
        <f t="shared" ref="AS134" si="900">COUNTIF(H134:AL134,"У")</f>
        <v>0</v>
      </c>
      <c r="AT134" s="64">
        <f t="shared" ref="AT134" si="901">COUNTIF(H134:AL134,"П")</f>
        <v>0</v>
      </c>
      <c r="AU134" s="64">
        <f t="shared" ref="AU134" si="902">COUNTIF(H134:AL134,"К")+COUNTIF(H134:AL134,"Кд")</f>
        <v>0</v>
      </c>
      <c r="AV134" s="64">
        <f t="shared" ref="AV134" si="903">COUNTIF(H134:AL134,"В")</f>
        <v>4</v>
      </c>
      <c r="AW134" s="64">
        <f t="shared" ref="AW134" si="904">SUM(AM134:AV134)</f>
        <v>12</v>
      </c>
      <c r="AX134" s="64">
        <f t="shared" ref="AX134" si="905">AY134+BD134</f>
        <v>64</v>
      </c>
      <c r="AY134" s="65">
        <f t="shared" ref="AY134" si="906">SUM(H134:AL134)+COUNTIF(H134:AL134,"8/3")*11+COUNTIF(H134:AL134,"3/8")*11+COUNTIF(H134:AL134,"4/8")*12+COUNTIF(H134:AL134,"8/4")*12+COUNTIF(H134:AL134,"2/9")*11+COUNTIF(H134:AL134,"4/7")*11+COUNTIF(H134:AL134,"7/4")*11+COUNTIF(H134:AL134,"6/5")*11+COUNTIF(H134:AL134,"5/6")*11+COUNTIF(H134:AL134,"4/6")*10+COUNTIF(H134:AL134,"2/1")*3+COUNTIF(H134:AL134,"6/3")*9+COUNTIF(H134:AL134,"2/8")*10+COUNTIF(H134:AL134,"1/10")*11</f>
        <v>40</v>
      </c>
      <c r="AZ134" s="66"/>
      <c r="BA134" s="66"/>
      <c r="BB134" s="66">
        <v>8</v>
      </c>
      <c r="BC134" s="67">
        <f t="shared" ref="BC134" si="907">COUNTIF(H134:AL134,"8/3")*8+COUNTIF(H134:AL134,"3/8")*3+COUNTIF(H134:AL134,"4/8")*4+COUNTIF(H134:AL134,"8/4")*8+COUNTIF(H134:AL134,"2/9")*2+COUNTIF(H134:AL134,"4/7")*4+COUNTIF(H134:AL134,"7/4")*7+COUNTIF(H134:AL134,"6/5")*6+COUNTIF(H134:AL134,"5/6")*5+COUNTIF(H134:AL134,"4/6")*4+COUNTIF(H134:AL134,"2/1")*2+COUNTIF(H134:AL134,"6/3")*6+COUNTIF(H134:AL134,"2/8")*2+COUNTIF(H134:AL134,"1/10")*1</f>
        <v>0</v>
      </c>
      <c r="BD134" s="64">
        <f t="shared" ref="BD134" si="908">COUNTIF(H134:AL134,"8д")*8+COUNTIF(H134:AL134,"3д")*3+COUNTIF(H134:AL134,"4д")*4+COUNTIF(H134:AL134,"5д")*5+COUNTIF(H134:AL134,"6д")*6+COUNTIF(H134:AL134,"7д")*7+COUNTIF(H134:AL134,"2д")*2+COUNTIF(H134:AL134,"1д")*1</f>
        <v>24</v>
      </c>
      <c r="BE134" s="68"/>
      <c r="BF134" s="68"/>
      <c r="BG134" s="85"/>
      <c r="BH134" s="85"/>
      <c r="BI134" s="85"/>
      <c r="BJ134" s="85">
        <f t="shared" si="892"/>
        <v>0</v>
      </c>
      <c r="BK134" s="85"/>
      <c r="BL134" s="87">
        <f t="shared" si="893"/>
        <v>0</v>
      </c>
    </row>
    <row r="135" spans="1:64" s="1" customFormat="1" ht="49.5" customHeight="1" x14ac:dyDescent="0.45">
      <c r="A135" s="3"/>
      <c r="B135" s="38" t="s">
        <v>184</v>
      </c>
      <c r="C135" s="16">
        <v>950</v>
      </c>
      <c r="D135" s="5" t="s">
        <v>230</v>
      </c>
      <c r="E135" s="6">
        <v>6</v>
      </c>
      <c r="F135" s="3">
        <v>107060001</v>
      </c>
      <c r="G135" s="4"/>
      <c r="H135" s="8" t="s">
        <v>284</v>
      </c>
      <c r="I135" s="8" t="s">
        <v>281</v>
      </c>
      <c r="J135" s="8" t="s">
        <v>284</v>
      </c>
      <c r="K135" s="8" t="s">
        <v>283</v>
      </c>
      <c r="L135" s="6"/>
      <c r="M135" s="7"/>
      <c r="N135" s="7"/>
      <c r="O135" s="6"/>
      <c r="P135" s="6"/>
      <c r="Q135" s="6"/>
      <c r="R135" s="6"/>
      <c r="S135" s="6">
        <v>11</v>
      </c>
      <c r="T135" s="7">
        <v>11</v>
      </c>
      <c r="U135" s="7">
        <v>11</v>
      </c>
      <c r="V135" s="6">
        <v>11</v>
      </c>
      <c r="W135" s="6">
        <v>11</v>
      </c>
      <c r="X135" s="6">
        <v>11</v>
      </c>
      <c r="Y135" s="6">
        <v>11</v>
      </c>
      <c r="Z135" s="6">
        <v>11</v>
      </c>
      <c r="AA135" s="7">
        <v>8</v>
      </c>
      <c r="AB135" s="7">
        <v>8</v>
      </c>
      <c r="AC135" s="6"/>
      <c r="AD135" s="6"/>
      <c r="AE135" s="6"/>
      <c r="AF135" s="6">
        <v>8</v>
      </c>
      <c r="AG135" s="6">
        <v>8</v>
      </c>
      <c r="AH135" s="7">
        <v>8</v>
      </c>
      <c r="AI135" s="7">
        <v>8</v>
      </c>
      <c r="AJ135" s="6">
        <v>8</v>
      </c>
      <c r="AK135" s="13"/>
      <c r="AL135" s="6"/>
      <c r="AM135" s="63">
        <f t="shared" ref="AM135" si="909">COUNT(H135:AL135)+COUNTIF(H135:AL135,"8д")+COUNTIF(H135:AL135,"8/3")+COUNTIF(H135:AL135,"3/8")+COUNTIF(H135:AL135,"4/8")+COUNTIF(H135:AL135,"8/4")+COUNTIF(H135:AL135,"3/6")+COUNTIF(H135:AL135,"10/1")+COUNTIF(H135:AL135,"5/6")+COUNTIF(H135:AL135,"6/5")+COUNTIF(H135:AL135,"7/4")+COUNTIF(H135:AL135,"4/7")+COUNTIF(H135:AL135,"4д")+COUNTIF(H135:AL135,"2/9")+COUNTIF(H135:AL135,"2д")+COUNTIF(H135:AL135,"4/6")+COUNTIF(H135:AL135,"2/8")+COUNTIF(H135:AL135,"2/1")+COUNTIF(H135:AL135,"6/3")</f>
        <v>19</v>
      </c>
      <c r="AN135" s="64">
        <f t="shared" ref="AN135" si="910">COUNTIF(H135:AL135,"О")</f>
        <v>0</v>
      </c>
      <c r="AO135" s="64">
        <f t="shared" ref="AO135" si="911">COUNTIF(H135:AL135,"Р")</f>
        <v>0</v>
      </c>
      <c r="AP135" s="64">
        <f t="shared" ref="AP135" si="912">COUNTIF(H135:AL135,"Б")</f>
        <v>0</v>
      </c>
      <c r="AQ135" s="64">
        <f t="shared" ref="AQ135" si="913">COUNTIF(H135:AL135,"Г")+COUNTIF(H135:AL135,"Д")</f>
        <v>0</v>
      </c>
      <c r="AR135" s="64">
        <f t="shared" ref="AR135" si="914">COUNTIF(H135:AL135,"А")</f>
        <v>0</v>
      </c>
      <c r="AS135" s="64">
        <f t="shared" ref="AS135" si="915">COUNTIF(H135:AL135,"У")</f>
        <v>0</v>
      </c>
      <c r="AT135" s="64">
        <f t="shared" ref="AT135" si="916">COUNTIF(H135:AL135,"П")</f>
        <v>0</v>
      </c>
      <c r="AU135" s="64">
        <f t="shared" ref="AU135" si="917">COUNTIF(H135:AL135,"К")+COUNTIF(H135:AL135,"Кд")</f>
        <v>0</v>
      </c>
      <c r="AV135" s="64">
        <f t="shared" ref="AV135" si="918">COUNTIF(H135:AL135,"В")</f>
        <v>0</v>
      </c>
      <c r="AW135" s="64">
        <f t="shared" ref="AW135" si="919">SUM(AM135:AV135)</f>
        <v>19</v>
      </c>
      <c r="AX135" s="64">
        <f t="shared" ref="AX135" si="920">AY135+BD135</f>
        <v>188</v>
      </c>
      <c r="AY135" s="65">
        <f t="shared" ref="AY135" si="921">SUM(H135:AL135)+COUNTIF(H135:AL135,"8/3")*11+COUNTIF(H135:AL135,"3/8")*11+COUNTIF(H135:AL135,"4/8")*12+COUNTIF(H135:AL135,"8/4")*12+COUNTIF(H135:AL135,"2/9")*11+COUNTIF(H135:AL135,"4/7")*11+COUNTIF(H135:AL135,"7/4")*11+COUNTIF(H135:AL135,"6/5")*11+COUNTIF(H135:AL135,"5/6")*11+COUNTIF(H135:AL135,"4/6")*10+COUNTIF(H135:AL135,"2/1")*3+COUNTIF(H135:AL135,"6/3")*9+COUNTIF(H135:AL135,"2/8")*10+COUNTIF(H135:AL135,"1/10")*11</f>
        <v>188</v>
      </c>
      <c r="AZ135" s="66"/>
      <c r="BA135" s="66"/>
      <c r="BB135" s="66"/>
      <c r="BC135" s="67">
        <f t="shared" ref="BC135" si="922">COUNTIF(H135:AL135,"8/3")*8+COUNTIF(H135:AL135,"3/8")*3+COUNTIF(H135:AL135,"4/8")*4+COUNTIF(H135:AL135,"8/4")*8+COUNTIF(H135:AL135,"2/9")*2+COUNTIF(H135:AL135,"4/7")*4+COUNTIF(H135:AL135,"7/4")*7+COUNTIF(H135:AL135,"6/5")*6+COUNTIF(H135:AL135,"5/6")*5+COUNTIF(H135:AL135,"4/6")*4+COUNTIF(H135:AL135,"2/1")*2+COUNTIF(H135:AL135,"6/3")*6+COUNTIF(H135:AL135,"2/8")*2+COUNTIF(H135:AL135,"1/10")*1</f>
        <v>12</v>
      </c>
      <c r="BD135" s="64">
        <f t="shared" ref="BD135" si="923">COUNTIF(H135:AL135,"8д")*8+COUNTIF(H135:AL135,"3д")*3+COUNTIF(H135:AL135,"4д")*4+COUNTIF(H135:AL135,"5д")*5+COUNTIF(H135:AL135,"6д")*6+COUNTIF(H135:AL135,"7д")*7+COUNTIF(H135:AL135,"2д")*2+COUNTIF(H135:AL135,"1д")*1</f>
        <v>0</v>
      </c>
      <c r="BE135" s="68"/>
      <c r="BF135" s="68"/>
      <c r="BG135" s="85">
        <f t="shared" ref="BG135" si="924">74757/163.33*AY135</f>
        <v>86048.588746709109</v>
      </c>
      <c r="BH135" s="85">
        <f>74757/163.33*12/2</f>
        <v>2746.2315557460356</v>
      </c>
      <c r="BI135" s="85"/>
      <c r="BJ135" s="85">
        <f t="shared" si="892"/>
        <v>17209.717749341824</v>
      </c>
      <c r="BK135" s="85"/>
      <c r="BL135" s="87">
        <f t="shared" si="893"/>
        <v>106004.53805179698</v>
      </c>
    </row>
    <row r="136" spans="1:64" s="9" customFormat="1" ht="39.950000000000003" customHeight="1" x14ac:dyDescent="0.45">
      <c r="A136" s="3">
        <v>87</v>
      </c>
      <c r="B136" s="38" t="s">
        <v>157</v>
      </c>
      <c r="C136" s="16">
        <v>952</v>
      </c>
      <c r="D136" s="5" t="s">
        <v>153</v>
      </c>
      <c r="E136" s="16">
        <v>6</v>
      </c>
      <c r="F136" s="3">
        <v>107030001</v>
      </c>
      <c r="G136" s="4"/>
      <c r="H136" s="6">
        <v>8</v>
      </c>
      <c r="I136" s="6">
        <v>11</v>
      </c>
      <c r="J136" s="8" t="s">
        <v>287</v>
      </c>
      <c r="K136" s="6">
        <v>8</v>
      </c>
      <c r="L136" s="6">
        <v>11</v>
      </c>
      <c r="M136" s="7">
        <v>11</v>
      </c>
      <c r="N136" s="7">
        <v>11</v>
      </c>
      <c r="O136" s="6">
        <v>8</v>
      </c>
      <c r="P136" s="6">
        <v>8</v>
      </c>
      <c r="Q136" s="6">
        <v>8</v>
      </c>
      <c r="R136" s="6">
        <v>8</v>
      </c>
      <c r="S136" s="6"/>
      <c r="T136" s="7"/>
      <c r="U136" s="7"/>
      <c r="V136" s="6"/>
      <c r="W136" s="6"/>
      <c r="X136" s="6"/>
      <c r="Y136" s="6"/>
      <c r="Z136" s="6">
        <v>8</v>
      </c>
      <c r="AA136" s="7" t="s">
        <v>225</v>
      </c>
      <c r="AB136" s="7" t="s">
        <v>226</v>
      </c>
      <c r="AC136" s="6" t="s">
        <v>226</v>
      </c>
      <c r="AD136" s="6" t="s">
        <v>226</v>
      </c>
      <c r="AE136" s="6" t="s">
        <v>226</v>
      </c>
      <c r="AF136" s="6" t="s">
        <v>226</v>
      </c>
      <c r="AG136" s="6" t="s">
        <v>226</v>
      </c>
      <c r="AH136" s="7" t="s">
        <v>226</v>
      </c>
      <c r="AI136" s="7" t="s">
        <v>226</v>
      </c>
      <c r="AJ136" s="6" t="s">
        <v>226</v>
      </c>
      <c r="AK136" s="7" t="s">
        <v>226</v>
      </c>
      <c r="AL136" s="6" t="s">
        <v>225</v>
      </c>
      <c r="AM136" s="63">
        <f t="shared" si="762"/>
        <v>13</v>
      </c>
      <c r="AN136" s="64">
        <f t="shared" si="763"/>
        <v>0</v>
      </c>
      <c r="AO136" s="64">
        <f t="shared" si="764"/>
        <v>0</v>
      </c>
      <c r="AP136" s="64">
        <f t="shared" si="765"/>
        <v>0</v>
      </c>
      <c r="AQ136" s="64">
        <f t="shared" si="766"/>
        <v>0</v>
      </c>
      <c r="AR136" s="64">
        <f t="shared" si="767"/>
        <v>0</v>
      </c>
      <c r="AS136" s="64">
        <f t="shared" si="768"/>
        <v>0</v>
      </c>
      <c r="AT136" s="64">
        <f t="shared" si="769"/>
        <v>0</v>
      </c>
      <c r="AU136" s="64">
        <f t="shared" si="770"/>
        <v>0</v>
      </c>
      <c r="AV136" s="64">
        <f t="shared" si="771"/>
        <v>10</v>
      </c>
      <c r="AW136" s="64">
        <f t="shared" si="772"/>
        <v>23</v>
      </c>
      <c r="AX136" s="64">
        <f t="shared" si="773"/>
        <v>124</v>
      </c>
      <c r="AY136" s="65">
        <f>SUM(H136:AL136)+COUNTIF(H136:AL136,"8/3")*11+COUNTIF(H136:AL136,"3/8")*11+COUNTIF(H136:AL136,"4/8")*12+COUNTIF(H136:AL136,"8/4")*12+COUNTIF(H136:AL136,"2/9")*11+COUNTIF(H136:AL136,"4/7")*11+COUNTIF(H136:AL136,"7/4")*11+COUNTIF(H136:AL136,"6/5")*11+COUNTIF(H136:AL136,"5/6")*11+COUNTIF(H136:AL136,"4/6")*10+COUNTIF(H136:AL136,"2/1")*3+COUNTIF(H136:AL136,"6/3")*9+COUNTIF(H136:AL136,"2/8")*10+COUNTIF(H136:AL136,"1/10")*11+COUNTIF(H136:AL136,"4/4")*8</f>
        <v>108</v>
      </c>
      <c r="AZ136" s="66"/>
      <c r="BA136" s="66"/>
      <c r="BB136" s="66"/>
      <c r="BC136" s="67">
        <f>COUNTIF(H136:AL136,"8/3")*8+COUNTIF(H136:AL136,"3/8")*3+COUNTIF(H136:AL136,"4/8")*4+COUNTIF(H136:AL136,"8/4")*8+COUNTIF(H136:AL136,"2/9")*2+COUNTIF(H136:AL136,"4/7")*4+COUNTIF(H136:AL136,"7/4")*7+COUNTIF(H136:AL136,"6/5")*6+COUNTIF(H136:AL136,"5/6")*5+COUNTIF(H136:AL136,"4/6")*4+COUNTIF(H136:AL136,"2/1")*2+COUNTIF(H136:AL136,"6/3")*6+COUNTIF(H136:AL136,"2/8")*2+COUNTIF(H136:AL136,"1/10")*1+COUNTIF(H136:AL136,"4/4")*4</f>
        <v>4</v>
      </c>
      <c r="BD136" s="64">
        <f t="shared" si="776"/>
        <v>16</v>
      </c>
      <c r="BE136" s="68"/>
      <c r="BF136" s="68"/>
      <c r="BG136" s="85"/>
      <c r="BH136" s="85"/>
      <c r="BI136" s="85"/>
      <c r="BJ136" s="85">
        <f t="shared" si="892"/>
        <v>0</v>
      </c>
      <c r="BK136" s="85"/>
      <c r="BL136" s="87">
        <f t="shared" si="893"/>
        <v>0</v>
      </c>
    </row>
    <row r="137" spans="1:64" s="9" customFormat="1" ht="39.950000000000003" customHeight="1" x14ac:dyDescent="0.45">
      <c r="A137" s="3"/>
      <c r="B137" s="38" t="s">
        <v>157</v>
      </c>
      <c r="C137" s="16">
        <v>952</v>
      </c>
      <c r="D137" s="5" t="s">
        <v>153</v>
      </c>
      <c r="E137" s="16">
        <v>6</v>
      </c>
      <c r="F137" s="3">
        <v>107060001</v>
      </c>
      <c r="G137" s="4"/>
      <c r="H137" s="6"/>
      <c r="I137" s="6"/>
      <c r="J137" s="6"/>
      <c r="K137" s="6"/>
      <c r="L137" s="8"/>
      <c r="M137" s="7"/>
      <c r="N137" s="7"/>
      <c r="O137" s="6"/>
      <c r="P137" s="6"/>
      <c r="Q137" s="6"/>
      <c r="R137" s="6"/>
      <c r="S137" s="6">
        <v>11</v>
      </c>
      <c r="T137" s="7">
        <v>11</v>
      </c>
      <c r="U137" s="7">
        <v>11</v>
      </c>
      <c r="V137" s="6">
        <v>11</v>
      </c>
      <c r="W137" s="6">
        <v>11</v>
      </c>
      <c r="X137" s="6">
        <v>11</v>
      </c>
      <c r="Y137" s="6">
        <v>11</v>
      </c>
      <c r="Z137" s="6"/>
      <c r="AA137" s="7"/>
      <c r="AB137" s="7"/>
      <c r="AC137" s="6"/>
      <c r="AD137" s="6"/>
      <c r="AE137" s="6"/>
      <c r="AF137" s="6"/>
      <c r="AG137" s="8"/>
      <c r="AH137" s="7"/>
      <c r="AI137" s="7"/>
      <c r="AJ137" s="6"/>
      <c r="AK137" s="7"/>
      <c r="AL137" s="8"/>
      <c r="AM137" s="63">
        <f t="shared" si="762"/>
        <v>7</v>
      </c>
      <c r="AN137" s="64">
        <f t="shared" si="763"/>
        <v>0</v>
      </c>
      <c r="AO137" s="64">
        <f t="shared" si="764"/>
        <v>0</v>
      </c>
      <c r="AP137" s="64">
        <f t="shared" si="765"/>
        <v>0</v>
      </c>
      <c r="AQ137" s="64">
        <f t="shared" si="766"/>
        <v>0</v>
      </c>
      <c r="AR137" s="64">
        <f t="shared" si="767"/>
        <v>0</v>
      </c>
      <c r="AS137" s="64">
        <f t="shared" si="768"/>
        <v>0</v>
      </c>
      <c r="AT137" s="64">
        <f t="shared" si="769"/>
        <v>0</v>
      </c>
      <c r="AU137" s="64">
        <f t="shared" si="770"/>
        <v>0</v>
      </c>
      <c r="AV137" s="64">
        <f t="shared" si="771"/>
        <v>0</v>
      </c>
      <c r="AW137" s="64">
        <f t="shared" si="772"/>
        <v>7</v>
      </c>
      <c r="AX137" s="64">
        <f t="shared" si="773"/>
        <v>77</v>
      </c>
      <c r="AY137" s="65">
        <f t="shared" si="774"/>
        <v>77</v>
      </c>
      <c r="AZ137" s="66"/>
      <c r="BA137" s="66"/>
      <c r="BB137" s="66"/>
      <c r="BC137" s="67">
        <f t="shared" si="775"/>
        <v>0</v>
      </c>
      <c r="BD137" s="64">
        <f t="shared" si="776"/>
        <v>0</v>
      </c>
      <c r="BE137" s="68"/>
      <c r="BF137" s="68"/>
      <c r="BG137" s="85">
        <f t="shared" ref="BG137" si="925">74757/163.33*AY137</f>
        <v>35243.304965407457</v>
      </c>
      <c r="BH137" s="85"/>
      <c r="BI137" s="85"/>
      <c r="BJ137" s="85">
        <f t="shared" si="892"/>
        <v>7048.6609930814921</v>
      </c>
      <c r="BK137" s="85"/>
      <c r="BL137" s="87">
        <f t="shared" si="893"/>
        <v>42291.965958488945</v>
      </c>
    </row>
    <row r="138" spans="1:64" s="9" customFormat="1" ht="69" customHeight="1" x14ac:dyDescent="0.45">
      <c r="A138" s="3">
        <v>88</v>
      </c>
      <c r="B138" s="36" t="s">
        <v>42</v>
      </c>
      <c r="C138" s="34">
        <v>953</v>
      </c>
      <c r="D138" s="30" t="s">
        <v>34</v>
      </c>
      <c r="E138" s="16"/>
      <c r="F138" s="3">
        <v>107010001</v>
      </c>
      <c r="G138" s="4"/>
      <c r="H138" s="6">
        <v>8</v>
      </c>
      <c r="I138" s="6">
        <v>8</v>
      </c>
      <c r="J138" s="6">
        <v>8</v>
      </c>
      <c r="K138" s="6">
        <v>8</v>
      </c>
      <c r="L138" s="6">
        <v>8</v>
      </c>
      <c r="M138" s="7" t="s">
        <v>226</v>
      </c>
      <c r="N138" s="7" t="s">
        <v>226</v>
      </c>
      <c r="O138" s="6">
        <v>8</v>
      </c>
      <c r="P138" s="6">
        <v>8</v>
      </c>
      <c r="Q138" s="6" t="s">
        <v>227</v>
      </c>
      <c r="R138" s="6" t="s">
        <v>227</v>
      </c>
      <c r="S138" s="6" t="s">
        <v>227</v>
      </c>
      <c r="T138" s="7" t="s">
        <v>226</v>
      </c>
      <c r="U138" s="7" t="s">
        <v>226</v>
      </c>
      <c r="V138" s="6" t="s">
        <v>227</v>
      </c>
      <c r="W138" s="6">
        <v>8</v>
      </c>
      <c r="X138" s="6">
        <v>8</v>
      </c>
      <c r="Y138" s="6">
        <v>8</v>
      </c>
      <c r="Z138" s="6">
        <v>8</v>
      </c>
      <c r="AA138" s="7" t="s">
        <v>226</v>
      </c>
      <c r="AB138" s="7" t="s">
        <v>226</v>
      </c>
      <c r="AC138" s="6">
        <v>8</v>
      </c>
      <c r="AD138" s="6">
        <v>8</v>
      </c>
      <c r="AE138" s="6">
        <v>8</v>
      </c>
      <c r="AF138" s="6">
        <v>8</v>
      </c>
      <c r="AG138" s="6">
        <v>8</v>
      </c>
      <c r="AH138" s="7" t="s">
        <v>226</v>
      </c>
      <c r="AI138" s="7" t="s">
        <v>226</v>
      </c>
      <c r="AJ138" s="6">
        <v>8</v>
      </c>
      <c r="AK138" s="7" t="s">
        <v>226</v>
      </c>
      <c r="AL138" s="6">
        <v>8</v>
      </c>
      <c r="AM138" s="63">
        <f t="shared" si="762"/>
        <v>18</v>
      </c>
      <c r="AN138" s="64">
        <f t="shared" si="763"/>
        <v>0</v>
      </c>
      <c r="AO138" s="64">
        <f t="shared" si="764"/>
        <v>0</v>
      </c>
      <c r="AP138" s="64">
        <f t="shared" si="765"/>
        <v>4</v>
      </c>
      <c r="AQ138" s="64">
        <f t="shared" si="766"/>
        <v>0</v>
      </c>
      <c r="AR138" s="64">
        <f t="shared" si="767"/>
        <v>0</v>
      </c>
      <c r="AS138" s="64">
        <f t="shared" si="768"/>
        <v>0</v>
      </c>
      <c r="AT138" s="64">
        <f t="shared" si="769"/>
        <v>0</v>
      </c>
      <c r="AU138" s="64">
        <f t="shared" si="770"/>
        <v>0</v>
      </c>
      <c r="AV138" s="64">
        <f t="shared" si="771"/>
        <v>9</v>
      </c>
      <c r="AW138" s="64">
        <f t="shared" si="772"/>
        <v>31</v>
      </c>
      <c r="AX138" s="64">
        <f t="shared" si="773"/>
        <v>144</v>
      </c>
      <c r="AY138" s="65">
        <f t="shared" si="774"/>
        <v>144</v>
      </c>
      <c r="AZ138" s="66"/>
      <c r="BA138" s="66"/>
      <c r="BB138" s="66"/>
      <c r="BC138" s="67">
        <f t="shared" si="775"/>
        <v>0</v>
      </c>
      <c r="BD138" s="64">
        <f t="shared" si="776"/>
        <v>0</v>
      </c>
      <c r="BE138" s="68"/>
      <c r="BF138" s="68"/>
      <c r="BG138" s="85"/>
      <c r="BH138" s="85"/>
      <c r="BI138" s="85"/>
      <c r="BJ138" s="85"/>
      <c r="BK138" s="85"/>
    </row>
    <row r="139" spans="1:64" s="9" customFormat="1" ht="49.5" customHeight="1" x14ac:dyDescent="0.45">
      <c r="A139" s="3">
        <v>89</v>
      </c>
      <c r="B139" s="36" t="s">
        <v>78</v>
      </c>
      <c r="C139" s="10">
        <v>955</v>
      </c>
      <c r="D139" s="11" t="s">
        <v>142</v>
      </c>
      <c r="E139" s="6">
        <v>6</v>
      </c>
      <c r="F139" s="12">
        <v>107060001</v>
      </c>
      <c r="G139" s="8"/>
      <c r="H139" s="6" t="s">
        <v>226</v>
      </c>
      <c r="I139" s="6" t="s">
        <v>226</v>
      </c>
      <c r="J139" s="6" t="s">
        <v>226</v>
      </c>
      <c r="K139" s="6" t="s">
        <v>226</v>
      </c>
      <c r="L139" s="8" t="s">
        <v>226</v>
      </c>
      <c r="M139" s="13" t="s">
        <v>226</v>
      </c>
      <c r="N139" s="7" t="s">
        <v>226</v>
      </c>
      <c r="O139" s="6" t="s">
        <v>225</v>
      </c>
      <c r="P139" s="6">
        <v>8</v>
      </c>
      <c r="Q139" s="6">
        <v>8</v>
      </c>
      <c r="R139" s="6">
        <v>8</v>
      </c>
      <c r="S139" s="6">
        <v>11</v>
      </c>
      <c r="T139" s="7"/>
      <c r="U139" s="7"/>
      <c r="V139" s="6"/>
      <c r="W139" s="6"/>
      <c r="X139" s="6"/>
      <c r="Y139" s="6"/>
      <c r="Z139" s="6"/>
      <c r="AA139" s="7"/>
      <c r="AB139" s="7"/>
      <c r="AC139" s="6"/>
      <c r="AD139" s="6"/>
      <c r="AE139" s="6"/>
      <c r="AF139" s="6"/>
      <c r="AG139" s="6"/>
      <c r="AH139" s="7"/>
      <c r="AI139" s="7"/>
      <c r="AJ139" s="6"/>
      <c r="AK139" s="7"/>
      <c r="AL139" s="6"/>
      <c r="AM139" s="63">
        <f t="shared" si="762"/>
        <v>5</v>
      </c>
      <c r="AN139" s="64">
        <f t="shared" si="763"/>
        <v>0</v>
      </c>
      <c r="AO139" s="64">
        <f t="shared" si="764"/>
        <v>0</v>
      </c>
      <c r="AP139" s="64">
        <f t="shared" si="765"/>
        <v>0</v>
      </c>
      <c r="AQ139" s="64">
        <f t="shared" si="766"/>
        <v>0</v>
      </c>
      <c r="AR139" s="64">
        <f t="shared" si="767"/>
        <v>0</v>
      </c>
      <c r="AS139" s="64">
        <f t="shared" si="768"/>
        <v>0</v>
      </c>
      <c r="AT139" s="64">
        <f t="shared" si="769"/>
        <v>0</v>
      </c>
      <c r="AU139" s="64">
        <f t="shared" si="770"/>
        <v>0</v>
      </c>
      <c r="AV139" s="64">
        <f t="shared" si="771"/>
        <v>7</v>
      </c>
      <c r="AW139" s="64">
        <f t="shared" si="772"/>
        <v>12</v>
      </c>
      <c r="AX139" s="64">
        <f t="shared" si="773"/>
        <v>43</v>
      </c>
      <c r="AY139" s="65">
        <f t="shared" si="774"/>
        <v>35</v>
      </c>
      <c r="AZ139" s="66"/>
      <c r="BA139" s="66"/>
      <c r="BB139" s="66"/>
      <c r="BC139" s="67">
        <f t="shared" si="775"/>
        <v>0</v>
      </c>
      <c r="BD139" s="64">
        <f t="shared" si="776"/>
        <v>8</v>
      </c>
      <c r="BE139" s="68"/>
      <c r="BF139" s="68"/>
      <c r="BG139" s="85">
        <f t="shared" ref="BG139" si="926">74757/163.33*AY139</f>
        <v>16019.684075185207</v>
      </c>
      <c r="BH139" s="85">
        <f>74757/163.33*8</f>
        <v>3661.6420743280473</v>
      </c>
      <c r="BI139" s="85"/>
      <c r="BJ139" s="85">
        <f t="shared" ref="BJ139:BJ142" si="927">BG139*0.2</f>
        <v>3203.9368150370415</v>
      </c>
      <c r="BK139" s="85"/>
      <c r="BL139" s="87">
        <f t="shared" ref="BL139:BL142" si="928">BG139+BH139+BI139+BJ139+BK139</f>
        <v>22885.262964550297</v>
      </c>
    </row>
    <row r="140" spans="1:64" s="9" customFormat="1" ht="80.25" customHeight="1" x14ac:dyDescent="0.45">
      <c r="A140" s="3"/>
      <c r="B140" s="36" t="s">
        <v>78</v>
      </c>
      <c r="C140" s="10">
        <v>955</v>
      </c>
      <c r="D140" s="11" t="s">
        <v>279</v>
      </c>
      <c r="E140" s="6">
        <v>8</v>
      </c>
      <c r="F140" s="12">
        <v>107030001</v>
      </c>
      <c r="G140" s="8"/>
      <c r="H140" s="6"/>
      <c r="I140" s="6"/>
      <c r="J140" s="6"/>
      <c r="K140" s="6"/>
      <c r="L140" s="8"/>
      <c r="M140" s="7"/>
      <c r="N140" s="7"/>
      <c r="O140" s="6"/>
      <c r="P140" s="8"/>
      <c r="Q140" s="6"/>
      <c r="R140" s="6"/>
      <c r="S140" s="6"/>
      <c r="T140" s="7">
        <v>8</v>
      </c>
      <c r="U140" s="7" t="s">
        <v>226</v>
      </c>
      <c r="V140" s="6"/>
      <c r="W140" s="6"/>
      <c r="X140" s="6"/>
      <c r="Y140" s="6"/>
      <c r="Z140" s="8"/>
      <c r="AA140" s="13"/>
      <c r="AB140" s="13"/>
      <c r="AC140" s="8"/>
      <c r="AD140" s="8"/>
      <c r="AE140" s="6"/>
      <c r="AF140" s="6"/>
      <c r="AG140" s="8"/>
      <c r="AH140" s="7"/>
      <c r="AI140" s="7"/>
      <c r="AJ140" s="6"/>
      <c r="AK140" s="7"/>
      <c r="AL140" s="6"/>
      <c r="AM140" s="63">
        <f t="shared" si="762"/>
        <v>1</v>
      </c>
      <c r="AN140" s="64">
        <f t="shared" si="763"/>
        <v>0</v>
      </c>
      <c r="AO140" s="64">
        <f t="shared" si="764"/>
        <v>0</v>
      </c>
      <c r="AP140" s="64">
        <f t="shared" si="765"/>
        <v>0</v>
      </c>
      <c r="AQ140" s="64">
        <f t="shared" si="766"/>
        <v>0</v>
      </c>
      <c r="AR140" s="64">
        <f t="shared" si="767"/>
        <v>0</v>
      </c>
      <c r="AS140" s="64">
        <f t="shared" si="768"/>
        <v>0</v>
      </c>
      <c r="AT140" s="64">
        <f t="shared" si="769"/>
        <v>0</v>
      </c>
      <c r="AU140" s="64">
        <f t="shared" si="770"/>
        <v>0</v>
      </c>
      <c r="AV140" s="64">
        <f t="shared" si="771"/>
        <v>1</v>
      </c>
      <c r="AW140" s="64">
        <f t="shared" si="772"/>
        <v>2</v>
      </c>
      <c r="AX140" s="64">
        <f t="shared" si="773"/>
        <v>8</v>
      </c>
      <c r="AY140" s="65">
        <f t="shared" si="774"/>
        <v>8</v>
      </c>
      <c r="AZ140" s="66"/>
      <c r="BA140" s="66"/>
      <c r="BB140" s="66"/>
      <c r="BC140" s="67">
        <f t="shared" si="775"/>
        <v>0</v>
      </c>
      <c r="BD140" s="64">
        <f t="shared" si="776"/>
        <v>0</v>
      </c>
      <c r="BE140" s="68"/>
      <c r="BF140" s="68"/>
      <c r="BG140" s="85"/>
      <c r="BH140" s="85"/>
      <c r="BI140" s="85"/>
      <c r="BJ140" s="85">
        <f t="shared" si="927"/>
        <v>0</v>
      </c>
      <c r="BK140" s="85"/>
      <c r="BL140" s="87">
        <f t="shared" si="928"/>
        <v>0</v>
      </c>
    </row>
    <row r="141" spans="1:64" s="9" customFormat="1" ht="80.25" customHeight="1" x14ac:dyDescent="0.45">
      <c r="A141" s="3"/>
      <c r="B141" s="36" t="s">
        <v>78</v>
      </c>
      <c r="C141" s="10">
        <v>955</v>
      </c>
      <c r="D141" s="11" t="s">
        <v>279</v>
      </c>
      <c r="E141" s="6">
        <v>8</v>
      </c>
      <c r="F141" s="12">
        <v>107140010</v>
      </c>
      <c r="G141" s="8"/>
      <c r="H141" s="6"/>
      <c r="I141" s="6"/>
      <c r="J141" s="6"/>
      <c r="K141" s="6"/>
      <c r="L141" s="8"/>
      <c r="M141" s="7"/>
      <c r="N141" s="7"/>
      <c r="O141" s="6"/>
      <c r="P141" s="8"/>
      <c r="Q141" s="6"/>
      <c r="R141" s="6"/>
      <c r="S141" s="6"/>
      <c r="T141" s="7"/>
      <c r="U141" s="7"/>
      <c r="V141" s="6" t="s">
        <v>225</v>
      </c>
      <c r="W141" s="6">
        <v>11</v>
      </c>
      <c r="X141" s="6">
        <v>11</v>
      </c>
      <c r="Y141" s="6">
        <v>11</v>
      </c>
      <c r="Z141" s="8" t="s">
        <v>281</v>
      </c>
      <c r="AA141" s="13" t="s">
        <v>281</v>
      </c>
      <c r="AB141" s="13" t="s">
        <v>281</v>
      </c>
      <c r="AC141" s="8" t="s">
        <v>281</v>
      </c>
      <c r="AD141" s="8" t="s">
        <v>281</v>
      </c>
      <c r="AE141" s="6">
        <v>11</v>
      </c>
      <c r="AF141" s="6">
        <v>11</v>
      </c>
      <c r="AG141" s="8" t="s">
        <v>281</v>
      </c>
      <c r="AH141" s="7">
        <v>11</v>
      </c>
      <c r="AI141" s="7">
        <v>11</v>
      </c>
      <c r="AJ141" s="6"/>
      <c r="AK141" s="7"/>
      <c r="AL141" s="6"/>
      <c r="AM141" s="63">
        <f t="shared" ref="AM141:AM142" si="929">COUNT(H141:AL141)+COUNTIF(H141:AL141,"8д")+COUNTIF(H141:AL141,"8/3")+COUNTIF(H141:AL141,"3/8")+COUNTIF(H141:AL141,"4/8")+COUNTIF(H141:AL141,"8/4")+COUNTIF(H141:AL141,"3/6")+COUNTIF(H141:AL141,"10/1")+COUNTIF(H141:AL141,"5/6")+COUNTIF(H141:AL141,"6/5")+COUNTIF(H141:AL141,"7/4")+COUNTIF(H141:AL141,"4/7")+COUNTIF(H141:AL141,"4д")+COUNTIF(H141:AL141,"2/9")+COUNTIF(H141:AL141,"2д")+COUNTIF(H141:AL141,"4/6")+COUNTIF(H141:AL141,"2/8")+COUNTIF(H141:AL141,"2/1")+COUNTIF(H141:AL141,"6/3")</f>
        <v>14</v>
      </c>
      <c r="AN141" s="64">
        <f t="shared" ref="AN141:AN142" si="930">COUNTIF(H141:AL141,"О")</f>
        <v>0</v>
      </c>
      <c r="AO141" s="64">
        <f t="shared" ref="AO141:AO142" si="931">COUNTIF(H141:AL141,"Р")</f>
        <v>0</v>
      </c>
      <c r="AP141" s="64">
        <f t="shared" ref="AP141:AP142" si="932">COUNTIF(H141:AL141,"Б")</f>
        <v>0</v>
      </c>
      <c r="AQ141" s="64">
        <f t="shared" ref="AQ141:AQ142" si="933">COUNTIF(H141:AL141,"Г")+COUNTIF(H141:AL141,"Д")</f>
        <v>0</v>
      </c>
      <c r="AR141" s="64">
        <f t="shared" ref="AR141:AR142" si="934">COUNTIF(H141:AL141,"А")</f>
        <v>0</v>
      </c>
      <c r="AS141" s="64">
        <f t="shared" ref="AS141:AS142" si="935">COUNTIF(H141:AL141,"У")</f>
        <v>0</v>
      </c>
      <c r="AT141" s="64">
        <f t="shared" ref="AT141:AT142" si="936">COUNTIF(H141:AL141,"П")</f>
        <v>0</v>
      </c>
      <c r="AU141" s="64">
        <f t="shared" ref="AU141:AU142" si="937">COUNTIF(H141:AL141,"К")+COUNTIF(H141:AL141,"Кд")</f>
        <v>0</v>
      </c>
      <c r="AV141" s="64">
        <f t="shared" ref="AV141:AV142" si="938">COUNTIF(H141:AL141,"В")</f>
        <v>0</v>
      </c>
      <c r="AW141" s="64">
        <f t="shared" ref="AW141:AW142" si="939">SUM(AM141:AV141)</f>
        <v>14</v>
      </c>
      <c r="AX141" s="64">
        <f t="shared" ref="AX141:AX142" si="940">AY141+BD141</f>
        <v>151</v>
      </c>
      <c r="AY141" s="65">
        <f t="shared" ref="AY141:AY142" si="941">SUM(H141:AL141)+COUNTIF(H141:AL141,"8/3")*11+COUNTIF(H141:AL141,"3/8")*11+COUNTIF(H141:AL141,"4/8")*12+COUNTIF(H141:AL141,"8/4")*12+COUNTIF(H141:AL141,"2/9")*11+COUNTIF(H141:AL141,"4/7")*11+COUNTIF(H141:AL141,"7/4")*11+COUNTIF(H141:AL141,"6/5")*11+COUNTIF(H141:AL141,"5/6")*11+COUNTIF(H141:AL141,"4/6")*10+COUNTIF(H141:AL141,"2/1")*3+COUNTIF(H141:AL141,"6/3")*9+COUNTIF(H141:AL141,"2/8")*10+COUNTIF(H141:AL141,"1/10")*11</f>
        <v>143</v>
      </c>
      <c r="AZ141" s="66"/>
      <c r="BA141" s="66"/>
      <c r="BB141" s="66"/>
      <c r="BC141" s="67">
        <f t="shared" ref="BC141:BC142" si="942">COUNTIF(H141:AL141,"8/3")*8+COUNTIF(H141:AL141,"3/8")*3+COUNTIF(H141:AL141,"4/8")*4+COUNTIF(H141:AL141,"8/4")*8+COUNTIF(H141:AL141,"2/9")*2+COUNTIF(H141:AL141,"4/7")*4+COUNTIF(H141:AL141,"7/4")*7+COUNTIF(H141:AL141,"6/5")*6+COUNTIF(H141:AL141,"5/6")*5+COUNTIF(H141:AL141,"4/6")*4+COUNTIF(H141:AL141,"2/1")*2+COUNTIF(H141:AL141,"6/3")*6+COUNTIF(H141:AL141,"2/8")*2+COUNTIF(H141:AL141,"1/10")*1</f>
        <v>24</v>
      </c>
      <c r="BD141" s="64">
        <f t="shared" ref="BD141:BD142" si="943">COUNTIF(H141:AL141,"8д")*8+COUNTIF(H141:AL141,"3д")*3+COUNTIF(H141:AL141,"4д")*4+COUNTIF(H141:AL141,"5д")*5+COUNTIF(H141:AL141,"6д")*6+COUNTIF(H141:AL141,"7д")*7+COUNTIF(H141:AL141,"2д")*2+COUNTIF(H141:AL141,"1д")*1</f>
        <v>8</v>
      </c>
      <c r="BE141" s="68"/>
      <c r="BF141" s="68"/>
      <c r="BG141" s="85">
        <f>95734/163.33*AY141</f>
        <v>83817.804444988666</v>
      </c>
      <c r="BH141" s="85">
        <f>95734/163.33*BC141/2</f>
        <v>7033.6619114675805</v>
      </c>
      <c r="BI141" s="85">
        <f>108188/163.33*BD141</f>
        <v>5299.1122267801384</v>
      </c>
      <c r="BJ141" s="85">
        <f t="shared" si="927"/>
        <v>16763.560888997734</v>
      </c>
      <c r="BK141" s="85"/>
      <c r="BL141" s="87">
        <f t="shared" si="928"/>
        <v>112914.13947223412</v>
      </c>
    </row>
    <row r="142" spans="1:64" s="9" customFormat="1" ht="80.25" customHeight="1" x14ac:dyDescent="0.45">
      <c r="A142" s="3"/>
      <c r="B142" s="36" t="s">
        <v>78</v>
      </c>
      <c r="C142" s="10">
        <v>955</v>
      </c>
      <c r="D142" s="11" t="s">
        <v>279</v>
      </c>
      <c r="E142" s="6">
        <v>8</v>
      </c>
      <c r="F142" s="12">
        <v>107060003</v>
      </c>
      <c r="G142" s="8"/>
      <c r="H142" s="6"/>
      <c r="I142" s="6"/>
      <c r="J142" s="6"/>
      <c r="K142" s="6"/>
      <c r="L142" s="8"/>
      <c r="M142" s="7"/>
      <c r="N142" s="7"/>
      <c r="O142" s="6"/>
      <c r="P142" s="8"/>
      <c r="Q142" s="6"/>
      <c r="R142" s="6"/>
      <c r="S142" s="6"/>
      <c r="T142" s="7"/>
      <c r="U142" s="7"/>
      <c r="V142" s="6"/>
      <c r="W142" s="6"/>
      <c r="X142" s="6"/>
      <c r="Y142" s="6"/>
      <c r="Z142" s="8"/>
      <c r="AA142" s="13"/>
      <c r="AB142" s="13"/>
      <c r="AC142" s="8"/>
      <c r="AD142" s="8"/>
      <c r="AE142" s="6"/>
      <c r="AF142" s="6"/>
      <c r="AG142" s="8"/>
      <c r="AH142" s="7"/>
      <c r="AI142" s="7"/>
      <c r="AJ142" s="6">
        <v>11</v>
      </c>
      <c r="AK142" s="7">
        <v>11</v>
      </c>
      <c r="AL142" s="6">
        <v>11</v>
      </c>
      <c r="AM142" s="63">
        <f t="shared" si="929"/>
        <v>3</v>
      </c>
      <c r="AN142" s="64">
        <f t="shared" si="930"/>
        <v>0</v>
      </c>
      <c r="AO142" s="64">
        <f t="shared" si="931"/>
        <v>0</v>
      </c>
      <c r="AP142" s="64">
        <f t="shared" si="932"/>
        <v>0</v>
      </c>
      <c r="AQ142" s="64">
        <f t="shared" si="933"/>
        <v>0</v>
      </c>
      <c r="AR142" s="64">
        <f t="shared" si="934"/>
        <v>0</v>
      </c>
      <c r="AS142" s="64">
        <f t="shared" si="935"/>
        <v>0</v>
      </c>
      <c r="AT142" s="64">
        <f t="shared" si="936"/>
        <v>0</v>
      </c>
      <c r="AU142" s="64">
        <f t="shared" si="937"/>
        <v>0</v>
      </c>
      <c r="AV142" s="64">
        <f t="shared" si="938"/>
        <v>0</v>
      </c>
      <c r="AW142" s="64">
        <f t="shared" si="939"/>
        <v>3</v>
      </c>
      <c r="AX142" s="64">
        <f t="shared" si="940"/>
        <v>33</v>
      </c>
      <c r="AY142" s="65">
        <f t="shared" si="941"/>
        <v>33</v>
      </c>
      <c r="AZ142" s="66"/>
      <c r="BA142" s="66"/>
      <c r="BB142" s="66">
        <v>11</v>
      </c>
      <c r="BC142" s="67">
        <f t="shared" si="942"/>
        <v>0</v>
      </c>
      <c r="BD142" s="64">
        <f t="shared" si="943"/>
        <v>0</v>
      </c>
      <c r="BE142" s="68"/>
      <c r="BF142" s="68"/>
      <c r="BG142" s="85">
        <f>95734/163.33*AY142</f>
        <v>19342.570256535848</v>
      </c>
      <c r="BH142" s="85">
        <f>95734/163.33*BB142/2</f>
        <v>3223.7617094226412</v>
      </c>
      <c r="BI142" s="85">
        <f>108188/163.33*BD142</f>
        <v>0</v>
      </c>
      <c r="BJ142" s="85">
        <f t="shared" si="927"/>
        <v>3868.5140513071697</v>
      </c>
      <c r="BK142" s="85"/>
      <c r="BL142" s="87">
        <f t="shared" si="928"/>
        <v>26434.84601726566</v>
      </c>
    </row>
    <row r="143" spans="1:64" s="9" customFormat="1" ht="49.5" customHeight="1" x14ac:dyDescent="0.45">
      <c r="A143" s="3">
        <v>90</v>
      </c>
      <c r="B143" s="36" t="s">
        <v>248</v>
      </c>
      <c r="C143" s="10">
        <v>3182</v>
      </c>
      <c r="D143" s="11" t="s">
        <v>173</v>
      </c>
      <c r="E143" s="6">
        <v>2</v>
      </c>
      <c r="F143" s="12">
        <v>107030001</v>
      </c>
      <c r="G143" s="8"/>
      <c r="H143" s="6"/>
      <c r="I143" s="6"/>
      <c r="J143" s="6"/>
      <c r="K143" s="6"/>
      <c r="L143" s="8"/>
      <c r="M143" s="13"/>
      <c r="N143" s="7"/>
      <c r="O143" s="6"/>
      <c r="P143" s="6"/>
      <c r="Q143" s="6" t="s">
        <v>226</v>
      </c>
      <c r="R143" s="6" t="s">
        <v>226</v>
      </c>
      <c r="S143" s="6"/>
      <c r="T143" s="7"/>
      <c r="U143" s="7"/>
      <c r="V143" s="6"/>
      <c r="W143" s="6"/>
      <c r="X143" s="6"/>
      <c r="Y143" s="6"/>
      <c r="Z143" s="6"/>
      <c r="AA143" s="7"/>
      <c r="AB143" s="7"/>
      <c r="AC143" s="6"/>
      <c r="AD143" s="6"/>
      <c r="AE143" s="6"/>
      <c r="AF143" s="6"/>
      <c r="AG143" s="6"/>
      <c r="AH143" s="7"/>
      <c r="AI143" s="7"/>
      <c r="AJ143" s="6"/>
      <c r="AK143" s="7"/>
      <c r="AL143" s="6"/>
      <c r="AM143" s="63">
        <f t="shared" ref="AM143:AM144" si="944">COUNT(H143:AL143)+COUNTIF(H143:AL143,"8д")+COUNTIF(H143:AL143,"8/3")+COUNTIF(H143:AL143,"3/8")+COUNTIF(H143:AL143,"4/8")+COUNTIF(H143:AL143,"8/4")+COUNTIF(H143:AL143,"3/6")+COUNTIF(H143:AL143,"10/1")+COUNTIF(H143:AL143,"5/6")+COUNTIF(H143:AL143,"6/5")+COUNTIF(H143:AL143,"7/4")+COUNTIF(H143:AL143,"4/7")+COUNTIF(H143:AL143,"4д")+COUNTIF(H143:AL143,"2/9")+COUNTIF(H143:AL143,"2д")+COUNTIF(H143:AL143,"4/6")+COUNTIF(H143:AL143,"2/8")+COUNTIF(H143:AL143,"2/1")+COUNTIF(H143:AL143,"6/3")</f>
        <v>0</v>
      </c>
      <c r="AN143" s="64">
        <f t="shared" ref="AN143:AN144" si="945">COUNTIF(H143:AL143,"О")</f>
        <v>0</v>
      </c>
      <c r="AO143" s="64">
        <f t="shared" ref="AO143:AO144" si="946">COUNTIF(H143:AL143,"Р")</f>
        <v>0</v>
      </c>
      <c r="AP143" s="64">
        <f t="shared" ref="AP143:AP144" si="947">COUNTIF(H143:AL143,"Б")</f>
        <v>0</v>
      </c>
      <c r="AQ143" s="64">
        <f t="shared" ref="AQ143:AQ144" si="948">COUNTIF(H143:AL143,"Г")+COUNTIF(H143:AL143,"Д")</f>
        <v>0</v>
      </c>
      <c r="AR143" s="64">
        <f t="shared" ref="AR143:AR144" si="949">COUNTIF(H143:AL143,"А")</f>
        <v>0</v>
      </c>
      <c r="AS143" s="64">
        <f t="shared" ref="AS143:AS144" si="950">COUNTIF(H143:AL143,"У")</f>
        <v>0</v>
      </c>
      <c r="AT143" s="64">
        <f t="shared" ref="AT143:AT144" si="951">COUNTIF(H143:AL143,"П")</f>
        <v>0</v>
      </c>
      <c r="AU143" s="64">
        <f t="shared" ref="AU143:AU144" si="952">COUNTIF(H143:AL143,"К")+COUNTIF(H143:AL143,"Кд")</f>
        <v>0</v>
      </c>
      <c r="AV143" s="64">
        <f t="shared" ref="AV143:AV144" si="953">COUNTIF(H143:AL143,"В")</f>
        <v>2</v>
      </c>
      <c r="AW143" s="64">
        <f t="shared" ref="AW143:AW144" si="954">SUM(AM143:AV143)</f>
        <v>2</v>
      </c>
      <c r="AX143" s="64">
        <f t="shared" ref="AX143:AX144" si="955">AY143+BD143</f>
        <v>0</v>
      </c>
      <c r="AY143" s="65">
        <f t="shared" ref="AY143:AY144" si="956">SUM(H143:AL143)+COUNTIF(H143:AL143,"8/3")*11+COUNTIF(H143:AL143,"3/8")*11+COUNTIF(H143:AL143,"4/8")*12+COUNTIF(H143:AL143,"8/4")*12+COUNTIF(H143:AL143,"2/9")*11+COUNTIF(H143:AL143,"4/7")*11+COUNTIF(H143:AL143,"7/4")*11+COUNTIF(H143:AL143,"6/5")*11+COUNTIF(H143:AL143,"5/6")*11+COUNTIF(H143:AL143,"4/6")*10+COUNTIF(H143:AL143,"2/1")*3+COUNTIF(H143:AL143,"6/3")*9+COUNTIF(H143:AL143,"2/8")*10+COUNTIF(H143:AL143,"1/10")*11</f>
        <v>0</v>
      </c>
      <c r="AZ143" s="66"/>
      <c r="BA143" s="66"/>
      <c r="BB143" s="66"/>
      <c r="BC143" s="67">
        <f t="shared" ref="BC143:BC144" si="957">COUNTIF(H143:AL143,"8/3")*8+COUNTIF(H143:AL143,"3/8")*3+COUNTIF(H143:AL143,"4/8")*4+COUNTIF(H143:AL143,"8/4")*8+COUNTIF(H143:AL143,"2/9")*2+COUNTIF(H143:AL143,"4/7")*4+COUNTIF(H143:AL143,"7/4")*7+COUNTIF(H143:AL143,"6/5")*6+COUNTIF(H143:AL143,"5/6")*5+COUNTIF(H143:AL143,"4/6")*4+COUNTIF(H143:AL143,"2/1")*2+COUNTIF(H143:AL143,"6/3")*6+COUNTIF(H143:AL143,"2/8")*2+COUNTIF(H143:AL143,"1/10")*1</f>
        <v>0</v>
      </c>
      <c r="BD143" s="64">
        <f t="shared" ref="BD143:BD144" si="958">COUNTIF(H143:AL143,"8д")*8+COUNTIF(H143:AL143,"3д")*3+COUNTIF(H143:AL143,"4д")*4+COUNTIF(H143:AL143,"5д")*5+COUNTIF(H143:AL143,"6д")*6+COUNTIF(H143:AL143,"7д")*7+COUNTIF(H143:AL143,"2д")*2+COUNTIF(H143:AL143,"1д")*1</f>
        <v>0</v>
      </c>
      <c r="BE143" s="68"/>
      <c r="BF143" s="68"/>
      <c r="BG143" s="85"/>
      <c r="BH143" s="85"/>
      <c r="BI143" s="85"/>
      <c r="BJ143" s="85"/>
      <c r="BK143" s="85"/>
    </row>
    <row r="144" spans="1:64" s="9" customFormat="1" ht="49.5" customHeight="1" x14ac:dyDescent="0.45">
      <c r="A144" s="3">
        <v>91</v>
      </c>
      <c r="B144" s="36" t="s">
        <v>264</v>
      </c>
      <c r="C144" s="10">
        <v>3183</v>
      </c>
      <c r="D144" s="11" t="s">
        <v>173</v>
      </c>
      <c r="E144" s="6">
        <v>2</v>
      </c>
      <c r="F144" s="12">
        <v>107030001</v>
      </c>
      <c r="G144" s="8"/>
      <c r="H144" s="6"/>
      <c r="I144" s="6"/>
      <c r="J144" s="6"/>
      <c r="K144" s="6"/>
      <c r="L144" s="8"/>
      <c r="M144" s="13"/>
      <c r="N144" s="7"/>
      <c r="O144" s="6"/>
      <c r="P144" s="6"/>
      <c r="Q144" s="6"/>
      <c r="R144" s="6" t="s">
        <v>226</v>
      </c>
      <c r="S144" s="6"/>
      <c r="T144" s="7"/>
      <c r="U144" s="7"/>
      <c r="V144" s="6"/>
      <c r="W144" s="6"/>
      <c r="X144" s="6"/>
      <c r="Y144" s="6"/>
      <c r="Z144" s="6"/>
      <c r="AA144" s="7"/>
      <c r="AB144" s="7"/>
      <c r="AC144" s="6"/>
      <c r="AD144" s="6"/>
      <c r="AE144" s="6"/>
      <c r="AF144" s="6"/>
      <c r="AG144" s="6"/>
      <c r="AH144" s="7"/>
      <c r="AI144" s="7"/>
      <c r="AJ144" s="6"/>
      <c r="AK144" s="7"/>
      <c r="AL144" s="6"/>
      <c r="AM144" s="63">
        <f t="shared" si="944"/>
        <v>0</v>
      </c>
      <c r="AN144" s="64">
        <f t="shared" si="945"/>
        <v>0</v>
      </c>
      <c r="AO144" s="64">
        <f t="shared" si="946"/>
        <v>0</v>
      </c>
      <c r="AP144" s="64">
        <f t="shared" si="947"/>
        <v>0</v>
      </c>
      <c r="AQ144" s="64">
        <f t="shared" si="948"/>
        <v>0</v>
      </c>
      <c r="AR144" s="64">
        <f t="shared" si="949"/>
        <v>0</v>
      </c>
      <c r="AS144" s="64">
        <f t="shared" si="950"/>
        <v>0</v>
      </c>
      <c r="AT144" s="64">
        <f t="shared" si="951"/>
        <v>0</v>
      </c>
      <c r="AU144" s="64">
        <f t="shared" si="952"/>
        <v>0</v>
      </c>
      <c r="AV144" s="64">
        <f t="shared" si="953"/>
        <v>1</v>
      </c>
      <c r="AW144" s="64">
        <f t="shared" si="954"/>
        <v>1</v>
      </c>
      <c r="AX144" s="64">
        <f t="shared" si="955"/>
        <v>0</v>
      </c>
      <c r="AY144" s="65">
        <f t="shared" si="956"/>
        <v>0</v>
      </c>
      <c r="AZ144" s="66"/>
      <c r="BA144" s="66"/>
      <c r="BB144" s="66"/>
      <c r="BC144" s="67">
        <f t="shared" si="957"/>
        <v>0</v>
      </c>
      <c r="BD144" s="64">
        <f t="shared" si="958"/>
        <v>0</v>
      </c>
      <c r="BE144" s="68"/>
      <c r="BF144" s="68"/>
      <c r="BG144" s="85"/>
      <c r="BH144" s="85"/>
      <c r="BI144" s="85"/>
      <c r="BJ144" s="85"/>
      <c r="BK144" s="85"/>
    </row>
    <row r="145" spans="1:64" s="9" customFormat="1" ht="39.950000000000003" customHeight="1" x14ac:dyDescent="0.45">
      <c r="A145" s="3">
        <v>92</v>
      </c>
      <c r="B145" s="36" t="s">
        <v>111</v>
      </c>
      <c r="C145" s="34">
        <v>2210</v>
      </c>
      <c r="D145" s="11" t="s">
        <v>86</v>
      </c>
      <c r="E145" s="34">
        <v>8</v>
      </c>
      <c r="F145" s="12">
        <v>107060001</v>
      </c>
      <c r="G145" s="8"/>
      <c r="H145" s="6">
        <v>11</v>
      </c>
      <c r="I145" s="6">
        <v>11</v>
      </c>
      <c r="J145" s="6">
        <v>11</v>
      </c>
      <c r="K145" s="6">
        <v>11</v>
      </c>
      <c r="L145" s="6">
        <v>11</v>
      </c>
      <c r="M145" s="7">
        <v>11</v>
      </c>
      <c r="N145" s="7">
        <v>11</v>
      </c>
      <c r="O145" s="6">
        <v>11</v>
      </c>
      <c r="P145" s="6">
        <v>11</v>
      </c>
      <c r="Q145" s="6">
        <v>11</v>
      </c>
      <c r="R145" s="6">
        <v>11</v>
      </c>
      <c r="S145" s="6">
        <v>11</v>
      </c>
      <c r="T145" s="7">
        <v>11</v>
      </c>
      <c r="U145" s="7">
        <v>11</v>
      </c>
      <c r="V145" s="6" t="s">
        <v>225</v>
      </c>
      <c r="W145" s="6" t="s">
        <v>226</v>
      </c>
      <c r="X145" s="6" t="s">
        <v>226</v>
      </c>
      <c r="Y145" s="6" t="s">
        <v>226</v>
      </c>
      <c r="Z145" s="6" t="s">
        <v>226</v>
      </c>
      <c r="AA145" s="7" t="s">
        <v>226</v>
      </c>
      <c r="AB145" s="7" t="s">
        <v>226</v>
      </c>
      <c r="AC145" s="6" t="s">
        <v>226</v>
      </c>
      <c r="AD145" s="6" t="s">
        <v>226</v>
      </c>
      <c r="AE145" s="6" t="s">
        <v>226</v>
      </c>
      <c r="AF145" s="6" t="s">
        <v>226</v>
      </c>
      <c r="AG145" s="6" t="s">
        <v>226</v>
      </c>
      <c r="AH145" s="7" t="s">
        <v>226</v>
      </c>
      <c r="AI145" s="7" t="s">
        <v>226</v>
      </c>
      <c r="AJ145" s="6" t="s">
        <v>226</v>
      </c>
      <c r="AK145" s="7" t="s">
        <v>226</v>
      </c>
      <c r="AL145" s="8" t="s">
        <v>225</v>
      </c>
      <c r="AM145" s="63">
        <f t="shared" si="762"/>
        <v>16</v>
      </c>
      <c r="AN145" s="64">
        <f t="shared" si="763"/>
        <v>0</v>
      </c>
      <c r="AO145" s="64">
        <f t="shared" si="764"/>
        <v>0</v>
      </c>
      <c r="AP145" s="64">
        <f t="shared" si="765"/>
        <v>0</v>
      </c>
      <c r="AQ145" s="64">
        <f t="shared" si="766"/>
        <v>0</v>
      </c>
      <c r="AR145" s="64">
        <f t="shared" si="767"/>
        <v>0</v>
      </c>
      <c r="AS145" s="64">
        <f t="shared" si="768"/>
        <v>0</v>
      </c>
      <c r="AT145" s="64">
        <f t="shared" si="769"/>
        <v>0</v>
      </c>
      <c r="AU145" s="64">
        <f t="shared" si="770"/>
        <v>0</v>
      </c>
      <c r="AV145" s="64">
        <f t="shared" si="771"/>
        <v>15</v>
      </c>
      <c r="AW145" s="64">
        <f t="shared" si="772"/>
        <v>31</v>
      </c>
      <c r="AX145" s="64">
        <f t="shared" si="773"/>
        <v>170</v>
      </c>
      <c r="AY145" s="65">
        <f t="shared" si="774"/>
        <v>154</v>
      </c>
      <c r="AZ145" s="66"/>
      <c r="BA145" s="66"/>
      <c r="BB145" s="66"/>
      <c r="BC145" s="67">
        <f t="shared" si="775"/>
        <v>0</v>
      </c>
      <c r="BD145" s="64">
        <f t="shared" si="776"/>
        <v>16</v>
      </c>
      <c r="BE145" s="68"/>
      <c r="BF145" s="68"/>
      <c r="BG145" s="85">
        <f>95734/163.33*AY145</f>
        <v>90265.327863833954</v>
      </c>
      <c r="BH145" s="85">
        <f>95734/163.33*BB145/2</f>
        <v>0</v>
      </c>
      <c r="BI145" s="85">
        <f>108188/163.33*BD145</f>
        <v>10598.224453560277</v>
      </c>
      <c r="BJ145" s="85">
        <f t="shared" ref="BJ145" si="959">BG145*0.2</f>
        <v>18053.065572766791</v>
      </c>
      <c r="BK145" s="85"/>
      <c r="BL145" s="87">
        <f>BG145+BH145+BI145+BJ145+BK145</f>
        <v>118916.61789016103</v>
      </c>
    </row>
    <row r="146" spans="1:64" s="9" customFormat="1" ht="39.950000000000003" customHeight="1" x14ac:dyDescent="0.45">
      <c r="A146" s="3">
        <v>93</v>
      </c>
      <c r="B146" s="46" t="s">
        <v>222</v>
      </c>
      <c r="C146" s="34">
        <v>1804</v>
      </c>
      <c r="D146" s="11" t="s">
        <v>207</v>
      </c>
      <c r="E146" s="34">
        <v>4</v>
      </c>
      <c r="F146" s="12">
        <v>107030001</v>
      </c>
      <c r="G146" s="8"/>
      <c r="H146" s="6">
        <v>8</v>
      </c>
      <c r="I146" s="6">
        <v>8</v>
      </c>
      <c r="J146" s="6">
        <v>8</v>
      </c>
      <c r="K146" s="6">
        <v>8</v>
      </c>
      <c r="L146" s="6">
        <v>8</v>
      </c>
      <c r="M146" s="7" t="s">
        <v>226</v>
      </c>
      <c r="N146" s="7" t="s">
        <v>226</v>
      </c>
      <c r="O146" s="6">
        <v>8</v>
      </c>
      <c r="P146" s="6">
        <v>8</v>
      </c>
      <c r="Q146" s="6">
        <v>8</v>
      </c>
      <c r="R146" s="6">
        <v>8</v>
      </c>
      <c r="S146" s="6">
        <v>8</v>
      </c>
      <c r="T146" s="7" t="s">
        <v>226</v>
      </c>
      <c r="U146" s="7" t="s">
        <v>226</v>
      </c>
      <c r="V146" s="6">
        <v>8</v>
      </c>
      <c r="W146" s="6">
        <v>8</v>
      </c>
      <c r="X146" s="6">
        <v>8</v>
      </c>
      <c r="Y146" s="6">
        <v>8</v>
      </c>
      <c r="Z146" s="6">
        <v>8</v>
      </c>
      <c r="AA146" s="7" t="s">
        <v>226</v>
      </c>
      <c r="AB146" s="7" t="s">
        <v>226</v>
      </c>
      <c r="AC146" s="6">
        <v>8</v>
      </c>
      <c r="AD146" s="6">
        <v>8</v>
      </c>
      <c r="AE146" s="6">
        <v>8</v>
      </c>
      <c r="AF146" s="6">
        <v>8</v>
      </c>
      <c r="AG146" s="6">
        <v>8</v>
      </c>
      <c r="AH146" s="7" t="s">
        <v>226</v>
      </c>
      <c r="AI146" s="7" t="s">
        <v>226</v>
      </c>
      <c r="AJ146" s="6">
        <v>8</v>
      </c>
      <c r="AK146" s="7" t="s">
        <v>226</v>
      </c>
      <c r="AL146" s="6">
        <v>8</v>
      </c>
      <c r="AM146" s="63">
        <f t="shared" ref="AM146" si="960">COUNT(H146:AL146)+COUNTIF(H146:AL146,"8д")+COUNTIF(H146:AL146,"8/3")+COUNTIF(H146:AL146,"3/8")+COUNTIF(H146:AL146,"4/8")+COUNTIF(H146:AL146,"8/4")+COUNTIF(H146:AL146,"3/6")+COUNTIF(H146:AL146,"10/1")+COUNTIF(H146:AL146,"5/6")+COUNTIF(H146:AL146,"6/5")+COUNTIF(H146:AL146,"7/4")+COUNTIF(H146:AL146,"4/7")+COUNTIF(H146:AL146,"4д")+COUNTIF(H146:AL146,"2/9")+COUNTIF(H146:AL146,"2д")+COUNTIF(H146:AL146,"4/6")+COUNTIF(H146:AL146,"2/8")+COUNTIF(H146:AL146,"2/1")+COUNTIF(H146:AL146,"6/3")</f>
        <v>22</v>
      </c>
      <c r="AN146" s="64">
        <f t="shared" ref="AN146:AN147" si="961">COUNTIF(H146:AL146,"О")</f>
        <v>0</v>
      </c>
      <c r="AO146" s="64">
        <f t="shared" ref="AO146:AO147" si="962">COUNTIF(H146:AL146,"Р")</f>
        <v>0</v>
      </c>
      <c r="AP146" s="64">
        <f t="shared" ref="AP146:AP147" si="963">COUNTIF(H146:AL146,"Б")</f>
        <v>0</v>
      </c>
      <c r="AQ146" s="64">
        <f t="shared" ref="AQ146:AQ147" si="964">COUNTIF(H146:AL146,"Г")+COUNTIF(H146:AL146,"Д")</f>
        <v>0</v>
      </c>
      <c r="AR146" s="64">
        <f t="shared" ref="AR146:AR147" si="965">COUNTIF(H146:AL146,"А")</f>
        <v>0</v>
      </c>
      <c r="AS146" s="64">
        <f t="shared" ref="AS146:AS147" si="966">COUNTIF(H146:AL146,"У")</f>
        <v>0</v>
      </c>
      <c r="AT146" s="64">
        <f t="shared" ref="AT146:AT147" si="967">COUNTIF(H146:AL146,"П")</f>
        <v>0</v>
      </c>
      <c r="AU146" s="64">
        <f t="shared" ref="AU146:AU147" si="968">COUNTIF(H146:AL146,"К")+COUNTIF(H146:AL146,"Кд")</f>
        <v>0</v>
      </c>
      <c r="AV146" s="64">
        <f t="shared" ref="AV146:AV147" si="969">COUNTIF(H146:AL146,"В")</f>
        <v>9</v>
      </c>
      <c r="AW146" s="64">
        <f t="shared" ref="AW146:AW147" si="970">SUM(AM146:AV146)</f>
        <v>31</v>
      </c>
      <c r="AX146" s="64">
        <f t="shared" ref="AX146:AX147" si="971">AY146+BD146</f>
        <v>176</v>
      </c>
      <c r="AY146" s="65">
        <f t="shared" ref="AY146" si="972">SUM(H146:AL146)+COUNTIF(H146:AL146,"8/3")*11+COUNTIF(H146:AL146,"3/8")*11+COUNTIF(H146:AL146,"4/8")*12+COUNTIF(H146:AL146,"8/4")*12+COUNTIF(H146:AL146,"2/9")*11+COUNTIF(H146:AL146,"4/7")*11+COUNTIF(H146:AL146,"7/4")*11+COUNTIF(H146:AL146,"6/5")*11+COUNTIF(H146:AL146,"5/6")*11+COUNTIF(H146:AL146,"4/6")*10+COUNTIF(H146:AL146,"2/1")*3+COUNTIF(H146:AL146,"6/3")*9+COUNTIF(H146:AL146,"2/8")*10+COUNTIF(H146:AL146,"1/10")*11</f>
        <v>176</v>
      </c>
      <c r="AZ146" s="66"/>
      <c r="BA146" s="66"/>
      <c r="BB146" s="66"/>
      <c r="BC146" s="67">
        <f t="shared" ref="BC146" si="973">COUNTIF(H146:AL146,"8/3")*8+COUNTIF(H146:AL146,"3/8")*3+COUNTIF(H146:AL146,"4/8")*4+COUNTIF(H146:AL146,"8/4")*8+COUNTIF(H146:AL146,"2/9")*2+COUNTIF(H146:AL146,"4/7")*4+COUNTIF(H146:AL146,"7/4")*7+COUNTIF(H146:AL146,"6/5")*6+COUNTIF(H146:AL146,"5/6")*5+COUNTIF(H146:AL146,"4/6")*4+COUNTIF(H146:AL146,"2/1")*2+COUNTIF(H146:AL146,"6/3")*6+COUNTIF(H146:AL146,"2/8")*2+COUNTIF(H146:AL146,"1/10")*1</f>
        <v>0</v>
      </c>
      <c r="BD146" s="64">
        <f t="shared" ref="BD146:BD147" si="974">COUNTIF(H146:AL146,"8д")*8+COUNTIF(H146:AL146,"3д")*3+COUNTIF(H146:AL146,"4д")*4+COUNTIF(H146:AL146,"5д")*5+COUNTIF(H146:AL146,"6д")*6+COUNTIF(H146:AL146,"7д")*7+COUNTIF(H146:AL146,"2д")*2+COUNTIF(H146:AL146,"1д")*1</f>
        <v>0</v>
      </c>
      <c r="BE146" s="68"/>
      <c r="BF146" s="68"/>
      <c r="BG146" s="85"/>
      <c r="BH146" s="85"/>
      <c r="BI146" s="85"/>
      <c r="BJ146" s="85"/>
      <c r="BK146" s="85"/>
    </row>
    <row r="147" spans="1:64" s="9" customFormat="1" ht="39.950000000000003" customHeight="1" x14ac:dyDescent="0.45">
      <c r="A147" s="3">
        <v>94</v>
      </c>
      <c r="B147" s="36" t="s">
        <v>51</v>
      </c>
      <c r="C147" s="14">
        <v>961</v>
      </c>
      <c r="D147" s="15" t="s">
        <v>52</v>
      </c>
      <c r="E147" s="16"/>
      <c r="F147" s="3">
        <v>107030008</v>
      </c>
      <c r="G147" s="4"/>
      <c r="H147" s="6">
        <v>8</v>
      </c>
      <c r="I147" s="6">
        <v>8</v>
      </c>
      <c r="J147" s="6">
        <v>8</v>
      </c>
      <c r="K147" s="6">
        <v>8</v>
      </c>
      <c r="L147" s="6">
        <v>8</v>
      </c>
      <c r="M147" s="7" t="s">
        <v>226</v>
      </c>
      <c r="N147" s="7" t="s">
        <v>226</v>
      </c>
      <c r="O147" s="6">
        <v>8</v>
      </c>
      <c r="P147" s="6">
        <v>8</v>
      </c>
      <c r="Q147" s="6">
        <v>8</v>
      </c>
      <c r="R147" s="6">
        <v>8</v>
      </c>
      <c r="S147" s="6">
        <v>8</v>
      </c>
      <c r="T147" s="7" t="s">
        <v>226</v>
      </c>
      <c r="U147" s="7" t="s">
        <v>226</v>
      </c>
      <c r="V147" s="6">
        <v>8</v>
      </c>
      <c r="W147" s="6">
        <v>8</v>
      </c>
      <c r="X147" s="6">
        <v>8</v>
      </c>
      <c r="Y147" s="6">
        <v>8</v>
      </c>
      <c r="Z147" s="6">
        <v>8</v>
      </c>
      <c r="AA147" s="7" t="s">
        <v>226</v>
      </c>
      <c r="AB147" s="7" t="s">
        <v>226</v>
      </c>
      <c r="AC147" s="6">
        <v>8</v>
      </c>
      <c r="AD147" s="6">
        <v>8</v>
      </c>
      <c r="AE147" s="6">
        <v>8</v>
      </c>
      <c r="AF147" s="6">
        <v>8</v>
      </c>
      <c r="AG147" s="6">
        <v>8</v>
      </c>
      <c r="AH147" s="7" t="s">
        <v>226</v>
      </c>
      <c r="AI147" s="13" t="s">
        <v>226</v>
      </c>
      <c r="AJ147" s="6">
        <v>8</v>
      </c>
      <c r="AK147" s="7" t="s">
        <v>226</v>
      </c>
      <c r="AL147" s="6">
        <v>8</v>
      </c>
      <c r="AM147" s="63">
        <f>COUNT(H147:AL147)+COUNTIF(H147:AL147,"8д")+COUNTIF(H147:AL147,"8/3")+COUNTIF(H147:AL147,"3/8")+COUNTIF(H147:AL147,"4/8")+COUNTIF(H147:AL147,"8/4")+COUNTIF(H147:AL147,"3/6")+COUNTIF(H147:AL147,"10/1")+COUNTIF(H147:AL147,"5/6")+COUNTIF(H147:AL147,"6/5")+COUNTIF(H147:AL147,"7/4")+COUNTIF(H147:AL147,"4/7")+COUNTIF(H147:AL147,"4д")+COUNTIF(H147:AL147,"2/9")+COUNTIF(H147:AL147,"2д")+COUNTIF(H147:AL147,"4/6")+COUNTIF(H147:AL147,"2/8")+COUNTIF(H147:AL147,"2/1")+COUNTIF(H147:AL147,"6/3")+COUNTIF(H147:AL147,"4/4")+COUNTIF(H147:AL147,"2/6")+COUNTIF(H147:AL147,"5/3")+COUNTIF(H147:AL147,"3/5")+COUNTIF(H147:AL147,"6/2")</f>
        <v>22</v>
      </c>
      <c r="AN147" s="64">
        <f t="shared" si="961"/>
        <v>0</v>
      </c>
      <c r="AO147" s="64">
        <f t="shared" si="962"/>
        <v>0</v>
      </c>
      <c r="AP147" s="64">
        <f t="shared" si="963"/>
        <v>0</v>
      </c>
      <c r="AQ147" s="64">
        <f t="shared" si="964"/>
        <v>0</v>
      </c>
      <c r="AR147" s="64">
        <f t="shared" si="965"/>
        <v>0</v>
      </c>
      <c r="AS147" s="64">
        <f t="shared" si="966"/>
        <v>0</v>
      </c>
      <c r="AT147" s="64">
        <f t="shared" si="967"/>
        <v>0</v>
      </c>
      <c r="AU147" s="64">
        <f t="shared" si="968"/>
        <v>0</v>
      </c>
      <c r="AV147" s="64">
        <f t="shared" si="969"/>
        <v>9</v>
      </c>
      <c r="AW147" s="64">
        <f t="shared" si="970"/>
        <v>31</v>
      </c>
      <c r="AX147" s="64">
        <f t="shared" si="971"/>
        <v>176</v>
      </c>
      <c r="AY147" s="65">
        <f>SUM(H147:AL147)+COUNTIF(H147:AL147,"8/3")*11+COUNTIF(H147:AL147,"3/8")*11+COUNTIF(H147:AL147,"4/8")*12+COUNTIF(H147:AL147,"8/4")*12+COUNTIF(H147:AL147,"2/9")*11+COUNTIF(H147:AL147,"4/7")*11+COUNTIF(H147:AL147,"7/4")*11+COUNTIF(H147:AL147,"6/5")*11+COUNTIF(H147:AL147,"5/6")*11+COUNTIF(H147:AL147,"4/6")*10+COUNTIF(H147:AL147,"2/1")*3+COUNTIF(H147:AL147,"6/3")*9+COUNTIF(H147:AL147,"2/8")*10+COUNTIF(H147:AL147,"1/10")*11+COUNTIF(H147:AL147,"4/4")*8+COUNTIF(H147:AL147,"2/6")*8+COUNTIF(H147:AL147,"5/3")*8+COUNTIF(H147:AL147,"3/5")*8+COUNTIF(H147:AL147,"6/2")*8</f>
        <v>176</v>
      </c>
      <c r="AZ147" s="66"/>
      <c r="BA147" s="66"/>
      <c r="BB147" s="66"/>
      <c r="BC147" s="67">
        <f>COUNTIF(H147:AL147,"8/3")*8+COUNTIF(H147:AL147,"3/8")*3+COUNTIF(H147:AL147,"4/8")*4+COUNTIF(H147:AL147,"8/4")*8+COUNTIF(H147:AL147,"2/9")*2+COUNTIF(H147:AL147,"4/7")*4+COUNTIF(H147:AL147,"7/4")*7+COUNTIF(H147:AL147,"6/5")*6+COUNTIF(H147:AL147,"5/6")*5+COUNTIF(H147:AL147,"4/6")*4+COUNTIF(H147:AL147,"2/1")*2+COUNTIF(H147:AL147,"6/3")*6+COUNTIF(H147:AL147,"2/8")*2+COUNTIF(H147:AL147,"1/10")*1+COUNTIF(H147:AL147,"2/6")*2+COUNTIF(H147:AL147,"4/4")*4+COUNTIF(H147:AL147,"5/3")*5+COUNTIF(H147:AL147,"3/5")*3+COUNTIF(H147:AL147,"6/2")*6</f>
        <v>0</v>
      </c>
      <c r="BD147" s="64">
        <f t="shared" si="974"/>
        <v>0</v>
      </c>
      <c r="BE147" s="68"/>
      <c r="BF147" s="68"/>
      <c r="BG147" s="85"/>
      <c r="BH147" s="85"/>
      <c r="BI147" s="85"/>
      <c r="BJ147" s="85"/>
      <c r="BK147" s="85"/>
    </row>
    <row r="148" spans="1:64" s="9" customFormat="1" ht="39.950000000000003" customHeight="1" x14ac:dyDescent="0.45">
      <c r="A148" s="3">
        <v>95</v>
      </c>
      <c r="B148" s="38" t="s">
        <v>158</v>
      </c>
      <c r="C148" s="16">
        <v>963</v>
      </c>
      <c r="D148" s="5" t="s">
        <v>144</v>
      </c>
      <c r="E148" s="16">
        <v>5</v>
      </c>
      <c r="F148" s="12">
        <v>107060007</v>
      </c>
      <c r="G148" s="4"/>
      <c r="H148" s="8" t="s">
        <v>225</v>
      </c>
      <c r="I148" s="6" t="s">
        <v>226</v>
      </c>
      <c r="J148" s="8" t="s">
        <v>226</v>
      </c>
      <c r="K148" s="6" t="s">
        <v>226</v>
      </c>
      <c r="L148" s="8" t="s">
        <v>226</v>
      </c>
      <c r="M148" s="7" t="s">
        <v>226</v>
      </c>
      <c r="N148" s="13" t="s">
        <v>226</v>
      </c>
      <c r="O148" s="6" t="s">
        <v>226</v>
      </c>
      <c r="P148" s="6" t="s">
        <v>226</v>
      </c>
      <c r="Q148" s="6" t="s">
        <v>226</v>
      </c>
      <c r="R148" s="6" t="s">
        <v>226</v>
      </c>
      <c r="S148" s="6" t="s">
        <v>226</v>
      </c>
      <c r="T148" s="7" t="s">
        <v>226</v>
      </c>
      <c r="U148" s="7" t="s">
        <v>225</v>
      </c>
      <c r="V148" s="6" t="s">
        <v>225</v>
      </c>
      <c r="W148" s="6">
        <v>12</v>
      </c>
      <c r="X148" s="8" t="s">
        <v>231</v>
      </c>
      <c r="Y148" s="6">
        <v>12</v>
      </c>
      <c r="Z148" s="8" t="s">
        <v>231</v>
      </c>
      <c r="AA148" s="7">
        <v>12</v>
      </c>
      <c r="AB148" s="13" t="s">
        <v>231</v>
      </c>
      <c r="AC148" s="6">
        <v>12</v>
      </c>
      <c r="AD148" s="8" t="s">
        <v>231</v>
      </c>
      <c r="AE148" s="6">
        <v>12</v>
      </c>
      <c r="AF148" s="8" t="s">
        <v>231</v>
      </c>
      <c r="AG148" s="6">
        <v>12</v>
      </c>
      <c r="AH148" s="13" t="s">
        <v>231</v>
      </c>
      <c r="AI148" s="7">
        <v>12</v>
      </c>
      <c r="AJ148" s="8" t="s">
        <v>231</v>
      </c>
      <c r="AK148" s="7">
        <v>12</v>
      </c>
      <c r="AL148" s="8" t="s">
        <v>231</v>
      </c>
      <c r="AM148" s="63">
        <f t="shared" si="762"/>
        <v>19</v>
      </c>
      <c r="AN148" s="64">
        <f t="shared" si="763"/>
        <v>0</v>
      </c>
      <c r="AO148" s="64">
        <f t="shared" si="764"/>
        <v>0</v>
      </c>
      <c r="AP148" s="64">
        <f t="shared" si="765"/>
        <v>0</v>
      </c>
      <c r="AQ148" s="64">
        <f t="shared" si="766"/>
        <v>0</v>
      </c>
      <c r="AR148" s="64">
        <f t="shared" si="767"/>
        <v>0</v>
      </c>
      <c r="AS148" s="64">
        <f t="shared" si="768"/>
        <v>0</v>
      </c>
      <c r="AT148" s="64">
        <f t="shared" si="769"/>
        <v>0</v>
      </c>
      <c r="AU148" s="64">
        <f t="shared" si="770"/>
        <v>0</v>
      </c>
      <c r="AV148" s="64">
        <f t="shared" si="771"/>
        <v>12</v>
      </c>
      <c r="AW148" s="64">
        <f t="shared" si="772"/>
        <v>31</v>
      </c>
      <c r="AX148" s="64">
        <f t="shared" si="773"/>
        <v>216</v>
      </c>
      <c r="AY148" s="65">
        <f t="shared" si="774"/>
        <v>192</v>
      </c>
      <c r="AZ148" s="66"/>
      <c r="BA148" s="66"/>
      <c r="BB148" s="66">
        <v>12</v>
      </c>
      <c r="BC148" s="67">
        <f t="shared" si="775"/>
        <v>64</v>
      </c>
      <c r="BD148" s="64">
        <f t="shared" si="776"/>
        <v>24</v>
      </c>
      <c r="BE148" s="68"/>
      <c r="BF148" s="68"/>
      <c r="BG148" s="85">
        <f>64618/163.33*AY148</f>
        <v>75960.668585073159</v>
      </c>
      <c r="BH148" s="85">
        <f>64618/163.33*76/2</f>
        <v>15033.882324129063</v>
      </c>
      <c r="BI148" s="85">
        <f>64618/163.33*BD148</f>
        <v>9495.0835731341449</v>
      </c>
      <c r="BJ148" s="85">
        <f t="shared" ref="BJ148" si="975">BG148*0.2</f>
        <v>15192.133717014633</v>
      </c>
      <c r="BK148" s="85"/>
      <c r="BL148" s="87">
        <f>BG148+BH148+BI148+BJ148+BK148</f>
        <v>115681.76819935101</v>
      </c>
    </row>
    <row r="149" spans="1:64" s="1" customFormat="1" ht="46.5" customHeight="1" x14ac:dyDescent="0.45">
      <c r="A149" s="3">
        <v>96</v>
      </c>
      <c r="B149" s="46" t="s">
        <v>218</v>
      </c>
      <c r="C149" s="16">
        <v>3003</v>
      </c>
      <c r="D149" s="5" t="s">
        <v>35</v>
      </c>
      <c r="E149" s="16"/>
      <c r="F149" s="12">
        <v>107010001</v>
      </c>
      <c r="G149" s="4"/>
      <c r="H149" s="6">
        <v>8</v>
      </c>
      <c r="I149" s="6">
        <v>8</v>
      </c>
      <c r="J149" s="6">
        <v>8</v>
      </c>
      <c r="K149" s="6">
        <v>8</v>
      </c>
      <c r="L149" s="6">
        <v>8</v>
      </c>
      <c r="M149" s="7" t="s">
        <v>226</v>
      </c>
      <c r="N149" s="7" t="s">
        <v>226</v>
      </c>
      <c r="O149" s="6">
        <v>8</v>
      </c>
      <c r="P149" s="6">
        <v>8</v>
      </c>
      <c r="Q149" s="6">
        <v>8</v>
      </c>
      <c r="R149" s="6">
        <v>8</v>
      </c>
      <c r="S149" s="6">
        <v>8</v>
      </c>
      <c r="T149" s="7" t="s">
        <v>226</v>
      </c>
      <c r="U149" s="7" t="s">
        <v>226</v>
      </c>
      <c r="V149" s="6">
        <v>8</v>
      </c>
      <c r="W149" s="6">
        <v>8</v>
      </c>
      <c r="X149" s="6">
        <v>8</v>
      </c>
      <c r="Y149" s="6">
        <v>8</v>
      </c>
      <c r="Z149" s="6">
        <v>8</v>
      </c>
      <c r="AA149" s="7" t="s">
        <v>226</v>
      </c>
      <c r="AB149" s="7" t="s">
        <v>226</v>
      </c>
      <c r="AC149" s="6">
        <v>8</v>
      </c>
      <c r="AD149" s="6">
        <v>8</v>
      </c>
      <c r="AE149" s="6">
        <v>8</v>
      </c>
      <c r="AF149" s="6">
        <v>8</v>
      </c>
      <c r="AG149" s="6">
        <v>8</v>
      </c>
      <c r="AH149" s="7" t="s">
        <v>226</v>
      </c>
      <c r="AI149" s="7" t="s">
        <v>226</v>
      </c>
      <c r="AJ149" s="6">
        <v>8</v>
      </c>
      <c r="AK149" s="7" t="s">
        <v>226</v>
      </c>
      <c r="AL149" s="6">
        <v>8</v>
      </c>
      <c r="AM149" s="63">
        <f t="shared" ref="AM149" si="976">COUNT(H149:AL149)+COUNTIF(H149:AL149,"8д")+COUNTIF(H149:AL149,"8/3")+COUNTIF(H149:AL149,"3/8")+COUNTIF(H149:AL149,"4/8")+COUNTIF(H149:AL149,"8/4")+COUNTIF(H149:AL149,"3/6")+COUNTIF(H149:AL149,"10/1")+COUNTIF(H149:AL149,"5/6")+COUNTIF(H149:AL149,"6/5")+COUNTIF(H149:AL149,"7/4")+COUNTIF(H149:AL149,"4/7")+COUNTIF(H149:AL149,"4д")+COUNTIF(H149:AL149,"2/9")+COUNTIF(H149:AL149,"2д")+COUNTIF(H149:AL149,"4/6")+COUNTIF(H149:AL149,"2/8")+COUNTIF(H149:AL149,"2/1")+COUNTIF(H149:AL149,"6/3")</f>
        <v>22</v>
      </c>
      <c r="AN149" s="64">
        <f t="shared" ref="AN149" si="977">COUNTIF(H149:AL149,"О")</f>
        <v>0</v>
      </c>
      <c r="AO149" s="64">
        <f t="shared" ref="AO149" si="978">COUNTIF(H149:AL149,"Р")</f>
        <v>0</v>
      </c>
      <c r="AP149" s="64">
        <f t="shared" ref="AP149" si="979">COUNTIF(H149:AL149,"Б")</f>
        <v>0</v>
      </c>
      <c r="AQ149" s="64">
        <f t="shared" ref="AQ149" si="980">COUNTIF(H149:AL149,"Г")+COUNTIF(H149:AL149,"Д")</f>
        <v>0</v>
      </c>
      <c r="AR149" s="64">
        <f t="shared" ref="AR149" si="981">COUNTIF(H149:AL149,"А")</f>
        <v>0</v>
      </c>
      <c r="AS149" s="64">
        <f t="shared" ref="AS149" si="982">COUNTIF(H149:AL149,"У")</f>
        <v>0</v>
      </c>
      <c r="AT149" s="64">
        <f t="shared" ref="AT149" si="983">COUNTIF(H149:AL149,"П")</f>
        <v>0</v>
      </c>
      <c r="AU149" s="64">
        <f t="shared" ref="AU149" si="984">COUNTIF(H149:AL149,"К")+COUNTIF(H149:AL149,"Кд")</f>
        <v>0</v>
      </c>
      <c r="AV149" s="64">
        <f t="shared" ref="AV149" si="985">COUNTIF(H149:AL149,"В")</f>
        <v>9</v>
      </c>
      <c r="AW149" s="64">
        <f t="shared" ref="AW149" si="986">SUM(AM149:AV149)</f>
        <v>31</v>
      </c>
      <c r="AX149" s="64">
        <f t="shared" ref="AX149" si="987">AY149+BD149</f>
        <v>176</v>
      </c>
      <c r="AY149" s="65">
        <f t="shared" ref="AY149" si="988">SUM(H149:AL149)+COUNTIF(H149:AL149,"8/3")*11+COUNTIF(H149:AL149,"3/8")*11+COUNTIF(H149:AL149,"4/8")*12+COUNTIF(H149:AL149,"8/4")*12+COUNTIF(H149:AL149,"2/9")*11+COUNTIF(H149:AL149,"4/7")*11+COUNTIF(H149:AL149,"7/4")*11+COUNTIF(H149:AL149,"6/5")*11+COUNTIF(H149:AL149,"5/6")*11+COUNTIF(H149:AL149,"4/6")*10+COUNTIF(H149:AL149,"2/1")*3+COUNTIF(H149:AL149,"6/3")*9+COUNTIF(H149:AL149,"2/8")*10+COUNTIF(H149:AL149,"1/10")*11</f>
        <v>176</v>
      </c>
      <c r="AZ149" s="66"/>
      <c r="BA149" s="66"/>
      <c r="BB149" s="66"/>
      <c r="BC149" s="67">
        <f t="shared" ref="BC149" si="989">COUNTIF(H149:AL149,"8/3")*8+COUNTIF(H149:AL149,"3/8")*3+COUNTIF(H149:AL149,"4/8")*4+COUNTIF(H149:AL149,"8/4")*8+COUNTIF(H149:AL149,"2/9")*2+COUNTIF(H149:AL149,"4/7")*4+COUNTIF(H149:AL149,"7/4")*7+COUNTIF(H149:AL149,"6/5")*6+COUNTIF(H149:AL149,"5/6")*5+COUNTIF(H149:AL149,"4/6")*4+COUNTIF(H149:AL149,"2/1")*2+COUNTIF(H149:AL149,"6/3")*6+COUNTIF(H149:AL149,"2/8")*2+COUNTIF(H149:AL149,"1/10")*1</f>
        <v>0</v>
      </c>
      <c r="BD149" s="64">
        <f t="shared" ref="BD149" si="990">COUNTIF(H149:AL149,"8д")*8+COUNTIF(H149:AL149,"3д")*3+COUNTIF(H149:AL149,"4д")*4+COUNTIF(H149:AL149,"5д")*5+COUNTIF(H149:AL149,"6д")*6+COUNTIF(H149:AL149,"7д")*7+COUNTIF(H149:AL149,"2д")*2+COUNTIF(H149:AL149,"1д")*1</f>
        <v>0</v>
      </c>
      <c r="BE149" s="68"/>
      <c r="BF149" s="68"/>
      <c r="BG149" s="85"/>
      <c r="BH149" s="85"/>
      <c r="BI149" s="85"/>
      <c r="BJ149" s="85"/>
      <c r="BK149" s="85"/>
    </row>
    <row r="150" spans="1:64" s="1" customFormat="1" ht="49.5" customHeight="1" x14ac:dyDescent="0.45">
      <c r="A150" s="3">
        <v>97</v>
      </c>
      <c r="B150" s="38" t="s">
        <v>132</v>
      </c>
      <c r="C150" s="16">
        <v>967</v>
      </c>
      <c r="D150" s="5" t="s">
        <v>133</v>
      </c>
      <c r="E150" s="16">
        <v>6</v>
      </c>
      <c r="F150" s="3">
        <v>107030001</v>
      </c>
      <c r="G150" s="4"/>
      <c r="H150" s="6" t="s">
        <v>226</v>
      </c>
      <c r="I150" s="6" t="s">
        <v>226</v>
      </c>
      <c r="J150" s="6" t="s">
        <v>226</v>
      </c>
      <c r="K150" s="6" t="s">
        <v>226</v>
      </c>
      <c r="L150" s="6" t="s">
        <v>226</v>
      </c>
      <c r="M150" s="7" t="s">
        <v>226</v>
      </c>
      <c r="N150" s="7" t="s">
        <v>226</v>
      </c>
      <c r="O150" s="6" t="s">
        <v>226</v>
      </c>
      <c r="P150" s="6" t="s">
        <v>226</v>
      </c>
      <c r="Q150" s="6" t="s">
        <v>226</v>
      </c>
      <c r="R150" s="6" t="s">
        <v>226</v>
      </c>
      <c r="S150" s="6" t="s">
        <v>226</v>
      </c>
      <c r="T150" s="7" t="s">
        <v>226</v>
      </c>
      <c r="U150" s="7" t="s">
        <v>226</v>
      </c>
      <c r="V150" s="6" t="s">
        <v>225</v>
      </c>
      <c r="W150" s="6">
        <v>11</v>
      </c>
      <c r="X150" s="6">
        <v>11</v>
      </c>
      <c r="Y150" s="6">
        <v>11</v>
      </c>
      <c r="Z150" s="6">
        <v>8</v>
      </c>
      <c r="AA150" s="7">
        <v>8</v>
      </c>
      <c r="AB150" s="7">
        <v>8</v>
      </c>
      <c r="AC150" s="6">
        <v>8</v>
      </c>
      <c r="AD150" s="6" t="s">
        <v>280</v>
      </c>
      <c r="AE150" s="6" t="s">
        <v>226</v>
      </c>
      <c r="AF150" s="8"/>
      <c r="AG150" s="8"/>
      <c r="AH150" s="7"/>
      <c r="AI150" s="7"/>
      <c r="AJ150" s="6"/>
      <c r="AK150" s="7"/>
      <c r="AL150" s="6"/>
      <c r="AM150" s="63">
        <f t="shared" si="762"/>
        <v>8</v>
      </c>
      <c r="AN150" s="64">
        <f t="shared" si="763"/>
        <v>0</v>
      </c>
      <c r="AO150" s="64">
        <f t="shared" si="764"/>
        <v>0</v>
      </c>
      <c r="AP150" s="64">
        <f t="shared" si="765"/>
        <v>0</v>
      </c>
      <c r="AQ150" s="64">
        <f t="shared" si="766"/>
        <v>0</v>
      </c>
      <c r="AR150" s="64">
        <f t="shared" si="767"/>
        <v>1</v>
      </c>
      <c r="AS150" s="64">
        <f t="shared" si="768"/>
        <v>0</v>
      </c>
      <c r="AT150" s="64">
        <f t="shared" si="769"/>
        <v>0</v>
      </c>
      <c r="AU150" s="64">
        <f t="shared" si="770"/>
        <v>0</v>
      </c>
      <c r="AV150" s="64">
        <f t="shared" si="771"/>
        <v>15</v>
      </c>
      <c r="AW150" s="64">
        <f t="shared" si="772"/>
        <v>24</v>
      </c>
      <c r="AX150" s="64">
        <f t="shared" si="773"/>
        <v>73</v>
      </c>
      <c r="AY150" s="65">
        <f t="shared" si="774"/>
        <v>65</v>
      </c>
      <c r="AZ150" s="66"/>
      <c r="BA150" s="66"/>
      <c r="BB150" s="66"/>
      <c r="BC150" s="67">
        <f t="shared" si="775"/>
        <v>0</v>
      </c>
      <c r="BD150" s="64">
        <f t="shared" si="776"/>
        <v>8</v>
      </c>
      <c r="BE150" s="68"/>
      <c r="BF150" s="68"/>
      <c r="BG150" s="85"/>
      <c r="BH150" s="85"/>
      <c r="BI150" s="85"/>
      <c r="BJ150" s="85"/>
      <c r="BK150" s="85"/>
    </row>
    <row r="151" spans="1:64" s="1" customFormat="1" ht="39.950000000000003" customHeight="1" x14ac:dyDescent="0.45">
      <c r="A151" s="3">
        <v>98</v>
      </c>
      <c r="B151" s="38" t="s">
        <v>159</v>
      </c>
      <c r="C151" s="16">
        <v>969</v>
      </c>
      <c r="D151" s="5" t="s">
        <v>160</v>
      </c>
      <c r="E151" s="16">
        <v>6</v>
      </c>
      <c r="F151" s="12">
        <v>107060001</v>
      </c>
      <c r="G151" s="4"/>
      <c r="H151" s="6">
        <v>11</v>
      </c>
      <c r="I151" s="8" t="s">
        <v>289</v>
      </c>
      <c r="J151" s="6">
        <v>11</v>
      </c>
      <c r="K151" s="6">
        <v>11</v>
      </c>
      <c r="L151" s="6">
        <v>11</v>
      </c>
      <c r="M151" s="7">
        <v>11</v>
      </c>
      <c r="N151" s="7">
        <v>11</v>
      </c>
      <c r="O151" s="6">
        <v>11</v>
      </c>
      <c r="P151" s="6">
        <v>11</v>
      </c>
      <c r="Q151" s="6">
        <v>11</v>
      </c>
      <c r="R151" s="6">
        <v>11</v>
      </c>
      <c r="S151" s="6">
        <v>11</v>
      </c>
      <c r="T151" s="7">
        <v>11</v>
      </c>
      <c r="U151" s="7">
        <v>11</v>
      </c>
      <c r="V151" s="6">
        <v>11</v>
      </c>
      <c r="W151" s="6">
        <v>11</v>
      </c>
      <c r="X151" s="6" t="s">
        <v>225</v>
      </c>
      <c r="Y151" s="6" t="s">
        <v>226</v>
      </c>
      <c r="Z151" s="6" t="s">
        <v>226</v>
      </c>
      <c r="AA151" s="7" t="s">
        <v>226</v>
      </c>
      <c r="AB151" s="7" t="s">
        <v>226</v>
      </c>
      <c r="AC151" s="6" t="s">
        <v>226</v>
      </c>
      <c r="AD151" s="6" t="s">
        <v>226</v>
      </c>
      <c r="AE151" s="6" t="s">
        <v>226</v>
      </c>
      <c r="AF151" s="6" t="s">
        <v>226</v>
      </c>
      <c r="AG151" s="6" t="s">
        <v>226</v>
      </c>
      <c r="AH151" s="7" t="s">
        <v>226</v>
      </c>
      <c r="AI151" s="7" t="s">
        <v>226</v>
      </c>
      <c r="AJ151" s="6" t="s">
        <v>226</v>
      </c>
      <c r="AK151" s="7" t="s">
        <v>226</v>
      </c>
      <c r="AL151" s="8" t="s">
        <v>225</v>
      </c>
      <c r="AM151" s="63">
        <f t="shared" ref="AM151" si="991">COUNT(H151:AL151)+COUNTIF(H151:AL151,"8д")+COUNTIF(H151:AL151,"8/3")+COUNTIF(H151:AL151,"3/8")+COUNTIF(H151:AL151,"4/8")+COUNTIF(H151:AL151,"8/4")+COUNTIF(H151:AL151,"3/6")+COUNTIF(H151:AL151,"10/1")+COUNTIF(H151:AL151,"5/6")+COUNTIF(H151:AL151,"6/5")+COUNTIF(H151:AL151,"7/4")+COUNTIF(H151:AL151,"4/7")+COUNTIF(H151:AL151,"4д")+COUNTIF(H151:AL151,"2/9")+COUNTIF(H151:AL151,"2д")+COUNTIF(H151:AL151,"4/6")+COUNTIF(H151:AL151,"2/8")+COUNTIF(H151:AL151,"2/1")+COUNTIF(H151:AL151,"6/3")</f>
        <v>18</v>
      </c>
      <c r="AN151" s="64">
        <f t="shared" ref="AN151" si="992">COUNTIF(H151:AL151,"О")</f>
        <v>0</v>
      </c>
      <c r="AO151" s="64">
        <f t="shared" ref="AO151" si="993">COUNTIF(H151:AL151,"Р")</f>
        <v>0</v>
      </c>
      <c r="AP151" s="64">
        <f t="shared" ref="AP151" si="994">COUNTIF(H151:AL151,"Б")</f>
        <v>0</v>
      </c>
      <c r="AQ151" s="64">
        <f t="shared" ref="AQ151" si="995">COUNTIF(H151:AL151,"Г")+COUNTIF(H151:AL151,"Д")</f>
        <v>0</v>
      </c>
      <c r="AR151" s="64">
        <f t="shared" ref="AR151" si="996">COUNTIF(H151:AL151,"А")</f>
        <v>0</v>
      </c>
      <c r="AS151" s="64">
        <f t="shared" ref="AS151" si="997">COUNTIF(H151:AL151,"У")</f>
        <v>0</v>
      </c>
      <c r="AT151" s="64">
        <f t="shared" ref="AT151" si="998">COUNTIF(H151:AL151,"П")</f>
        <v>0</v>
      </c>
      <c r="AU151" s="64">
        <f t="shared" ref="AU151" si="999">COUNTIF(H151:AL151,"К")+COUNTIF(H151:AL151,"Кд")</f>
        <v>0</v>
      </c>
      <c r="AV151" s="64">
        <f t="shared" ref="AV151" si="1000">COUNTIF(H151:AL151,"В")</f>
        <v>13</v>
      </c>
      <c r="AW151" s="64">
        <f t="shared" ref="AW151" si="1001">SUM(AM151:AV151)</f>
        <v>31</v>
      </c>
      <c r="AX151" s="64">
        <f t="shared" ref="AX151" si="1002">AY151+BD151</f>
        <v>192</v>
      </c>
      <c r="AY151" s="65">
        <f t="shared" ref="AY151" si="1003">SUM(H151:AL151)+COUNTIF(H151:AL151,"8/3")*11+COUNTIF(H151:AL151,"3/8")*11+COUNTIF(H151:AL151,"4/8")*12+COUNTIF(H151:AL151,"8/4")*12+COUNTIF(H151:AL151,"2/9")*11+COUNTIF(H151:AL151,"4/7")*11+COUNTIF(H151:AL151,"7/4")*11+COUNTIF(H151:AL151,"6/5")*11+COUNTIF(H151:AL151,"5/6")*11+COUNTIF(H151:AL151,"4/6")*10+COUNTIF(H151:AL151,"2/1")*3+COUNTIF(H151:AL151,"6/3")*9+COUNTIF(H151:AL151,"2/8")*10+COUNTIF(H151:AL151,"1/10")*11</f>
        <v>176</v>
      </c>
      <c r="AZ151" s="66"/>
      <c r="BA151" s="66"/>
      <c r="BB151" s="66"/>
      <c r="BC151" s="67">
        <f t="shared" ref="BC151" si="1004">COUNTIF(H151:AL151,"8/3")*8+COUNTIF(H151:AL151,"3/8")*3+COUNTIF(H151:AL151,"4/8")*4+COUNTIF(H151:AL151,"8/4")*8+COUNTIF(H151:AL151,"2/9")*2+COUNTIF(H151:AL151,"4/7")*4+COUNTIF(H151:AL151,"7/4")*7+COUNTIF(H151:AL151,"6/5")*6+COUNTIF(H151:AL151,"5/6")*5+COUNTIF(H151:AL151,"4/6")*4+COUNTIF(H151:AL151,"2/1")*2+COUNTIF(H151:AL151,"6/3")*6+COUNTIF(H151:AL151,"2/8")*2+COUNTIF(H151:AL151,"1/10")*1</f>
        <v>5</v>
      </c>
      <c r="BD151" s="64">
        <f t="shared" ref="BD151" si="1005">COUNTIF(H151:AL151,"8д")*8+COUNTIF(H151:AL151,"3д")*3+COUNTIF(H151:AL151,"4д")*4+COUNTIF(H151:AL151,"5д")*5+COUNTIF(H151:AL151,"6д")*6+COUNTIF(H151:AL151,"7д")*7+COUNTIF(H151:AL151,"2д")*2+COUNTIF(H151:AL151,"1д")*1</f>
        <v>16</v>
      </c>
      <c r="BE151" s="68"/>
      <c r="BF151" s="68"/>
      <c r="BG151" s="85">
        <f>74757/163.33*AY151</f>
        <v>80556.125635217046</v>
      </c>
      <c r="BH151" s="85">
        <f>74757/163.33*BC151/2</f>
        <v>1144.2631482275149</v>
      </c>
      <c r="BI151" s="85">
        <f>74757/163.33*BD151</f>
        <v>7323.2841486560947</v>
      </c>
      <c r="BJ151" s="85">
        <f t="shared" ref="BJ151" si="1006">BG151*0.2</f>
        <v>16111.22512704341</v>
      </c>
      <c r="BK151" s="85"/>
      <c r="BL151" s="87">
        <f>BG151+BH151+BI151+BJ151+BK151</f>
        <v>105134.89805914406</v>
      </c>
    </row>
    <row r="152" spans="1:64" s="1" customFormat="1" ht="39.950000000000003" customHeight="1" x14ac:dyDescent="0.45">
      <c r="A152" s="3">
        <v>99</v>
      </c>
      <c r="B152" s="45" t="s">
        <v>199</v>
      </c>
      <c r="C152" s="6">
        <v>2964</v>
      </c>
      <c r="D152" s="5" t="s">
        <v>173</v>
      </c>
      <c r="E152" s="16">
        <v>3</v>
      </c>
      <c r="F152" s="12">
        <v>107060001</v>
      </c>
      <c r="G152" s="4"/>
      <c r="H152" s="6" t="s">
        <v>226</v>
      </c>
      <c r="I152" s="6" t="s">
        <v>226</v>
      </c>
      <c r="J152" s="6" t="s">
        <v>226</v>
      </c>
      <c r="K152" s="6" t="s">
        <v>226</v>
      </c>
      <c r="L152" s="6" t="s">
        <v>226</v>
      </c>
      <c r="M152" s="7" t="s">
        <v>226</v>
      </c>
      <c r="N152" s="7" t="s">
        <v>226</v>
      </c>
      <c r="O152" s="6" t="s">
        <v>226</v>
      </c>
      <c r="P152" s="6" t="s">
        <v>226</v>
      </c>
      <c r="Q152" s="6" t="s">
        <v>226</v>
      </c>
      <c r="R152" s="6" t="s">
        <v>226</v>
      </c>
      <c r="S152" s="6" t="s">
        <v>226</v>
      </c>
      <c r="T152" s="7" t="s">
        <v>226</v>
      </c>
      <c r="U152" s="7" t="s">
        <v>226</v>
      </c>
      <c r="V152" s="6" t="s">
        <v>226</v>
      </c>
      <c r="W152" s="6">
        <v>11</v>
      </c>
      <c r="X152" s="6">
        <v>11</v>
      </c>
      <c r="Y152" s="6">
        <v>11</v>
      </c>
      <c r="Z152" s="6"/>
      <c r="AA152" s="7">
        <v>11</v>
      </c>
      <c r="AB152" s="7">
        <v>11</v>
      </c>
      <c r="AC152" s="6"/>
      <c r="AD152" s="6"/>
      <c r="AE152" s="6"/>
      <c r="AF152" s="6">
        <v>11</v>
      </c>
      <c r="AG152" s="6"/>
      <c r="AH152" s="7"/>
      <c r="AI152" s="7"/>
      <c r="AJ152" s="6"/>
      <c r="AK152" s="7"/>
      <c r="AL152" s="8"/>
      <c r="AM152" s="63">
        <f t="shared" si="762"/>
        <v>6</v>
      </c>
      <c r="AN152" s="64">
        <f t="shared" si="763"/>
        <v>0</v>
      </c>
      <c r="AO152" s="64">
        <f t="shared" si="764"/>
        <v>0</v>
      </c>
      <c r="AP152" s="64">
        <f t="shared" si="765"/>
        <v>0</v>
      </c>
      <c r="AQ152" s="64">
        <f t="shared" si="766"/>
        <v>0</v>
      </c>
      <c r="AR152" s="64">
        <f t="shared" si="767"/>
        <v>0</v>
      </c>
      <c r="AS152" s="64">
        <f t="shared" si="768"/>
        <v>0</v>
      </c>
      <c r="AT152" s="64">
        <f t="shared" si="769"/>
        <v>0</v>
      </c>
      <c r="AU152" s="64">
        <f t="shared" si="770"/>
        <v>0</v>
      </c>
      <c r="AV152" s="64">
        <f t="shared" si="771"/>
        <v>15</v>
      </c>
      <c r="AW152" s="64">
        <f t="shared" si="772"/>
        <v>21</v>
      </c>
      <c r="AX152" s="64">
        <f t="shared" si="773"/>
        <v>66</v>
      </c>
      <c r="AY152" s="65">
        <f t="shared" si="774"/>
        <v>66</v>
      </c>
      <c r="AZ152" s="66"/>
      <c r="BA152" s="66"/>
      <c r="BB152" s="66"/>
      <c r="BC152" s="67">
        <f t="shared" si="775"/>
        <v>0</v>
      </c>
      <c r="BD152" s="64">
        <f t="shared" si="776"/>
        <v>0</v>
      </c>
      <c r="BE152" s="68"/>
      <c r="BF152" s="68"/>
      <c r="BG152" s="85"/>
      <c r="BH152" s="85"/>
      <c r="BI152" s="85"/>
      <c r="BJ152" s="85"/>
      <c r="BK152" s="85"/>
    </row>
    <row r="153" spans="1:64" s="1" customFormat="1" ht="39.950000000000003" customHeight="1" x14ac:dyDescent="0.45">
      <c r="A153" s="3"/>
      <c r="B153" s="45" t="s">
        <v>199</v>
      </c>
      <c r="C153" s="6">
        <v>2964</v>
      </c>
      <c r="D153" s="5" t="s">
        <v>173</v>
      </c>
      <c r="E153" s="16">
        <v>3</v>
      </c>
      <c r="F153" s="12">
        <v>107030001</v>
      </c>
      <c r="G153" s="4"/>
      <c r="H153" s="6"/>
      <c r="I153" s="6"/>
      <c r="J153" s="6"/>
      <c r="K153" s="6"/>
      <c r="L153" s="6"/>
      <c r="M153" s="7"/>
      <c r="N153" s="7"/>
      <c r="O153" s="6"/>
      <c r="P153" s="6"/>
      <c r="Q153" s="6"/>
      <c r="R153" s="6"/>
      <c r="S153" s="6"/>
      <c r="T153" s="7"/>
      <c r="U153" s="7"/>
      <c r="V153" s="6"/>
      <c r="W153" s="6"/>
      <c r="X153" s="6"/>
      <c r="Y153" s="6"/>
      <c r="Z153" s="6">
        <v>11</v>
      </c>
      <c r="AA153" s="7"/>
      <c r="AB153" s="7"/>
      <c r="AC153" s="6"/>
      <c r="AD153" s="6">
        <v>11</v>
      </c>
      <c r="AE153" s="6">
        <v>11</v>
      </c>
      <c r="AF153" s="6"/>
      <c r="AG153" s="6">
        <v>11</v>
      </c>
      <c r="AH153" s="7">
        <v>11</v>
      </c>
      <c r="AI153" s="7"/>
      <c r="AJ153" s="6"/>
      <c r="AK153" s="7"/>
      <c r="AL153" s="6">
        <v>11</v>
      </c>
      <c r="AM153" s="63">
        <f t="shared" si="762"/>
        <v>6</v>
      </c>
      <c r="AN153" s="64">
        <f t="shared" si="763"/>
        <v>0</v>
      </c>
      <c r="AO153" s="64">
        <f t="shared" si="764"/>
        <v>0</v>
      </c>
      <c r="AP153" s="64">
        <f t="shared" si="765"/>
        <v>0</v>
      </c>
      <c r="AQ153" s="64">
        <f t="shared" si="766"/>
        <v>0</v>
      </c>
      <c r="AR153" s="64">
        <f t="shared" si="767"/>
        <v>0</v>
      </c>
      <c r="AS153" s="64">
        <f t="shared" si="768"/>
        <v>0</v>
      </c>
      <c r="AT153" s="64">
        <f t="shared" si="769"/>
        <v>0</v>
      </c>
      <c r="AU153" s="64">
        <f t="shared" si="770"/>
        <v>0</v>
      </c>
      <c r="AV153" s="64">
        <f t="shared" si="771"/>
        <v>0</v>
      </c>
      <c r="AW153" s="64">
        <f t="shared" si="772"/>
        <v>6</v>
      </c>
      <c r="AX153" s="64">
        <f t="shared" si="773"/>
        <v>66</v>
      </c>
      <c r="AY153" s="65">
        <f t="shared" si="774"/>
        <v>66</v>
      </c>
      <c r="AZ153" s="66"/>
      <c r="BA153" s="66"/>
      <c r="BB153" s="66"/>
      <c r="BC153" s="67">
        <f t="shared" si="775"/>
        <v>0</v>
      </c>
      <c r="BD153" s="64">
        <f t="shared" si="776"/>
        <v>0</v>
      </c>
      <c r="BE153" s="68"/>
      <c r="BF153" s="68"/>
      <c r="BG153" s="85"/>
      <c r="BH153" s="85"/>
      <c r="BI153" s="85"/>
      <c r="BJ153" s="85"/>
      <c r="BK153" s="85"/>
    </row>
    <row r="154" spans="1:64" s="1" customFormat="1" ht="39.950000000000003" customHeight="1" x14ac:dyDescent="0.45">
      <c r="A154" s="3"/>
      <c r="B154" s="45" t="s">
        <v>199</v>
      </c>
      <c r="C154" s="6">
        <v>2964</v>
      </c>
      <c r="D154" s="5" t="s">
        <v>173</v>
      </c>
      <c r="E154" s="16">
        <v>3</v>
      </c>
      <c r="F154" s="12">
        <v>107060002</v>
      </c>
      <c r="G154" s="4"/>
      <c r="H154" s="6"/>
      <c r="I154" s="6"/>
      <c r="J154" s="6"/>
      <c r="K154" s="6"/>
      <c r="L154" s="6"/>
      <c r="M154" s="7"/>
      <c r="N154" s="7"/>
      <c r="O154" s="6"/>
      <c r="P154" s="6"/>
      <c r="Q154" s="6"/>
      <c r="R154" s="6"/>
      <c r="S154" s="6"/>
      <c r="T154" s="7"/>
      <c r="U154" s="7"/>
      <c r="V154" s="6"/>
      <c r="W154" s="6"/>
      <c r="X154" s="6"/>
      <c r="Y154" s="6"/>
      <c r="Z154" s="6"/>
      <c r="AA154" s="7"/>
      <c r="AB154" s="7"/>
      <c r="AC154" s="6">
        <v>11</v>
      </c>
      <c r="AD154" s="6"/>
      <c r="AE154" s="6"/>
      <c r="AF154" s="6"/>
      <c r="AG154" s="6"/>
      <c r="AH154" s="7"/>
      <c r="AI154" s="7">
        <v>11</v>
      </c>
      <c r="AJ154" s="6">
        <v>11</v>
      </c>
      <c r="AK154" s="7">
        <v>11</v>
      </c>
      <c r="AL154" s="6"/>
      <c r="AM154" s="63">
        <f t="shared" ref="AM154" si="1007">COUNT(H154:AL154)+COUNTIF(H154:AL154,"8д")+COUNTIF(H154:AL154,"8/3")+COUNTIF(H154:AL154,"3/8")+COUNTIF(H154:AL154,"4/8")+COUNTIF(H154:AL154,"8/4")+COUNTIF(H154:AL154,"3/6")+COUNTIF(H154:AL154,"10/1")+COUNTIF(H154:AL154,"5/6")+COUNTIF(H154:AL154,"6/5")+COUNTIF(H154:AL154,"7/4")+COUNTIF(H154:AL154,"4/7")+COUNTIF(H154:AL154,"4д")+COUNTIF(H154:AL154,"2/9")+COUNTIF(H154:AL154,"2д")+COUNTIF(H154:AL154,"4/6")+COUNTIF(H154:AL154,"2/8")+COUNTIF(H154:AL154,"2/1")+COUNTIF(H154:AL154,"6/3")</f>
        <v>4</v>
      </c>
      <c r="AN154" s="64">
        <f t="shared" ref="AN154" si="1008">COUNTIF(H154:AL154,"О")</f>
        <v>0</v>
      </c>
      <c r="AO154" s="64">
        <f t="shared" ref="AO154" si="1009">COUNTIF(H154:AL154,"Р")</f>
        <v>0</v>
      </c>
      <c r="AP154" s="64">
        <f t="shared" ref="AP154" si="1010">COUNTIF(H154:AL154,"Б")</f>
        <v>0</v>
      </c>
      <c r="AQ154" s="64">
        <f t="shared" ref="AQ154" si="1011">COUNTIF(H154:AL154,"Г")+COUNTIF(H154:AL154,"Д")</f>
        <v>0</v>
      </c>
      <c r="AR154" s="64">
        <f t="shared" ref="AR154" si="1012">COUNTIF(H154:AL154,"А")</f>
        <v>0</v>
      </c>
      <c r="AS154" s="64">
        <f t="shared" ref="AS154" si="1013">COUNTIF(H154:AL154,"У")</f>
        <v>0</v>
      </c>
      <c r="AT154" s="64">
        <f t="shared" ref="AT154" si="1014">COUNTIF(H154:AL154,"П")</f>
        <v>0</v>
      </c>
      <c r="AU154" s="64">
        <f t="shared" ref="AU154" si="1015">COUNTIF(H154:AL154,"К")+COUNTIF(H154:AL154,"Кд")</f>
        <v>0</v>
      </c>
      <c r="AV154" s="64">
        <f t="shared" ref="AV154" si="1016">COUNTIF(H154:AL154,"В")</f>
        <v>0</v>
      </c>
      <c r="AW154" s="64">
        <f t="shared" ref="AW154" si="1017">SUM(AM154:AV154)</f>
        <v>4</v>
      </c>
      <c r="AX154" s="64">
        <f t="shared" ref="AX154" si="1018">AY154+BD154</f>
        <v>44</v>
      </c>
      <c r="AY154" s="65">
        <f t="shared" ref="AY154" si="1019">SUM(H154:AL154)+COUNTIF(H154:AL154,"8/3")*11+COUNTIF(H154:AL154,"3/8")*11+COUNTIF(H154:AL154,"4/8")*12+COUNTIF(H154:AL154,"8/4")*12+COUNTIF(H154:AL154,"2/9")*11+COUNTIF(H154:AL154,"4/7")*11+COUNTIF(H154:AL154,"7/4")*11+COUNTIF(H154:AL154,"6/5")*11+COUNTIF(H154:AL154,"5/6")*11+COUNTIF(H154:AL154,"4/6")*10+COUNTIF(H154:AL154,"2/1")*3+COUNTIF(H154:AL154,"6/3")*9+COUNTIF(H154:AL154,"2/8")*10+COUNTIF(H154:AL154,"1/10")*11</f>
        <v>44</v>
      </c>
      <c r="AZ154" s="66"/>
      <c r="BA154" s="66"/>
      <c r="BB154" s="66">
        <v>11</v>
      </c>
      <c r="BC154" s="67">
        <f t="shared" ref="BC154" si="1020">COUNTIF(H154:AL154,"8/3")*8+COUNTIF(H154:AL154,"3/8")*3+COUNTIF(H154:AL154,"4/8")*4+COUNTIF(H154:AL154,"8/4")*8+COUNTIF(H154:AL154,"2/9")*2+COUNTIF(H154:AL154,"4/7")*4+COUNTIF(H154:AL154,"7/4")*7+COUNTIF(H154:AL154,"6/5")*6+COUNTIF(H154:AL154,"5/6")*5+COUNTIF(H154:AL154,"4/6")*4+COUNTIF(H154:AL154,"2/1")*2+COUNTIF(H154:AL154,"6/3")*6+COUNTIF(H154:AL154,"2/8")*2+COUNTIF(H154:AL154,"1/10")*1</f>
        <v>0</v>
      </c>
      <c r="BD154" s="64">
        <f t="shared" ref="BD154" si="1021">COUNTIF(H154:AL154,"8д")*8+COUNTIF(H154:AL154,"3д")*3+COUNTIF(H154:AL154,"4д")*4+COUNTIF(H154:AL154,"5д")*5+COUNTIF(H154:AL154,"6д")*6+COUNTIF(H154:AL154,"7д")*7+COUNTIF(H154:AL154,"2д")*2+COUNTIF(H154:AL154,"1д")*1</f>
        <v>0</v>
      </c>
      <c r="BE154" s="68"/>
      <c r="BF154" s="68"/>
      <c r="BG154" s="85"/>
      <c r="BH154" s="85"/>
      <c r="BI154" s="85"/>
      <c r="BJ154" s="85"/>
      <c r="BK154" s="85"/>
    </row>
    <row r="155" spans="1:64" s="1" customFormat="1" ht="39.950000000000003" customHeight="1" x14ac:dyDescent="0.45">
      <c r="A155" s="3">
        <v>100</v>
      </c>
      <c r="B155" s="36" t="s">
        <v>93</v>
      </c>
      <c r="C155" s="34">
        <v>971</v>
      </c>
      <c r="D155" s="30" t="s">
        <v>94</v>
      </c>
      <c r="E155" s="31">
        <v>9</v>
      </c>
      <c r="F155" s="12">
        <v>107030001</v>
      </c>
      <c r="G155" s="8"/>
      <c r="H155" s="6" t="s">
        <v>226</v>
      </c>
      <c r="I155" s="6" t="s">
        <v>226</v>
      </c>
      <c r="J155" s="6" t="s">
        <v>226</v>
      </c>
      <c r="K155" s="6" t="s">
        <v>226</v>
      </c>
      <c r="L155" s="6" t="s">
        <v>226</v>
      </c>
      <c r="M155" s="7" t="s">
        <v>226</v>
      </c>
      <c r="N155" s="7" t="s">
        <v>226</v>
      </c>
      <c r="O155" s="6" t="s">
        <v>226</v>
      </c>
      <c r="P155" s="6" t="s">
        <v>226</v>
      </c>
      <c r="Q155" s="6" t="s">
        <v>226</v>
      </c>
      <c r="R155" s="6" t="s">
        <v>226</v>
      </c>
      <c r="S155" s="6" t="s">
        <v>226</v>
      </c>
      <c r="T155" s="7" t="s">
        <v>226</v>
      </c>
      <c r="U155" s="7" t="s">
        <v>225</v>
      </c>
      <c r="V155" s="6">
        <v>11</v>
      </c>
      <c r="W155" s="6">
        <v>11</v>
      </c>
      <c r="X155" s="6">
        <v>11</v>
      </c>
      <c r="Y155" s="6">
        <v>11</v>
      </c>
      <c r="Z155" s="6">
        <v>11</v>
      </c>
      <c r="AA155" s="7">
        <v>11</v>
      </c>
      <c r="AB155" s="7">
        <v>11</v>
      </c>
      <c r="AC155" s="6">
        <v>11</v>
      </c>
      <c r="AD155" s="6">
        <v>11</v>
      </c>
      <c r="AE155" s="6">
        <v>11</v>
      </c>
      <c r="AF155" s="6">
        <v>11</v>
      </c>
      <c r="AG155" s="6">
        <v>11</v>
      </c>
      <c r="AH155" s="7">
        <v>11</v>
      </c>
      <c r="AI155" s="7">
        <v>11</v>
      </c>
      <c r="AJ155" s="6">
        <v>11</v>
      </c>
      <c r="AK155" s="7">
        <v>11</v>
      </c>
      <c r="AL155" s="6">
        <v>11</v>
      </c>
      <c r="AM155" s="63">
        <f t="shared" si="762"/>
        <v>18</v>
      </c>
      <c r="AN155" s="64">
        <f t="shared" si="763"/>
        <v>0</v>
      </c>
      <c r="AO155" s="64">
        <f t="shared" si="764"/>
        <v>0</v>
      </c>
      <c r="AP155" s="64">
        <f t="shared" si="765"/>
        <v>0</v>
      </c>
      <c r="AQ155" s="64">
        <f t="shared" si="766"/>
        <v>0</v>
      </c>
      <c r="AR155" s="64">
        <f t="shared" si="767"/>
        <v>0</v>
      </c>
      <c r="AS155" s="64">
        <f t="shared" si="768"/>
        <v>0</v>
      </c>
      <c r="AT155" s="64">
        <f t="shared" si="769"/>
        <v>0</v>
      </c>
      <c r="AU155" s="64">
        <f t="shared" si="770"/>
        <v>0</v>
      </c>
      <c r="AV155" s="64">
        <f t="shared" si="771"/>
        <v>13</v>
      </c>
      <c r="AW155" s="64">
        <f t="shared" si="772"/>
        <v>31</v>
      </c>
      <c r="AX155" s="64">
        <f t="shared" si="773"/>
        <v>195</v>
      </c>
      <c r="AY155" s="65">
        <f t="shared" si="774"/>
        <v>187</v>
      </c>
      <c r="AZ155" s="66"/>
      <c r="BA155" s="66"/>
      <c r="BB155" s="66">
        <v>11</v>
      </c>
      <c r="BC155" s="67">
        <f t="shared" si="775"/>
        <v>0</v>
      </c>
      <c r="BD155" s="64">
        <f t="shared" si="776"/>
        <v>8</v>
      </c>
      <c r="BE155" s="68"/>
      <c r="BF155" s="68"/>
      <c r="BG155" s="85"/>
      <c r="BH155" s="85"/>
      <c r="BI155" s="85"/>
      <c r="BJ155" s="85">
        <f t="shared" ref="BJ155" si="1022">BG155*0.2</f>
        <v>0</v>
      </c>
      <c r="BK155" s="85"/>
      <c r="BL155" s="87">
        <f>BG155+BH155+BI155+BJ155+BK155</f>
        <v>0</v>
      </c>
    </row>
    <row r="156" spans="1:64" s="1" customFormat="1" ht="48" customHeight="1" x14ac:dyDescent="0.45">
      <c r="A156" s="3">
        <v>101</v>
      </c>
      <c r="B156" s="45" t="s">
        <v>202</v>
      </c>
      <c r="C156" s="34">
        <v>1912</v>
      </c>
      <c r="D156" s="30" t="s">
        <v>173</v>
      </c>
      <c r="E156" s="31">
        <v>3</v>
      </c>
      <c r="F156" s="12">
        <v>107060001</v>
      </c>
      <c r="G156" s="8"/>
      <c r="H156" s="6" t="s">
        <v>226</v>
      </c>
      <c r="I156" s="6" t="s">
        <v>226</v>
      </c>
      <c r="J156" s="6" t="s">
        <v>226</v>
      </c>
      <c r="K156" s="6" t="s">
        <v>226</v>
      </c>
      <c r="L156" s="8" t="s">
        <v>226</v>
      </c>
      <c r="M156" s="7" t="s">
        <v>226</v>
      </c>
      <c r="N156" s="7" t="s">
        <v>226</v>
      </c>
      <c r="O156" s="6" t="s">
        <v>226</v>
      </c>
      <c r="P156" s="6" t="s">
        <v>226</v>
      </c>
      <c r="Q156" s="6" t="s">
        <v>226</v>
      </c>
      <c r="R156" s="6" t="s">
        <v>226</v>
      </c>
      <c r="S156" s="6" t="s">
        <v>226</v>
      </c>
      <c r="T156" s="7" t="s">
        <v>226</v>
      </c>
      <c r="U156" s="7" t="s">
        <v>226</v>
      </c>
      <c r="V156" s="6" t="s">
        <v>226</v>
      </c>
      <c r="W156" s="6">
        <v>11</v>
      </c>
      <c r="X156" s="6">
        <v>11</v>
      </c>
      <c r="Y156" s="6">
        <v>11</v>
      </c>
      <c r="Z156" s="6"/>
      <c r="AA156" s="7">
        <v>11</v>
      </c>
      <c r="AB156" s="7">
        <v>11</v>
      </c>
      <c r="AC156" s="6"/>
      <c r="AD156" s="6"/>
      <c r="AE156" s="6"/>
      <c r="AF156" s="6">
        <v>11</v>
      </c>
      <c r="AG156" s="8"/>
      <c r="AH156" s="7"/>
      <c r="AI156" s="7"/>
      <c r="AJ156" s="6"/>
      <c r="AK156" s="7"/>
      <c r="AL156" s="6"/>
      <c r="AM156" s="63">
        <f t="shared" ref="AM156:AM242" si="1023">COUNT(H156:AL156)+COUNTIF(H156:AL156,"8д")+COUNTIF(H156:AL156,"8/3")+COUNTIF(H156:AL156,"3/8")+COUNTIF(H156:AL156,"4/8")+COUNTIF(H156:AL156,"8/4")+COUNTIF(H156:AL156,"3/6")+COUNTIF(H156:AL156,"10/1")+COUNTIF(H156:AL156,"5/6")+COUNTIF(H156:AL156,"6/5")+COUNTIF(H156:AL156,"7/4")+COUNTIF(H156:AL156,"4/7")+COUNTIF(H156:AL156,"4д")+COUNTIF(H156:AL156,"2/9")+COUNTIF(H156:AL156,"2д")+COUNTIF(H156:AL156,"4/6")+COUNTIF(H156:AL156,"2/8")+COUNTIF(H156:AL156,"2/1")+COUNTIF(H156:AL156,"6/3")</f>
        <v>6</v>
      </c>
      <c r="AN156" s="64">
        <f t="shared" ref="AN156:AN242" si="1024">COUNTIF(H156:AL156,"О")</f>
        <v>0</v>
      </c>
      <c r="AO156" s="64">
        <f t="shared" ref="AO156:AO242" si="1025">COUNTIF(H156:AL156,"Р")</f>
        <v>0</v>
      </c>
      <c r="AP156" s="64">
        <f t="shared" ref="AP156:AP242" si="1026">COUNTIF(H156:AL156,"Б")</f>
        <v>0</v>
      </c>
      <c r="AQ156" s="64">
        <f t="shared" ref="AQ156:AQ242" si="1027">COUNTIF(H156:AL156,"Г")+COUNTIF(H156:AL156,"Д")</f>
        <v>0</v>
      </c>
      <c r="AR156" s="64">
        <f t="shared" ref="AR156:AR242" si="1028">COUNTIF(H156:AL156,"А")</f>
        <v>0</v>
      </c>
      <c r="AS156" s="64">
        <f t="shared" ref="AS156:AS242" si="1029">COUNTIF(H156:AL156,"У")</f>
        <v>0</v>
      </c>
      <c r="AT156" s="64">
        <f t="shared" ref="AT156:AT242" si="1030">COUNTIF(H156:AL156,"П")</f>
        <v>0</v>
      </c>
      <c r="AU156" s="64">
        <f t="shared" ref="AU156:AU242" si="1031">COUNTIF(H156:AL156,"К")+COUNTIF(H156:AL156,"Кд")</f>
        <v>0</v>
      </c>
      <c r="AV156" s="64">
        <f t="shared" ref="AV156:AV242" si="1032">COUNTIF(H156:AL156,"В")</f>
        <v>15</v>
      </c>
      <c r="AW156" s="64">
        <f t="shared" ref="AW156:AW242" si="1033">SUM(AM156:AV156)</f>
        <v>21</v>
      </c>
      <c r="AX156" s="64">
        <f t="shared" ref="AX156:AX242" si="1034">AY156+BD156</f>
        <v>66</v>
      </c>
      <c r="AY156" s="65">
        <f t="shared" ref="AY156:AY242" si="1035">SUM(H156:AL156)+COUNTIF(H156:AL156,"8/3")*11+COUNTIF(H156:AL156,"3/8")*11+COUNTIF(H156:AL156,"4/8")*12+COUNTIF(H156:AL156,"8/4")*12+COUNTIF(H156:AL156,"2/9")*11+COUNTIF(H156:AL156,"4/7")*11+COUNTIF(H156:AL156,"7/4")*11+COUNTIF(H156:AL156,"6/5")*11+COUNTIF(H156:AL156,"5/6")*11+COUNTIF(H156:AL156,"4/6")*10+COUNTIF(H156:AL156,"2/1")*3+COUNTIF(H156:AL156,"6/3")*9+COUNTIF(H156:AL156,"2/8")*10+COUNTIF(H156:AL156,"1/10")*11</f>
        <v>66</v>
      </c>
      <c r="AZ156" s="66"/>
      <c r="BA156" s="66"/>
      <c r="BB156" s="66"/>
      <c r="BC156" s="67">
        <f t="shared" ref="BC156:BC242" si="1036">COUNTIF(H156:AL156,"8/3")*8+COUNTIF(H156:AL156,"3/8")*3+COUNTIF(H156:AL156,"4/8")*4+COUNTIF(H156:AL156,"8/4")*8+COUNTIF(H156:AL156,"2/9")*2+COUNTIF(H156:AL156,"4/7")*4+COUNTIF(H156:AL156,"7/4")*7+COUNTIF(H156:AL156,"6/5")*6+COUNTIF(H156:AL156,"5/6")*5+COUNTIF(H156:AL156,"4/6")*4+COUNTIF(H156:AL156,"2/1")*2+COUNTIF(H156:AL156,"6/3")*6+COUNTIF(H156:AL156,"2/8")*2+COUNTIF(H156:AL156,"1/10")*1</f>
        <v>0</v>
      </c>
      <c r="BD156" s="64">
        <f t="shared" ref="BD156:BD242" si="1037">COUNTIF(H156:AL156,"8д")*8+COUNTIF(H156:AL156,"3д")*3+COUNTIF(H156:AL156,"4д")*4+COUNTIF(H156:AL156,"5д")*5+COUNTIF(H156:AL156,"6д")*6+COUNTIF(H156:AL156,"7д")*7+COUNTIF(H156:AL156,"2д")*2+COUNTIF(H156:AL156,"1д")*1</f>
        <v>0</v>
      </c>
      <c r="BE156" s="68"/>
      <c r="BF156" s="68"/>
      <c r="BG156" s="85"/>
      <c r="BH156" s="85"/>
      <c r="BI156" s="85"/>
      <c r="BJ156" s="85"/>
      <c r="BK156" s="85"/>
    </row>
    <row r="157" spans="1:64" s="1" customFormat="1" ht="39.950000000000003" customHeight="1" x14ac:dyDescent="0.45">
      <c r="A157" s="3"/>
      <c r="B157" s="45" t="s">
        <v>202</v>
      </c>
      <c r="C157" s="34">
        <v>1912</v>
      </c>
      <c r="D157" s="30" t="s">
        <v>173</v>
      </c>
      <c r="E157" s="31">
        <v>3</v>
      </c>
      <c r="F157" s="12">
        <v>107030001</v>
      </c>
      <c r="G157" s="8"/>
      <c r="H157" s="6"/>
      <c r="I157" s="6"/>
      <c r="J157" s="6"/>
      <c r="K157" s="6"/>
      <c r="L157" s="6"/>
      <c r="M157" s="7"/>
      <c r="N157" s="7"/>
      <c r="O157" s="6"/>
      <c r="P157" s="6"/>
      <c r="Q157" s="6"/>
      <c r="R157" s="6"/>
      <c r="S157" s="6"/>
      <c r="T157" s="7"/>
      <c r="U157" s="7"/>
      <c r="V157" s="6"/>
      <c r="W157" s="6"/>
      <c r="X157" s="6"/>
      <c r="Y157" s="6"/>
      <c r="Z157" s="6">
        <v>11</v>
      </c>
      <c r="AA157" s="7"/>
      <c r="AB157" s="7"/>
      <c r="AC157" s="6"/>
      <c r="AD157" s="6">
        <v>11</v>
      </c>
      <c r="AE157" s="6">
        <v>11</v>
      </c>
      <c r="AF157" s="6"/>
      <c r="AG157" s="6">
        <v>11</v>
      </c>
      <c r="AH157" s="7">
        <v>11</v>
      </c>
      <c r="AI157" s="7"/>
      <c r="AJ157" s="6"/>
      <c r="AK157" s="7"/>
      <c r="AL157" s="6">
        <v>11</v>
      </c>
      <c r="AM157" s="63">
        <f t="shared" si="1023"/>
        <v>6</v>
      </c>
      <c r="AN157" s="64">
        <f t="shared" si="1024"/>
        <v>0</v>
      </c>
      <c r="AO157" s="64">
        <f t="shared" si="1025"/>
        <v>0</v>
      </c>
      <c r="AP157" s="64">
        <f t="shared" si="1026"/>
        <v>0</v>
      </c>
      <c r="AQ157" s="64">
        <f t="shared" si="1027"/>
        <v>0</v>
      </c>
      <c r="AR157" s="64">
        <f t="shared" si="1028"/>
        <v>0</v>
      </c>
      <c r="AS157" s="64">
        <f t="shared" si="1029"/>
        <v>0</v>
      </c>
      <c r="AT157" s="64">
        <f t="shared" si="1030"/>
        <v>0</v>
      </c>
      <c r="AU157" s="64">
        <f t="shared" si="1031"/>
        <v>0</v>
      </c>
      <c r="AV157" s="64">
        <f t="shared" si="1032"/>
        <v>0</v>
      </c>
      <c r="AW157" s="64">
        <f t="shared" si="1033"/>
        <v>6</v>
      </c>
      <c r="AX157" s="64">
        <f t="shared" si="1034"/>
        <v>66</v>
      </c>
      <c r="AY157" s="65">
        <f t="shared" si="1035"/>
        <v>66</v>
      </c>
      <c r="AZ157" s="66"/>
      <c r="BA157" s="66"/>
      <c r="BB157" s="66"/>
      <c r="BC157" s="67">
        <f t="shared" si="1036"/>
        <v>0</v>
      </c>
      <c r="BD157" s="64">
        <f t="shared" si="1037"/>
        <v>0</v>
      </c>
      <c r="BE157" s="68"/>
      <c r="BF157" s="68"/>
      <c r="BG157" s="85"/>
      <c r="BH157" s="85"/>
      <c r="BI157" s="85"/>
      <c r="BJ157" s="85"/>
      <c r="BK157" s="85"/>
    </row>
    <row r="158" spans="1:64" s="1" customFormat="1" ht="39.950000000000003" customHeight="1" x14ac:dyDescent="0.45">
      <c r="A158" s="3"/>
      <c r="B158" s="45" t="s">
        <v>202</v>
      </c>
      <c r="C158" s="34">
        <v>1912</v>
      </c>
      <c r="D158" s="30" t="s">
        <v>173</v>
      </c>
      <c r="E158" s="31">
        <v>3</v>
      </c>
      <c r="F158" s="12">
        <v>107060002</v>
      </c>
      <c r="G158" s="8"/>
      <c r="H158" s="6"/>
      <c r="I158" s="6"/>
      <c r="J158" s="6"/>
      <c r="K158" s="6"/>
      <c r="L158" s="6"/>
      <c r="M158" s="7"/>
      <c r="N158" s="7"/>
      <c r="O158" s="6"/>
      <c r="P158" s="6"/>
      <c r="Q158" s="6"/>
      <c r="R158" s="6"/>
      <c r="S158" s="6"/>
      <c r="T158" s="7"/>
      <c r="U158" s="7"/>
      <c r="V158" s="6"/>
      <c r="W158" s="6"/>
      <c r="X158" s="6"/>
      <c r="Y158" s="6"/>
      <c r="Z158" s="6"/>
      <c r="AA158" s="7"/>
      <c r="AB158" s="7"/>
      <c r="AC158" s="6">
        <v>11</v>
      </c>
      <c r="AD158" s="6"/>
      <c r="AE158" s="6"/>
      <c r="AF158" s="6"/>
      <c r="AG158" s="6"/>
      <c r="AH158" s="7"/>
      <c r="AI158" s="7">
        <v>11</v>
      </c>
      <c r="AJ158" s="6">
        <v>11</v>
      </c>
      <c r="AK158" s="7">
        <v>11</v>
      </c>
      <c r="AL158" s="6"/>
      <c r="AM158" s="63">
        <f t="shared" ref="AM158" si="1038">COUNT(H158:AL158)+COUNTIF(H158:AL158,"8д")+COUNTIF(H158:AL158,"8/3")+COUNTIF(H158:AL158,"3/8")+COUNTIF(H158:AL158,"4/8")+COUNTIF(H158:AL158,"8/4")+COUNTIF(H158:AL158,"3/6")+COUNTIF(H158:AL158,"10/1")+COUNTIF(H158:AL158,"5/6")+COUNTIF(H158:AL158,"6/5")+COUNTIF(H158:AL158,"7/4")+COUNTIF(H158:AL158,"4/7")+COUNTIF(H158:AL158,"4д")+COUNTIF(H158:AL158,"2/9")+COUNTIF(H158:AL158,"2д")+COUNTIF(H158:AL158,"4/6")+COUNTIF(H158:AL158,"2/8")+COUNTIF(H158:AL158,"2/1")+COUNTIF(H158:AL158,"6/3")</f>
        <v>4</v>
      </c>
      <c r="AN158" s="64">
        <f t="shared" ref="AN158" si="1039">COUNTIF(H158:AL158,"О")</f>
        <v>0</v>
      </c>
      <c r="AO158" s="64">
        <f t="shared" ref="AO158" si="1040">COUNTIF(H158:AL158,"Р")</f>
        <v>0</v>
      </c>
      <c r="AP158" s="64">
        <f t="shared" ref="AP158" si="1041">COUNTIF(H158:AL158,"Б")</f>
        <v>0</v>
      </c>
      <c r="AQ158" s="64">
        <f t="shared" ref="AQ158" si="1042">COUNTIF(H158:AL158,"Г")+COUNTIF(H158:AL158,"Д")</f>
        <v>0</v>
      </c>
      <c r="AR158" s="64">
        <f t="shared" ref="AR158" si="1043">COUNTIF(H158:AL158,"А")</f>
        <v>0</v>
      </c>
      <c r="AS158" s="64">
        <f t="shared" ref="AS158" si="1044">COUNTIF(H158:AL158,"У")</f>
        <v>0</v>
      </c>
      <c r="AT158" s="64">
        <f t="shared" ref="AT158" si="1045">COUNTIF(H158:AL158,"П")</f>
        <v>0</v>
      </c>
      <c r="AU158" s="64">
        <f t="shared" ref="AU158" si="1046">COUNTIF(H158:AL158,"К")+COUNTIF(H158:AL158,"Кд")</f>
        <v>0</v>
      </c>
      <c r="AV158" s="64">
        <f t="shared" ref="AV158" si="1047">COUNTIF(H158:AL158,"В")</f>
        <v>0</v>
      </c>
      <c r="AW158" s="64">
        <f t="shared" ref="AW158" si="1048">SUM(AM158:AV158)</f>
        <v>4</v>
      </c>
      <c r="AX158" s="64">
        <f t="shared" ref="AX158" si="1049">AY158+BD158</f>
        <v>44</v>
      </c>
      <c r="AY158" s="65">
        <f t="shared" ref="AY158" si="1050">SUM(H158:AL158)+COUNTIF(H158:AL158,"8/3")*11+COUNTIF(H158:AL158,"3/8")*11+COUNTIF(H158:AL158,"4/8")*12+COUNTIF(H158:AL158,"8/4")*12+COUNTIF(H158:AL158,"2/9")*11+COUNTIF(H158:AL158,"4/7")*11+COUNTIF(H158:AL158,"7/4")*11+COUNTIF(H158:AL158,"6/5")*11+COUNTIF(H158:AL158,"5/6")*11+COUNTIF(H158:AL158,"4/6")*10+COUNTIF(H158:AL158,"2/1")*3+COUNTIF(H158:AL158,"6/3")*9+COUNTIF(H158:AL158,"2/8")*10+COUNTIF(H158:AL158,"1/10")*11</f>
        <v>44</v>
      </c>
      <c r="AZ158" s="66"/>
      <c r="BA158" s="66"/>
      <c r="BB158" s="66">
        <v>11</v>
      </c>
      <c r="BC158" s="67">
        <f t="shared" ref="BC158" si="1051">COUNTIF(H158:AL158,"8/3")*8+COUNTIF(H158:AL158,"3/8")*3+COUNTIF(H158:AL158,"4/8")*4+COUNTIF(H158:AL158,"8/4")*8+COUNTIF(H158:AL158,"2/9")*2+COUNTIF(H158:AL158,"4/7")*4+COUNTIF(H158:AL158,"7/4")*7+COUNTIF(H158:AL158,"6/5")*6+COUNTIF(H158:AL158,"5/6")*5+COUNTIF(H158:AL158,"4/6")*4+COUNTIF(H158:AL158,"2/1")*2+COUNTIF(H158:AL158,"6/3")*6+COUNTIF(H158:AL158,"2/8")*2+COUNTIF(H158:AL158,"1/10")*1</f>
        <v>0</v>
      </c>
      <c r="BD158" s="64">
        <f t="shared" ref="BD158" si="1052">COUNTIF(H158:AL158,"8д")*8+COUNTIF(H158:AL158,"3д")*3+COUNTIF(H158:AL158,"4д")*4+COUNTIF(H158:AL158,"5д")*5+COUNTIF(H158:AL158,"6д")*6+COUNTIF(H158:AL158,"7д")*7+COUNTIF(H158:AL158,"2д")*2+COUNTIF(H158:AL158,"1д")*1</f>
        <v>0</v>
      </c>
      <c r="BE158" s="68"/>
      <c r="BF158" s="68"/>
      <c r="BG158" s="85"/>
      <c r="BH158" s="85"/>
      <c r="BI158" s="85"/>
      <c r="BJ158" s="85"/>
      <c r="BK158" s="85"/>
    </row>
    <row r="159" spans="1:64" s="1" customFormat="1" ht="39.950000000000003" customHeight="1" x14ac:dyDescent="0.45">
      <c r="A159" s="3">
        <v>102</v>
      </c>
      <c r="B159" s="45" t="s">
        <v>237</v>
      </c>
      <c r="C159" s="34">
        <v>1918</v>
      </c>
      <c r="D159" s="30" t="s">
        <v>173</v>
      </c>
      <c r="E159" s="31">
        <v>3</v>
      </c>
      <c r="F159" s="12">
        <v>107060001</v>
      </c>
      <c r="G159" s="8"/>
      <c r="H159" s="6"/>
      <c r="I159" s="6"/>
      <c r="J159" s="6"/>
      <c r="K159" s="6" t="s">
        <v>226</v>
      </c>
      <c r="L159" s="6">
        <v>8</v>
      </c>
      <c r="M159" s="7">
        <v>8</v>
      </c>
      <c r="N159" s="7">
        <v>8</v>
      </c>
      <c r="O159" s="6">
        <v>8</v>
      </c>
      <c r="P159" s="6">
        <v>8</v>
      </c>
      <c r="Q159" s="6">
        <v>8</v>
      </c>
      <c r="R159" s="6">
        <v>8</v>
      </c>
      <c r="S159" s="6">
        <v>11</v>
      </c>
      <c r="T159" s="7">
        <v>11</v>
      </c>
      <c r="U159" s="7">
        <v>11</v>
      </c>
      <c r="V159" s="6">
        <v>11</v>
      </c>
      <c r="W159" s="6">
        <v>11</v>
      </c>
      <c r="X159" s="6">
        <v>8</v>
      </c>
      <c r="Y159" s="6">
        <v>11</v>
      </c>
      <c r="Z159" s="6">
        <v>8</v>
      </c>
      <c r="AA159" s="7">
        <v>8</v>
      </c>
      <c r="AB159" s="7">
        <v>8</v>
      </c>
      <c r="AC159" s="6">
        <v>8</v>
      </c>
      <c r="AD159" s="6">
        <v>6</v>
      </c>
      <c r="AE159" s="6" t="s">
        <v>226</v>
      </c>
      <c r="AF159" s="6" t="s">
        <v>226</v>
      </c>
      <c r="AG159" s="6" t="s">
        <v>226</v>
      </c>
      <c r="AH159" s="7" t="s">
        <v>226</v>
      </c>
      <c r="AI159" s="7" t="s">
        <v>226</v>
      </c>
      <c r="AJ159" s="6" t="s">
        <v>226</v>
      </c>
      <c r="AK159" s="7" t="s">
        <v>226</v>
      </c>
      <c r="AL159" s="6" t="s">
        <v>226</v>
      </c>
      <c r="AM159" s="63">
        <f t="shared" ref="AM159:AM160" si="1053">COUNT(H159:AL159)+COUNTIF(H159:AL159,"8д")+COUNTIF(H159:AL159,"8/3")+COUNTIF(H159:AL159,"3/8")+COUNTIF(H159:AL159,"4/8")+COUNTIF(H159:AL159,"8/4")+COUNTIF(H159:AL159,"3/6")+COUNTIF(H159:AL159,"10/1")+COUNTIF(H159:AL159,"5/6")+COUNTIF(H159:AL159,"6/5")+COUNTIF(H159:AL159,"7/4")+COUNTIF(H159:AL159,"4/7")+COUNTIF(H159:AL159,"4д")+COUNTIF(H159:AL159,"2/9")+COUNTIF(H159:AL159,"2д")+COUNTIF(H159:AL159,"4/6")+COUNTIF(H159:AL159,"2/8")+COUNTIF(H159:AL159,"2/1")+COUNTIF(H159:AL159,"6/3")</f>
        <v>19</v>
      </c>
      <c r="AN159" s="64">
        <f t="shared" ref="AN159:AN160" si="1054">COUNTIF(H159:AL159,"О")</f>
        <v>0</v>
      </c>
      <c r="AO159" s="64">
        <f t="shared" ref="AO159:AO160" si="1055">COUNTIF(H159:AL159,"Р")</f>
        <v>0</v>
      </c>
      <c r="AP159" s="64">
        <f t="shared" ref="AP159:AP160" si="1056">COUNTIF(H159:AL159,"Б")</f>
        <v>0</v>
      </c>
      <c r="AQ159" s="64">
        <f t="shared" ref="AQ159:AQ160" si="1057">COUNTIF(H159:AL159,"Г")+COUNTIF(H159:AL159,"Д")</f>
        <v>0</v>
      </c>
      <c r="AR159" s="64">
        <f t="shared" ref="AR159:AR160" si="1058">COUNTIF(H159:AL159,"А")</f>
        <v>0</v>
      </c>
      <c r="AS159" s="64">
        <f t="shared" ref="AS159:AS160" si="1059">COUNTIF(H159:AL159,"У")</f>
        <v>0</v>
      </c>
      <c r="AT159" s="64">
        <f t="shared" ref="AT159:AT160" si="1060">COUNTIF(H159:AL159,"П")</f>
        <v>0</v>
      </c>
      <c r="AU159" s="64">
        <f t="shared" ref="AU159:AU160" si="1061">COUNTIF(H159:AL159,"К")+COUNTIF(H159:AL159,"Кд")</f>
        <v>0</v>
      </c>
      <c r="AV159" s="64">
        <f t="shared" ref="AV159:AV160" si="1062">COUNTIF(H159:AL159,"В")</f>
        <v>9</v>
      </c>
      <c r="AW159" s="64">
        <f t="shared" ref="AW159:AW160" si="1063">SUM(AM159:AV159)</f>
        <v>28</v>
      </c>
      <c r="AX159" s="64">
        <f t="shared" ref="AX159:AX160" si="1064">AY159+BD159</f>
        <v>168</v>
      </c>
      <c r="AY159" s="65">
        <f t="shared" ref="AY159:AY160" si="1065">SUM(H159:AL159)+COUNTIF(H159:AL159,"8/3")*11+COUNTIF(H159:AL159,"3/8")*11+COUNTIF(H159:AL159,"4/8")*12+COUNTIF(H159:AL159,"8/4")*12+COUNTIF(H159:AL159,"2/9")*11+COUNTIF(H159:AL159,"4/7")*11+COUNTIF(H159:AL159,"7/4")*11+COUNTIF(H159:AL159,"6/5")*11+COUNTIF(H159:AL159,"5/6")*11+COUNTIF(H159:AL159,"4/6")*10+COUNTIF(H159:AL159,"2/1")*3+COUNTIF(H159:AL159,"6/3")*9+COUNTIF(H159:AL159,"2/8")*10+COUNTIF(H159:AL159,"1/10")*11</f>
        <v>168</v>
      </c>
      <c r="AZ159" s="66"/>
      <c r="BA159" s="66"/>
      <c r="BB159" s="66"/>
      <c r="BC159" s="67">
        <f t="shared" ref="BC159:BC160" si="1066">COUNTIF(H159:AL159,"8/3")*8+COUNTIF(H159:AL159,"3/8")*3+COUNTIF(H159:AL159,"4/8")*4+COUNTIF(H159:AL159,"8/4")*8+COUNTIF(H159:AL159,"2/9")*2+COUNTIF(H159:AL159,"4/7")*4+COUNTIF(H159:AL159,"7/4")*7+COUNTIF(H159:AL159,"6/5")*6+COUNTIF(H159:AL159,"5/6")*5+COUNTIF(H159:AL159,"4/6")*4+COUNTIF(H159:AL159,"2/1")*2+COUNTIF(H159:AL159,"6/3")*6+COUNTIF(H159:AL159,"2/8")*2+COUNTIF(H159:AL159,"1/10")*1</f>
        <v>0</v>
      </c>
      <c r="BD159" s="64">
        <f t="shared" ref="BD159:BD160" si="1067">COUNTIF(H159:AL159,"8д")*8+COUNTIF(H159:AL159,"3д")*3+COUNTIF(H159:AL159,"4д")*4+COUNTIF(H159:AL159,"5д")*5+COUNTIF(H159:AL159,"6д")*6+COUNTIF(H159:AL159,"7д")*7+COUNTIF(H159:AL159,"2д")*2+COUNTIF(H159:AL159,"1д")*1</f>
        <v>0</v>
      </c>
      <c r="BE159" s="68"/>
      <c r="BF159" s="68"/>
      <c r="BG159" s="85"/>
      <c r="BH159" s="85"/>
      <c r="BI159" s="85"/>
      <c r="BJ159" s="85"/>
      <c r="BK159" s="85"/>
    </row>
    <row r="160" spans="1:64" s="1" customFormat="1" ht="39.950000000000003" customHeight="1" x14ac:dyDescent="0.45">
      <c r="A160" s="3">
        <v>103</v>
      </c>
      <c r="B160" s="81" t="s">
        <v>256</v>
      </c>
      <c r="C160" s="34">
        <v>3193</v>
      </c>
      <c r="D160" s="30" t="s">
        <v>173</v>
      </c>
      <c r="E160" s="31">
        <v>2</v>
      </c>
      <c r="F160" s="12">
        <v>107030001</v>
      </c>
      <c r="G160" s="8"/>
      <c r="H160" s="6"/>
      <c r="I160" s="6"/>
      <c r="J160" s="6"/>
      <c r="K160" s="6"/>
      <c r="L160" s="6"/>
      <c r="M160" s="7"/>
      <c r="N160" s="7"/>
      <c r="O160" s="6"/>
      <c r="P160" s="6"/>
      <c r="Q160" s="6" t="s">
        <v>226</v>
      </c>
      <c r="R160" s="6" t="s">
        <v>226</v>
      </c>
      <c r="S160" s="6"/>
      <c r="T160" s="7"/>
      <c r="U160" s="7"/>
      <c r="V160" s="6"/>
      <c r="W160" s="6"/>
      <c r="X160" s="6"/>
      <c r="Y160" s="6"/>
      <c r="Z160" s="6"/>
      <c r="AA160" s="7"/>
      <c r="AB160" s="7"/>
      <c r="AC160" s="6"/>
      <c r="AD160" s="6"/>
      <c r="AE160" s="6"/>
      <c r="AF160" s="6"/>
      <c r="AG160" s="6"/>
      <c r="AH160" s="7"/>
      <c r="AI160" s="7"/>
      <c r="AJ160" s="6"/>
      <c r="AK160" s="7"/>
      <c r="AL160" s="6"/>
      <c r="AM160" s="63">
        <f t="shared" si="1053"/>
        <v>0</v>
      </c>
      <c r="AN160" s="64">
        <f t="shared" si="1054"/>
        <v>0</v>
      </c>
      <c r="AO160" s="64">
        <f t="shared" si="1055"/>
        <v>0</v>
      </c>
      <c r="AP160" s="64">
        <f t="shared" si="1056"/>
        <v>0</v>
      </c>
      <c r="AQ160" s="64">
        <f t="shared" si="1057"/>
        <v>0</v>
      </c>
      <c r="AR160" s="64">
        <f t="shared" si="1058"/>
        <v>0</v>
      </c>
      <c r="AS160" s="64">
        <f t="shared" si="1059"/>
        <v>0</v>
      </c>
      <c r="AT160" s="64">
        <f t="shared" si="1060"/>
        <v>0</v>
      </c>
      <c r="AU160" s="64">
        <f t="shared" si="1061"/>
        <v>0</v>
      </c>
      <c r="AV160" s="64">
        <f t="shared" si="1062"/>
        <v>2</v>
      </c>
      <c r="AW160" s="64">
        <f t="shared" si="1063"/>
        <v>2</v>
      </c>
      <c r="AX160" s="64">
        <f t="shared" si="1064"/>
        <v>0</v>
      </c>
      <c r="AY160" s="65">
        <f t="shared" si="1065"/>
        <v>0</v>
      </c>
      <c r="AZ160" s="66"/>
      <c r="BA160" s="66"/>
      <c r="BB160" s="66"/>
      <c r="BC160" s="67">
        <f t="shared" si="1066"/>
        <v>0</v>
      </c>
      <c r="BD160" s="64">
        <f t="shared" si="1067"/>
        <v>0</v>
      </c>
      <c r="BE160" s="68"/>
      <c r="BF160" s="68"/>
      <c r="BG160" s="85"/>
      <c r="BH160" s="85"/>
      <c r="BI160" s="85"/>
      <c r="BJ160" s="85"/>
      <c r="BK160" s="85"/>
    </row>
    <row r="161" spans="1:64" s="1" customFormat="1" ht="51" customHeight="1" x14ac:dyDescent="0.45">
      <c r="A161" s="3">
        <v>104</v>
      </c>
      <c r="B161" s="36" t="s">
        <v>118</v>
      </c>
      <c r="C161" s="10">
        <v>974</v>
      </c>
      <c r="D161" s="11" t="s">
        <v>83</v>
      </c>
      <c r="E161" s="6">
        <v>9</v>
      </c>
      <c r="F161" s="12">
        <v>107030001</v>
      </c>
      <c r="G161" s="8"/>
      <c r="H161" s="6">
        <v>8</v>
      </c>
      <c r="I161" s="6">
        <v>8</v>
      </c>
      <c r="J161" s="6">
        <v>8</v>
      </c>
      <c r="K161" s="6">
        <v>8</v>
      </c>
      <c r="L161" s="6">
        <v>8</v>
      </c>
      <c r="M161" s="7" t="s">
        <v>226</v>
      </c>
      <c r="N161" s="7" t="s">
        <v>226</v>
      </c>
      <c r="O161" s="6">
        <v>8</v>
      </c>
      <c r="P161" s="6">
        <v>8</v>
      </c>
      <c r="Q161" s="6">
        <v>8</v>
      </c>
      <c r="R161" s="6">
        <v>8</v>
      </c>
      <c r="S161" s="6"/>
      <c r="T161" s="7"/>
      <c r="U161" s="7"/>
      <c r="V161" s="6"/>
      <c r="W161" s="6"/>
      <c r="X161" s="6"/>
      <c r="Y161" s="6"/>
      <c r="Z161" s="6"/>
      <c r="AA161" s="7"/>
      <c r="AB161" s="7"/>
      <c r="AC161" s="6"/>
      <c r="AD161" s="6"/>
      <c r="AE161" s="6"/>
      <c r="AF161" s="6"/>
      <c r="AG161" s="6"/>
      <c r="AH161" s="7"/>
      <c r="AI161" s="7"/>
      <c r="AJ161" s="6"/>
      <c r="AK161" s="7"/>
      <c r="AL161" s="8"/>
      <c r="AM161" s="63">
        <f t="shared" ref="AM161" si="1068">COUNT(H161:AL161)+COUNTIF(H161:AL161,"8д")+COUNTIF(H161:AL161,"8/3")+COUNTIF(H161:AL161,"3/8")+COUNTIF(H161:AL161,"4/8")+COUNTIF(H161:AL161,"8/4")+COUNTIF(H161:AL161,"3/6")+COUNTIF(H161:AL161,"10/1")+COUNTIF(H161:AL161,"5/6")+COUNTIF(H161:AL161,"6/5")+COUNTIF(H161:AL161,"7/4")+COUNTIF(H161:AL161,"4/7")+COUNTIF(H161:AL161,"4д")+COUNTIF(H161:AL161,"2/9")+COUNTIF(H161:AL161,"2д")+COUNTIF(H161:AL161,"4/6")+COUNTIF(H161:AL161,"2/8")+COUNTIF(H161:AL161,"2/1")+COUNTIF(H161:AL161,"6/3")</f>
        <v>9</v>
      </c>
      <c r="AN161" s="64">
        <f t="shared" ref="AN161" si="1069">COUNTIF(H161:AL161,"О")</f>
        <v>0</v>
      </c>
      <c r="AO161" s="64">
        <f t="shared" ref="AO161" si="1070">COUNTIF(H161:AL161,"Р")</f>
        <v>0</v>
      </c>
      <c r="AP161" s="64">
        <f t="shared" ref="AP161" si="1071">COUNTIF(H161:AL161,"Б")</f>
        <v>0</v>
      </c>
      <c r="AQ161" s="64">
        <f t="shared" ref="AQ161" si="1072">COUNTIF(H161:AL161,"Г")+COUNTIF(H161:AL161,"Д")</f>
        <v>0</v>
      </c>
      <c r="AR161" s="64">
        <f t="shared" ref="AR161" si="1073">COUNTIF(H161:AL161,"А")</f>
        <v>0</v>
      </c>
      <c r="AS161" s="64">
        <f t="shared" ref="AS161" si="1074">COUNTIF(H161:AL161,"У")</f>
        <v>0</v>
      </c>
      <c r="AT161" s="64">
        <f t="shared" ref="AT161" si="1075">COUNTIF(H161:AL161,"П")</f>
        <v>0</v>
      </c>
      <c r="AU161" s="64">
        <f t="shared" ref="AU161" si="1076">COUNTIF(H161:AL161,"К")+COUNTIF(H161:AL161,"Кд")</f>
        <v>0</v>
      </c>
      <c r="AV161" s="64">
        <f t="shared" ref="AV161" si="1077">COUNTIF(H161:AL161,"В")</f>
        <v>2</v>
      </c>
      <c r="AW161" s="64">
        <f t="shared" ref="AW161" si="1078">SUM(AM161:AV161)</f>
        <v>11</v>
      </c>
      <c r="AX161" s="64">
        <f t="shared" ref="AX161" si="1079">AY161+BD161</f>
        <v>72</v>
      </c>
      <c r="AY161" s="65">
        <f t="shared" ref="AY161" si="1080">SUM(H161:AL161)+COUNTIF(H161:AL161,"8/3")*11+COUNTIF(H161:AL161,"3/8")*11+COUNTIF(H161:AL161,"4/8")*12+COUNTIF(H161:AL161,"8/4")*12+COUNTIF(H161:AL161,"2/9")*11+COUNTIF(H161:AL161,"4/7")*11+COUNTIF(H161:AL161,"7/4")*11+COUNTIF(H161:AL161,"6/5")*11+COUNTIF(H161:AL161,"5/6")*11+COUNTIF(H161:AL161,"4/6")*10+COUNTIF(H161:AL161,"2/1")*3+COUNTIF(H161:AL161,"6/3")*9+COUNTIF(H161:AL161,"2/8")*10+COUNTIF(H161:AL161,"1/10")*11</f>
        <v>72</v>
      </c>
      <c r="AZ161" s="66"/>
      <c r="BA161" s="66"/>
      <c r="BB161" s="66"/>
      <c r="BC161" s="67">
        <f t="shared" ref="BC161" si="1081">COUNTIF(H161:AL161,"8/3")*8+COUNTIF(H161:AL161,"3/8")*3+COUNTIF(H161:AL161,"4/8")*4+COUNTIF(H161:AL161,"8/4")*8+COUNTIF(H161:AL161,"2/9")*2+COUNTIF(H161:AL161,"4/7")*4+COUNTIF(H161:AL161,"7/4")*7+COUNTIF(H161:AL161,"6/5")*6+COUNTIF(H161:AL161,"5/6")*5+COUNTIF(H161:AL161,"4/6")*4+COUNTIF(H161:AL161,"2/1")*2+COUNTIF(H161:AL161,"6/3")*6+COUNTIF(H161:AL161,"2/8")*2+COUNTIF(H161:AL161,"1/10")*1</f>
        <v>0</v>
      </c>
      <c r="BD161" s="64">
        <f t="shared" ref="BD161" si="1082">COUNTIF(H161:AL161,"8д")*8+COUNTIF(H161:AL161,"3д")*3+COUNTIF(H161:AL161,"4д")*4+COUNTIF(H161:AL161,"5д")*5+COUNTIF(H161:AL161,"6д")*6+COUNTIF(H161:AL161,"7д")*7+COUNTIF(H161:AL161,"2д")*2+COUNTIF(H161:AL161,"1д")*1</f>
        <v>0</v>
      </c>
      <c r="BE161" s="68"/>
      <c r="BF161" s="68"/>
      <c r="BG161" s="85"/>
      <c r="BH161" s="85"/>
      <c r="BI161" s="85"/>
      <c r="BJ161" s="85">
        <f t="shared" ref="BJ161:BJ163" si="1083">BG161*0.2</f>
        <v>0</v>
      </c>
      <c r="BK161" s="85"/>
      <c r="BL161" s="87">
        <f t="shared" ref="BL161:BL163" si="1084">BG161+BH161+BI161+BJ161+BK161</f>
        <v>0</v>
      </c>
    </row>
    <row r="162" spans="1:64" s="1" customFormat="1" ht="51" customHeight="1" x14ac:dyDescent="0.45">
      <c r="A162" s="3"/>
      <c r="B162" s="36" t="s">
        <v>118</v>
      </c>
      <c r="C162" s="10">
        <v>974</v>
      </c>
      <c r="D162" s="11" t="s">
        <v>83</v>
      </c>
      <c r="E162" s="6">
        <v>9</v>
      </c>
      <c r="F162" s="12">
        <v>107140010</v>
      </c>
      <c r="G162" s="8"/>
      <c r="H162" s="6"/>
      <c r="I162" s="6"/>
      <c r="J162" s="6"/>
      <c r="K162" s="6"/>
      <c r="L162" s="6"/>
      <c r="M162" s="7"/>
      <c r="N162" s="7"/>
      <c r="O162" s="6"/>
      <c r="P162" s="6"/>
      <c r="Q162" s="6"/>
      <c r="R162" s="6"/>
      <c r="S162" s="6">
        <v>11</v>
      </c>
      <c r="T162" s="7">
        <v>11</v>
      </c>
      <c r="U162" s="7">
        <v>11</v>
      </c>
      <c r="V162" s="6">
        <v>11</v>
      </c>
      <c r="W162" s="6" t="s">
        <v>225</v>
      </c>
      <c r="X162" s="6" t="s">
        <v>226</v>
      </c>
      <c r="Y162" s="6" t="s">
        <v>226</v>
      </c>
      <c r="Z162" s="6" t="s">
        <v>226</v>
      </c>
      <c r="AA162" s="7" t="s">
        <v>226</v>
      </c>
      <c r="AB162" s="7" t="s">
        <v>226</v>
      </c>
      <c r="AC162" s="6" t="s">
        <v>226</v>
      </c>
      <c r="AD162" s="6" t="s">
        <v>226</v>
      </c>
      <c r="AE162" s="6" t="s">
        <v>226</v>
      </c>
      <c r="AF162" s="6" t="s">
        <v>226</v>
      </c>
      <c r="AG162" s="6" t="s">
        <v>226</v>
      </c>
      <c r="AH162" s="7" t="s">
        <v>226</v>
      </c>
      <c r="AI162" s="7" t="s">
        <v>226</v>
      </c>
      <c r="AJ162" s="6" t="s">
        <v>226</v>
      </c>
      <c r="AK162" s="7" t="s">
        <v>226</v>
      </c>
      <c r="AL162" s="8"/>
      <c r="AM162" s="63">
        <f t="shared" ref="AM162" si="1085">COUNT(H162:AL162)+COUNTIF(H162:AL162,"8д")+COUNTIF(H162:AL162,"8/3")+COUNTIF(H162:AL162,"3/8")+COUNTIF(H162:AL162,"4/8")+COUNTIF(H162:AL162,"8/4")+COUNTIF(H162:AL162,"3/6")+COUNTIF(H162:AL162,"10/1")+COUNTIF(H162:AL162,"5/6")+COUNTIF(H162:AL162,"6/5")+COUNTIF(H162:AL162,"7/4")+COUNTIF(H162:AL162,"4/7")+COUNTIF(H162:AL162,"4д")+COUNTIF(H162:AL162,"2/9")+COUNTIF(H162:AL162,"2д")+COUNTIF(H162:AL162,"4/6")+COUNTIF(H162:AL162,"2/8")+COUNTIF(H162:AL162,"2/1")+COUNTIF(H162:AL162,"6/3")</f>
        <v>5</v>
      </c>
      <c r="AN162" s="64">
        <f t="shared" ref="AN162" si="1086">COUNTIF(H162:AL162,"О")</f>
        <v>0</v>
      </c>
      <c r="AO162" s="64">
        <f t="shared" ref="AO162" si="1087">COUNTIF(H162:AL162,"Р")</f>
        <v>0</v>
      </c>
      <c r="AP162" s="64">
        <f t="shared" ref="AP162" si="1088">COUNTIF(H162:AL162,"Б")</f>
        <v>0</v>
      </c>
      <c r="AQ162" s="64">
        <f t="shared" ref="AQ162" si="1089">COUNTIF(H162:AL162,"Г")+COUNTIF(H162:AL162,"Д")</f>
        <v>0</v>
      </c>
      <c r="AR162" s="64">
        <f t="shared" ref="AR162" si="1090">COUNTIF(H162:AL162,"А")</f>
        <v>0</v>
      </c>
      <c r="AS162" s="64">
        <f t="shared" ref="AS162" si="1091">COUNTIF(H162:AL162,"У")</f>
        <v>0</v>
      </c>
      <c r="AT162" s="64">
        <f t="shared" ref="AT162" si="1092">COUNTIF(H162:AL162,"П")</f>
        <v>0</v>
      </c>
      <c r="AU162" s="64">
        <f t="shared" ref="AU162" si="1093">COUNTIF(H162:AL162,"К")+COUNTIF(H162:AL162,"Кд")</f>
        <v>0</v>
      </c>
      <c r="AV162" s="64">
        <f t="shared" ref="AV162" si="1094">COUNTIF(H162:AL162,"В")</f>
        <v>14</v>
      </c>
      <c r="AW162" s="64">
        <f t="shared" ref="AW162" si="1095">SUM(AM162:AV162)</f>
        <v>19</v>
      </c>
      <c r="AX162" s="64">
        <f t="shared" ref="AX162" si="1096">AY162+BD162</f>
        <v>52</v>
      </c>
      <c r="AY162" s="65">
        <f t="shared" ref="AY162" si="1097">SUM(H162:AL162)+COUNTIF(H162:AL162,"8/3")*11+COUNTIF(H162:AL162,"3/8")*11+COUNTIF(H162:AL162,"4/8")*12+COUNTIF(H162:AL162,"8/4")*12+COUNTIF(H162:AL162,"2/9")*11+COUNTIF(H162:AL162,"4/7")*11+COUNTIF(H162:AL162,"7/4")*11+COUNTIF(H162:AL162,"6/5")*11+COUNTIF(H162:AL162,"5/6")*11+COUNTIF(H162:AL162,"4/6")*10+COUNTIF(H162:AL162,"2/1")*3+COUNTIF(H162:AL162,"6/3")*9+COUNTIF(H162:AL162,"2/8")*10+COUNTIF(H162:AL162,"1/10")*11</f>
        <v>44</v>
      </c>
      <c r="AZ162" s="66"/>
      <c r="BA162" s="66"/>
      <c r="BB162" s="66"/>
      <c r="BC162" s="67">
        <f t="shared" ref="BC162" si="1098">COUNTIF(H162:AL162,"8/3")*8+COUNTIF(H162:AL162,"3/8")*3+COUNTIF(H162:AL162,"4/8")*4+COUNTIF(H162:AL162,"8/4")*8+COUNTIF(H162:AL162,"2/9")*2+COUNTIF(H162:AL162,"4/7")*4+COUNTIF(H162:AL162,"7/4")*7+COUNTIF(H162:AL162,"6/5")*6+COUNTIF(H162:AL162,"5/6")*5+COUNTIF(H162:AL162,"4/6")*4+COUNTIF(H162:AL162,"2/1")*2+COUNTIF(H162:AL162,"6/3")*6+COUNTIF(H162:AL162,"2/8")*2+COUNTIF(H162:AL162,"1/10")*1</f>
        <v>0</v>
      </c>
      <c r="BD162" s="64">
        <f t="shared" ref="BD162" si="1099">COUNTIF(H162:AL162,"8д")*8+COUNTIF(H162:AL162,"3д")*3+COUNTIF(H162:AL162,"4д")*4+COUNTIF(H162:AL162,"5д")*5+COUNTIF(H162:AL162,"6д")*6+COUNTIF(H162:AL162,"7д")*7+COUNTIF(H162:AL162,"2д")*2+COUNTIF(H162:AL162,"1д")*1</f>
        <v>8</v>
      </c>
      <c r="BE162" s="68"/>
      <c r="BF162" s="68"/>
      <c r="BG162" s="85">
        <f t="shared" ref="BG162:BG163" si="1100">108188/163.33*AY162</f>
        <v>29145.11724729076</v>
      </c>
      <c r="BH162" s="85">
        <f t="shared" ref="BH162:BH163" si="1101">108188/163.33*BB162/2</f>
        <v>0</v>
      </c>
      <c r="BI162" s="85">
        <f t="shared" ref="BI162:BI163" si="1102">108188/163.33*BD162</f>
        <v>5299.1122267801384</v>
      </c>
      <c r="BJ162" s="85">
        <f t="shared" si="1083"/>
        <v>5829.0234494581528</v>
      </c>
      <c r="BK162" s="85"/>
      <c r="BL162" s="87">
        <f t="shared" si="1084"/>
        <v>40273.252923529049</v>
      </c>
    </row>
    <row r="163" spans="1:64" s="1" customFormat="1" ht="51" customHeight="1" x14ac:dyDescent="0.45">
      <c r="A163" s="3"/>
      <c r="B163" s="36" t="s">
        <v>118</v>
      </c>
      <c r="C163" s="10">
        <v>974</v>
      </c>
      <c r="D163" s="11" t="s">
        <v>83</v>
      </c>
      <c r="E163" s="6">
        <v>9</v>
      </c>
      <c r="F163" s="12">
        <v>107060003</v>
      </c>
      <c r="G163" s="8"/>
      <c r="H163" s="6"/>
      <c r="I163" s="6"/>
      <c r="J163" s="6"/>
      <c r="K163" s="6"/>
      <c r="L163" s="6"/>
      <c r="M163" s="7"/>
      <c r="N163" s="7"/>
      <c r="O163" s="6"/>
      <c r="P163" s="6"/>
      <c r="Q163" s="6"/>
      <c r="R163" s="6"/>
      <c r="S163" s="6"/>
      <c r="T163" s="7"/>
      <c r="U163" s="7"/>
      <c r="V163" s="6"/>
      <c r="W163" s="6"/>
      <c r="X163" s="6"/>
      <c r="Y163" s="6"/>
      <c r="Z163" s="6"/>
      <c r="AA163" s="7"/>
      <c r="AB163" s="7"/>
      <c r="AC163" s="6"/>
      <c r="AD163" s="6"/>
      <c r="AE163" s="6"/>
      <c r="AF163" s="6"/>
      <c r="AG163" s="6"/>
      <c r="AH163" s="7"/>
      <c r="AI163" s="7"/>
      <c r="AJ163" s="6"/>
      <c r="AK163" s="7"/>
      <c r="AL163" s="8" t="s">
        <v>225</v>
      </c>
      <c r="AM163" s="63">
        <f t="shared" ref="AM163" si="1103">COUNT(H163:AL163)+COUNTIF(H163:AL163,"8д")+COUNTIF(H163:AL163,"8/3")+COUNTIF(H163:AL163,"3/8")+COUNTIF(H163:AL163,"4/8")+COUNTIF(H163:AL163,"8/4")+COUNTIF(H163:AL163,"3/6")+COUNTIF(H163:AL163,"10/1")+COUNTIF(H163:AL163,"5/6")+COUNTIF(H163:AL163,"6/5")+COUNTIF(H163:AL163,"7/4")+COUNTIF(H163:AL163,"4/7")+COUNTIF(H163:AL163,"4д")+COUNTIF(H163:AL163,"2/9")+COUNTIF(H163:AL163,"2д")+COUNTIF(H163:AL163,"4/6")+COUNTIF(H163:AL163,"2/8")+COUNTIF(H163:AL163,"2/1")+COUNTIF(H163:AL163,"6/3")</f>
        <v>1</v>
      </c>
      <c r="AN163" s="64">
        <f t="shared" ref="AN163" si="1104">COUNTIF(H163:AL163,"О")</f>
        <v>0</v>
      </c>
      <c r="AO163" s="64">
        <f t="shared" ref="AO163" si="1105">COUNTIF(H163:AL163,"Р")</f>
        <v>0</v>
      </c>
      <c r="AP163" s="64">
        <f t="shared" ref="AP163" si="1106">COUNTIF(H163:AL163,"Б")</f>
        <v>0</v>
      </c>
      <c r="AQ163" s="64">
        <f t="shared" ref="AQ163" si="1107">COUNTIF(H163:AL163,"Г")+COUNTIF(H163:AL163,"Д")</f>
        <v>0</v>
      </c>
      <c r="AR163" s="64">
        <f t="shared" ref="AR163" si="1108">COUNTIF(H163:AL163,"А")</f>
        <v>0</v>
      </c>
      <c r="AS163" s="64">
        <f t="shared" ref="AS163" si="1109">COUNTIF(H163:AL163,"У")</f>
        <v>0</v>
      </c>
      <c r="AT163" s="64">
        <f t="shared" ref="AT163" si="1110">COUNTIF(H163:AL163,"П")</f>
        <v>0</v>
      </c>
      <c r="AU163" s="64">
        <f t="shared" ref="AU163" si="1111">COUNTIF(H163:AL163,"К")+COUNTIF(H163:AL163,"Кд")</f>
        <v>0</v>
      </c>
      <c r="AV163" s="64">
        <f t="shared" ref="AV163" si="1112">COUNTIF(H163:AL163,"В")</f>
        <v>0</v>
      </c>
      <c r="AW163" s="64">
        <f t="shared" ref="AW163" si="1113">SUM(AM163:AV163)</f>
        <v>1</v>
      </c>
      <c r="AX163" s="64">
        <f t="shared" ref="AX163" si="1114">AY163+BD163</f>
        <v>8</v>
      </c>
      <c r="AY163" s="65">
        <f t="shared" ref="AY163" si="1115">SUM(H163:AL163)+COUNTIF(H163:AL163,"8/3")*11+COUNTIF(H163:AL163,"3/8")*11+COUNTIF(H163:AL163,"4/8")*12+COUNTIF(H163:AL163,"8/4")*12+COUNTIF(H163:AL163,"2/9")*11+COUNTIF(H163:AL163,"4/7")*11+COUNTIF(H163:AL163,"7/4")*11+COUNTIF(H163:AL163,"6/5")*11+COUNTIF(H163:AL163,"5/6")*11+COUNTIF(H163:AL163,"4/6")*10+COUNTIF(H163:AL163,"2/1")*3+COUNTIF(H163:AL163,"6/3")*9+COUNTIF(H163:AL163,"2/8")*10+COUNTIF(H163:AL163,"1/10")*11</f>
        <v>0</v>
      </c>
      <c r="AZ163" s="66"/>
      <c r="BA163" s="66"/>
      <c r="BB163" s="66"/>
      <c r="BC163" s="67">
        <f t="shared" ref="BC163" si="1116">COUNTIF(H163:AL163,"8/3")*8+COUNTIF(H163:AL163,"3/8")*3+COUNTIF(H163:AL163,"4/8")*4+COUNTIF(H163:AL163,"8/4")*8+COUNTIF(H163:AL163,"2/9")*2+COUNTIF(H163:AL163,"4/7")*4+COUNTIF(H163:AL163,"7/4")*7+COUNTIF(H163:AL163,"6/5")*6+COUNTIF(H163:AL163,"5/6")*5+COUNTIF(H163:AL163,"4/6")*4+COUNTIF(H163:AL163,"2/1")*2+COUNTIF(H163:AL163,"6/3")*6+COUNTIF(H163:AL163,"2/8")*2+COUNTIF(H163:AL163,"1/10")*1</f>
        <v>0</v>
      </c>
      <c r="BD163" s="64">
        <f t="shared" ref="BD163" si="1117">COUNTIF(H163:AL163,"8д")*8+COUNTIF(H163:AL163,"3д")*3+COUNTIF(H163:AL163,"4д")*4+COUNTIF(H163:AL163,"5д")*5+COUNTIF(H163:AL163,"6д")*6+COUNTIF(H163:AL163,"7д")*7+COUNTIF(H163:AL163,"2д")*2+COUNTIF(H163:AL163,"1д")*1</f>
        <v>8</v>
      </c>
      <c r="BE163" s="68"/>
      <c r="BF163" s="68"/>
      <c r="BG163" s="85">
        <f t="shared" si="1100"/>
        <v>0</v>
      </c>
      <c r="BH163" s="85">
        <f t="shared" si="1101"/>
        <v>0</v>
      </c>
      <c r="BI163" s="85">
        <f t="shared" si="1102"/>
        <v>5299.1122267801384</v>
      </c>
      <c r="BJ163" s="85">
        <f t="shared" si="1083"/>
        <v>0</v>
      </c>
      <c r="BK163" s="85"/>
      <c r="BL163" s="87">
        <f t="shared" si="1084"/>
        <v>5299.1122267801384</v>
      </c>
    </row>
    <row r="164" spans="1:64" s="1" customFormat="1" ht="72.75" customHeight="1" x14ac:dyDescent="0.45">
      <c r="A164" s="3">
        <v>105</v>
      </c>
      <c r="B164" s="36" t="s">
        <v>71</v>
      </c>
      <c r="C164" s="14">
        <v>977</v>
      </c>
      <c r="D164" s="23" t="s">
        <v>72</v>
      </c>
      <c r="E164" s="16"/>
      <c r="F164" s="3">
        <v>107030001</v>
      </c>
      <c r="G164" s="4"/>
      <c r="H164" s="6">
        <v>8</v>
      </c>
      <c r="I164" s="6">
        <v>8</v>
      </c>
      <c r="J164" s="6">
        <v>8</v>
      </c>
      <c r="K164" s="6">
        <v>8</v>
      </c>
      <c r="L164" s="6">
        <v>8</v>
      </c>
      <c r="M164" s="7">
        <v>8</v>
      </c>
      <c r="N164" s="7">
        <v>8</v>
      </c>
      <c r="O164" s="6">
        <v>8</v>
      </c>
      <c r="P164" s="6">
        <v>8</v>
      </c>
      <c r="Q164" s="6">
        <v>8</v>
      </c>
      <c r="R164" s="6">
        <v>8</v>
      </c>
      <c r="S164" s="6">
        <v>8</v>
      </c>
      <c r="T164" s="7">
        <v>8</v>
      </c>
      <c r="U164" s="7">
        <v>8</v>
      </c>
      <c r="V164" s="6">
        <v>8</v>
      </c>
      <c r="W164" s="6">
        <v>8</v>
      </c>
      <c r="X164" s="6">
        <v>8</v>
      </c>
      <c r="Y164" s="6">
        <v>8</v>
      </c>
      <c r="Z164" s="6">
        <v>8</v>
      </c>
      <c r="AA164" s="7" t="s">
        <v>226</v>
      </c>
      <c r="AB164" s="7" t="s">
        <v>226</v>
      </c>
      <c r="AC164" s="6">
        <v>8</v>
      </c>
      <c r="AD164" s="6">
        <v>8</v>
      </c>
      <c r="AE164" s="6">
        <v>8</v>
      </c>
      <c r="AF164" s="6" t="s">
        <v>226</v>
      </c>
      <c r="AG164" s="6" t="s">
        <v>226</v>
      </c>
      <c r="AH164" s="7" t="s">
        <v>226</v>
      </c>
      <c r="AI164" s="7" t="s">
        <v>226</v>
      </c>
      <c r="AJ164" s="6" t="s">
        <v>226</v>
      </c>
      <c r="AK164" s="7" t="s">
        <v>226</v>
      </c>
      <c r="AL164" s="6" t="s">
        <v>226</v>
      </c>
      <c r="AM164" s="63">
        <f t="shared" si="1023"/>
        <v>22</v>
      </c>
      <c r="AN164" s="64">
        <f t="shared" si="1024"/>
        <v>0</v>
      </c>
      <c r="AO164" s="64">
        <f t="shared" si="1025"/>
        <v>0</v>
      </c>
      <c r="AP164" s="64">
        <f t="shared" si="1026"/>
        <v>0</v>
      </c>
      <c r="AQ164" s="64">
        <f t="shared" si="1027"/>
        <v>0</v>
      </c>
      <c r="AR164" s="64">
        <f t="shared" si="1028"/>
        <v>0</v>
      </c>
      <c r="AS164" s="64">
        <f t="shared" si="1029"/>
        <v>0</v>
      </c>
      <c r="AT164" s="64">
        <f t="shared" si="1030"/>
        <v>0</v>
      </c>
      <c r="AU164" s="64">
        <f t="shared" si="1031"/>
        <v>0</v>
      </c>
      <c r="AV164" s="64">
        <f t="shared" si="1032"/>
        <v>9</v>
      </c>
      <c r="AW164" s="64">
        <f t="shared" si="1033"/>
        <v>31</v>
      </c>
      <c r="AX164" s="64">
        <f t="shared" si="1034"/>
        <v>176</v>
      </c>
      <c r="AY164" s="65">
        <f t="shared" si="1035"/>
        <v>176</v>
      </c>
      <c r="AZ164" s="66"/>
      <c r="BA164" s="66"/>
      <c r="BB164" s="66"/>
      <c r="BC164" s="67">
        <f t="shared" si="1036"/>
        <v>0</v>
      </c>
      <c r="BD164" s="64">
        <f t="shared" si="1037"/>
        <v>0</v>
      </c>
      <c r="BE164" s="68"/>
      <c r="BF164" s="68"/>
      <c r="BG164" s="85"/>
      <c r="BH164" s="85"/>
      <c r="BI164" s="85"/>
      <c r="BJ164" s="85"/>
      <c r="BK164" s="85"/>
    </row>
    <row r="165" spans="1:64" s="1" customFormat="1" ht="40.5" customHeight="1" x14ac:dyDescent="0.45">
      <c r="A165" s="3">
        <v>106</v>
      </c>
      <c r="B165" s="81" t="s">
        <v>258</v>
      </c>
      <c r="C165" s="10">
        <v>979</v>
      </c>
      <c r="D165" s="23" t="s">
        <v>173</v>
      </c>
      <c r="E165" s="16">
        <v>3</v>
      </c>
      <c r="F165" s="3">
        <v>107030001</v>
      </c>
      <c r="G165" s="4"/>
      <c r="H165" s="6"/>
      <c r="I165" s="6"/>
      <c r="J165" s="6"/>
      <c r="K165" s="6"/>
      <c r="L165" s="6"/>
      <c r="M165" s="7"/>
      <c r="N165" s="7"/>
      <c r="O165" s="6"/>
      <c r="P165" s="6"/>
      <c r="Q165" s="8" t="s">
        <v>226</v>
      </c>
      <c r="R165" s="6" t="s">
        <v>226</v>
      </c>
      <c r="S165" s="6"/>
      <c r="T165" s="7"/>
      <c r="U165" s="7"/>
      <c r="V165" s="6"/>
      <c r="W165" s="6"/>
      <c r="X165" s="6"/>
      <c r="Y165" s="6"/>
      <c r="Z165" s="6"/>
      <c r="AA165" s="7"/>
      <c r="AB165" s="7"/>
      <c r="AC165" s="6"/>
      <c r="AD165" s="6"/>
      <c r="AE165" s="6"/>
      <c r="AF165" s="6"/>
      <c r="AG165" s="6"/>
      <c r="AH165" s="7"/>
      <c r="AI165" s="7"/>
      <c r="AJ165" s="6"/>
      <c r="AK165" s="7"/>
      <c r="AL165" s="6"/>
      <c r="AM165" s="63">
        <f t="shared" ref="AM165" si="1118">COUNT(H165:AL165)+COUNTIF(H165:AL165,"8д")+COUNTIF(H165:AL165,"8/3")+COUNTIF(H165:AL165,"3/8")+COUNTIF(H165:AL165,"4/8")+COUNTIF(H165:AL165,"8/4")+COUNTIF(H165:AL165,"3/6")+COUNTIF(H165:AL165,"10/1")+COUNTIF(H165:AL165,"5/6")+COUNTIF(H165:AL165,"6/5")+COUNTIF(H165:AL165,"7/4")+COUNTIF(H165:AL165,"4/7")+COUNTIF(H165:AL165,"4д")+COUNTIF(H165:AL165,"2/9")+COUNTIF(H165:AL165,"2д")+COUNTIF(H165:AL165,"4/6")+COUNTIF(H165:AL165,"2/8")+COUNTIF(H165:AL165,"2/1")+COUNTIF(H165:AL165,"6/3")</f>
        <v>0</v>
      </c>
      <c r="AN165" s="64">
        <f t="shared" ref="AN165" si="1119">COUNTIF(H165:AL165,"О")</f>
        <v>0</v>
      </c>
      <c r="AO165" s="64">
        <f t="shared" ref="AO165" si="1120">COUNTIF(H165:AL165,"Р")</f>
        <v>0</v>
      </c>
      <c r="AP165" s="64">
        <f t="shared" ref="AP165" si="1121">COUNTIF(H165:AL165,"Б")</f>
        <v>0</v>
      </c>
      <c r="AQ165" s="64">
        <f t="shared" ref="AQ165" si="1122">COUNTIF(H165:AL165,"Г")+COUNTIF(H165:AL165,"Д")</f>
        <v>0</v>
      </c>
      <c r="AR165" s="64">
        <f t="shared" ref="AR165" si="1123">COUNTIF(H165:AL165,"А")</f>
        <v>0</v>
      </c>
      <c r="AS165" s="64">
        <f t="shared" ref="AS165" si="1124">COUNTIF(H165:AL165,"У")</f>
        <v>0</v>
      </c>
      <c r="AT165" s="64">
        <f t="shared" ref="AT165" si="1125">COUNTIF(H165:AL165,"П")</f>
        <v>0</v>
      </c>
      <c r="AU165" s="64">
        <f t="shared" ref="AU165" si="1126">COUNTIF(H165:AL165,"К")+COUNTIF(H165:AL165,"Кд")</f>
        <v>0</v>
      </c>
      <c r="AV165" s="64">
        <f t="shared" ref="AV165" si="1127">COUNTIF(H165:AL165,"В")</f>
        <v>2</v>
      </c>
      <c r="AW165" s="64">
        <f t="shared" ref="AW165" si="1128">SUM(AM165:AV165)</f>
        <v>2</v>
      </c>
      <c r="AX165" s="64">
        <f t="shared" ref="AX165" si="1129">AY165+BD165</f>
        <v>0</v>
      </c>
      <c r="AY165" s="65">
        <f t="shared" ref="AY165" si="1130">SUM(H165:AL165)+COUNTIF(H165:AL165,"8/3")*11+COUNTIF(H165:AL165,"3/8")*11+COUNTIF(H165:AL165,"4/8")*12+COUNTIF(H165:AL165,"8/4")*12+COUNTIF(H165:AL165,"2/9")*11+COUNTIF(H165:AL165,"4/7")*11+COUNTIF(H165:AL165,"7/4")*11+COUNTIF(H165:AL165,"6/5")*11+COUNTIF(H165:AL165,"5/6")*11+COUNTIF(H165:AL165,"4/6")*10+COUNTIF(H165:AL165,"2/1")*3+COUNTIF(H165:AL165,"6/3")*9+COUNTIF(H165:AL165,"2/8")*10+COUNTIF(H165:AL165,"1/10")*11</f>
        <v>0</v>
      </c>
      <c r="AZ165" s="66"/>
      <c r="BA165" s="66"/>
      <c r="BB165" s="66"/>
      <c r="BC165" s="67">
        <f t="shared" ref="BC165" si="1131">COUNTIF(H165:AL165,"8/3")*8+COUNTIF(H165:AL165,"3/8")*3+COUNTIF(H165:AL165,"4/8")*4+COUNTIF(H165:AL165,"8/4")*8+COUNTIF(H165:AL165,"2/9")*2+COUNTIF(H165:AL165,"4/7")*4+COUNTIF(H165:AL165,"7/4")*7+COUNTIF(H165:AL165,"6/5")*6+COUNTIF(H165:AL165,"5/6")*5+COUNTIF(H165:AL165,"4/6")*4+COUNTIF(H165:AL165,"2/1")*2+COUNTIF(H165:AL165,"6/3")*6+COUNTIF(H165:AL165,"2/8")*2+COUNTIF(H165:AL165,"1/10")*1</f>
        <v>0</v>
      </c>
      <c r="BD165" s="64">
        <f t="shared" ref="BD165" si="1132">COUNTIF(H165:AL165,"8д")*8+COUNTIF(H165:AL165,"3д")*3+COUNTIF(H165:AL165,"4д")*4+COUNTIF(H165:AL165,"5д")*5+COUNTIF(H165:AL165,"6д")*6+COUNTIF(H165:AL165,"7д")*7+COUNTIF(H165:AL165,"2д")*2+COUNTIF(H165:AL165,"1д")*1</f>
        <v>0</v>
      </c>
      <c r="BE165" s="68"/>
      <c r="BF165" s="68"/>
      <c r="BG165" s="85"/>
      <c r="BH165" s="85"/>
      <c r="BI165" s="85"/>
      <c r="BJ165" s="85"/>
      <c r="BK165" s="85"/>
    </row>
    <row r="166" spans="1:64" s="1" customFormat="1" ht="54.75" customHeight="1" x14ac:dyDescent="0.45">
      <c r="A166" s="3">
        <v>107</v>
      </c>
      <c r="B166" s="38" t="s">
        <v>176</v>
      </c>
      <c r="C166" s="16">
        <v>981</v>
      </c>
      <c r="D166" s="5" t="s">
        <v>173</v>
      </c>
      <c r="E166" s="16">
        <v>5</v>
      </c>
      <c r="F166" s="3">
        <v>107060001</v>
      </c>
      <c r="G166" s="4"/>
      <c r="H166" s="6">
        <v>11</v>
      </c>
      <c r="I166" s="6">
        <v>11</v>
      </c>
      <c r="J166" s="6">
        <v>11</v>
      </c>
      <c r="K166" s="6">
        <v>11</v>
      </c>
      <c r="L166" s="6">
        <v>11</v>
      </c>
      <c r="M166" s="7">
        <v>11</v>
      </c>
      <c r="N166" s="7">
        <v>11</v>
      </c>
      <c r="O166" s="6">
        <v>11</v>
      </c>
      <c r="P166" s="6">
        <v>11</v>
      </c>
      <c r="Q166" s="6">
        <v>11</v>
      </c>
      <c r="R166" s="6">
        <v>11</v>
      </c>
      <c r="S166" s="6">
        <v>11</v>
      </c>
      <c r="T166" s="7">
        <v>11</v>
      </c>
      <c r="U166" s="7">
        <v>11</v>
      </c>
      <c r="V166" s="6">
        <v>11</v>
      </c>
      <c r="W166" s="6" t="s">
        <v>225</v>
      </c>
      <c r="X166" s="6" t="s">
        <v>226</v>
      </c>
      <c r="Y166" s="6" t="s">
        <v>226</v>
      </c>
      <c r="Z166" s="6" t="s">
        <v>226</v>
      </c>
      <c r="AA166" s="7" t="s">
        <v>226</v>
      </c>
      <c r="AB166" s="7" t="s">
        <v>226</v>
      </c>
      <c r="AC166" s="6" t="s">
        <v>226</v>
      </c>
      <c r="AD166" s="6" t="s">
        <v>226</v>
      </c>
      <c r="AE166" s="6" t="s">
        <v>226</v>
      </c>
      <c r="AF166" s="6" t="s">
        <v>226</v>
      </c>
      <c r="AG166" s="6" t="s">
        <v>226</v>
      </c>
      <c r="AH166" s="7" t="s">
        <v>226</v>
      </c>
      <c r="AI166" s="7" t="s">
        <v>226</v>
      </c>
      <c r="AJ166" s="6" t="s">
        <v>226</v>
      </c>
      <c r="AK166" s="7" t="s">
        <v>226</v>
      </c>
      <c r="AL166" s="6" t="s">
        <v>225</v>
      </c>
      <c r="AM166" s="63">
        <f t="shared" si="1023"/>
        <v>17</v>
      </c>
      <c r="AN166" s="64">
        <f t="shared" si="1024"/>
        <v>0</v>
      </c>
      <c r="AO166" s="64">
        <f t="shared" si="1025"/>
        <v>0</v>
      </c>
      <c r="AP166" s="64">
        <f t="shared" si="1026"/>
        <v>0</v>
      </c>
      <c r="AQ166" s="64">
        <f t="shared" si="1027"/>
        <v>0</v>
      </c>
      <c r="AR166" s="64">
        <f t="shared" si="1028"/>
        <v>0</v>
      </c>
      <c r="AS166" s="64">
        <f t="shared" si="1029"/>
        <v>0</v>
      </c>
      <c r="AT166" s="64">
        <f t="shared" si="1030"/>
        <v>0</v>
      </c>
      <c r="AU166" s="64">
        <f t="shared" si="1031"/>
        <v>0</v>
      </c>
      <c r="AV166" s="64">
        <f t="shared" si="1032"/>
        <v>14</v>
      </c>
      <c r="AW166" s="64">
        <f t="shared" si="1033"/>
        <v>31</v>
      </c>
      <c r="AX166" s="64">
        <f t="shared" si="1034"/>
        <v>181</v>
      </c>
      <c r="AY166" s="65">
        <f t="shared" si="1035"/>
        <v>165</v>
      </c>
      <c r="AZ166" s="66"/>
      <c r="BA166" s="66"/>
      <c r="BB166" s="66"/>
      <c r="BC166" s="67">
        <f t="shared" si="1036"/>
        <v>0</v>
      </c>
      <c r="BD166" s="64">
        <f t="shared" si="1037"/>
        <v>16</v>
      </c>
      <c r="BE166" s="68"/>
      <c r="BF166" s="68"/>
      <c r="BG166" s="85"/>
      <c r="BH166" s="85"/>
      <c r="BI166" s="85"/>
      <c r="BJ166" s="85"/>
      <c r="BK166" s="85"/>
    </row>
    <row r="167" spans="1:64" s="1" customFormat="1" ht="46.5" customHeight="1" x14ac:dyDescent="0.45">
      <c r="A167" s="3">
        <v>108</v>
      </c>
      <c r="B167" s="36" t="s">
        <v>50</v>
      </c>
      <c r="C167" s="14">
        <v>982</v>
      </c>
      <c r="D167" s="23" t="s">
        <v>49</v>
      </c>
      <c r="E167" s="16"/>
      <c r="F167" s="3">
        <v>107030001</v>
      </c>
      <c r="G167" s="4"/>
      <c r="H167" s="8" t="s">
        <v>293</v>
      </c>
      <c r="I167" s="6">
        <v>8</v>
      </c>
      <c r="J167" s="6">
        <v>8</v>
      </c>
      <c r="K167" s="6">
        <v>8</v>
      </c>
      <c r="L167" s="8" t="s">
        <v>294</v>
      </c>
      <c r="M167" s="13" t="s">
        <v>295</v>
      </c>
      <c r="N167" s="7">
        <v>8</v>
      </c>
      <c r="O167" s="6">
        <v>8</v>
      </c>
      <c r="P167" s="6">
        <v>8</v>
      </c>
      <c r="Q167" s="6">
        <v>8</v>
      </c>
      <c r="R167" s="6">
        <v>8</v>
      </c>
      <c r="S167" s="6">
        <v>8</v>
      </c>
      <c r="T167" s="7">
        <v>8</v>
      </c>
      <c r="U167" s="7">
        <v>8</v>
      </c>
      <c r="V167" s="6">
        <v>8</v>
      </c>
      <c r="W167" s="6" t="s">
        <v>227</v>
      </c>
      <c r="X167" s="6" t="s">
        <v>227</v>
      </c>
      <c r="Y167" s="6" t="s">
        <v>227</v>
      </c>
      <c r="Z167" s="6" t="s">
        <v>227</v>
      </c>
      <c r="AA167" s="7" t="s">
        <v>226</v>
      </c>
      <c r="AB167" s="7" t="s">
        <v>226</v>
      </c>
      <c r="AC167" s="6" t="s">
        <v>227</v>
      </c>
      <c r="AD167" s="6" t="s">
        <v>227</v>
      </c>
      <c r="AE167" s="6" t="s">
        <v>227</v>
      </c>
      <c r="AF167" s="6">
        <v>8</v>
      </c>
      <c r="AG167" s="6">
        <v>8</v>
      </c>
      <c r="AH167" s="7">
        <v>8</v>
      </c>
      <c r="AI167" s="7">
        <v>8</v>
      </c>
      <c r="AJ167" s="6">
        <v>8</v>
      </c>
      <c r="AK167" s="7">
        <v>8</v>
      </c>
      <c r="AL167" s="6">
        <v>8</v>
      </c>
      <c r="AM167" s="63">
        <f>COUNT(H167:AL167)+COUNTIF(H167:AL167,"8д")+COUNTIF(H167:AL167,"8/3")+COUNTIF(H167:AL167,"3/8")+COUNTIF(H167:AL167,"4/8")+COUNTIF(H167:AL167,"8/4")+COUNTIF(H167:AL167,"3/6")+COUNTIF(H167:AL167,"10/1")+COUNTIF(H167:AL167,"5/6")+COUNTIF(H167:AL167,"6/5")+COUNTIF(H167:AL167,"7/4")+COUNTIF(H167:AL167,"4/7")+COUNTIF(H167:AL167,"4д")+COUNTIF(H167:AL167,"2/9")+COUNTIF(H167:AL167,"2д")+COUNTIF(H167:AL167,"4/6")+COUNTIF(H167:AL167,"2/8")+COUNTIF(H167:AL167,"2/1")+COUNTIF(H167:AL167,"6/3")+COUNTIF(H167:AL167,"4/4")+COUNTIF(H167:AL167,"2/6")+COUNTIF(H167:AL167,"5/3")+COUNTIF(H167:AL167,"3/5")+COUNTIF(H167:AL167,"6/2")</f>
        <v>22</v>
      </c>
      <c r="AN167" s="64">
        <f t="shared" si="1024"/>
        <v>0</v>
      </c>
      <c r="AO167" s="64">
        <f t="shared" si="1025"/>
        <v>0</v>
      </c>
      <c r="AP167" s="64">
        <f t="shared" si="1026"/>
        <v>7</v>
      </c>
      <c r="AQ167" s="64">
        <f t="shared" si="1027"/>
        <v>0</v>
      </c>
      <c r="AR167" s="64">
        <f t="shared" si="1028"/>
        <v>0</v>
      </c>
      <c r="AS167" s="64">
        <f t="shared" si="1029"/>
        <v>0</v>
      </c>
      <c r="AT167" s="64">
        <f t="shared" si="1030"/>
        <v>0</v>
      </c>
      <c r="AU167" s="64">
        <f t="shared" si="1031"/>
        <v>0</v>
      </c>
      <c r="AV167" s="64">
        <f t="shared" si="1032"/>
        <v>2</v>
      </c>
      <c r="AW167" s="64">
        <f t="shared" si="1033"/>
        <v>31</v>
      </c>
      <c r="AX167" s="64">
        <f t="shared" si="1034"/>
        <v>176</v>
      </c>
      <c r="AY167" s="65">
        <f>SUM(H167:AL167)+COUNTIF(H167:AL167,"8/3")*11+COUNTIF(H167:AL167,"3/8")*11+COUNTIF(H167:AL167,"4/8")*12+COUNTIF(H167:AL167,"8/4")*12+COUNTIF(H167:AL167,"2/9")*11+COUNTIF(H167:AL167,"4/7")*11+COUNTIF(H167:AL167,"7/4")*11+COUNTIF(H167:AL167,"6/5")*11+COUNTIF(H167:AL167,"5/6")*11+COUNTIF(H167:AL167,"4/6")*10+COUNTIF(H167:AL167,"2/1")*3+COUNTIF(H167:AL167,"6/3")*9+COUNTIF(H167:AL167,"2/8")*10+COUNTIF(H167:AL167,"1/10")*11+COUNTIF(H167:AL167,"4/4")*8+COUNTIF(H167:AL167,"2/6")*8+COUNTIF(H167:AL167,"5/3")*8+COUNTIF(H167:AL167,"3/5")*8+COUNTIF(H167:AL167,"6/2")*8</f>
        <v>176</v>
      </c>
      <c r="AZ167" s="66"/>
      <c r="BA167" s="66"/>
      <c r="BB167" s="66">
        <v>8</v>
      </c>
      <c r="BC167" s="67">
        <f>COUNTIF(H167:AL167,"8/3")*8+COUNTIF(H167:AL167,"3/8")*3+COUNTIF(H167:AL167,"4/8")*4+COUNTIF(H167:AL167,"8/4")*8+COUNTIF(H167:AL167,"2/9")*2+COUNTIF(H167:AL167,"4/7")*4+COUNTIF(H167:AL167,"7/4")*7+COUNTIF(H167:AL167,"6/5")*6+COUNTIF(H167:AL167,"5/6")*5+COUNTIF(H167:AL167,"4/6")*4+COUNTIF(H167:AL167,"2/1")*2+COUNTIF(H167:AL167,"6/3")*6+COUNTIF(H167:AL167,"2/8")*2+COUNTIF(H167:AL167,"1/10")*1+COUNTIF(H167:AL167,"2/6")*2+COUNTIF(H167:AL167,"4/4")*4+COUNTIF(H167:AL167,"5/3")*5+COUNTIF(H167:AL167,"3/5")*3+COUNTIF(H167:AL167,"6/2")*6</f>
        <v>10</v>
      </c>
      <c r="BD167" s="64">
        <f t="shared" si="1037"/>
        <v>0</v>
      </c>
      <c r="BE167" s="68"/>
      <c r="BF167" s="68"/>
      <c r="BG167" s="85"/>
      <c r="BH167" s="85"/>
      <c r="BI167" s="85"/>
      <c r="BJ167" s="85"/>
      <c r="BK167" s="85"/>
    </row>
    <row r="168" spans="1:64" s="1" customFormat="1" ht="51" customHeight="1" x14ac:dyDescent="0.45">
      <c r="A168" s="3">
        <v>109</v>
      </c>
      <c r="B168" s="38" t="s">
        <v>175</v>
      </c>
      <c r="C168" s="16">
        <v>984</v>
      </c>
      <c r="D168" s="5" t="s">
        <v>173</v>
      </c>
      <c r="E168" s="16">
        <v>5</v>
      </c>
      <c r="F168" s="3">
        <v>107060001</v>
      </c>
      <c r="G168" s="4"/>
      <c r="H168" s="6">
        <v>11</v>
      </c>
      <c r="I168" s="6">
        <v>11</v>
      </c>
      <c r="J168" s="6">
        <v>11</v>
      </c>
      <c r="K168" s="6">
        <v>11</v>
      </c>
      <c r="L168" s="6">
        <v>11</v>
      </c>
      <c r="M168" s="7">
        <v>11</v>
      </c>
      <c r="N168" s="7">
        <v>11</v>
      </c>
      <c r="O168" s="6">
        <v>11</v>
      </c>
      <c r="P168" s="6">
        <v>11</v>
      </c>
      <c r="Q168" s="6">
        <v>11</v>
      </c>
      <c r="R168" s="6">
        <v>11</v>
      </c>
      <c r="S168" s="6">
        <v>11</v>
      </c>
      <c r="T168" s="7">
        <v>11</v>
      </c>
      <c r="U168" s="7">
        <v>11</v>
      </c>
      <c r="V168" s="6">
        <v>11</v>
      </c>
      <c r="W168" s="6" t="s">
        <v>225</v>
      </c>
      <c r="X168" s="6" t="s">
        <v>226</v>
      </c>
      <c r="Y168" s="6" t="s">
        <v>226</v>
      </c>
      <c r="Z168" s="6" t="s">
        <v>226</v>
      </c>
      <c r="AA168" s="7" t="s">
        <v>226</v>
      </c>
      <c r="AB168" s="7" t="s">
        <v>226</v>
      </c>
      <c r="AC168" s="6" t="s">
        <v>226</v>
      </c>
      <c r="AD168" s="6" t="s">
        <v>226</v>
      </c>
      <c r="AE168" s="6" t="s">
        <v>226</v>
      </c>
      <c r="AF168" s="6" t="s">
        <v>226</v>
      </c>
      <c r="AG168" s="6" t="s">
        <v>226</v>
      </c>
      <c r="AH168" s="7" t="s">
        <v>226</v>
      </c>
      <c r="AI168" s="7" t="s">
        <v>226</v>
      </c>
      <c r="AJ168" s="6" t="s">
        <v>226</v>
      </c>
      <c r="AK168" s="7" t="s">
        <v>226</v>
      </c>
      <c r="AL168" s="6" t="s">
        <v>225</v>
      </c>
      <c r="AM168" s="63">
        <f t="shared" si="1023"/>
        <v>17</v>
      </c>
      <c r="AN168" s="64">
        <f t="shared" si="1024"/>
        <v>0</v>
      </c>
      <c r="AO168" s="64">
        <f t="shared" si="1025"/>
        <v>0</v>
      </c>
      <c r="AP168" s="64">
        <f t="shared" si="1026"/>
        <v>0</v>
      </c>
      <c r="AQ168" s="64">
        <f t="shared" si="1027"/>
        <v>0</v>
      </c>
      <c r="AR168" s="64">
        <f t="shared" si="1028"/>
        <v>0</v>
      </c>
      <c r="AS168" s="64">
        <f t="shared" si="1029"/>
        <v>0</v>
      </c>
      <c r="AT168" s="64">
        <f t="shared" si="1030"/>
        <v>0</v>
      </c>
      <c r="AU168" s="64">
        <f t="shared" si="1031"/>
        <v>0</v>
      </c>
      <c r="AV168" s="64">
        <f t="shared" si="1032"/>
        <v>14</v>
      </c>
      <c r="AW168" s="64">
        <f t="shared" si="1033"/>
        <v>31</v>
      </c>
      <c r="AX168" s="64">
        <f t="shared" si="1034"/>
        <v>181</v>
      </c>
      <c r="AY168" s="65">
        <f t="shared" si="1035"/>
        <v>165</v>
      </c>
      <c r="AZ168" s="66"/>
      <c r="BA168" s="66"/>
      <c r="BB168" s="66"/>
      <c r="BC168" s="67">
        <f>COUNTIF(H168:AL168,"8/3")*8+COUNTIF(H168:AL168,"3/8")*3+COUNTIF(H168:AL168,"4/8")*4+COUNTIF(H168:AL168,"8/4")*8+COUNTIF(H168:AL168,"2/9")*2+COUNTIF(H168:AL168,"4/7")*4+COUNTIF(H168:AL168,"7/4")*7+COUNTIF(H168:AL168,"6/5")*6+COUNTIF(H168:AL168,"5/6")*5+COUNTIF(H168:AL168,"4/6")*4+COUNTIF(H168:AL168,"2/1")*2+COUNTIF(H168:AL168,"6/3")*6+COUNTIF(H168:AL168,"2/8")*2+COUNTIF(H168:AL168,"1/10")*1</f>
        <v>0</v>
      </c>
      <c r="BD168" s="64">
        <f t="shared" si="1037"/>
        <v>16</v>
      </c>
      <c r="BE168" s="68"/>
      <c r="BF168" s="68"/>
      <c r="BG168" s="85"/>
      <c r="BH168" s="85"/>
      <c r="BI168" s="85"/>
      <c r="BJ168" s="85"/>
      <c r="BK168" s="85"/>
    </row>
    <row r="169" spans="1:64" s="1" customFormat="1" ht="39.950000000000003" customHeight="1" x14ac:dyDescent="0.45">
      <c r="A169" s="3">
        <v>110</v>
      </c>
      <c r="B169" s="38" t="s">
        <v>181</v>
      </c>
      <c r="C169" s="16">
        <v>985</v>
      </c>
      <c r="D169" s="5" t="s">
        <v>230</v>
      </c>
      <c r="E169" s="6">
        <v>5</v>
      </c>
      <c r="F169" s="3">
        <v>107030001</v>
      </c>
      <c r="G169" s="4"/>
      <c r="H169" s="6"/>
      <c r="I169" s="6"/>
      <c r="J169" s="6"/>
      <c r="K169" s="6"/>
      <c r="L169" s="6">
        <v>8</v>
      </c>
      <c r="M169" s="7">
        <v>8</v>
      </c>
      <c r="N169" s="7">
        <v>8</v>
      </c>
      <c r="O169" s="6">
        <v>8</v>
      </c>
      <c r="P169" s="6">
        <v>8</v>
      </c>
      <c r="Q169" s="6">
        <v>8</v>
      </c>
      <c r="R169" s="6">
        <v>8</v>
      </c>
      <c r="S169" s="6">
        <v>8</v>
      </c>
      <c r="T169" s="7">
        <v>8</v>
      </c>
      <c r="U169" s="7">
        <v>8</v>
      </c>
      <c r="V169" s="6" t="s">
        <v>225</v>
      </c>
      <c r="W169" s="6" t="s">
        <v>226</v>
      </c>
      <c r="X169" s="6" t="s">
        <v>226</v>
      </c>
      <c r="Y169" s="6" t="s">
        <v>226</v>
      </c>
      <c r="Z169" s="6" t="s">
        <v>226</v>
      </c>
      <c r="AA169" s="7" t="s">
        <v>226</v>
      </c>
      <c r="AB169" s="7" t="s">
        <v>226</v>
      </c>
      <c r="AC169" s="6" t="s">
        <v>226</v>
      </c>
      <c r="AD169" s="6" t="s">
        <v>226</v>
      </c>
      <c r="AE169" s="6" t="s">
        <v>226</v>
      </c>
      <c r="AF169" s="8" t="s">
        <v>226</v>
      </c>
      <c r="AG169" s="6" t="s">
        <v>226</v>
      </c>
      <c r="AH169" s="7" t="s">
        <v>226</v>
      </c>
      <c r="AI169" s="7" t="s">
        <v>226</v>
      </c>
      <c r="AJ169" s="6" t="s">
        <v>225</v>
      </c>
      <c r="AK169" s="7"/>
      <c r="AL169" s="6"/>
      <c r="AM169" s="63">
        <f>COUNT(H169:AL169)+COUNTIF(H169:AL169,"8д")+COUNTIF(H169:AL169,"8/3")+COUNTIF(H169:AL169,"3/8")+COUNTIF(H169:AL169,"4/8")+COUNTIF(H169:AL169,"8/4")+COUNTIF(H169:AL169,"3/6")+COUNTIF(H169:AL169,"10/1")+COUNTIF(H169:AL169,"5/6")+COUNTIF(H169:AL169,"6/5")+COUNTIF(H169:AL169,"7/4")+COUNTIF(H169:AL169,"4/7")+COUNTIF(H169:AL169,"4д")+COUNTIF(H169:AL169,"2/9")+COUNTIF(H169:AL169,"2д")+COUNTIF(H169:AL169,"4/6")+COUNTIF(H169:AL169,"2/8")+COUNTIF(H169:AL169,"2/1")+COUNTIF(H169:AL169,"6/3")+COUNTIF(H169:AL169,"8/0")</f>
        <v>12</v>
      </c>
      <c r="AN169" s="64">
        <f t="shared" ref="AN169" si="1133">COUNTIF(H169:AL169,"О")</f>
        <v>0</v>
      </c>
      <c r="AO169" s="64">
        <f t="shared" ref="AO169" si="1134">COUNTIF(H169:AL169,"Р")</f>
        <v>0</v>
      </c>
      <c r="AP169" s="64">
        <f t="shared" ref="AP169" si="1135">COUNTIF(H169:AL169,"Б")</f>
        <v>0</v>
      </c>
      <c r="AQ169" s="64">
        <f t="shared" ref="AQ169" si="1136">COUNTIF(H169:AL169,"Г")+COUNTIF(H169:AL169,"Д")</f>
        <v>0</v>
      </c>
      <c r="AR169" s="64">
        <f t="shared" ref="AR169" si="1137">COUNTIF(H169:AL169,"А")</f>
        <v>0</v>
      </c>
      <c r="AS169" s="64">
        <f t="shared" ref="AS169" si="1138">COUNTIF(H169:AL169,"У")</f>
        <v>0</v>
      </c>
      <c r="AT169" s="64">
        <f t="shared" ref="AT169" si="1139">COUNTIF(H169:AL169,"П")</f>
        <v>0</v>
      </c>
      <c r="AU169" s="64">
        <f t="shared" ref="AU169" si="1140">COUNTIF(H169:AL169,"К")+COUNTIF(H169:AL169,"Кд")</f>
        <v>0</v>
      </c>
      <c r="AV169" s="64">
        <f t="shared" ref="AV169" si="1141">COUNTIF(H169:AL169,"В")</f>
        <v>13</v>
      </c>
      <c r="AW169" s="64">
        <f t="shared" ref="AW169" si="1142">SUM(AM169:AV169)</f>
        <v>25</v>
      </c>
      <c r="AX169" s="64">
        <f t="shared" ref="AX169" si="1143">AY169+BD169</f>
        <v>96</v>
      </c>
      <c r="AY169" s="65">
        <f>SUM(H169:AL169)+COUNTIF(H169:AL169,"8/3")*11+COUNTIF(H169:AL169,"3/8")*11+COUNTIF(H169:AL169,"4/8")*12+COUNTIF(H169:AL169,"8/4")*12+COUNTIF(H169:AL169,"2/9")*11+COUNTIF(H169:AL169,"4/7")*11+COUNTIF(H169:AL169,"7/4")*11+COUNTIF(H169:AL169,"6/5")*11+COUNTIF(H169:AL169,"5/6")*11+COUNTIF(H169:AL169,"4/6")*10+COUNTIF(H169:AL169,"2/1")*3+COUNTIF(H169:AL169,"6/3")*9+COUNTIF(H169:AL169,"2/8")*10+COUNTIF(H169:AL169,"1/10")*11+COUNTIF(H169:AL169,"8/0")*8</f>
        <v>80</v>
      </c>
      <c r="AZ169" s="66"/>
      <c r="BA169" s="66"/>
      <c r="BB169" s="66"/>
      <c r="BC169" s="67">
        <f>COUNTIF(H169:AL169,"8/3")*8+COUNTIF(H169:AL169,"3/8")*3+COUNTIF(H169:AL169,"4/8")*4+COUNTIF(H169:AL169,"8/4")*8+COUNTIF(H169:AL169,"2/9")*2+COUNTIF(H169:AL169,"4/7")*4+COUNTIF(H169:AL169,"7/4")*7+COUNTIF(H169:AL169,"6/5")*6+COUNTIF(H169:AL169,"5/6")*5+COUNTIF(H169:AL169,"4/6")*4+COUNTIF(H169:AL169,"2/1")*2+COUNTIF(H169:AL169,"6/3")*6+COUNTIF(H169:AL169,"2/8")*2+COUNTIF(H169:AL169,"1/10")*1+COUNTIF(H169:AL169,"8/0")*8</f>
        <v>0</v>
      </c>
      <c r="BD169" s="64">
        <f t="shared" ref="BD169" si="1144">COUNTIF(H169:AL169,"8д")*8+COUNTIF(H169:AL169,"3д")*3+COUNTIF(H169:AL169,"4д")*4+COUNTIF(H169:AL169,"5д")*5+COUNTIF(H169:AL169,"6д")*6+COUNTIF(H169:AL169,"7д")*7+COUNTIF(H169:AL169,"2д")*2+COUNTIF(H169:AL169,"1д")*1</f>
        <v>16</v>
      </c>
      <c r="BE169" s="68"/>
      <c r="BF169" s="68"/>
      <c r="BG169" s="85"/>
      <c r="BH169" s="85"/>
      <c r="BI169" s="85"/>
      <c r="BJ169" s="85">
        <f t="shared" ref="BJ169:BJ170" si="1145">BG169*0.2</f>
        <v>0</v>
      </c>
      <c r="BK169" s="85"/>
      <c r="BL169" s="87">
        <f t="shared" ref="BL169:BL170" si="1146">BG169+BH169+BI169+BJ169+BK169</f>
        <v>0</v>
      </c>
    </row>
    <row r="170" spans="1:64" s="1" customFormat="1" ht="46.5" customHeight="1" x14ac:dyDescent="0.45">
      <c r="A170" s="3"/>
      <c r="B170" s="38" t="s">
        <v>181</v>
      </c>
      <c r="C170" s="16">
        <v>985</v>
      </c>
      <c r="D170" s="5" t="s">
        <v>230</v>
      </c>
      <c r="E170" s="6">
        <v>5</v>
      </c>
      <c r="F170" s="3">
        <v>107060001</v>
      </c>
      <c r="G170" s="4"/>
      <c r="H170" s="8" t="s">
        <v>284</v>
      </c>
      <c r="I170" s="8" t="s">
        <v>281</v>
      </c>
      <c r="J170" s="8" t="s">
        <v>284</v>
      </c>
      <c r="K170" s="8" t="s">
        <v>283</v>
      </c>
      <c r="L170" s="6"/>
      <c r="M170" s="7"/>
      <c r="N170" s="7"/>
      <c r="O170" s="6"/>
      <c r="P170" s="6"/>
      <c r="Q170" s="6"/>
      <c r="R170" s="6"/>
      <c r="S170" s="6"/>
      <c r="T170" s="7"/>
      <c r="U170" s="7"/>
      <c r="V170" s="6"/>
      <c r="W170" s="6"/>
      <c r="X170" s="6"/>
      <c r="Y170" s="6"/>
      <c r="Z170" s="6"/>
      <c r="AA170" s="7"/>
      <c r="AB170" s="7"/>
      <c r="AC170" s="6"/>
      <c r="AD170" s="6"/>
      <c r="AE170" s="6"/>
      <c r="AF170" s="6"/>
      <c r="AG170" s="6"/>
      <c r="AH170" s="13"/>
      <c r="AI170" s="13"/>
      <c r="AJ170" s="6"/>
      <c r="AK170" s="7">
        <v>8</v>
      </c>
      <c r="AL170" s="6">
        <v>8</v>
      </c>
      <c r="AM170" s="63">
        <f>COUNT(H170:AL170)+COUNTIF(H170:AL170,"8д")+COUNTIF(H170:AL170,"8/3")+COUNTIF(H170:AL170,"3/8")+COUNTIF(H170:AL170,"4/8")+COUNTIF(H170:AL170,"8/4")+COUNTIF(H170:AL170,"3/6")+COUNTIF(H170:AL170,"10/1")+COUNTIF(H170:AL170,"5/6")+COUNTIF(H170:AL170,"6/5")+COUNTIF(H170:AL170,"7/4")+COUNTIF(H170:AL170,"4/7")+COUNTIF(H170:AL170,"4д")+COUNTIF(H170:AL170,"2/9")+COUNTIF(H170:AL170,"2д")+COUNTIF(H170:AL170,"4/6")+COUNTIF(H170:AL170,"2/8")+COUNTIF(H170:AL170,"2/1")+COUNTIF(H170:AL170,"6/3")+COUNTIF(H170:AL170,"8/0")</f>
        <v>6</v>
      </c>
      <c r="AN170" s="64">
        <f t="shared" ref="AN170" si="1147">COUNTIF(H170:AL170,"О")</f>
        <v>0</v>
      </c>
      <c r="AO170" s="64">
        <f t="shared" ref="AO170" si="1148">COUNTIF(H170:AL170,"Р")</f>
        <v>0</v>
      </c>
      <c r="AP170" s="64">
        <f t="shared" ref="AP170" si="1149">COUNTIF(H170:AL170,"Б")</f>
        <v>0</v>
      </c>
      <c r="AQ170" s="64">
        <f t="shared" ref="AQ170" si="1150">COUNTIF(H170:AL170,"Г")+COUNTIF(H170:AL170,"Д")</f>
        <v>0</v>
      </c>
      <c r="AR170" s="64">
        <f t="shared" ref="AR170" si="1151">COUNTIF(H170:AL170,"А")</f>
        <v>0</v>
      </c>
      <c r="AS170" s="64">
        <f t="shared" ref="AS170" si="1152">COUNTIF(H170:AL170,"У")</f>
        <v>0</v>
      </c>
      <c r="AT170" s="64">
        <f t="shared" ref="AT170" si="1153">COUNTIF(H170:AL170,"П")</f>
        <v>0</v>
      </c>
      <c r="AU170" s="64">
        <f t="shared" ref="AU170" si="1154">COUNTIF(H170:AL170,"К")+COUNTIF(H170:AL170,"Кд")</f>
        <v>0</v>
      </c>
      <c r="AV170" s="64">
        <f t="shared" ref="AV170" si="1155">COUNTIF(H170:AL170,"В")</f>
        <v>0</v>
      </c>
      <c r="AW170" s="64">
        <f t="shared" ref="AW170" si="1156">SUM(AM170:AV170)</f>
        <v>6</v>
      </c>
      <c r="AX170" s="64">
        <f t="shared" ref="AX170" si="1157">AY170+BD170</f>
        <v>60</v>
      </c>
      <c r="AY170" s="65">
        <f>SUM(H170:AL170)+COUNTIF(H170:AL170,"8/3")*11+COUNTIF(H170:AL170,"3/8")*11+COUNTIF(H170:AL170,"4/8")*12+COUNTIF(H170:AL170,"8/4")*12+COUNTIF(H170:AL170,"2/9")*11+COUNTIF(H170:AL170,"4/7")*11+COUNTIF(H170:AL170,"7/4")*11+COUNTIF(H170:AL170,"6/5")*11+COUNTIF(H170:AL170,"5/6")*11+COUNTIF(H170:AL170,"4/6")*10+COUNTIF(H170:AL170,"2/1")*3+COUNTIF(H170:AL170,"6/3")*9+COUNTIF(H170:AL170,"2/8")*10+COUNTIF(H170:AL170,"1/10")*11+COUNTIF(H170:AL170,"8/0")*8</f>
        <v>60</v>
      </c>
      <c r="AZ170" s="66"/>
      <c r="BA170" s="66"/>
      <c r="BB170" s="66">
        <v>8</v>
      </c>
      <c r="BC170" s="67">
        <f>COUNTIF(H170:AL170,"8/3")*8+COUNTIF(H170:AL170,"3/8")*3+COUNTIF(H170:AL170,"4/8")*4+COUNTIF(H170:AL170,"8/4")*8+COUNTIF(H170:AL170,"2/9")*2+COUNTIF(H170:AL170,"4/7")*4+COUNTIF(H170:AL170,"7/4")*7+COUNTIF(H170:AL170,"6/5")*6+COUNTIF(H170:AL170,"5/6")*5+COUNTIF(H170:AL170,"4/6")*4+COUNTIF(H170:AL170,"2/1")*2+COUNTIF(H170:AL170,"6/3")*6+COUNTIF(H170:AL170,"2/8")*2+COUNTIF(H170:AL170,"1/10")*1+COUNTIF(H170:AL170,"8/0")*8</f>
        <v>12</v>
      </c>
      <c r="BD170" s="64">
        <f t="shared" ref="BD170" si="1158">COUNTIF(H170:AL170,"8д")*8+COUNTIF(H170:AL170,"3д")*3+COUNTIF(H170:AL170,"4д")*4+COUNTIF(H170:AL170,"5д")*5+COUNTIF(H170:AL170,"6д")*6+COUNTIF(H170:AL170,"7д")*7+COUNTIF(H170:AL170,"2д")*2+COUNTIF(H170:AL170,"1д")*1</f>
        <v>0</v>
      </c>
      <c r="BE170" s="68"/>
      <c r="BF170" s="68"/>
      <c r="BG170" s="85">
        <f>64618/163.33*AY170</f>
        <v>23737.708932835365</v>
      </c>
      <c r="BH170" s="85">
        <f>64618/163.33*20/2</f>
        <v>3956.2848221392273</v>
      </c>
      <c r="BI170" s="85"/>
      <c r="BJ170" s="85">
        <f t="shared" si="1145"/>
        <v>4747.5417865670734</v>
      </c>
      <c r="BK170" s="85"/>
      <c r="BL170" s="87">
        <f t="shared" si="1146"/>
        <v>32441.535541541663</v>
      </c>
    </row>
    <row r="171" spans="1:64" s="1" customFormat="1" ht="51" customHeight="1" x14ac:dyDescent="0.45">
      <c r="A171" s="3">
        <v>111</v>
      </c>
      <c r="B171" s="50" t="s">
        <v>210</v>
      </c>
      <c r="C171" s="16">
        <v>986</v>
      </c>
      <c r="D171" s="5" t="s">
        <v>49</v>
      </c>
      <c r="E171" s="16"/>
      <c r="F171" s="3">
        <v>107030001</v>
      </c>
      <c r="G171" s="4"/>
      <c r="H171" s="6">
        <v>8</v>
      </c>
      <c r="I171" s="6">
        <v>8</v>
      </c>
      <c r="J171" s="6" t="s">
        <v>226</v>
      </c>
      <c r="K171" s="6" t="s">
        <v>226</v>
      </c>
      <c r="L171" s="8" t="s">
        <v>226</v>
      </c>
      <c r="M171" s="7" t="s">
        <v>226</v>
      </c>
      <c r="N171" s="13" t="s">
        <v>226</v>
      </c>
      <c r="O171" s="6" t="s">
        <v>226</v>
      </c>
      <c r="P171" s="8" t="s">
        <v>226</v>
      </c>
      <c r="Q171" s="6" t="s">
        <v>226</v>
      </c>
      <c r="R171" s="6">
        <v>8</v>
      </c>
      <c r="S171" s="6">
        <v>8</v>
      </c>
      <c r="T171" s="7">
        <v>8</v>
      </c>
      <c r="U171" s="7">
        <v>8</v>
      </c>
      <c r="V171" s="6">
        <v>8</v>
      </c>
      <c r="W171" s="6">
        <v>8</v>
      </c>
      <c r="X171" s="6">
        <v>8</v>
      </c>
      <c r="Y171" s="6">
        <v>8</v>
      </c>
      <c r="Z171" s="6">
        <v>8</v>
      </c>
      <c r="AA171" s="7">
        <v>8</v>
      </c>
      <c r="AB171" s="7">
        <v>8</v>
      </c>
      <c r="AC171" s="6">
        <v>8</v>
      </c>
      <c r="AD171" s="6">
        <v>8</v>
      </c>
      <c r="AE171" s="6">
        <v>8</v>
      </c>
      <c r="AF171" s="6">
        <v>8</v>
      </c>
      <c r="AG171" s="6">
        <v>8</v>
      </c>
      <c r="AH171" s="7">
        <v>8</v>
      </c>
      <c r="AI171" s="7">
        <v>8</v>
      </c>
      <c r="AJ171" s="6">
        <v>8</v>
      </c>
      <c r="AK171" s="7">
        <v>8</v>
      </c>
      <c r="AL171" s="6" t="s">
        <v>226</v>
      </c>
      <c r="AM171" s="63">
        <f>COUNT(H171:AL171)+COUNTIF(H171:AL171,"8д")+COUNTIF(H171:AL171,"8/3")+COUNTIF(H171:AL171,"3/8")+COUNTIF(H171:AL171,"4/8")+COUNTIF(H171:AL171,"8/4")+COUNTIF(H171:AL171,"3/6")+COUNTIF(H171:AL171,"10/1")+COUNTIF(H171:AL171,"5/6")+COUNTIF(H171:AL171,"6/5")+COUNTIF(H171:AL171,"7/4")+COUNTIF(H171:AL171,"4/7")+COUNTIF(H171:AL171,"4д")+COUNTIF(H171:AL171,"2/9")+COUNTIF(H171:AL171,"2д")+COUNTIF(H171:AL171,"4/6")+COUNTIF(H171:AL171,"2/8")+COUNTIF(H171:AL171,"2/1")+COUNTIF(H171:AL171,"6/3")+COUNTIF(H171:AL171,"4/4")+COUNTIF(H171:AL171,"2/6")+COUNTIF(H171:AL171,"5/3")+COUNTIF(H171:AL171,"3/5")+COUNTIF(H171:AL171,"6/2")</f>
        <v>22</v>
      </c>
      <c r="AN171" s="64">
        <f t="shared" ref="AN171" si="1159">COUNTIF(H171:AL171,"О")</f>
        <v>0</v>
      </c>
      <c r="AO171" s="64">
        <f t="shared" ref="AO171" si="1160">COUNTIF(H171:AL171,"Р")</f>
        <v>0</v>
      </c>
      <c r="AP171" s="64">
        <f t="shared" ref="AP171" si="1161">COUNTIF(H171:AL171,"Б")</f>
        <v>0</v>
      </c>
      <c r="AQ171" s="64">
        <f t="shared" ref="AQ171" si="1162">COUNTIF(H171:AL171,"Г")+COUNTIF(H171:AL171,"Д")</f>
        <v>0</v>
      </c>
      <c r="AR171" s="64">
        <f t="shared" ref="AR171" si="1163">COUNTIF(H171:AL171,"А")</f>
        <v>0</v>
      </c>
      <c r="AS171" s="64">
        <f t="shared" ref="AS171" si="1164">COUNTIF(H171:AL171,"У")</f>
        <v>0</v>
      </c>
      <c r="AT171" s="64">
        <f t="shared" ref="AT171" si="1165">COUNTIF(H171:AL171,"П")</f>
        <v>0</v>
      </c>
      <c r="AU171" s="64">
        <f t="shared" ref="AU171" si="1166">COUNTIF(H171:AL171,"К")+COUNTIF(H171:AL171,"Кд")</f>
        <v>0</v>
      </c>
      <c r="AV171" s="64">
        <f t="shared" ref="AV171" si="1167">COUNTIF(H171:AL171,"В")</f>
        <v>9</v>
      </c>
      <c r="AW171" s="64">
        <f t="shared" ref="AW171" si="1168">SUM(AM171:AV171)</f>
        <v>31</v>
      </c>
      <c r="AX171" s="64">
        <f t="shared" ref="AX171" si="1169">AY171+BD171</f>
        <v>176</v>
      </c>
      <c r="AY171" s="65">
        <f>SUM(H171:AL171)+COUNTIF(H171:AL171,"8/3")*11+COUNTIF(H171:AL171,"3/8")*11+COUNTIF(H171:AL171,"4/8")*12+COUNTIF(H171:AL171,"8/4")*12+COUNTIF(H171:AL171,"2/9")*11+COUNTIF(H171:AL171,"4/7")*11+COUNTIF(H171:AL171,"7/4")*11+COUNTIF(H171:AL171,"6/5")*11+COUNTIF(H171:AL171,"5/6")*11+COUNTIF(H171:AL171,"4/6")*10+COUNTIF(H171:AL171,"2/1")*3+COUNTIF(H171:AL171,"6/3")*9+COUNTIF(H171:AL171,"2/8")*10+COUNTIF(H171:AL171,"1/10")*11+COUNTIF(H171:AL171,"4/4")*8+COUNTIF(H171:AL171,"2/6")*8+COUNTIF(H171:AL171,"5/3")*8+COUNTIF(H171:AL171,"3/5")*8+COUNTIF(H171:AL171,"6/2")*8</f>
        <v>176</v>
      </c>
      <c r="AZ171" s="66"/>
      <c r="BA171" s="66"/>
      <c r="BB171" s="66">
        <v>8</v>
      </c>
      <c r="BC171" s="67">
        <f>COUNTIF(H171:AL171,"8/3")*8+COUNTIF(H171:AL171,"3/8")*3+COUNTIF(H171:AL171,"4/8")*4+COUNTIF(H171:AL171,"8/4")*8+COUNTIF(H171:AL171,"2/9")*2+COUNTIF(H171:AL171,"4/7")*4+COUNTIF(H171:AL171,"7/4")*7+COUNTIF(H171:AL171,"6/5")*6+COUNTIF(H171:AL171,"5/6")*5+COUNTIF(H171:AL171,"4/6")*4+COUNTIF(H171:AL171,"2/1")*2+COUNTIF(H171:AL171,"6/3")*6+COUNTIF(H171:AL171,"2/8")*2+COUNTIF(H171:AL171,"1/10")*1+COUNTIF(H171:AL171,"2/6")*2+COUNTIF(H171:AL171,"4/4")*4+COUNTIF(H171:AL171,"5/3")*5+COUNTIF(H171:AL171,"3/5")*3+COUNTIF(H171:AL171,"6/2")*6</f>
        <v>0</v>
      </c>
      <c r="BD171" s="64">
        <f t="shared" si="1037"/>
        <v>0</v>
      </c>
      <c r="BE171" s="68"/>
      <c r="BF171" s="68"/>
      <c r="BG171" s="85"/>
      <c r="BH171" s="85"/>
      <c r="BI171" s="85"/>
      <c r="BJ171" s="85"/>
      <c r="BK171" s="85"/>
    </row>
    <row r="172" spans="1:64" s="1" customFormat="1" ht="52.5" customHeight="1" x14ac:dyDescent="0.45">
      <c r="A172" s="3">
        <v>112</v>
      </c>
      <c r="B172" s="38" t="s">
        <v>161</v>
      </c>
      <c r="C172" s="16">
        <v>987</v>
      </c>
      <c r="D172" s="5" t="s">
        <v>144</v>
      </c>
      <c r="E172" s="16">
        <v>5</v>
      </c>
      <c r="F172" s="12">
        <v>107030001</v>
      </c>
      <c r="G172" s="4"/>
      <c r="H172" s="6" t="s">
        <v>225</v>
      </c>
      <c r="I172" s="6" t="s">
        <v>226</v>
      </c>
      <c r="J172" s="6" t="s">
        <v>226</v>
      </c>
      <c r="K172" s="6" t="s">
        <v>226</v>
      </c>
      <c r="L172" s="6" t="s">
        <v>226</v>
      </c>
      <c r="M172" s="7" t="s">
        <v>226</v>
      </c>
      <c r="N172" s="7" t="s">
        <v>226</v>
      </c>
      <c r="O172" s="6" t="s">
        <v>226</v>
      </c>
      <c r="P172" s="8" t="s">
        <v>226</v>
      </c>
      <c r="Q172" s="8" t="s">
        <v>226</v>
      </c>
      <c r="R172" s="8" t="s">
        <v>226</v>
      </c>
      <c r="S172" s="6">
        <v>8</v>
      </c>
      <c r="T172" s="7">
        <v>8</v>
      </c>
      <c r="U172" s="7">
        <v>8</v>
      </c>
      <c r="V172" s="6">
        <v>8</v>
      </c>
      <c r="W172" s="6"/>
      <c r="X172" s="6"/>
      <c r="Y172" s="6"/>
      <c r="Z172" s="6"/>
      <c r="AA172" s="13"/>
      <c r="AB172" s="7"/>
      <c r="AC172" s="8"/>
      <c r="AD172" s="6"/>
      <c r="AE172" s="8"/>
      <c r="AF172" s="6"/>
      <c r="AG172" s="8"/>
      <c r="AH172" s="7"/>
      <c r="AI172" s="13"/>
      <c r="AJ172" s="6"/>
      <c r="AK172" s="13"/>
      <c r="AL172" s="6"/>
      <c r="AM172" s="63">
        <f t="shared" si="1023"/>
        <v>5</v>
      </c>
      <c r="AN172" s="64">
        <f t="shared" si="1024"/>
        <v>0</v>
      </c>
      <c r="AO172" s="64">
        <f t="shared" si="1025"/>
        <v>0</v>
      </c>
      <c r="AP172" s="64">
        <f t="shared" si="1026"/>
        <v>0</v>
      </c>
      <c r="AQ172" s="64">
        <f t="shared" si="1027"/>
        <v>0</v>
      </c>
      <c r="AR172" s="64">
        <f t="shared" si="1028"/>
        <v>0</v>
      </c>
      <c r="AS172" s="64">
        <f t="shared" si="1029"/>
        <v>0</v>
      </c>
      <c r="AT172" s="64">
        <f t="shared" si="1030"/>
        <v>0</v>
      </c>
      <c r="AU172" s="64">
        <f t="shared" si="1031"/>
        <v>0</v>
      </c>
      <c r="AV172" s="64">
        <f t="shared" si="1032"/>
        <v>10</v>
      </c>
      <c r="AW172" s="64">
        <f t="shared" si="1033"/>
        <v>15</v>
      </c>
      <c r="AX172" s="64">
        <f t="shared" si="1034"/>
        <v>40</v>
      </c>
      <c r="AY172" s="65">
        <f t="shared" si="1035"/>
        <v>32</v>
      </c>
      <c r="AZ172" s="66"/>
      <c r="BA172" s="66"/>
      <c r="BB172" s="66"/>
      <c r="BC172" s="67">
        <f t="shared" si="1036"/>
        <v>0</v>
      </c>
      <c r="BD172" s="64">
        <f t="shared" si="1037"/>
        <v>8</v>
      </c>
      <c r="BE172" s="68"/>
      <c r="BF172" s="68"/>
      <c r="BG172" s="85"/>
      <c r="BH172" s="85"/>
      <c r="BI172" s="85"/>
      <c r="BJ172" s="85">
        <f t="shared" ref="BJ172:BJ174" si="1170">BG172*0.2</f>
        <v>0</v>
      </c>
      <c r="BK172" s="85"/>
      <c r="BL172" s="87">
        <f t="shared" ref="BL172:BL174" si="1171">BG172+BH172+BI172+BJ172+BK172</f>
        <v>0</v>
      </c>
    </row>
    <row r="173" spans="1:64" s="1" customFormat="1" ht="39.950000000000003" customHeight="1" x14ac:dyDescent="0.45">
      <c r="A173" s="3"/>
      <c r="B173" s="38" t="s">
        <v>161</v>
      </c>
      <c r="C173" s="16">
        <v>987</v>
      </c>
      <c r="D173" s="5" t="s">
        <v>144</v>
      </c>
      <c r="E173" s="16">
        <v>5</v>
      </c>
      <c r="F173" s="12">
        <v>107140022</v>
      </c>
      <c r="G173" s="4"/>
      <c r="H173" s="6"/>
      <c r="I173" s="6"/>
      <c r="J173" s="6"/>
      <c r="K173" s="6"/>
      <c r="L173" s="8"/>
      <c r="M173" s="13"/>
      <c r="N173" s="13"/>
      <c r="O173" s="8"/>
      <c r="P173" s="8"/>
      <c r="Q173" s="8"/>
      <c r="R173" s="8"/>
      <c r="S173" s="8"/>
      <c r="T173" s="13"/>
      <c r="U173" s="13"/>
      <c r="V173" s="8"/>
      <c r="W173" s="6">
        <v>12</v>
      </c>
      <c r="X173" s="8" t="s">
        <v>231</v>
      </c>
      <c r="Y173" s="6">
        <v>12</v>
      </c>
      <c r="Z173" s="8" t="s">
        <v>231</v>
      </c>
      <c r="AA173" s="7">
        <v>12</v>
      </c>
      <c r="AB173" s="7"/>
      <c r="AC173" s="6"/>
      <c r="AD173" s="6"/>
      <c r="AE173" s="6"/>
      <c r="AF173" s="6"/>
      <c r="AG173" s="6"/>
      <c r="AH173" s="7"/>
      <c r="AI173" s="7"/>
      <c r="AJ173" s="6"/>
      <c r="AK173" s="7"/>
      <c r="AL173" s="6"/>
      <c r="AM173" s="63">
        <f t="shared" si="1023"/>
        <v>5</v>
      </c>
      <c r="AN173" s="64">
        <f t="shared" si="1024"/>
        <v>0</v>
      </c>
      <c r="AO173" s="64">
        <f t="shared" si="1025"/>
        <v>0</v>
      </c>
      <c r="AP173" s="64">
        <f t="shared" si="1026"/>
        <v>0</v>
      </c>
      <c r="AQ173" s="64">
        <f t="shared" si="1027"/>
        <v>0</v>
      </c>
      <c r="AR173" s="64">
        <f t="shared" si="1028"/>
        <v>0</v>
      </c>
      <c r="AS173" s="64">
        <f t="shared" si="1029"/>
        <v>0</v>
      </c>
      <c r="AT173" s="64">
        <f t="shared" si="1030"/>
        <v>0</v>
      </c>
      <c r="AU173" s="64">
        <f t="shared" si="1031"/>
        <v>0</v>
      </c>
      <c r="AV173" s="64">
        <f t="shared" si="1032"/>
        <v>0</v>
      </c>
      <c r="AW173" s="64">
        <f t="shared" si="1033"/>
        <v>5</v>
      </c>
      <c r="AX173" s="64">
        <f t="shared" si="1034"/>
        <v>60</v>
      </c>
      <c r="AY173" s="65">
        <f t="shared" si="1035"/>
        <v>60</v>
      </c>
      <c r="AZ173" s="66"/>
      <c r="BA173" s="66"/>
      <c r="BB173" s="66"/>
      <c r="BC173" s="67">
        <f t="shared" si="1036"/>
        <v>16</v>
      </c>
      <c r="BD173" s="64">
        <f t="shared" si="1037"/>
        <v>0</v>
      </c>
      <c r="BE173" s="68"/>
      <c r="BF173" s="68"/>
      <c r="BG173" s="85">
        <f t="shared" ref="BG173" si="1172">64618/163.33*AY173</f>
        <v>23737.708932835365</v>
      </c>
      <c r="BH173" s="85">
        <f>64618/163.33*BC173/2</f>
        <v>3165.0278577113818</v>
      </c>
      <c r="BI173" s="85"/>
      <c r="BJ173" s="85">
        <f t="shared" si="1170"/>
        <v>4747.5417865670734</v>
      </c>
      <c r="BK173" s="85"/>
      <c r="BL173" s="87">
        <f t="shared" si="1171"/>
        <v>31650.278577113822</v>
      </c>
    </row>
    <row r="174" spans="1:64" s="1" customFormat="1" ht="39.950000000000003" customHeight="1" x14ac:dyDescent="0.45">
      <c r="A174" s="3"/>
      <c r="B174" s="38" t="s">
        <v>161</v>
      </c>
      <c r="C174" s="16">
        <v>987</v>
      </c>
      <c r="D174" s="5" t="s">
        <v>144</v>
      </c>
      <c r="E174" s="16">
        <v>5</v>
      </c>
      <c r="F174" s="12">
        <v>107060007</v>
      </c>
      <c r="G174" s="4"/>
      <c r="H174" s="6"/>
      <c r="I174" s="6"/>
      <c r="J174" s="6"/>
      <c r="K174" s="6"/>
      <c r="L174" s="8"/>
      <c r="M174" s="13"/>
      <c r="N174" s="13"/>
      <c r="O174" s="8"/>
      <c r="P174" s="8"/>
      <c r="Q174" s="8"/>
      <c r="R174" s="8"/>
      <c r="S174" s="8"/>
      <c r="T174" s="13"/>
      <c r="U174" s="13"/>
      <c r="V174" s="8"/>
      <c r="W174" s="6"/>
      <c r="X174" s="6"/>
      <c r="Y174" s="6"/>
      <c r="Z174" s="6"/>
      <c r="AA174" s="7"/>
      <c r="AB174" s="13" t="s">
        <v>231</v>
      </c>
      <c r="AC174" s="6">
        <v>12</v>
      </c>
      <c r="AD174" s="8" t="s">
        <v>231</v>
      </c>
      <c r="AE174" s="6">
        <v>12</v>
      </c>
      <c r="AF174" s="8" t="s">
        <v>231</v>
      </c>
      <c r="AG174" s="6">
        <v>12</v>
      </c>
      <c r="AH174" s="13" t="s">
        <v>231</v>
      </c>
      <c r="AI174" s="7">
        <v>12</v>
      </c>
      <c r="AJ174" s="8" t="s">
        <v>231</v>
      </c>
      <c r="AK174" s="7">
        <v>12</v>
      </c>
      <c r="AL174" s="8" t="s">
        <v>231</v>
      </c>
      <c r="AM174" s="63">
        <f t="shared" ref="AM174" si="1173">COUNT(H174:AL174)+COUNTIF(H174:AL174,"8д")+COUNTIF(H174:AL174,"8/3")+COUNTIF(H174:AL174,"3/8")+COUNTIF(H174:AL174,"4/8")+COUNTIF(H174:AL174,"8/4")+COUNTIF(H174:AL174,"3/6")+COUNTIF(H174:AL174,"10/1")+COUNTIF(H174:AL174,"5/6")+COUNTIF(H174:AL174,"6/5")+COUNTIF(H174:AL174,"7/4")+COUNTIF(H174:AL174,"4/7")+COUNTIF(H174:AL174,"4д")+COUNTIF(H174:AL174,"2/9")+COUNTIF(H174:AL174,"2д")+COUNTIF(H174:AL174,"4/6")+COUNTIF(H174:AL174,"2/8")+COUNTIF(H174:AL174,"2/1")+COUNTIF(H174:AL174,"6/3")</f>
        <v>11</v>
      </c>
      <c r="AN174" s="64">
        <f t="shared" ref="AN174" si="1174">COUNTIF(H174:AL174,"О")</f>
        <v>0</v>
      </c>
      <c r="AO174" s="64">
        <f t="shared" ref="AO174" si="1175">COUNTIF(H174:AL174,"Р")</f>
        <v>0</v>
      </c>
      <c r="AP174" s="64">
        <f t="shared" ref="AP174" si="1176">COUNTIF(H174:AL174,"Б")</f>
        <v>0</v>
      </c>
      <c r="AQ174" s="64">
        <f t="shared" ref="AQ174" si="1177">COUNTIF(H174:AL174,"Г")+COUNTIF(H174:AL174,"Д")</f>
        <v>0</v>
      </c>
      <c r="AR174" s="64">
        <f t="shared" ref="AR174" si="1178">COUNTIF(H174:AL174,"А")</f>
        <v>0</v>
      </c>
      <c r="AS174" s="64">
        <f t="shared" ref="AS174" si="1179">COUNTIF(H174:AL174,"У")</f>
        <v>0</v>
      </c>
      <c r="AT174" s="64">
        <f t="shared" ref="AT174" si="1180">COUNTIF(H174:AL174,"П")</f>
        <v>0</v>
      </c>
      <c r="AU174" s="64">
        <f t="shared" ref="AU174" si="1181">COUNTIF(H174:AL174,"К")+COUNTIF(H174:AL174,"Кд")</f>
        <v>0</v>
      </c>
      <c r="AV174" s="64">
        <f t="shared" ref="AV174" si="1182">COUNTIF(H174:AL174,"В")</f>
        <v>0</v>
      </c>
      <c r="AW174" s="64">
        <f t="shared" ref="AW174" si="1183">SUM(AM174:AV174)</f>
        <v>11</v>
      </c>
      <c r="AX174" s="64">
        <f t="shared" ref="AX174" si="1184">AY174+BD174</f>
        <v>132</v>
      </c>
      <c r="AY174" s="65">
        <f t="shared" ref="AY174" si="1185">SUM(H174:AL174)+COUNTIF(H174:AL174,"8/3")*11+COUNTIF(H174:AL174,"3/8")*11+COUNTIF(H174:AL174,"4/8")*12+COUNTIF(H174:AL174,"8/4")*12+COUNTIF(H174:AL174,"2/9")*11+COUNTIF(H174:AL174,"4/7")*11+COUNTIF(H174:AL174,"7/4")*11+COUNTIF(H174:AL174,"6/5")*11+COUNTIF(H174:AL174,"5/6")*11+COUNTIF(H174:AL174,"4/6")*10+COUNTIF(H174:AL174,"2/1")*3+COUNTIF(H174:AL174,"6/3")*9+COUNTIF(H174:AL174,"2/8")*10+COUNTIF(H174:AL174,"1/10")*11</f>
        <v>132</v>
      </c>
      <c r="AZ174" s="66"/>
      <c r="BA174" s="66"/>
      <c r="BB174" s="66">
        <v>12</v>
      </c>
      <c r="BC174" s="67">
        <f t="shared" ref="BC174" si="1186">COUNTIF(H174:AL174,"8/3")*8+COUNTIF(H174:AL174,"3/8")*3+COUNTIF(H174:AL174,"4/8")*4+COUNTIF(H174:AL174,"8/4")*8+COUNTIF(H174:AL174,"2/9")*2+COUNTIF(H174:AL174,"4/7")*4+COUNTIF(H174:AL174,"7/4")*7+COUNTIF(H174:AL174,"6/5")*6+COUNTIF(H174:AL174,"5/6")*5+COUNTIF(H174:AL174,"4/6")*4+COUNTIF(H174:AL174,"2/1")*2+COUNTIF(H174:AL174,"6/3")*6+COUNTIF(H174:AL174,"2/8")*2+COUNTIF(H174:AL174,"1/10")*1</f>
        <v>48</v>
      </c>
      <c r="BD174" s="64">
        <f t="shared" ref="BD174" si="1187">COUNTIF(H174:AL174,"8д")*8+COUNTIF(H174:AL174,"3д")*3+COUNTIF(H174:AL174,"4д")*4+COUNTIF(H174:AL174,"5д")*5+COUNTIF(H174:AL174,"6д")*6+COUNTIF(H174:AL174,"7д")*7+COUNTIF(H174:AL174,"2д")*2+COUNTIF(H174:AL174,"1д")*1</f>
        <v>0</v>
      </c>
      <c r="BE174" s="68"/>
      <c r="BF174" s="68"/>
      <c r="BG174" s="85">
        <f t="shared" ref="BG174" si="1188">64618/163.33*AY174</f>
        <v>52222.959652237798</v>
      </c>
      <c r="BH174" s="85">
        <f>64618/163.33*60/2</f>
        <v>11868.854466417682</v>
      </c>
      <c r="BI174" s="85"/>
      <c r="BJ174" s="85">
        <f t="shared" si="1170"/>
        <v>10444.591930447561</v>
      </c>
      <c r="BK174" s="85"/>
      <c r="BL174" s="87">
        <f t="shared" si="1171"/>
        <v>74536.40604910304</v>
      </c>
    </row>
    <row r="175" spans="1:64" s="1" customFormat="1" ht="48" customHeight="1" x14ac:dyDescent="0.45">
      <c r="A175" s="3">
        <v>113</v>
      </c>
      <c r="B175" s="45" t="s">
        <v>196</v>
      </c>
      <c r="C175" s="18">
        <v>988</v>
      </c>
      <c r="D175" s="19" t="s">
        <v>173</v>
      </c>
      <c r="E175" s="16">
        <v>3</v>
      </c>
      <c r="F175" s="12">
        <v>107060001</v>
      </c>
      <c r="G175" s="4"/>
      <c r="H175" s="6">
        <v>11</v>
      </c>
      <c r="I175" s="6" t="s">
        <v>226</v>
      </c>
      <c r="J175" s="6" t="s">
        <v>226</v>
      </c>
      <c r="K175" s="6" t="s">
        <v>226</v>
      </c>
      <c r="L175" s="8" t="s">
        <v>226</v>
      </c>
      <c r="M175" s="7">
        <v>11</v>
      </c>
      <c r="N175" s="7">
        <v>11</v>
      </c>
      <c r="O175" s="6">
        <v>11</v>
      </c>
      <c r="P175" s="6"/>
      <c r="Q175" s="8"/>
      <c r="R175" s="6"/>
      <c r="S175" s="8"/>
      <c r="T175" s="7"/>
      <c r="U175" s="7"/>
      <c r="V175" s="6"/>
      <c r="W175" s="6"/>
      <c r="X175" s="6"/>
      <c r="Y175" s="6"/>
      <c r="Z175" s="6"/>
      <c r="AA175" s="7"/>
      <c r="AB175" s="7"/>
      <c r="AC175" s="6"/>
      <c r="AD175" s="6"/>
      <c r="AE175" s="6"/>
      <c r="AF175" s="6"/>
      <c r="AG175" s="6"/>
      <c r="AH175" s="7"/>
      <c r="AI175" s="7"/>
      <c r="AJ175" s="6"/>
      <c r="AK175" s="7"/>
      <c r="AL175" s="6"/>
      <c r="AM175" s="63">
        <f t="shared" si="1023"/>
        <v>4</v>
      </c>
      <c r="AN175" s="64">
        <f t="shared" si="1024"/>
        <v>0</v>
      </c>
      <c r="AO175" s="64">
        <f t="shared" si="1025"/>
        <v>0</v>
      </c>
      <c r="AP175" s="64">
        <f t="shared" si="1026"/>
        <v>0</v>
      </c>
      <c r="AQ175" s="64">
        <f t="shared" si="1027"/>
        <v>0</v>
      </c>
      <c r="AR175" s="64">
        <f t="shared" si="1028"/>
        <v>0</v>
      </c>
      <c r="AS175" s="64">
        <f t="shared" si="1029"/>
        <v>0</v>
      </c>
      <c r="AT175" s="64">
        <f t="shared" si="1030"/>
        <v>0</v>
      </c>
      <c r="AU175" s="64">
        <f t="shared" si="1031"/>
        <v>0</v>
      </c>
      <c r="AV175" s="64">
        <f t="shared" si="1032"/>
        <v>4</v>
      </c>
      <c r="AW175" s="64">
        <f t="shared" si="1033"/>
        <v>8</v>
      </c>
      <c r="AX175" s="64">
        <f t="shared" si="1034"/>
        <v>44</v>
      </c>
      <c r="AY175" s="65">
        <f t="shared" si="1035"/>
        <v>44</v>
      </c>
      <c r="AZ175" s="66"/>
      <c r="BA175" s="66"/>
      <c r="BB175" s="66"/>
      <c r="BC175" s="67">
        <f t="shared" si="1036"/>
        <v>0</v>
      </c>
      <c r="BD175" s="64">
        <f t="shared" si="1037"/>
        <v>0</v>
      </c>
      <c r="BE175" s="68"/>
      <c r="BF175" s="68"/>
      <c r="BG175" s="85"/>
      <c r="BH175" s="85"/>
      <c r="BI175" s="85"/>
      <c r="BJ175" s="85"/>
      <c r="BK175" s="85"/>
    </row>
    <row r="176" spans="1:64" s="1" customFormat="1" ht="49.5" customHeight="1" x14ac:dyDescent="0.45">
      <c r="A176" s="3"/>
      <c r="B176" s="45" t="s">
        <v>196</v>
      </c>
      <c r="C176" s="18">
        <v>988</v>
      </c>
      <c r="D176" s="19" t="s">
        <v>97</v>
      </c>
      <c r="E176" s="6">
        <v>7</v>
      </c>
      <c r="F176" s="12">
        <v>107060007</v>
      </c>
      <c r="G176" s="4"/>
      <c r="H176" s="6"/>
      <c r="I176" s="6"/>
      <c r="J176" s="6"/>
      <c r="K176" s="8"/>
      <c r="L176" s="8"/>
      <c r="M176" s="13"/>
      <c r="N176" s="13"/>
      <c r="O176" s="8"/>
      <c r="P176" s="8" t="s">
        <v>225</v>
      </c>
      <c r="Q176" s="6">
        <v>11</v>
      </c>
      <c r="R176" s="8" t="s">
        <v>283</v>
      </c>
      <c r="S176" s="8" t="s">
        <v>283</v>
      </c>
      <c r="T176" s="13" t="s">
        <v>283</v>
      </c>
      <c r="U176" s="13" t="s">
        <v>284</v>
      </c>
      <c r="V176" s="8" t="s">
        <v>282</v>
      </c>
      <c r="W176" s="8" t="s">
        <v>282</v>
      </c>
      <c r="X176" s="8" t="s">
        <v>282</v>
      </c>
      <c r="Y176" s="6">
        <v>11</v>
      </c>
      <c r="Z176" s="6">
        <v>11</v>
      </c>
      <c r="AA176" s="7"/>
      <c r="AB176" s="7"/>
      <c r="AC176" s="8"/>
      <c r="AD176" s="6"/>
      <c r="AE176" s="6"/>
      <c r="AF176" s="6"/>
      <c r="AG176" s="6"/>
      <c r="AH176" s="7"/>
      <c r="AI176" s="7"/>
      <c r="AJ176" s="6">
        <v>11</v>
      </c>
      <c r="AK176" s="7">
        <v>11</v>
      </c>
      <c r="AL176" s="6">
        <v>11</v>
      </c>
      <c r="AM176" s="63">
        <f t="shared" si="1023"/>
        <v>11</v>
      </c>
      <c r="AN176" s="64">
        <f t="shared" si="1024"/>
        <v>0</v>
      </c>
      <c r="AO176" s="64">
        <f t="shared" si="1025"/>
        <v>0</v>
      </c>
      <c r="AP176" s="64">
        <f t="shared" si="1026"/>
        <v>0</v>
      </c>
      <c r="AQ176" s="64">
        <f t="shared" si="1027"/>
        <v>0</v>
      </c>
      <c r="AR176" s="64">
        <f t="shared" si="1028"/>
        <v>0</v>
      </c>
      <c r="AS176" s="64">
        <f t="shared" si="1029"/>
        <v>0</v>
      </c>
      <c r="AT176" s="64">
        <f t="shared" si="1030"/>
        <v>0</v>
      </c>
      <c r="AU176" s="64">
        <f t="shared" si="1031"/>
        <v>0</v>
      </c>
      <c r="AV176" s="64">
        <f t="shared" si="1032"/>
        <v>0</v>
      </c>
      <c r="AW176" s="64">
        <f t="shared" si="1033"/>
        <v>11</v>
      </c>
      <c r="AX176" s="64">
        <f t="shared" si="1034"/>
        <v>151</v>
      </c>
      <c r="AY176" s="65">
        <f t="shared" si="1035"/>
        <v>143</v>
      </c>
      <c r="AZ176" s="66"/>
      <c r="BA176" s="66"/>
      <c r="BB176" s="66">
        <v>11</v>
      </c>
      <c r="BC176" s="67">
        <f t="shared" si="1036"/>
        <v>12</v>
      </c>
      <c r="BD176" s="64">
        <f t="shared" si="1037"/>
        <v>8</v>
      </c>
      <c r="BE176" s="68"/>
      <c r="BF176" s="68"/>
      <c r="BG176" s="85">
        <f>95734/163.33*AY176</f>
        <v>83817.804444988666</v>
      </c>
      <c r="BH176" s="85">
        <f>95734/163.33*23/2</f>
        <v>6740.5926651564314</v>
      </c>
      <c r="BI176" s="85">
        <f>95734/163.33*BD176</f>
        <v>4689.107940978387</v>
      </c>
      <c r="BJ176" s="85">
        <f t="shared" ref="BJ176:BJ177" si="1189">BG176*0.2</f>
        <v>16763.560888997734</v>
      </c>
      <c r="BK176" s="85"/>
      <c r="BL176" s="87">
        <f t="shared" ref="BL176:BL177" si="1190">BG176+BH176+BI176+BJ176+BK176</f>
        <v>112011.06594012122</v>
      </c>
    </row>
    <row r="177" spans="1:64" s="1" customFormat="1" ht="49.5" customHeight="1" x14ac:dyDescent="0.45">
      <c r="A177" s="3"/>
      <c r="B177" s="45" t="s">
        <v>196</v>
      </c>
      <c r="C177" s="18">
        <v>988</v>
      </c>
      <c r="D177" s="19" t="s">
        <v>97</v>
      </c>
      <c r="E177" s="6">
        <v>7</v>
      </c>
      <c r="F177" s="12">
        <v>107140022</v>
      </c>
      <c r="G177" s="4"/>
      <c r="H177" s="6"/>
      <c r="I177" s="6"/>
      <c r="J177" s="6"/>
      <c r="K177" s="8"/>
      <c r="L177" s="8"/>
      <c r="M177" s="13"/>
      <c r="N177" s="13"/>
      <c r="O177" s="8"/>
      <c r="P177" s="8"/>
      <c r="Q177" s="6"/>
      <c r="R177" s="8"/>
      <c r="S177" s="8"/>
      <c r="T177" s="13"/>
      <c r="U177" s="13"/>
      <c r="V177" s="8"/>
      <c r="W177" s="8"/>
      <c r="X177" s="8"/>
      <c r="Y177" s="6"/>
      <c r="Z177" s="6"/>
      <c r="AA177" s="7">
        <v>11</v>
      </c>
      <c r="AB177" s="7">
        <v>11</v>
      </c>
      <c r="AC177" s="8" t="s">
        <v>283</v>
      </c>
      <c r="AD177" s="6">
        <v>11</v>
      </c>
      <c r="AE177" s="6">
        <v>11</v>
      </c>
      <c r="AF177" s="6">
        <v>11</v>
      </c>
      <c r="AG177" s="6">
        <v>11</v>
      </c>
      <c r="AH177" s="7">
        <v>11</v>
      </c>
      <c r="AI177" s="7">
        <v>11</v>
      </c>
      <c r="AJ177" s="6"/>
      <c r="AK177" s="7"/>
      <c r="AL177" s="6"/>
      <c r="AM177" s="63">
        <f t="shared" ref="AM177" si="1191">COUNT(H177:AL177)+COUNTIF(H177:AL177,"8д")+COUNTIF(H177:AL177,"8/3")+COUNTIF(H177:AL177,"3/8")+COUNTIF(H177:AL177,"4/8")+COUNTIF(H177:AL177,"8/4")+COUNTIF(H177:AL177,"3/6")+COUNTIF(H177:AL177,"10/1")+COUNTIF(H177:AL177,"5/6")+COUNTIF(H177:AL177,"6/5")+COUNTIF(H177:AL177,"7/4")+COUNTIF(H177:AL177,"4/7")+COUNTIF(H177:AL177,"4д")+COUNTIF(H177:AL177,"2/9")+COUNTIF(H177:AL177,"2д")+COUNTIF(H177:AL177,"4/6")+COUNTIF(H177:AL177,"2/8")+COUNTIF(H177:AL177,"2/1")+COUNTIF(H177:AL177,"6/3")</f>
        <v>9</v>
      </c>
      <c r="AN177" s="64">
        <f t="shared" ref="AN177" si="1192">COUNTIF(H177:AL177,"О")</f>
        <v>0</v>
      </c>
      <c r="AO177" s="64">
        <f t="shared" ref="AO177" si="1193">COUNTIF(H177:AL177,"Р")</f>
        <v>0</v>
      </c>
      <c r="AP177" s="64">
        <f t="shared" ref="AP177" si="1194">COUNTIF(H177:AL177,"Б")</f>
        <v>0</v>
      </c>
      <c r="AQ177" s="64">
        <f t="shared" ref="AQ177" si="1195">COUNTIF(H177:AL177,"Г")+COUNTIF(H177:AL177,"Д")</f>
        <v>0</v>
      </c>
      <c r="AR177" s="64">
        <f t="shared" ref="AR177" si="1196">COUNTIF(H177:AL177,"А")</f>
        <v>0</v>
      </c>
      <c r="AS177" s="64">
        <f t="shared" ref="AS177" si="1197">COUNTIF(H177:AL177,"У")</f>
        <v>0</v>
      </c>
      <c r="AT177" s="64">
        <f t="shared" ref="AT177" si="1198">COUNTIF(H177:AL177,"П")</f>
        <v>0</v>
      </c>
      <c r="AU177" s="64">
        <f t="shared" ref="AU177" si="1199">COUNTIF(H177:AL177,"К")+COUNTIF(H177:AL177,"Кд")</f>
        <v>0</v>
      </c>
      <c r="AV177" s="64">
        <f t="shared" ref="AV177" si="1200">COUNTIF(H177:AL177,"В")</f>
        <v>0</v>
      </c>
      <c r="AW177" s="64">
        <f t="shared" ref="AW177" si="1201">SUM(AM177:AV177)</f>
        <v>9</v>
      </c>
      <c r="AX177" s="64">
        <f t="shared" ref="AX177" si="1202">AY177+BD177</f>
        <v>99</v>
      </c>
      <c r="AY177" s="65">
        <f t="shared" ref="AY177" si="1203">SUM(H177:AL177)+COUNTIF(H177:AL177,"8/3")*11+COUNTIF(H177:AL177,"3/8")*11+COUNTIF(H177:AL177,"4/8")*12+COUNTIF(H177:AL177,"8/4")*12+COUNTIF(H177:AL177,"2/9")*11+COUNTIF(H177:AL177,"4/7")*11+COUNTIF(H177:AL177,"7/4")*11+COUNTIF(H177:AL177,"6/5")*11+COUNTIF(H177:AL177,"5/6")*11+COUNTIF(H177:AL177,"4/6")*10+COUNTIF(H177:AL177,"2/1")*3+COUNTIF(H177:AL177,"6/3")*9+COUNTIF(H177:AL177,"2/8")*10+COUNTIF(H177:AL177,"1/10")*11</f>
        <v>99</v>
      </c>
      <c r="AZ177" s="66"/>
      <c r="BA177" s="66"/>
      <c r="BB177" s="66"/>
      <c r="BC177" s="67">
        <f t="shared" ref="BC177" si="1204">COUNTIF(H177:AL177,"8/3")*8+COUNTIF(H177:AL177,"3/8")*3+COUNTIF(H177:AL177,"4/8")*4+COUNTIF(H177:AL177,"8/4")*8+COUNTIF(H177:AL177,"2/9")*2+COUNTIF(H177:AL177,"4/7")*4+COUNTIF(H177:AL177,"7/4")*7+COUNTIF(H177:AL177,"6/5")*6+COUNTIF(H177:AL177,"5/6")*5+COUNTIF(H177:AL177,"4/6")*4+COUNTIF(H177:AL177,"2/1")*2+COUNTIF(H177:AL177,"6/3")*6+COUNTIF(H177:AL177,"2/8")*2+COUNTIF(H177:AL177,"1/10")*1</f>
        <v>2</v>
      </c>
      <c r="BD177" s="64">
        <f t="shared" ref="BD177" si="1205">COUNTIF(H177:AL177,"8д")*8+COUNTIF(H177:AL177,"3д")*3+COUNTIF(H177:AL177,"4д")*4+COUNTIF(H177:AL177,"5д")*5+COUNTIF(H177:AL177,"6д")*6+COUNTIF(H177:AL177,"7д")*7+COUNTIF(H177:AL177,"2д")*2+COUNTIF(H177:AL177,"1д")*1</f>
        <v>0</v>
      </c>
      <c r="BE177" s="68"/>
      <c r="BF177" s="68"/>
      <c r="BG177" s="85">
        <f>95734/163.33*AY177</f>
        <v>58027.71076960754</v>
      </c>
      <c r="BH177" s="85">
        <f>95734/163.33*2/2</f>
        <v>586.13849262229837</v>
      </c>
      <c r="BI177" s="85">
        <f>95734/163.33*BD177</f>
        <v>0</v>
      </c>
      <c r="BJ177" s="85">
        <f t="shared" si="1189"/>
        <v>11605.542153921509</v>
      </c>
      <c r="BK177" s="85"/>
      <c r="BL177" s="87">
        <f t="shared" si="1190"/>
        <v>70219.391416151338</v>
      </c>
    </row>
    <row r="178" spans="1:64" s="1" customFormat="1" ht="39.950000000000003" customHeight="1" x14ac:dyDescent="0.45">
      <c r="A178" s="3">
        <v>114</v>
      </c>
      <c r="B178" s="36" t="s">
        <v>44</v>
      </c>
      <c r="C178" s="32">
        <v>989</v>
      </c>
      <c r="D178" s="33" t="s">
        <v>37</v>
      </c>
      <c r="E178" s="16"/>
      <c r="F178" s="3">
        <v>107010001</v>
      </c>
      <c r="G178" s="4"/>
      <c r="H178" s="6">
        <v>8</v>
      </c>
      <c r="I178" s="6">
        <v>8</v>
      </c>
      <c r="J178" s="6">
        <v>8</v>
      </c>
      <c r="K178" s="6">
        <v>8</v>
      </c>
      <c r="L178" s="6">
        <v>8</v>
      </c>
      <c r="M178" s="7" t="s">
        <v>226</v>
      </c>
      <c r="N178" s="7" t="s">
        <v>226</v>
      </c>
      <c r="O178" s="6">
        <v>8</v>
      </c>
      <c r="P178" s="6">
        <v>8</v>
      </c>
      <c r="Q178" s="6">
        <v>8</v>
      </c>
      <c r="R178" s="6">
        <v>8</v>
      </c>
      <c r="S178" s="6">
        <v>8</v>
      </c>
      <c r="T178" s="7" t="s">
        <v>226</v>
      </c>
      <c r="U178" s="7" t="s">
        <v>226</v>
      </c>
      <c r="V178" s="6">
        <v>8</v>
      </c>
      <c r="W178" s="6">
        <v>8</v>
      </c>
      <c r="X178" s="6">
        <v>8</v>
      </c>
      <c r="Y178" s="6">
        <v>8</v>
      </c>
      <c r="Z178" s="6">
        <v>8</v>
      </c>
      <c r="AA178" s="7" t="s">
        <v>226</v>
      </c>
      <c r="AB178" s="7" t="s">
        <v>226</v>
      </c>
      <c r="AC178" s="6">
        <v>8</v>
      </c>
      <c r="AD178" s="6">
        <v>8</v>
      </c>
      <c r="AE178" s="6">
        <v>8</v>
      </c>
      <c r="AF178" s="6">
        <v>8</v>
      </c>
      <c r="AG178" s="6">
        <v>8</v>
      </c>
      <c r="AH178" s="7" t="s">
        <v>226</v>
      </c>
      <c r="AI178" s="7" t="s">
        <v>226</v>
      </c>
      <c r="AJ178" s="6">
        <v>8</v>
      </c>
      <c r="AK178" s="7" t="s">
        <v>226</v>
      </c>
      <c r="AL178" s="6">
        <v>8</v>
      </c>
      <c r="AM178" s="63">
        <f t="shared" si="1023"/>
        <v>22</v>
      </c>
      <c r="AN178" s="64">
        <f t="shared" si="1024"/>
        <v>0</v>
      </c>
      <c r="AO178" s="64">
        <f t="shared" si="1025"/>
        <v>0</v>
      </c>
      <c r="AP178" s="64">
        <f t="shared" si="1026"/>
        <v>0</v>
      </c>
      <c r="AQ178" s="64">
        <f t="shared" si="1027"/>
        <v>0</v>
      </c>
      <c r="AR178" s="64">
        <f t="shared" si="1028"/>
        <v>0</v>
      </c>
      <c r="AS178" s="64">
        <f t="shared" si="1029"/>
        <v>0</v>
      </c>
      <c r="AT178" s="64">
        <f t="shared" si="1030"/>
        <v>0</v>
      </c>
      <c r="AU178" s="64">
        <f t="shared" si="1031"/>
        <v>0</v>
      </c>
      <c r="AV178" s="64">
        <f t="shared" si="1032"/>
        <v>9</v>
      </c>
      <c r="AW178" s="64">
        <f t="shared" si="1033"/>
        <v>31</v>
      </c>
      <c r="AX178" s="64">
        <f t="shared" si="1034"/>
        <v>176</v>
      </c>
      <c r="AY178" s="65">
        <f t="shared" si="1035"/>
        <v>176</v>
      </c>
      <c r="AZ178" s="66"/>
      <c r="BA178" s="66"/>
      <c r="BB178" s="66"/>
      <c r="BC178" s="67">
        <f t="shared" si="1036"/>
        <v>0</v>
      </c>
      <c r="BD178" s="64">
        <f t="shared" si="1037"/>
        <v>0</v>
      </c>
      <c r="BE178" s="68"/>
      <c r="BF178" s="68"/>
      <c r="BG178" s="85"/>
      <c r="BH178" s="85"/>
      <c r="BI178" s="85"/>
      <c r="BJ178" s="85"/>
      <c r="BK178" s="85"/>
    </row>
    <row r="179" spans="1:64" s="1" customFormat="1" ht="45" customHeight="1" x14ac:dyDescent="0.45">
      <c r="A179" s="3">
        <v>115</v>
      </c>
      <c r="B179" s="38" t="s">
        <v>162</v>
      </c>
      <c r="C179" s="16">
        <v>992</v>
      </c>
      <c r="D179" s="5" t="s">
        <v>152</v>
      </c>
      <c r="E179" s="16">
        <v>6</v>
      </c>
      <c r="F179" s="12">
        <v>107030001</v>
      </c>
      <c r="G179" s="4"/>
      <c r="H179" s="6">
        <v>8</v>
      </c>
      <c r="I179" s="6">
        <v>8</v>
      </c>
      <c r="J179" s="6" t="s">
        <v>225</v>
      </c>
      <c r="K179" s="6" t="s">
        <v>226</v>
      </c>
      <c r="L179" s="8" t="s">
        <v>226</v>
      </c>
      <c r="M179" s="13" t="s">
        <v>226</v>
      </c>
      <c r="N179" s="7" t="s">
        <v>225</v>
      </c>
      <c r="O179" s="6">
        <v>8</v>
      </c>
      <c r="P179" s="6">
        <v>8</v>
      </c>
      <c r="Q179" s="6"/>
      <c r="R179" s="6">
        <v>8</v>
      </c>
      <c r="S179" s="6"/>
      <c r="T179" s="7"/>
      <c r="U179" s="7"/>
      <c r="V179" s="6"/>
      <c r="W179" s="6"/>
      <c r="X179" s="6">
        <v>8</v>
      </c>
      <c r="Y179" s="6"/>
      <c r="Z179" s="6"/>
      <c r="AA179" s="7"/>
      <c r="AB179" s="7"/>
      <c r="AC179" s="6"/>
      <c r="AD179" s="6">
        <v>8</v>
      </c>
      <c r="AE179" s="6"/>
      <c r="AF179" s="6"/>
      <c r="AG179" s="6"/>
      <c r="AH179" s="7"/>
      <c r="AI179" s="7"/>
      <c r="AJ179" s="6"/>
      <c r="AK179" s="7"/>
      <c r="AL179" s="6"/>
      <c r="AM179" s="63">
        <f>COUNT(H179:AL179)+COUNTIF(H179:AL179,"8д")+COUNTIF(H179:AL179,"8/3")+COUNTIF(H179:AL179,"3/8")+COUNTIF(H179:AL179,"4/8")+COUNTIF(H179:AL179,"8/4")+COUNTIF(H179:AL179,"3/6")+COUNTIF(H179:AL179,"10/1")+COUNTIF(H179:AL179,"5/6")+COUNTIF(H179:AL179,"6/5")+COUNTIF(H179:AL179,"7/4")+COUNTIF(H179:AL179,"4/7")+COUNTIF(H179:AL179,"4д")+COUNTIF(H179:AL179,"2/9")+COUNTIF(H179:AL179,"2д")+COUNTIF(H179:AL179,"4/6")+COUNTIF(H179:AL179,"2/8")+COUNTIF(H179:AL179,"2/1")+COUNTIF(H179:AL179,"6/3")+COUNTIF(H179:AL179,"8/0")</f>
        <v>9</v>
      </c>
      <c r="AN179" s="64">
        <f t="shared" si="1024"/>
        <v>0</v>
      </c>
      <c r="AO179" s="64">
        <f t="shared" si="1025"/>
        <v>0</v>
      </c>
      <c r="AP179" s="64">
        <f t="shared" si="1026"/>
        <v>0</v>
      </c>
      <c r="AQ179" s="64">
        <f t="shared" si="1027"/>
        <v>0</v>
      </c>
      <c r="AR179" s="64">
        <f t="shared" si="1028"/>
        <v>0</v>
      </c>
      <c r="AS179" s="64">
        <f t="shared" si="1029"/>
        <v>0</v>
      </c>
      <c r="AT179" s="64">
        <f t="shared" si="1030"/>
        <v>0</v>
      </c>
      <c r="AU179" s="64">
        <f t="shared" si="1031"/>
        <v>0</v>
      </c>
      <c r="AV179" s="64">
        <f t="shared" si="1032"/>
        <v>3</v>
      </c>
      <c r="AW179" s="64">
        <f t="shared" si="1033"/>
        <v>12</v>
      </c>
      <c r="AX179" s="64">
        <f t="shared" si="1034"/>
        <v>72</v>
      </c>
      <c r="AY179" s="65">
        <f>SUM(H179:AL179)+COUNTIF(H179:AL179,"8/3")*11+COUNTIF(H179:AL179,"3/8")*11+COUNTIF(H179:AL179,"4/8")*12+COUNTIF(H179:AL179,"8/4")*12+COUNTIF(H179:AL179,"2/9")*11+COUNTIF(H179:AL179,"4/7")*11+COUNTIF(H179:AL179,"7/4")*11+COUNTIF(H179:AL179,"6/5")*11+COUNTIF(H179:AL179,"5/6")*11+COUNTIF(H179:AL179,"4/6")*10+COUNTIF(H179:AL179,"2/1")*3+COUNTIF(H179:AL179,"6/3")*9+COUNTIF(H179:AL179,"2/8")*10+COUNTIF(H179:AL179,"1/10")*11+COUNTIF(H179:AL179,"8/0")*8</f>
        <v>56</v>
      </c>
      <c r="AZ179" s="66"/>
      <c r="BA179" s="66"/>
      <c r="BB179" s="66"/>
      <c r="BC179" s="67">
        <f>COUNTIF(H179:AL179,"8/3")*8+COUNTIF(H179:AL179,"3/8")*3+COUNTIF(H179:AL179,"4/8")*4+COUNTIF(H179:AL179,"8/4")*8+COUNTIF(H179:AL179,"2/9")*2+COUNTIF(H179:AL179,"4/7")*4+COUNTIF(H179:AL179,"7/4")*7+COUNTIF(H179:AL179,"6/5")*6+COUNTIF(H179:AL179,"5/6")*5+COUNTIF(H179:AL179,"4/6")*4+COUNTIF(H179:AL179,"2/1")*2+COUNTIF(H179:AL179,"6/3")*6+COUNTIF(H179:AL179,"2/8")*2+COUNTIF(H179:AL179,"1/10")*1+COUNTIF(H179:AL179,"8/0")*8</f>
        <v>0</v>
      </c>
      <c r="BD179" s="64">
        <f t="shared" si="1037"/>
        <v>16</v>
      </c>
      <c r="BE179" s="68"/>
      <c r="BF179" s="68"/>
      <c r="BG179" s="85"/>
      <c r="BH179" s="85"/>
      <c r="BI179" s="85"/>
      <c r="BJ179" s="85">
        <f t="shared" ref="BJ179:BJ180" si="1206">BG179*0.2</f>
        <v>0</v>
      </c>
      <c r="BK179" s="85"/>
      <c r="BL179" s="87">
        <f t="shared" ref="BL179:BL180" si="1207">BG179+BH179+BI179+BJ179+BK179</f>
        <v>0</v>
      </c>
    </row>
    <row r="180" spans="1:64" s="1" customFormat="1" ht="46.5" customHeight="1" x14ac:dyDescent="0.45">
      <c r="A180" s="3"/>
      <c r="B180" s="38" t="s">
        <v>162</v>
      </c>
      <c r="C180" s="16">
        <v>992</v>
      </c>
      <c r="D180" s="5" t="s">
        <v>152</v>
      </c>
      <c r="E180" s="16">
        <v>6</v>
      </c>
      <c r="F180" s="12">
        <v>107060001</v>
      </c>
      <c r="G180" s="4"/>
      <c r="H180" s="6"/>
      <c r="I180" s="6"/>
      <c r="J180" s="6"/>
      <c r="K180" s="6"/>
      <c r="L180" s="6"/>
      <c r="M180" s="7"/>
      <c r="N180" s="7"/>
      <c r="O180" s="6"/>
      <c r="P180" s="6"/>
      <c r="Q180" s="6">
        <v>8</v>
      </c>
      <c r="R180" s="6"/>
      <c r="S180" s="6">
        <v>11</v>
      </c>
      <c r="T180" s="7">
        <v>11</v>
      </c>
      <c r="U180" s="7">
        <v>11</v>
      </c>
      <c r="V180" s="6">
        <v>11</v>
      </c>
      <c r="W180" s="6">
        <v>11</v>
      </c>
      <c r="X180" s="6"/>
      <c r="Y180" s="6">
        <v>8</v>
      </c>
      <c r="Z180" s="6">
        <v>8</v>
      </c>
      <c r="AA180" s="7">
        <v>8</v>
      </c>
      <c r="AB180" s="7">
        <v>8</v>
      </c>
      <c r="AC180" s="6">
        <v>8</v>
      </c>
      <c r="AD180" s="6"/>
      <c r="AE180" s="6">
        <v>8</v>
      </c>
      <c r="AF180" s="6">
        <v>8</v>
      </c>
      <c r="AG180" s="6" t="s">
        <v>225</v>
      </c>
      <c r="AH180" s="7" t="s">
        <v>226</v>
      </c>
      <c r="AI180" s="7" t="s">
        <v>226</v>
      </c>
      <c r="AJ180" s="6" t="s">
        <v>226</v>
      </c>
      <c r="AK180" s="7" t="s">
        <v>226</v>
      </c>
      <c r="AL180" s="6" t="s">
        <v>226</v>
      </c>
      <c r="AM180" s="63">
        <f t="shared" si="1023"/>
        <v>14</v>
      </c>
      <c r="AN180" s="64">
        <f t="shared" si="1024"/>
        <v>0</v>
      </c>
      <c r="AO180" s="64">
        <f t="shared" si="1025"/>
        <v>0</v>
      </c>
      <c r="AP180" s="64">
        <f t="shared" si="1026"/>
        <v>0</v>
      </c>
      <c r="AQ180" s="64">
        <f t="shared" si="1027"/>
        <v>0</v>
      </c>
      <c r="AR180" s="64">
        <f t="shared" si="1028"/>
        <v>0</v>
      </c>
      <c r="AS180" s="64">
        <f t="shared" si="1029"/>
        <v>0</v>
      </c>
      <c r="AT180" s="64">
        <f t="shared" si="1030"/>
        <v>0</v>
      </c>
      <c r="AU180" s="64">
        <f t="shared" si="1031"/>
        <v>0</v>
      </c>
      <c r="AV180" s="64">
        <f t="shared" si="1032"/>
        <v>5</v>
      </c>
      <c r="AW180" s="64">
        <f t="shared" si="1033"/>
        <v>19</v>
      </c>
      <c r="AX180" s="64">
        <f t="shared" si="1034"/>
        <v>127</v>
      </c>
      <c r="AY180" s="65">
        <f t="shared" si="1035"/>
        <v>119</v>
      </c>
      <c r="AZ180" s="66"/>
      <c r="BA180" s="66"/>
      <c r="BB180" s="66"/>
      <c r="BC180" s="67">
        <f t="shared" si="1036"/>
        <v>0</v>
      </c>
      <c r="BD180" s="64">
        <f t="shared" si="1037"/>
        <v>8</v>
      </c>
      <c r="BE180" s="68"/>
      <c r="BF180" s="68"/>
      <c r="BG180" s="85">
        <f>74757/163.33*AY180</f>
        <v>54466.925855629706</v>
      </c>
      <c r="BH180" s="85">
        <f>74757/163.33*BD180</f>
        <v>3661.6420743280473</v>
      </c>
      <c r="BI180" s="85"/>
      <c r="BJ180" s="85">
        <f t="shared" si="1206"/>
        <v>10893.385171125941</v>
      </c>
      <c r="BK180" s="85"/>
      <c r="BL180" s="87">
        <f t="shared" si="1207"/>
        <v>69021.953101083694</v>
      </c>
    </row>
    <row r="181" spans="1:64" s="1" customFormat="1" ht="45" customHeight="1" x14ac:dyDescent="0.45">
      <c r="A181" s="3">
        <v>116</v>
      </c>
      <c r="B181" s="38" t="s">
        <v>131</v>
      </c>
      <c r="C181" s="16">
        <v>993</v>
      </c>
      <c r="D181" s="5" t="s">
        <v>129</v>
      </c>
      <c r="E181" s="16">
        <v>6</v>
      </c>
      <c r="F181" s="3">
        <v>107030001</v>
      </c>
      <c r="G181" s="4"/>
      <c r="H181" s="6">
        <v>8</v>
      </c>
      <c r="I181" s="6">
        <v>8</v>
      </c>
      <c r="J181" s="6">
        <v>8</v>
      </c>
      <c r="K181" s="6">
        <v>8</v>
      </c>
      <c r="L181" s="6">
        <v>8</v>
      </c>
      <c r="M181" s="7">
        <v>8</v>
      </c>
      <c r="N181" s="7">
        <v>8</v>
      </c>
      <c r="O181" s="6">
        <v>8</v>
      </c>
      <c r="P181" s="6">
        <v>8</v>
      </c>
      <c r="Q181" s="6">
        <v>8</v>
      </c>
      <c r="R181" s="6">
        <v>8</v>
      </c>
      <c r="S181" s="6">
        <v>11</v>
      </c>
      <c r="T181" s="7">
        <v>11</v>
      </c>
      <c r="U181" s="7">
        <v>11</v>
      </c>
      <c r="V181" s="6">
        <v>11</v>
      </c>
      <c r="W181" s="6">
        <v>11</v>
      </c>
      <c r="X181" s="6">
        <v>11</v>
      </c>
      <c r="Y181" s="6">
        <v>11</v>
      </c>
      <c r="Z181" s="6">
        <v>8</v>
      </c>
      <c r="AA181" s="7" t="s">
        <v>226</v>
      </c>
      <c r="AB181" s="7" t="s">
        <v>226</v>
      </c>
      <c r="AC181" s="6" t="s">
        <v>226</v>
      </c>
      <c r="AD181" s="6" t="s">
        <v>226</v>
      </c>
      <c r="AE181" s="6" t="s">
        <v>226</v>
      </c>
      <c r="AF181" s="8" t="s">
        <v>226</v>
      </c>
      <c r="AG181" s="8" t="s">
        <v>226</v>
      </c>
      <c r="AH181" s="13" t="s">
        <v>226</v>
      </c>
      <c r="AI181" s="7" t="s">
        <v>226</v>
      </c>
      <c r="AJ181" s="6" t="s">
        <v>226</v>
      </c>
      <c r="AK181" s="7" t="s">
        <v>226</v>
      </c>
      <c r="AL181" s="6" t="s">
        <v>226</v>
      </c>
      <c r="AM181" s="63">
        <f t="shared" si="1023"/>
        <v>19</v>
      </c>
      <c r="AN181" s="64">
        <f t="shared" si="1024"/>
        <v>0</v>
      </c>
      <c r="AO181" s="64">
        <f t="shared" si="1025"/>
        <v>0</v>
      </c>
      <c r="AP181" s="64">
        <f t="shared" si="1026"/>
        <v>0</v>
      </c>
      <c r="AQ181" s="64">
        <f t="shared" si="1027"/>
        <v>0</v>
      </c>
      <c r="AR181" s="64">
        <f t="shared" si="1028"/>
        <v>0</v>
      </c>
      <c r="AS181" s="64">
        <f t="shared" si="1029"/>
        <v>0</v>
      </c>
      <c r="AT181" s="64">
        <f t="shared" si="1030"/>
        <v>0</v>
      </c>
      <c r="AU181" s="64">
        <f t="shared" si="1031"/>
        <v>0</v>
      </c>
      <c r="AV181" s="64">
        <f t="shared" si="1032"/>
        <v>12</v>
      </c>
      <c r="AW181" s="64">
        <f t="shared" si="1033"/>
        <v>31</v>
      </c>
      <c r="AX181" s="64">
        <f t="shared" si="1034"/>
        <v>173</v>
      </c>
      <c r="AY181" s="65">
        <f t="shared" si="1035"/>
        <v>173</v>
      </c>
      <c r="AZ181" s="66"/>
      <c r="BA181" s="66"/>
      <c r="BB181" s="66"/>
      <c r="BC181" s="67">
        <f t="shared" si="1036"/>
        <v>0</v>
      </c>
      <c r="BD181" s="64">
        <f t="shared" si="1037"/>
        <v>0</v>
      </c>
      <c r="BE181" s="68"/>
      <c r="BF181" s="68"/>
      <c r="BG181" s="85"/>
      <c r="BH181" s="85"/>
      <c r="BI181" s="85"/>
      <c r="BJ181" s="85"/>
      <c r="BK181" s="85"/>
    </row>
    <row r="182" spans="1:64" s="1" customFormat="1" ht="39.950000000000003" customHeight="1" x14ac:dyDescent="0.45">
      <c r="A182" s="3">
        <v>117</v>
      </c>
      <c r="B182" s="51" t="s">
        <v>206</v>
      </c>
      <c r="C182" s="6">
        <v>2959</v>
      </c>
      <c r="D182" s="5" t="s">
        <v>188</v>
      </c>
      <c r="E182" s="16">
        <v>5</v>
      </c>
      <c r="F182" s="3">
        <v>107030001</v>
      </c>
      <c r="G182" s="4"/>
      <c r="H182" s="6">
        <v>11</v>
      </c>
      <c r="I182" s="6">
        <v>11</v>
      </c>
      <c r="J182" s="6">
        <v>11</v>
      </c>
      <c r="K182" s="6">
        <v>11</v>
      </c>
      <c r="L182" s="6">
        <v>11</v>
      </c>
      <c r="M182" s="7">
        <v>11</v>
      </c>
      <c r="N182" s="7">
        <v>11</v>
      </c>
      <c r="O182" s="6">
        <v>11</v>
      </c>
      <c r="P182" s="6">
        <v>11</v>
      </c>
      <c r="Q182" s="6">
        <v>11</v>
      </c>
      <c r="R182" s="6">
        <v>11</v>
      </c>
      <c r="S182" s="6">
        <v>11</v>
      </c>
      <c r="T182" s="7">
        <v>11</v>
      </c>
      <c r="U182" s="7">
        <v>11</v>
      </c>
      <c r="V182" s="6">
        <v>11</v>
      </c>
      <c r="W182" s="6" t="s">
        <v>226</v>
      </c>
      <c r="X182" s="6" t="s">
        <v>226</v>
      </c>
      <c r="Y182" s="6" t="s">
        <v>226</v>
      </c>
      <c r="Z182" s="6" t="s">
        <v>226</v>
      </c>
      <c r="AA182" s="7" t="s">
        <v>226</v>
      </c>
      <c r="AB182" s="7" t="s">
        <v>226</v>
      </c>
      <c r="AC182" s="8" t="s">
        <v>226</v>
      </c>
      <c r="AD182" s="6" t="s">
        <v>226</v>
      </c>
      <c r="AE182" s="6" t="s">
        <v>226</v>
      </c>
      <c r="AF182" s="8" t="s">
        <v>226</v>
      </c>
      <c r="AG182" s="6" t="s">
        <v>226</v>
      </c>
      <c r="AH182" s="7" t="s">
        <v>226</v>
      </c>
      <c r="AI182" s="13" t="s">
        <v>226</v>
      </c>
      <c r="AJ182" s="6" t="s">
        <v>226</v>
      </c>
      <c r="AK182" s="7" t="s">
        <v>226</v>
      </c>
      <c r="AL182" s="6" t="s">
        <v>226</v>
      </c>
      <c r="AM182" s="63">
        <f>COUNT(H182:AL182)+COUNTIF(H182:AL182,"8д")+COUNTIF(H182:AL182,"8/3")+COUNTIF(H182:AL182,"3/8")+COUNTIF(H182:AL182,"4/8")+COUNTIF(H182:AL182,"8/4")+COUNTIF(H182:AL182,"3/6")+COUNTIF(H182:AL182,"10/1")+COUNTIF(H182:AL182,"5/6")+COUNTIF(H182:AL182,"6/5")+COUNTIF(H182:AL182,"7/4")+COUNTIF(H182:AL182,"4/7")+COUNTIF(H182:AL182,"4д")+COUNTIF(H182:AL182,"2/9")+COUNTIF(H182:AL182,"2д")+COUNTIF(H182:AL182,"4/6")+COUNTIF(H182:AL182,"2/8")+COUNTIF(H182:AL182,"2/1")+COUNTIF(H182:AL182,"6/3")+COUNTIF(H182:AL182,"1/10")</f>
        <v>15</v>
      </c>
      <c r="AN182" s="64">
        <f t="shared" ref="AN182:AN186" si="1208">COUNTIF(H182:AL182,"О")</f>
        <v>0</v>
      </c>
      <c r="AO182" s="64">
        <f t="shared" ref="AO182:AO186" si="1209">COUNTIF(H182:AL182,"Р")</f>
        <v>0</v>
      </c>
      <c r="AP182" s="64">
        <f t="shared" ref="AP182:AP186" si="1210">COUNTIF(H182:AL182,"Б")</f>
        <v>0</v>
      </c>
      <c r="AQ182" s="64">
        <f t="shared" ref="AQ182:AQ186" si="1211">COUNTIF(H182:AL182,"Г")+COUNTIF(H182:AL182,"Д")</f>
        <v>0</v>
      </c>
      <c r="AR182" s="64">
        <f t="shared" ref="AR182:AR186" si="1212">COUNTIF(H182:AL182,"А")</f>
        <v>0</v>
      </c>
      <c r="AS182" s="64">
        <f t="shared" ref="AS182:AS186" si="1213">COUNTIF(H182:AL182,"У")</f>
        <v>0</v>
      </c>
      <c r="AT182" s="64">
        <f t="shared" ref="AT182:AT186" si="1214">COUNTIF(H182:AL182,"П")</f>
        <v>0</v>
      </c>
      <c r="AU182" s="64">
        <f t="shared" ref="AU182:AU186" si="1215">COUNTIF(H182:AL182,"К")+COUNTIF(H182:AL182,"Кд")</f>
        <v>0</v>
      </c>
      <c r="AV182" s="64">
        <f t="shared" ref="AV182:AV186" si="1216">COUNTIF(H182:AL182,"В")</f>
        <v>16</v>
      </c>
      <c r="AW182" s="64">
        <f t="shared" ref="AW182:AW186" si="1217">SUM(AM182:AV182)</f>
        <v>31</v>
      </c>
      <c r="AX182" s="64">
        <f t="shared" ref="AX182:AX186" si="1218">AY182+BD182</f>
        <v>165</v>
      </c>
      <c r="AY182" s="65">
        <f t="shared" ref="AY182" si="1219">SUM(H182:AL182)+COUNTIF(H182:AL182,"8/3")*11+COUNTIF(H182:AL182,"3/8")*11+COUNTIF(H182:AL182,"4/8")*12+COUNTIF(H182:AL182,"8/4")*12+COUNTIF(H182:AL182,"2/9")*11+COUNTIF(H182:AL182,"4/7")*11+COUNTIF(H182:AL182,"7/4")*11+COUNTIF(H182:AL182,"6/5")*11+COUNTIF(H182:AL182,"5/6")*11+COUNTIF(H182:AL182,"4/6")*10+COUNTIF(H182:AL182,"2/1")*3+COUNTIF(H182:AL182,"6/3")*9+COUNTIF(H182:AL182,"2/8")*10+COUNTIF(H182:AL182,"1/10")*11</f>
        <v>165</v>
      </c>
      <c r="AZ182" s="66"/>
      <c r="BA182" s="66"/>
      <c r="BB182" s="66"/>
      <c r="BC182" s="67">
        <f t="shared" ref="BC182" si="1220">COUNTIF(H182:AL182,"8/3")*8+COUNTIF(H182:AL182,"3/8")*3+COUNTIF(H182:AL182,"4/8")*4+COUNTIF(H182:AL182,"8/4")*8+COUNTIF(H182:AL182,"2/9")*2+COUNTIF(H182:AL182,"4/7")*4+COUNTIF(H182:AL182,"7/4")*7+COUNTIF(H182:AL182,"6/5")*6+COUNTIF(H182:AL182,"5/6")*5+COUNTIF(H182:AL182,"4/6")*4+COUNTIF(H182:AL182,"2/1")*2+COUNTIF(H182:AL182,"6/3")*6+COUNTIF(H182:AL182,"2/8")*2+COUNTIF(H182:AL182,"1/10")*1</f>
        <v>0</v>
      </c>
      <c r="BD182" s="64">
        <f t="shared" ref="BD182" si="1221">COUNTIF(H182:AL182,"8д")*8+COUNTIF(H182:AL182,"3д")*3+COUNTIF(H182:AL182,"4д")*4+COUNTIF(H182:AL182,"5д")*5+COUNTIF(H182:AL182,"6д")*6+COUNTIF(H182:AL182,"7д")*7+COUNTIF(H182:AL182,"2д")*2+COUNTIF(H182:AL182,"1д")*1</f>
        <v>0</v>
      </c>
      <c r="BE182" s="68"/>
      <c r="BF182" s="68"/>
      <c r="BG182" s="85"/>
      <c r="BH182" s="85"/>
      <c r="BI182" s="85"/>
      <c r="BJ182" s="85"/>
      <c r="BK182" s="85"/>
    </row>
    <row r="183" spans="1:64" s="1" customFormat="1" ht="39.950000000000003" customHeight="1" x14ac:dyDescent="0.45">
      <c r="A183" s="3">
        <v>118</v>
      </c>
      <c r="B183" s="51" t="s">
        <v>246</v>
      </c>
      <c r="C183" s="6">
        <v>1973</v>
      </c>
      <c r="D183" s="5" t="s">
        <v>173</v>
      </c>
      <c r="E183" s="16">
        <v>3</v>
      </c>
      <c r="F183" s="3">
        <v>10703000</v>
      </c>
      <c r="G183" s="4"/>
      <c r="H183" s="6"/>
      <c r="I183" s="6"/>
      <c r="J183" s="6"/>
      <c r="K183" s="6"/>
      <c r="L183" s="6"/>
      <c r="M183" s="7"/>
      <c r="N183" s="7"/>
      <c r="O183" s="6"/>
      <c r="P183" s="6"/>
      <c r="Q183" s="6" t="s">
        <v>226</v>
      </c>
      <c r="R183" s="6" t="s">
        <v>226</v>
      </c>
      <c r="S183" s="6"/>
      <c r="T183" s="7"/>
      <c r="U183" s="7"/>
      <c r="V183" s="6"/>
      <c r="W183" s="6"/>
      <c r="X183" s="6"/>
      <c r="Y183" s="6"/>
      <c r="Z183" s="6"/>
      <c r="AA183" s="7"/>
      <c r="AB183" s="7"/>
      <c r="AC183" s="8"/>
      <c r="AD183" s="6"/>
      <c r="AE183" s="6"/>
      <c r="AF183" s="8"/>
      <c r="AG183" s="6"/>
      <c r="AH183" s="7"/>
      <c r="AI183" s="13"/>
      <c r="AJ183" s="6"/>
      <c r="AK183" s="7"/>
      <c r="AL183" s="6"/>
      <c r="AM183" s="63">
        <f t="shared" ref="AM183:AM184" si="1222">COUNT(H183:AL183)+COUNTIF(H183:AL183,"8д")+COUNTIF(H183:AL183,"8/3")+COUNTIF(H183:AL183,"3/8")+COUNTIF(H183:AL183,"4/8")+COUNTIF(H183:AL183,"8/4")+COUNTIF(H183:AL183,"3/6")+COUNTIF(H183:AL183,"10/1")+COUNTIF(H183:AL183,"5/6")+COUNTIF(H183:AL183,"6/5")+COUNTIF(H183:AL183,"7/4")+COUNTIF(H183:AL183,"4/7")+COUNTIF(H183:AL183,"4д")+COUNTIF(H183:AL183,"2/9")+COUNTIF(H183:AL183,"2д")+COUNTIF(H183:AL183,"4/6")+COUNTIF(H183:AL183,"2/8")+COUNTIF(H183:AL183,"2/1")+COUNTIF(H183:AL183,"6/3")+COUNTIF(H183:AL183,"1/10")</f>
        <v>0</v>
      </c>
      <c r="AN183" s="64">
        <f t="shared" ref="AN183:AN184" si="1223">COUNTIF(H183:AL183,"О")</f>
        <v>0</v>
      </c>
      <c r="AO183" s="64">
        <f t="shared" ref="AO183:AO184" si="1224">COUNTIF(H183:AL183,"Р")</f>
        <v>0</v>
      </c>
      <c r="AP183" s="64">
        <f t="shared" ref="AP183:AP184" si="1225">COUNTIF(H183:AL183,"Б")</f>
        <v>0</v>
      </c>
      <c r="AQ183" s="64">
        <f t="shared" ref="AQ183:AQ184" si="1226">COUNTIF(H183:AL183,"Г")+COUNTIF(H183:AL183,"Д")</f>
        <v>0</v>
      </c>
      <c r="AR183" s="64">
        <f t="shared" ref="AR183:AR184" si="1227">COUNTIF(H183:AL183,"А")</f>
        <v>0</v>
      </c>
      <c r="AS183" s="64">
        <f t="shared" ref="AS183:AS184" si="1228">COUNTIF(H183:AL183,"У")</f>
        <v>0</v>
      </c>
      <c r="AT183" s="64">
        <f t="shared" ref="AT183:AT184" si="1229">COUNTIF(H183:AL183,"П")</f>
        <v>0</v>
      </c>
      <c r="AU183" s="64">
        <f t="shared" ref="AU183:AU184" si="1230">COUNTIF(H183:AL183,"К")+COUNTIF(H183:AL183,"Кд")</f>
        <v>0</v>
      </c>
      <c r="AV183" s="64">
        <f t="shared" ref="AV183:AV184" si="1231">COUNTIF(H183:AL183,"В")</f>
        <v>2</v>
      </c>
      <c r="AW183" s="64">
        <f t="shared" ref="AW183:AW184" si="1232">SUM(AM183:AV183)</f>
        <v>2</v>
      </c>
      <c r="AX183" s="64">
        <f t="shared" ref="AX183:AX184" si="1233">AY183+BD183</f>
        <v>0</v>
      </c>
      <c r="AY183" s="65">
        <f t="shared" ref="AY183:AY184" si="1234">SUM(H183:AL183)+COUNTIF(H183:AL183,"8/3")*11+COUNTIF(H183:AL183,"3/8")*11+COUNTIF(H183:AL183,"4/8")*12+COUNTIF(H183:AL183,"8/4")*12+COUNTIF(H183:AL183,"2/9")*11+COUNTIF(H183:AL183,"4/7")*11+COUNTIF(H183:AL183,"7/4")*11+COUNTIF(H183:AL183,"6/5")*11+COUNTIF(H183:AL183,"5/6")*11+COUNTIF(H183:AL183,"4/6")*10+COUNTIF(H183:AL183,"2/1")*3+COUNTIF(H183:AL183,"6/3")*9+COUNTIF(H183:AL183,"2/8")*10+COUNTIF(H183:AL183,"1/10")*11</f>
        <v>0</v>
      </c>
      <c r="AZ183" s="66"/>
      <c r="BA183" s="66"/>
      <c r="BB183" s="66"/>
      <c r="BC183" s="67">
        <f t="shared" ref="BC183:BC184" si="1235">COUNTIF(H183:AL183,"8/3")*8+COUNTIF(H183:AL183,"3/8")*3+COUNTIF(H183:AL183,"4/8")*4+COUNTIF(H183:AL183,"8/4")*8+COUNTIF(H183:AL183,"2/9")*2+COUNTIF(H183:AL183,"4/7")*4+COUNTIF(H183:AL183,"7/4")*7+COUNTIF(H183:AL183,"6/5")*6+COUNTIF(H183:AL183,"5/6")*5+COUNTIF(H183:AL183,"4/6")*4+COUNTIF(H183:AL183,"2/1")*2+COUNTIF(H183:AL183,"6/3")*6+COUNTIF(H183:AL183,"2/8")*2+COUNTIF(H183:AL183,"1/10")*1</f>
        <v>0</v>
      </c>
      <c r="BD183" s="64">
        <f t="shared" ref="BD183:BD184" si="1236">COUNTIF(H183:AL183,"8д")*8+COUNTIF(H183:AL183,"3д")*3+COUNTIF(H183:AL183,"4д")*4+COUNTIF(H183:AL183,"5д")*5+COUNTIF(H183:AL183,"6д")*6+COUNTIF(H183:AL183,"7д")*7+COUNTIF(H183:AL183,"2д")*2+COUNTIF(H183:AL183,"1д")*1</f>
        <v>0</v>
      </c>
      <c r="BE183" s="68"/>
      <c r="BF183" s="68"/>
      <c r="BG183" s="85"/>
      <c r="BH183" s="85"/>
      <c r="BI183" s="85"/>
      <c r="BJ183" s="85"/>
      <c r="BK183" s="85"/>
    </row>
    <row r="184" spans="1:64" s="1" customFormat="1" ht="39.950000000000003" customHeight="1" x14ac:dyDescent="0.45">
      <c r="A184" s="3">
        <v>119</v>
      </c>
      <c r="B184" s="51" t="s">
        <v>272</v>
      </c>
      <c r="C184" s="6">
        <v>991</v>
      </c>
      <c r="D184" s="5" t="s">
        <v>173</v>
      </c>
      <c r="E184" s="16">
        <v>3</v>
      </c>
      <c r="F184" s="3">
        <v>107060001</v>
      </c>
      <c r="G184" s="4"/>
      <c r="H184" s="6"/>
      <c r="I184" s="6"/>
      <c r="J184" s="6"/>
      <c r="K184" s="6"/>
      <c r="L184" s="6"/>
      <c r="M184" s="7"/>
      <c r="N184" s="7"/>
      <c r="O184" s="6"/>
      <c r="P184" s="6"/>
      <c r="Q184" s="6"/>
      <c r="R184" s="6"/>
      <c r="S184" s="6">
        <v>11</v>
      </c>
      <c r="T184" s="7">
        <v>11</v>
      </c>
      <c r="U184" s="7">
        <v>11</v>
      </c>
      <c r="V184" s="6">
        <v>11</v>
      </c>
      <c r="W184" s="6">
        <v>11</v>
      </c>
      <c r="X184" s="6">
        <v>8</v>
      </c>
      <c r="Y184" s="6">
        <v>11</v>
      </c>
      <c r="Z184" s="6">
        <v>8</v>
      </c>
      <c r="AA184" s="7">
        <v>8</v>
      </c>
      <c r="AB184" s="7">
        <v>8</v>
      </c>
      <c r="AC184" s="6">
        <v>8</v>
      </c>
      <c r="AD184" s="6">
        <v>8</v>
      </c>
      <c r="AE184" s="6">
        <v>8</v>
      </c>
      <c r="AF184" s="6">
        <v>8</v>
      </c>
      <c r="AG184" s="6"/>
      <c r="AH184" s="7"/>
      <c r="AI184" s="13"/>
      <c r="AJ184" s="6"/>
      <c r="AK184" s="7"/>
      <c r="AL184" s="6"/>
      <c r="AM184" s="63">
        <f t="shared" si="1222"/>
        <v>14</v>
      </c>
      <c r="AN184" s="64">
        <f t="shared" si="1223"/>
        <v>0</v>
      </c>
      <c r="AO184" s="64">
        <f t="shared" si="1224"/>
        <v>0</v>
      </c>
      <c r="AP184" s="64">
        <f t="shared" si="1225"/>
        <v>0</v>
      </c>
      <c r="AQ184" s="64">
        <f t="shared" si="1226"/>
        <v>0</v>
      </c>
      <c r="AR184" s="64">
        <f t="shared" si="1227"/>
        <v>0</v>
      </c>
      <c r="AS184" s="64">
        <f t="shared" si="1228"/>
        <v>0</v>
      </c>
      <c r="AT184" s="64">
        <f t="shared" si="1229"/>
        <v>0</v>
      </c>
      <c r="AU184" s="64">
        <f t="shared" si="1230"/>
        <v>0</v>
      </c>
      <c r="AV184" s="64">
        <f t="shared" si="1231"/>
        <v>0</v>
      </c>
      <c r="AW184" s="64">
        <f t="shared" si="1232"/>
        <v>14</v>
      </c>
      <c r="AX184" s="64">
        <f t="shared" si="1233"/>
        <v>130</v>
      </c>
      <c r="AY184" s="65">
        <f t="shared" si="1234"/>
        <v>130</v>
      </c>
      <c r="AZ184" s="66"/>
      <c r="BA184" s="66"/>
      <c r="BB184" s="66"/>
      <c r="BC184" s="67">
        <f t="shared" si="1235"/>
        <v>0</v>
      </c>
      <c r="BD184" s="64">
        <f t="shared" si="1236"/>
        <v>0</v>
      </c>
      <c r="BE184" s="68"/>
      <c r="BF184" s="68"/>
      <c r="BG184" s="85"/>
      <c r="BH184" s="85"/>
      <c r="BI184" s="85"/>
      <c r="BJ184" s="85"/>
      <c r="BK184" s="85"/>
    </row>
    <row r="185" spans="1:64" s="1" customFormat="1" ht="39.950000000000003" customHeight="1" x14ac:dyDescent="0.45">
      <c r="A185" s="3"/>
      <c r="B185" s="47" t="s">
        <v>272</v>
      </c>
      <c r="C185" s="6">
        <v>991</v>
      </c>
      <c r="D185" s="5" t="s">
        <v>133</v>
      </c>
      <c r="E185" s="16">
        <v>6</v>
      </c>
      <c r="F185" s="3">
        <v>107030001</v>
      </c>
      <c r="G185" s="4"/>
      <c r="H185" s="6"/>
      <c r="I185" s="6"/>
      <c r="J185" s="6"/>
      <c r="K185" s="6"/>
      <c r="L185" s="6"/>
      <c r="M185" s="7"/>
      <c r="N185" s="7"/>
      <c r="O185" s="6"/>
      <c r="P185" s="6"/>
      <c r="Q185" s="6"/>
      <c r="R185" s="6"/>
      <c r="S185" s="6"/>
      <c r="T185" s="7"/>
      <c r="U185" s="7"/>
      <c r="V185" s="6"/>
      <c r="W185" s="6"/>
      <c r="X185" s="6"/>
      <c r="Y185" s="6"/>
      <c r="Z185" s="6"/>
      <c r="AA185" s="7"/>
      <c r="AB185" s="7"/>
      <c r="AC185" s="8"/>
      <c r="AD185" s="6"/>
      <c r="AE185" s="6"/>
      <c r="AF185" s="8"/>
      <c r="AG185" s="6">
        <v>8</v>
      </c>
      <c r="AH185" s="7">
        <v>8</v>
      </c>
      <c r="AI185" s="7">
        <v>8</v>
      </c>
      <c r="AJ185" s="6">
        <v>8</v>
      </c>
      <c r="AK185" s="7">
        <v>8</v>
      </c>
      <c r="AL185" s="6">
        <v>8</v>
      </c>
      <c r="AM185" s="63">
        <f t="shared" ref="AM185" si="1237">COUNT(H185:AL185)+COUNTIF(H185:AL185,"8д")+COUNTIF(H185:AL185,"8/3")+COUNTIF(H185:AL185,"3/8")+COUNTIF(H185:AL185,"4/8")+COUNTIF(H185:AL185,"8/4")+COUNTIF(H185:AL185,"3/6")+COUNTIF(H185:AL185,"10/1")+COUNTIF(H185:AL185,"5/6")+COUNTIF(H185:AL185,"6/5")+COUNTIF(H185:AL185,"7/4")+COUNTIF(H185:AL185,"4/7")+COUNTIF(H185:AL185,"4д")+COUNTIF(H185:AL185,"2/9")+COUNTIF(H185:AL185,"2д")+COUNTIF(H185:AL185,"4/6")+COUNTIF(H185:AL185,"2/8")+COUNTIF(H185:AL185,"2/1")+COUNTIF(H185:AL185,"6/3")+COUNTIF(H185:AL185,"1/10")</f>
        <v>6</v>
      </c>
      <c r="AN185" s="64">
        <f t="shared" ref="AN185" si="1238">COUNTIF(H185:AL185,"О")</f>
        <v>0</v>
      </c>
      <c r="AO185" s="64">
        <f t="shared" ref="AO185" si="1239">COUNTIF(H185:AL185,"Р")</f>
        <v>0</v>
      </c>
      <c r="AP185" s="64">
        <f t="shared" ref="AP185" si="1240">COUNTIF(H185:AL185,"Б")</f>
        <v>0</v>
      </c>
      <c r="AQ185" s="64">
        <f t="shared" ref="AQ185" si="1241">COUNTIF(H185:AL185,"Г")+COUNTIF(H185:AL185,"Д")</f>
        <v>0</v>
      </c>
      <c r="AR185" s="64">
        <f t="shared" ref="AR185" si="1242">COUNTIF(H185:AL185,"А")</f>
        <v>0</v>
      </c>
      <c r="AS185" s="64">
        <f t="shared" ref="AS185" si="1243">COUNTIF(H185:AL185,"У")</f>
        <v>0</v>
      </c>
      <c r="AT185" s="64">
        <f t="shared" ref="AT185" si="1244">COUNTIF(H185:AL185,"П")</f>
        <v>0</v>
      </c>
      <c r="AU185" s="64">
        <f t="shared" ref="AU185" si="1245">COUNTIF(H185:AL185,"К")+COUNTIF(H185:AL185,"Кд")</f>
        <v>0</v>
      </c>
      <c r="AV185" s="64">
        <f t="shared" ref="AV185" si="1246">COUNTIF(H185:AL185,"В")</f>
        <v>0</v>
      </c>
      <c r="AW185" s="64">
        <f t="shared" ref="AW185" si="1247">SUM(AM185:AV185)</f>
        <v>6</v>
      </c>
      <c r="AX185" s="64">
        <f t="shared" ref="AX185" si="1248">AY185+BD185</f>
        <v>48</v>
      </c>
      <c r="AY185" s="65">
        <f t="shared" ref="AY185" si="1249">SUM(H185:AL185)+COUNTIF(H185:AL185,"8/3")*11+COUNTIF(H185:AL185,"3/8")*11+COUNTIF(H185:AL185,"4/8")*12+COUNTIF(H185:AL185,"8/4")*12+COUNTIF(H185:AL185,"2/9")*11+COUNTIF(H185:AL185,"4/7")*11+COUNTIF(H185:AL185,"7/4")*11+COUNTIF(H185:AL185,"6/5")*11+COUNTIF(H185:AL185,"5/6")*11+COUNTIF(H185:AL185,"4/6")*10+COUNTIF(H185:AL185,"2/1")*3+COUNTIF(H185:AL185,"6/3")*9+COUNTIF(H185:AL185,"2/8")*10+COUNTIF(H185:AL185,"1/10")*11</f>
        <v>48</v>
      </c>
      <c r="AZ185" s="66"/>
      <c r="BA185" s="66"/>
      <c r="BB185" s="66">
        <v>8</v>
      </c>
      <c r="BC185" s="67">
        <f t="shared" ref="BC185" si="1250">COUNTIF(H185:AL185,"8/3")*8+COUNTIF(H185:AL185,"3/8")*3+COUNTIF(H185:AL185,"4/8")*4+COUNTIF(H185:AL185,"8/4")*8+COUNTIF(H185:AL185,"2/9")*2+COUNTIF(H185:AL185,"4/7")*4+COUNTIF(H185:AL185,"7/4")*7+COUNTIF(H185:AL185,"6/5")*6+COUNTIF(H185:AL185,"5/6")*5+COUNTIF(H185:AL185,"4/6")*4+COUNTIF(H185:AL185,"2/1")*2+COUNTIF(H185:AL185,"6/3")*6+COUNTIF(H185:AL185,"2/8")*2+COUNTIF(H185:AL185,"1/10")*1</f>
        <v>0</v>
      </c>
      <c r="BD185" s="64">
        <f t="shared" ref="BD185" si="1251">COUNTIF(H185:AL185,"8д")*8+COUNTIF(H185:AL185,"3д")*3+COUNTIF(H185:AL185,"4д")*4+COUNTIF(H185:AL185,"5д")*5+COUNTIF(H185:AL185,"6д")*6+COUNTIF(H185:AL185,"7д")*7+COUNTIF(H185:AL185,"2д")*2+COUNTIF(H185:AL185,"1д")*1</f>
        <v>0</v>
      </c>
      <c r="BE185" s="68"/>
      <c r="BF185" s="68"/>
      <c r="BG185" s="85"/>
      <c r="BH185" s="85"/>
      <c r="BI185" s="85"/>
      <c r="BJ185" s="85"/>
      <c r="BK185" s="85"/>
    </row>
    <row r="186" spans="1:64" s="1" customFormat="1" ht="45" customHeight="1" x14ac:dyDescent="0.45">
      <c r="A186" s="3">
        <v>120</v>
      </c>
      <c r="B186" s="38" t="s">
        <v>137</v>
      </c>
      <c r="C186" s="16">
        <v>1939</v>
      </c>
      <c r="D186" s="5" t="s">
        <v>138</v>
      </c>
      <c r="E186" s="16">
        <v>5</v>
      </c>
      <c r="F186" s="3">
        <v>107030001</v>
      </c>
      <c r="G186" s="4"/>
      <c r="H186" s="6">
        <v>8</v>
      </c>
      <c r="I186" s="6">
        <v>8</v>
      </c>
      <c r="J186" s="6">
        <v>8</v>
      </c>
      <c r="K186" s="8" t="s">
        <v>288</v>
      </c>
      <c r="L186" s="6">
        <v>8</v>
      </c>
      <c r="M186" s="7">
        <v>8</v>
      </c>
      <c r="N186" s="7">
        <v>8</v>
      </c>
      <c r="O186" s="6">
        <v>8</v>
      </c>
      <c r="P186" s="6">
        <v>8</v>
      </c>
      <c r="Q186" s="6">
        <v>8</v>
      </c>
      <c r="R186" s="6">
        <v>8</v>
      </c>
      <c r="S186" s="6">
        <v>11</v>
      </c>
      <c r="T186" s="7">
        <v>11</v>
      </c>
      <c r="U186" s="7">
        <v>11</v>
      </c>
      <c r="V186" s="6">
        <v>11</v>
      </c>
      <c r="W186" s="6">
        <v>11</v>
      </c>
      <c r="X186" s="6">
        <v>11</v>
      </c>
      <c r="Y186" s="6">
        <v>8</v>
      </c>
      <c r="Z186" s="6">
        <v>11</v>
      </c>
      <c r="AA186" s="7">
        <v>8</v>
      </c>
      <c r="AB186" s="7" t="s">
        <v>225</v>
      </c>
      <c r="AC186" s="6" t="s">
        <v>226</v>
      </c>
      <c r="AD186" s="6" t="s">
        <v>226</v>
      </c>
      <c r="AE186" s="6" t="s">
        <v>226</v>
      </c>
      <c r="AF186" s="6" t="s">
        <v>226</v>
      </c>
      <c r="AG186" s="6" t="s">
        <v>226</v>
      </c>
      <c r="AH186" s="7" t="s">
        <v>226</v>
      </c>
      <c r="AI186" s="7" t="s">
        <v>225</v>
      </c>
      <c r="AJ186" s="6">
        <v>8</v>
      </c>
      <c r="AK186" s="7">
        <v>8</v>
      </c>
      <c r="AL186" s="6">
        <v>8</v>
      </c>
      <c r="AM186" s="63">
        <f>COUNT(H186:AL186)+COUNTIF(H186:AL186,"8д")+COUNTIF(H186:AL186,"8/3")+COUNTIF(H186:AL186,"3/8")+COUNTIF(H186:AL186,"4/8")+COUNTIF(H186:AL186,"8/4")+COUNTIF(H186:AL186,"3/6")+COUNTIF(H186:AL186,"10/1")+COUNTIF(H186:AL186,"5/6")+COUNTIF(H186:AL186,"6/5")+COUNTIF(H186:AL186,"7/4")+COUNTIF(H186:AL186,"4/7")+COUNTIF(H186:AL186,"4д")+COUNTIF(H186:AL186,"2/9")+COUNTIF(H186:AL186,"2д")+COUNTIF(H186:AL186,"4/6")+COUNTIF(H186:AL186,"2/8")+COUNTIF(H186:AL186,"2/1")+COUNTIF(H186:AL186,"6/3")+COUNTIF(H186:AL186,"4/4")+COUNTIF(H186:AL186,"2/6")+COUNTIF(H186:AL186,"5/3")+COUNTIF(H186:AL186,"3/5")+COUNTIF(H186:AL186,"6/2")</f>
        <v>24</v>
      </c>
      <c r="AN186" s="64">
        <f t="shared" si="1208"/>
        <v>0</v>
      </c>
      <c r="AO186" s="64">
        <f t="shared" si="1209"/>
        <v>0</v>
      </c>
      <c r="AP186" s="64">
        <f t="shared" si="1210"/>
        <v>0</v>
      </c>
      <c r="AQ186" s="64">
        <f t="shared" si="1211"/>
        <v>0</v>
      </c>
      <c r="AR186" s="64">
        <f t="shared" si="1212"/>
        <v>0</v>
      </c>
      <c r="AS186" s="64">
        <f t="shared" si="1213"/>
        <v>0</v>
      </c>
      <c r="AT186" s="64">
        <f t="shared" si="1214"/>
        <v>0</v>
      </c>
      <c r="AU186" s="64">
        <f t="shared" si="1215"/>
        <v>0</v>
      </c>
      <c r="AV186" s="64">
        <f t="shared" si="1216"/>
        <v>6</v>
      </c>
      <c r="AW186" s="64">
        <f t="shared" si="1217"/>
        <v>30</v>
      </c>
      <c r="AX186" s="64">
        <f t="shared" si="1218"/>
        <v>221</v>
      </c>
      <c r="AY186" s="65">
        <f>SUM(H186:AL186)+COUNTIF(H186:AL186,"8/3")*11+COUNTIF(H186:AL186,"3/8")*11+COUNTIF(H186:AL186,"4/8")*12+COUNTIF(H186:AL186,"8/4")*12+COUNTIF(H186:AL186,"2/9")*11+COUNTIF(H186:AL186,"4/7")*11+COUNTIF(H186:AL186,"7/4")*11+COUNTIF(H186:AL186,"6/5")*11+COUNTIF(H186:AL186,"5/6")*11+COUNTIF(H186:AL186,"4/6")*10+COUNTIF(H186:AL186,"2/1")*3+COUNTIF(H186:AL186,"6/3")*9+COUNTIF(H186:AL186,"2/8")*10+COUNTIF(H186:AL186,"1/10")*11+COUNTIF(H186:AL186,"4/4")*8+COUNTIF(H186:AL186,"2/6")*8+COUNTIF(H186:AL186,"5/3")*8+COUNTIF(H186:AL186,"3/5")*8+COUNTIF(H186:AL186,"6/2")*8+COUNTIF(H186:AL186,"7/1")*8</f>
        <v>205</v>
      </c>
      <c r="AZ186" s="66"/>
      <c r="BA186" s="66"/>
      <c r="BB186" s="66">
        <v>8</v>
      </c>
      <c r="BC186" s="67">
        <f>COUNTIF(H186:AL186,"8/3")*8+COUNTIF(H186:AL186,"3/8")*3+COUNTIF(H186:AL186,"4/8")*4+COUNTIF(H186:AL186,"8/4")*8+COUNTIF(H186:AL186,"2/9")*2+COUNTIF(H186:AL186,"4/7")*4+COUNTIF(H186:AL186,"7/4")*7+COUNTIF(H186:AL186,"6/5")*6+COUNTIF(H186:AL186,"5/6")*5+COUNTIF(H186:AL186,"4/6")*4+COUNTIF(H186:AL186,"2/1")*2+COUNTIF(H186:AL186,"6/3")*6+COUNTIF(H186:AL186,"2/8")*2+COUNTIF(H186:AL186,"1/10")*1+COUNTIF(H186:AL186,"2/6")*2+COUNTIF(H186:AL186,"4/4")*4+COUNTIF(H186:AL186,"5/3")*5+COUNTIF(H186:AL186,"3/5")*3+COUNTIF(H186:AL186,"6/2")*6+COUNTIF(H186:AL186,"7/1")*7</f>
        <v>7</v>
      </c>
      <c r="BD186" s="64">
        <f t="shared" si="1037"/>
        <v>16</v>
      </c>
      <c r="BE186" s="68"/>
      <c r="BF186" s="68"/>
      <c r="BG186" s="85"/>
      <c r="BH186" s="85"/>
      <c r="BI186" s="85"/>
      <c r="BJ186" s="85"/>
      <c r="BK186" s="85"/>
    </row>
    <row r="187" spans="1:64" s="1" customFormat="1" ht="46.5" customHeight="1" x14ac:dyDescent="0.45">
      <c r="A187" s="3">
        <v>121</v>
      </c>
      <c r="B187" s="46" t="s">
        <v>205</v>
      </c>
      <c r="C187" s="16">
        <v>1914</v>
      </c>
      <c r="D187" s="5" t="s">
        <v>188</v>
      </c>
      <c r="E187" s="16">
        <v>5</v>
      </c>
      <c r="F187" s="3">
        <v>107030001</v>
      </c>
      <c r="G187" s="4"/>
      <c r="H187" s="6" t="s">
        <v>226</v>
      </c>
      <c r="I187" s="6" t="s">
        <v>226</v>
      </c>
      <c r="J187" s="6" t="s">
        <v>226</v>
      </c>
      <c r="K187" s="6" t="s">
        <v>226</v>
      </c>
      <c r="L187" s="8" t="s">
        <v>226</v>
      </c>
      <c r="M187" s="13" t="s">
        <v>226</v>
      </c>
      <c r="N187" s="13" t="s">
        <v>226</v>
      </c>
      <c r="O187" s="6" t="s">
        <v>226</v>
      </c>
      <c r="P187" s="6" t="s">
        <v>226</v>
      </c>
      <c r="Q187" s="8" t="s">
        <v>226</v>
      </c>
      <c r="R187" s="6" t="s">
        <v>226</v>
      </c>
      <c r="S187" s="8" t="s">
        <v>226</v>
      </c>
      <c r="T187" s="7" t="s">
        <v>226</v>
      </c>
      <c r="U187" s="7" t="s">
        <v>226</v>
      </c>
      <c r="V187" s="6" t="s">
        <v>226</v>
      </c>
      <c r="W187" s="6">
        <v>11</v>
      </c>
      <c r="X187" s="6">
        <v>11</v>
      </c>
      <c r="Y187" s="6">
        <v>11</v>
      </c>
      <c r="Z187" s="6">
        <v>11</v>
      </c>
      <c r="AA187" s="7">
        <v>11</v>
      </c>
      <c r="AB187" s="7">
        <v>11</v>
      </c>
      <c r="AC187" s="6">
        <v>11</v>
      </c>
      <c r="AD187" s="6">
        <v>11</v>
      </c>
      <c r="AE187" s="6">
        <v>11</v>
      </c>
      <c r="AF187" s="6">
        <v>11</v>
      </c>
      <c r="AG187" s="6">
        <v>11</v>
      </c>
      <c r="AH187" s="7">
        <v>11</v>
      </c>
      <c r="AI187" s="7">
        <v>11</v>
      </c>
      <c r="AJ187" s="6">
        <v>11</v>
      </c>
      <c r="AK187" s="7">
        <v>11</v>
      </c>
      <c r="AL187" s="6">
        <v>11</v>
      </c>
      <c r="AM187" s="63">
        <f>COUNT(H187:AL187)+COUNTIF(H187:AL187,"8д")+COUNTIF(H187:AL187,"8/3")+COUNTIF(H187:AL187,"3/8")+COUNTIF(H187:AL187,"4/8")+COUNTIF(H187:AL187,"8/4")+COUNTIF(H187:AL187,"3/6")+COUNTIF(H187:AL187,"10/1")+COUNTIF(H187:AL187,"5/6")+COUNTIF(H187:AL187,"6/5")+COUNTIF(H187:AL187,"7/4")+COUNTIF(H187:AL187,"4/7")+COUNTIF(H187:AL187,"4д")+COUNTIF(H187:AL187,"2/9")+COUNTIF(H187:AL187,"2д")+COUNTIF(H187:AL187,"4/6")+COUNTIF(H187:AL187,"2/8")+COUNTIF(H187:AL187,"2/1")+COUNTIF(H187:AL187,"6/3")+COUNTIF(H187:AL187,"1/10")</f>
        <v>16</v>
      </c>
      <c r="AN187" s="64">
        <f t="shared" si="1024"/>
        <v>0</v>
      </c>
      <c r="AO187" s="64">
        <f t="shared" si="1025"/>
        <v>0</v>
      </c>
      <c r="AP187" s="64">
        <f t="shared" si="1026"/>
        <v>0</v>
      </c>
      <c r="AQ187" s="64">
        <f t="shared" si="1027"/>
        <v>0</v>
      </c>
      <c r="AR187" s="64">
        <f t="shared" si="1028"/>
        <v>0</v>
      </c>
      <c r="AS187" s="64">
        <f t="shared" si="1029"/>
        <v>0</v>
      </c>
      <c r="AT187" s="64">
        <f t="shared" si="1030"/>
        <v>0</v>
      </c>
      <c r="AU187" s="64">
        <f t="shared" si="1031"/>
        <v>0</v>
      </c>
      <c r="AV187" s="64">
        <f t="shared" si="1032"/>
        <v>15</v>
      </c>
      <c r="AW187" s="64">
        <f t="shared" si="1033"/>
        <v>31</v>
      </c>
      <c r="AX187" s="64">
        <f t="shared" si="1034"/>
        <v>176</v>
      </c>
      <c r="AY187" s="65">
        <f t="shared" si="1035"/>
        <v>176</v>
      </c>
      <c r="AZ187" s="66"/>
      <c r="BA187" s="66"/>
      <c r="BB187" s="66">
        <v>11</v>
      </c>
      <c r="BC187" s="67">
        <f t="shared" si="1036"/>
        <v>0</v>
      </c>
      <c r="BD187" s="64">
        <f t="shared" si="1037"/>
        <v>0</v>
      </c>
      <c r="BE187" s="68"/>
      <c r="BF187" s="68"/>
      <c r="BG187" s="85"/>
      <c r="BH187" s="85"/>
      <c r="BI187" s="85"/>
      <c r="BJ187" s="85"/>
      <c r="BK187" s="85"/>
    </row>
    <row r="188" spans="1:64" s="1" customFormat="1" ht="54.75" customHeight="1" x14ac:dyDescent="0.45">
      <c r="A188" s="3">
        <v>122</v>
      </c>
      <c r="B188" s="40" t="s">
        <v>212</v>
      </c>
      <c r="C188" s="16">
        <v>997</v>
      </c>
      <c r="D188" s="30" t="s">
        <v>89</v>
      </c>
      <c r="E188" s="16">
        <v>9</v>
      </c>
      <c r="F188" s="3">
        <v>107140010</v>
      </c>
      <c r="G188" s="4"/>
      <c r="H188" s="6" t="s">
        <v>226</v>
      </c>
      <c r="I188" s="6" t="s">
        <v>226</v>
      </c>
      <c r="J188" s="6" t="s">
        <v>226</v>
      </c>
      <c r="K188" s="6" t="s">
        <v>226</v>
      </c>
      <c r="L188" s="6" t="s">
        <v>226</v>
      </c>
      <c r="M188" s="7" t="s">
        <v>226</v>
      </c>
      <c r="N188" s="7" t="s">
        <v>226</v>
      </c>
      <c r="O188" s="6" t="s">
        <v>226</v>
      </c>
      <c r="P188" s="6" t="s">
        <v>226</v>
      </c>
      <c r="Q188" s="6" t="s">
        <v>226</v>
      </c>
      <c r="R188" s="6" t="s">
        <v>226</v>
      </c>
      <c r="S188" s="6" t="s">
        <v>226</v>
      </c>
      <c r="T188" s="7" t="s">
        <v>226</v>
      </c>
      <c r="U188" s="7" t="s">
        <v>226</v>
      </c>
      <c r="V188" s="6" t="s">
        <v>225</v>
      </c>
      <c r="W188" s="6">
        <v>11</v>
      </c>
      <c r="X188" s="6">
        <v>11</v>
      </c>
      <c r="Y188" s="8" t="s">
        <v>281</v>
      </c>
      <c r="Z188" s="8" t="s">
        <v>281</v>
      </c>
      <c r="AA188" s="13" t="s">
        <v>281</v>
      </c>
      <c r="AB188" s="13" t="s">
        <v>281</v>
      </c>
      <c r="AC188" s="8" t="s">
        <v>281</v>
      </c>
      <c r="AD188" s="8" t="s">
        <v>281</v>
      </c>
      <c r="AE188" s="6">
        <v>11</v>
      </c>
      <c r="AF188" s="6">
        <v>11</v>
      </c>
      <c r="AG188" s="8" t="s">
        <v>281</v>
      </c>
      <c r="AH188" s="7">
        <v>11</v>
      </c>
      <c r="AI188" s="7">
        <v>11</v>
      </c>
      <c r="AJ188" s="6"/>
      <c r="AK188" s="7"/>
      <c r="AL188" s="6"/>
      <c r="AM188" s="63">
        <f t="shared" ref="AM188" si="1252">COUNT(H188:AL188)+COUNTIF(H188:AL188,"8д")+COUNTIF(H188:AL188,"8/3")+COUNTIF(H188:AL188,"3/8")+COUNTIF(H188:AL188,"4/8")+COUNTIF(H188:AL188,"8/4")+COUNTIF(H188:AL188,"3/6")+COUNTIF(H188:AL188,"10/1")+COUNTIF(H188:AL188,"5/6")+COUNTIF(H188:AL188,"6/5")+COUNTIF(H188:AL188,"7/4")+COUNTIF(H188:AL188,"4/7")+COUNTIF(H188:AL188,"4д")+COUNTIF(H188:AL188,"2/9")+COUNTIF(H188:AL188,"2д")+COUNTIF(H188:AL188,"4/6")+COUNTIF(H188:AL188,"2/8")+COUNTIF(H188:AL188,"2/1")+COUNTIF(H188:AL188,"6/3")</f>
        <v>14</v>
      </c>
      <c r="AN188" s="64">
        <f t="shared" ref="AN188" si="1253">COUNTIF(H188:AL188,"О")</f>
        <v>0</v>
      </c>
      <c r="AO188" s="64">
        <f t="shared" ref="AO188" si="1254">COUNTIF(H188:AL188,"Р")</f>
        <v>0</v>
      </c>
      <c r="AP188" s="64">
        <f t="shared" ref="AP188" si="1255">COUNTIF(H188:AL188,"Б")</f>
        <v>0</v>
      </c>
      <c r="AQ188" s="64">
        <f t="shared" ref="AQ188" si="1256">COUNTIF(H188:AL188,"Г")+COUNTIF(H188:AL188,"Д")</f>
        <v>0</v>
      </c>
      <c r="AR188" s="64">
        <f t="shared" ref="AR188" si="1257">COUNTIF(H188:AL188,"А")</f>
        <v>0</v>
      </c>
      <c r="AS188" s="64">
        <f t="shared" ref="AS188" si="1258">COUNTIF(H188:AL188,"У")</f>
        <v>0</v>
      </c>
      <c r="AT188" s="64">
        <f t="shared" ref="AT188" si="1259">COUNTIF(H188:AL188,"П")</f>
        <v>0</v>
      </c>
      <c r="AU188" s="64">
        <f t="shared" ref="AU188" si="1260">COUNTIF(H188:AL188,"К")+COUNTIF(H188:AL188,"Кд")</f>
        <v>0</v>
      </c>
      <c r="AV188" s="64">
        <f t="shared" ref="AV188" si="1261">COUNTIF(H188:AL188,"В")</f>
        <v>14</v>
      </c>
      <c r="AW188" s="64">
        <f t="shared" ref="AW188" si="1262">SUM(AM188:AV188)</f>
        <v>28</v>
      </c>
      <c r="AX188" s="64">
        <f t="shared" ref="AX188" si="1263">AY188+BD188</f>
        <v>151</v>
      </c>
      <c r="AY188" s="65">
        <f t="shared" ref="AY188" si="1264">SUM(H188:AL188)+COUNTIF(H188:AL188,"8/3")*11+COUNTIF(H188:AL188,"3/8")*11+COUNTIF(H188:AL188,"4/8")*12+COUNTIF(H188:AL188,"8/4")*12+COUNTIF(H188:AL188,"2/9")*11+COUNTIF(H188:AL188,"4/7")*11+COUNTIF(H188:AL188,"7/4")*11+COUNTIF(H188:AL188,"6/5")*11+COUNTIF(H188:AL188,"5/6")*11+COUNTIF(H188:AL188,"4/6")*10+COUNTIF(H188:AL188,"2/1")*3+COUNTIF(H188:AL188,"6/3")*9+COUNTIF(H188:AL188,"2/8")*10+COUNTIF(H188:AL188,"1/10")*11</f>
        <v>143</v>
      </c>
      <c r="AZ188" s="66"/>
      <c r="BA188" s="66"/>
      <c r="BB188" s="66"/>
      <c r="BC188" s="67">
        <f t="shared" ref="BC188" si="1265">COUNTIF(H188:AL188,"8/3")*8+COUNTIF(H188:AL188,"3/8")*3+COUNTIF(H188:AL188,"4/8")*4+COUNTIF(H188:AL188,"8/4")*8+COUNTIF(H188:AL188,"2/9")*2+COUNTIF(H188:AL188,"4/7")*4+COUNTIF(H188:AL188,"7/4")*7+COUNTIF(H188:AL188,"6/5")*6+COUNTIF(H188:AL188,"5/6")*5+COUNTIF(H188:AL188,"4/6")*4+COUNTIF(H188:AL188,"2/1")*2+COUNTIF(H188:AL188,"6/3")*6+COUNTIF(H188:AL188,"2/8")*2+COUNTIF(H188:AL188,"1/10")*1</f>
        <v>28</v>
      </c>
      <c r="BD188" s="64">
        <f t="shared" ref="BD188" si="1266">COUNTIF(H188:AL188,"8д")*8+COUNTIF(H188:AL188,"3д")*3+COUNTIF(H188:AL188,"4д")*4+COUNTIF(H188:AL188,"5д")*5+COUNTIF(H188:AL188,"6д")*6+COUNTIF(H188:AL188,"7д")*7+COUNTIF(H188:AL188,"2д")*2+COUNTIF(H188:AL188,"1д")*1</f>
        <v>8</v>
      </c>
      <c r="BE188" s="68"/>
      <c r="BF188" s="68"/>
      <c r="BG188" s="85">
        <f>108188/163.33*AY188</f>
        <v>94721.631053694975</v>
      </c>
      <c r="BH188" s="85">
        <f>108188/163.3*BC188/2</f>
        <v>9275.1500306184935</v>
      </c>
      <c r="BI188" s="85">
        <f>108188/163.33*BD188</f>
        <v>5299.1122267801384</v>
      </c>
      <c r="BJ188" s="85">
        <f t="shared" ref="BJ188:BJ189" si="1267">BG188*0.2</f>
        <v>18944.326210738996</v>
      </c>
      <c r="BK188" s="85"/>
      <c r="BL188" s="87">
        <f t="shared" ref="BL188:BL189" si="1268">BG188+BH188+BI188+BJ188+BK188</f>
        <v>128240.21952183259</v>
      </c>
    </row>
    <row r="189" spans="1:64" s="1" customFormat="1" ht="54.75" customHeight="1" x14ac:dyDescent="0.45">
      <c r="A189" s="3"/>
      <c r="B189" s="40" t="s">
        <v>212</v>
      </c>
      <c r="C189" s="16">
        <v>997</v>
      </c>
      <c r="D189" s="30" t="s">
        <v>89</v>
      </c>
      <c r="E189" s="16">
        <v>9</v>
      </c>
      <c r="F189" s="3">
        <v>107060003</v>
      </c>
      <c r="G189" s="4"/>
      <c r="H189" s="6"/>
      <c r="I189" s="6"/>
      <c r="J189" s="6"/>
      <c r="K189" s="6"/>
      <c r="L189" s="6"/>
      <c r="M189" s="7"/>
      <c r="N189" s="7"/>
      <c r="O189" s="6"/>
      <c r="P189" s="6"/>
      <c r="Q189" s="6"/>
      <c r="R189" s="6"/>
      <c r="S189" s="6"/>
      <c r="T189" s="7"/>
      <c r="U189" s="7"/>
      <c r="V189" s="6"/>
      <c r="W189" s="6"/>
      <c r="X189" s="6"/>
      <c r="Y189" s="8"/>
      <c r="Z189" s="8"/>
      <c r="AA189" s="13"/>
      <c r="AB189" s="13"/>
      <c r="AC189" s="8"/>
      <c r="AD189" s="8"/>
      <c r="AE189" s="6"/>
      <c r="AF189" s="6"/>
      <c r="AG189" s="8"/>
      <c r="AH189" s="7"/>
      <c r="AI189" s="7"/>
      <c r="AJ189" s="6">
        <v>11</v>
      </c>
      <c r="AK189" s="7">
        <v>11</v>
      </c>
      <c r="AL189" s="6">
        <v>11</v>
      </c>
      <c r="AM189" s="63">
        <f t="shared" ref="AM189" si="1269">COUNT(H189:AL189)+COUNTIF(H189:AL189,"8д")+COUNTIF(H189:AL189,"8/3")+COUNTIF(H189:AL189,"3/8")+COUNTIF(H189:AL189,"4/8")+COUNTIF(H189:AL189,"8/4")+COUNTIF(H189:AL189,"3/6")+COUNTIF(H189:AL189,"10/1")+COUNTIF(H189:AL189,"5/6")+COUNTIF(H189:AL189,"6/5")+COUNTIF(H189:AL189,"7/4")+COUNTIF(H189:AL189,"4/7")+COUNTIF(H189:AL189,"4д")+COUNTIF(H189:AL189,"2/9")+COUNTIF(H189:AL189,"2д")+COUNTIF(H189:AL189,"4/6")+COUNTIF(H189:AL189,"2/8")+COUNTIF(H189:AL189,"2/1")+COUNTIF(H189:AL189,"6/3")</f>
        <v>3</v>
      </c>
      <c r="AN189" s="64">
        <f t="shared" ref="AN189" si="1270">COUNTIF(H189:AL189,"О")</f>
        <v>0</v>
      </c>
      <c r="AO189" s="64">
        <f t="shared" ref="AO189" si="1271">COUNTIF(H189:AL189,"Р")</f>
        <v>0</v>
      </c>
      <c r="AP189" s="64">
        <f t="shared" ref="AP189" si="1272">COUNTIF(H189:AL189,"Б")</f>
        <v>0</v>
      </c>
      <c r="AQ189" s="64">
        <f t="shared" ref="AQ189" si="1273">COUNTIF(H189:AL189,"Г")+COUNTIF(H189:AL189,"Д")</f>
        <v>0</v>
      </c>
      <c r="AR189" s="64">
        <f t="shared" ref="AR189" si="1274">COUNTIF(H189:AL189,"А")</f>
        <v>0</v>
      </c>
      <c r="AS189" s="64">
        <f t="shared" ref="AS189" si="1275">COUNTIF(H189:AL189,"У")</f>
        <v>0</v>
      </c>
      <c r="AT189" s="64">
        <f t="shared" ref="AT189" si="1276">COUNTIF(H189:AL189,"П")</f>
        <v>0</v>
      </c>
      <c r="AU189" s="64">
        <f t="shared" ref="AU189" si="1277">COUNTIF(H189:AL189,"К")+COUNTIF(H189:AL189,"Кд")</f>
        <v>0</v>
      </c>
      <c r="AV189" s="64">
        <f t="shared" ref="AV189" si="1278">COUNTIF(H189:AL189,"В")</f>
        <v>0</v>
      </c>
      <c r="AW189" s="64">
        <f t="shared" ref="AW189" si="1279">SUM(AM189:AV189)</f>
        <v>3</v>
      </c>
      <c r="AX189" s="64">
        <f t="shared" ref="AX189" si="1280">AY189+BD189</f>
        <v>33</v>
      </c>
      <c r="AY189" s="65">
        <f t="shared" ref="AY189" si="1281">SUM(H189:AL189)+COUNTIF(H189:AL189,"8/3")*11+COUNTIF(H189:AL189,"3/8")*11+COUNTIF(H189:AL189,"4/8")*12+COUNTIF(H189:AL189,"8/4")*12+COUNTIF(H189:AL189,"2/9")*11+COUNTIF(H189:AL189,"4/7")*11+COUNTIF(H189:AL189,"7/4")*11+COUNTIF(H189:AL189,"6/5")*11+COUNTIF(H189:AL189,"5/6")*11+COUNTIF(H189:AL189,"4/6")*10+COUNTIF(H189:AL189,"2/1")*3+COUNTIF(H189:AL189,"6/3")*9+COUNTIF(H189:AL189,"2/8")*10+COUNTIF(H189:AL189,"1/10")*11</f>
        <v>33</v>
      </c>
      <c r="AZ189" s="66"/>
      <c r="BA189" s="66"/>
      <c r="BB189" s="66">
        <v>11</v>
      </c>
      <c r="BC189" s="67">
        <f t="shared" ref="BC189" si="1282">COUNTIF(H189:AL189,"8/3")*8+COUNTIF(H189:AL189,"3/8")*3+COUNTIF(H189:AL189,"4/8")*4+COUNTIF(H189:AL189,"8/4")*8+COUNTIF(H189:AL189,"2/9")*2+COUNTIF(H189:AL189,"4/7")*4+COUNTIF(H189:AL189,"7/4")*7+COUNTIF(H189:AL189,"6/5")*6+COUNTIF(H189:AL189,"5/6")*5+COUNTIF(H189:AL189,"4/6")*4+COUNTIF(H189:AL189,"2/1")*2+COUNTIF(H189:AL189,"6/3")*6+COUNTIF(H189:AL189,"2/8")*2+COUNTIF(H189:AL189,"1/10")*1</f>
        <v>0</v>
      </c>
      <c r="BD189" s="64">
        <f t="shared" ref="BD189" si="1283">COUNTIF(H189:AL189,"8д")*8+COUNTIF(H189:AL189,"3д")*3+COUNTIF(H189:AL189,"4д")*4+COUNTIF(H189:AL189,"5д")*5+COUNTIF(H189:AL189,"6д")*6+COUNTIF(H189:AL189,"7д")*7+COUNTIF(H189:AL189,"2д")*2+COUNTIF(H189:AL189,"1д")*1</f>
        <v>0</v>
      </c>
      <c r="BE189" s="68"/>
      <c r="BF189" s="68"/>
      <c r="BG189" s="85">
        <f>108188/163.33*AY189</f>
        <v>21858.837935468069</v>
      </c>
      <c r="BH189" s="85">
        <f>108188/163.3*11/2</f>
        <v>3643.8089406001227</v>
      </c>
      <c r="BI189" s="85">
        <f>108188/163.33*BD189</f>
        <v>0</v>
      </c>
      <c r="BJ189" s="85">
        <f t="shared" si="1267"/>
        <v>4371.7675870936137</v>
      </c>
      <c r="BK189" s="85"/>
      <c r="BL189" s="87">
        <f t="shared" si="1268"/>
        <v>29874.414463161807</v>
      </c>
    </row>
    <row r="190" spans="1:64" s="1" customFormat="1" ht="48" customHeight="1" x14ac:dyDescent="0.45">
      <c r="A190" s="3">
        <v>123</v>
      </c>
      <c r="B190" s="40" t="s">
        <v>232</v>
      </c>
      <c r="C190" s="16">
        <v>998</v>
      </c>
      <c r="D190" s="5" t="s">
        <v>173</v>
      </c>
      <c r="E190" s="16">
        <v>3</v>
      </c>
      <c r="F190" s="3">
        <v>107060001</v>
      </c>
      <c r="G190" s="4"/>
      <c r="H190" s="6" t="s">
        <v>226</v>
      </c>
      <c r="I190" s="8" t="s">
        <v>226</v>
      </c>
      <c r="J190" s="6" t="s">
        <v>226</v>
      </c>
      <c r="K190" s="8" t="s">
        <v>226</v>
      </c>
      <c r="L190" s="6" t="s">
        <v>226</v>
      </c>
      <c r="M190" s="13" t="s">
        <v>226</v>
      </c>
      <c r="N190" s="7" t="s">
        <v>226</v>
      </c>
      <c r="O190" s="8" t="s">
        <v>226</v>
      </c>
      <c r="P190" s="6" t="s">
        <v>226</v>
      </c>
      <c r="Q190" s="8" t="s">
        <v>226</v>
      </c>
      <c r="R190" s="6" t="s">
        <v>226</v>
      </c>
      <c r="S190" s="8" t="s">
        <v>226</v>
      </c>
      <c r="T190" s="7" t="s">
        <v>226</v>
      </c>
      <c r="U190" s="13" t="s">
        <v>226</v>
      </c>
      <c r="V190" s="6" t="s">
        <v>226</v>
      </c>
      <c r="W190" s="6">
        <v>11</v>
      </c>
      <c r="X190" s="6">
        <v>11</v>
      </c>
      <c r="Y190" s="6">
        <v>11</v>
      </c>
      <c r="Z190" s="6"/>
      <c r="AA190" s="7">
        <v>11</v>
      </c>
      <c r="AB190" s="7">
        <v>11</v>
      </c>
      <c r="AC190" s="6"/>
      <c r="AD190" s="6"/>
      <c r="AE190" s="6"/>
      <c r="AF190" s="6">
        <v>11</v>
      </c>
      <c r="AG190" s="6">
        <v>11</v>
      </c>
      <c r="AH190" s="7">
        <v>11</v>
      </c>
      <c r="AI190" s="7">
        <v>11</v>
      </c>
      <c r="AJ190" s="6">
        <v>11</v>
      </c>
      <c r="AK190" s="7">
        <v>11</v>
      </c>
      <c r="AL190" s="6">
        <v>11</v>
      </c>
      <c r="AM190" s="63">
        <f t="shared" ref="AM190:AM202" si="1284">COUNT(H190:AL190)+COUNTIF(H190:AL190,"8д")+COUNTIF(H190:AL190,"8/3")+COUNTIF(H190:AL190,"3/8")+COUNTIF(H190:AL190,"4/8")+COUNTIF(H190:AL190,"8/4")+COUNTIF(H190:AL190,"3/6")+COUNTIF(H190:AL190,"10/1")+COUNTIF(H190:AL190,"5/6")+COUNTIF(H190:AL190,"6/5")+COUNTIF(H190:AL190,"7/4")+COUNTIF(H190:AL190,"4/7")+COUNTIF(H190:AL190,"4д")+COUNTIF(H190:AL190,"2/9")+COUNTIF(H190:AL190,"2д")+COUNTIF(H190:AL190,"4/6")+COUNTIF(H190:AL190,"2/8")+COUNTIF(H190:AL190,"2/1")+COUNTIF(H190:AL190,"6/3")</f>
        <v>12</v>
      </c>
      <c r="AN190" s="64">
        <f t="shared" ref="AN190:AN202" si="1285">COUNTIF(H190:AL190,"О")</f>
        <v>0</v>
      </c>
      <c r="AO190" s="64">
        <f t="shared" ref="AO190:AO202" si="1286">COUNTIF(H190:AL190,"Р")</f>
        <v>0</v>
      </c>
      <c r="AP190" s="64">
        <f t="shared" ref="AP190:AP202" si="1287">COUNTIF(H190:AL190,"Б")</f>
        <v>0</v>
      </c>
      <c r="AQ190" s="64">
        <f t="shared" ref="AQ190:AQ202" si="1288">COUNTIF(H190:AL190,"Г")+COUNTIF(H190:AL190,"Д")</f>
        <v>0</v>
      </c>
      <c r="AR190" s="64">
        <f t="shared" ref="AR190:AR202" si="1289">COUNTIF(H190:AL190,"А")</f>
        <v>0</v>
      </c>
      <c r="AS190" s="64">
        <f t="shared" ref="AS190:AS202" si="1290">COUNTIF(H190:AL190,"У")</f>
        <v>0</v>
      </c>
      <c r="AT190" s="64">
        <f t="shared" ref="AT190:AT202" si="1291">COUNTIF(H190:AL190,"П")</f>
        <v>0</v>
      </c>
      <c r="AU190" s="64">
        <f t="shared" ref="AU190:AU202" si="1292">COUNTIF(H190:AL190,"К")+COUNTIF(H190:AL190,"Кд")</f>
        <v>0</v>
      </c>
      <c r="AV190" s="64">
        <f t="shared" ref="AV190:AV202" si="1293">COUNTIF(H190:AL190,"В")</f>
        <v>15</v>
      </c>
      <c r="AW190" s="64">
        <f t="shared" ref="AW190:AW202" si="1294">SUM(AM190:AV190)</f>
        <v>27</v>
      </c>
      <c r="AX190" s="64">
        <f t="shared" ref="AX190:AX202" si="1295">AY190+BD190</f>
        <v>132</v>
      </c>
      <c r="AY190" s="65">
        <f t="shared" ref="AY190:AY202" si="1296">SUM(H190:AL190)+COUNTIF(H190:AL190,"8/3")*11+COUNTIF(H190:AL190,"3/8")*11+COUNTIF(H190:AL190,"4/8")*12+COUNTIF(H190:AL190,"8/4")*12+COUNTIF(H190:AL190,"2/9")*11+COUNTIF(H190:AL190,"4/7")*11+COUNTIF(H190:AL190,"7/4")*11+COUNTIF(H190:AL190,"6/5")*11+COUNTIF(H190:AL190,"5/6")*11+COUNTIF(H190:AL190,"4/6")*10+COUNTIF(H190:AL190,"2/1")*3+COUNTIF(H190:AL190,"6/3")*9+COUNTIF(H190:AL190,"2/8")*10+COUNTIF(H190:AL190,"1/10")*11</f>
        <v>132</v>
      </c>
      <c r="AZ190" s="66"/>
      <c r="BA190" s="66"/>
      <c r="BB190" s="66">
        <v>11</v>
      </c>
      <c r="BC190" s="67">
        <f t="shared" ref="BC190:BC202" si="1297">COUNTIF(H190:AL190,"8/3")*8+COUNTIF(H190:AL190,"3/8")*3+COUNTIF(H190:AL190,"4/8")*4+COUNTIF(H190:AL190,"8/4")*8+COUNTIF(H190:AL190,"2/9")*2+COUNTIF(H190:AL190,"4/7")*4+COUNTIF(H190:AL190,"7/4")*7+COUNTIF(H190:AL190,"6/5")*6+COUNTIF(H190:AL190,"5/6")*5+COUNTIF(H190:AL190,"4/6")*4+COUNTIF(H190:AL190,"2/1")*2+COUNTIF(H190:AL190,"6/3")*6+COUNTIF(H190:AL190,"2/8")*2+COUNTIF(H190:AL190,"1/10")*1</f>
        <v>0</v>
      </c>
      <c r="BD190" s="64">
        <f t="shared" ref="BD190:BD202" si="1298">COUNTIF(H190:AL190,"8д")*8+COUNTIF(H190:AL190,"3д")*3+COUNTIF(H190:AL190,"4д")*4+COUNTIF(H190:AL190,"5д")*5+COUNTIF(H190:AL190,"6д")*6+COUNTIF(H190:AL190,"7д")*7+COUNTIF(H190:AL190,"2д")*2+COUNTIF(H190:AL190,"1д")*1</f>
        <v>0</v>
      </c>
      <c r="BE190" s="68"/>
      <c r="BF190" s="68"/>
      <c r="BG190" s="85"/>
      <c r="BH190" s="85"/>
      <c r="BI190" s="85"/>
      <c r="BJ190" s="85"/>
      <c r="BK190" s="85"/>
    </row>
    <row r="191" spans="1:64" s="1" customFormat="1" ht="48" customHeight="1" x14ac:dyDescent="0.45">
      <c r="A191" s="3"/>
      <c r="B191" s="40" t="s">
        <v>232</v>
      </c>
      <c r="C191" s="16">
        <v>998</v>
      </c>
      <c r="D191" s="5" t="s">
        <v>173</v>
      </c>
      <c r="E191" s="16">
        <v>3</v>
      </c>
      <c r="F191" s="3">
        <v>107030001</v>
      </c>
      <c r="G191" s="4"/>
      <c r="H191" s="6"/>
      <c r="I191" s="8"/>
      <c r="J191" s="6"/>
      <c r="K191" s="8"/>
      <c r="L191" s="6"/>
      <c r="M191" s="13"/>
      <c r="N191" s="7"/>
      <c r="O191" s="8"/>
      <c r="P191" s="6"/>
      <c r="Q191" s="8"/>
      <c r="R191" s="6"/>
      <c r="S191" s="8"/>
      <c r="T191" s="7"/>
      <c r="U191" s="13"/>
      <c r="V191" s="6"/>
      <c r="W191" s="6"/>
      <c r="X191" s="6"/>
      <c r="Y191" s="6"/>
      <c r="Z191" s="6">
        <v>11</v>
      </c>
      <c r="AA191" s="7"/>
      <c r="AB191" s="7"/>
      <c r="AC191" s="6"/>
      <c r="AD191" s="6">
        <v>11</v>
      </c>
      <c r="AE191" s="6">
        <v>11</v>
      </c>
      <c r="AF191" s="6"/>
      <c r="AG191" s="6"/>
      <c r="AH191" s="7"/>
      <c r="AI191" s="7"/>
      <c r="AJ191" s="6"/>
      <c r="AK191" s="7"/>
      <c r="AL191" s="6"/>
      <c r="AM191" s="63">
        <f t="shared" ref="AM191" si="1299">COUNT(H191:AL191)+COUNTIF(H191:AL191,"8д")+COUNTIF(H191:AL191,"8/3")+COUNTIF(H191:AL191,"3/8")+COUNTIF(H191:AL191,"4/8")+COUNTIF(H191:AL191,"8/4")+COUNTIF(H191:AL191,"3/6")+COUNTIF(H191:AL191,"10/1")+COUNTIF(H191:AL191,"5/6")+COUNTIF(H191:AL191,"6/5")+COUNTIF(H191:AL191,"7/4")+COUNTIF(H191:AL191,"4/7")+COUNTIF(H191:AL191,"4д")+COUNTIF(H191:AL191,"2/9")+COUNTIF(H191:AL191,"2д")+COUNTIF(H191:AL191,"4/6")+COUNTIF(H191:AL191,"2/8")+COUNTIF(H191:AL191,"2/1")+COUNTIF(H191:AL191,"6/3")</f>
        <v>3</v>
      </c>
      <c r="AN191" s="64">
        <f t="shared" ref="AN191" si="1300">COUNTIF(H191:AL191,"О")</f>
        <v>0</v>
      </c>
      <c r="AO191" s="64">
        <f t="shared" ref="AO191" si="1301">COUNTIF(H191:AL191,"Р")</f>
        <v>0</v>
      </c>
      <c r="AP191" s="64">
        <f t="shared" ref="AP191" si="1302">COUNTIF(H191:AL191,"Б")</f>
        <v>0</v>
      </c>
      <c r="AQ191" s="64">
        <f t="shared" ref="AQ191" si="1303">COUNTIF(H191:AL191,"Г")+COUNTIF(H191:AL191,"Д")</f>
        <v>0</v>
      </c>
      <c r="AR191" s="64">
        <f t="shared" ref="AR191" si="1304">COUNTIF(H191:AL191,"А")</f>
        <v>0</v>
      </c>
      <c r="AS191" s="64">
        <f t="shared" ref="AS191" si="1305">COUNTIF(H191:AL191,"У")</f>
        <v>0</v>
      </c>
      <c r="AT191" s="64">
        <f t="shared" ref="AT191" si="1306">COUNTIF(H191:AL191,"П")</f>
        <v>0</v>
      </c>
      <c r="AU191" s="64">
        <f t="shared" ref="AU191" si="1307">COUNTIF(H191:AL191,"К")+COUNTIF(H191:AL191,"Кд")</f>
        <v>0</v>
      </c>
      <c r="AV191" s="64">
        <f t="shared" ref="AV191" si="1308">COUNTIF(H191:AL191,"В")</f>
        <v>0</v>
      </c>
      <c r="AW191" s="64">
        <f t="shared" ref="AW191" si="1309">SUM(AM191:AV191)</f>
        <v>3</v>
      </c>
      <c r="AX191" s="64">
        <f t="shared" ref="AX191" si="1310">AY191+BD191</f>
        <v>33</v>
      </c>
      <c r="AY191" s="65">
        <f t="shared" ref="AY191" si="1311">SUM(H191:AL191)+COUNTIF(H191:AL191,"8/3")*11+COUNTIF(H191:AL191,"3/8")*11+COUNTIF(H191:AL191,"4/8")*12+COUNTIF(H191:AL191,"8/4")*12+COUNTIF(H191:AL191,"2/9")*11+COUNTIF(H191:AL191,"4/7")*11+COUNTIF(H191:AL191,"7/4")*11+COUNTIF(H191:AL191,"6/5")*11+COUNTIF(H191:AL191,"5/6")*11+COUNTIF(H191:AL191,"4/6")*10+COUNTIF(H191:AL191,"2/1")*3+COUNTIF(H191:AL191,"6/3")*9+COUNTIF(H191:AL191,"2/8")*10+COUNTIF(H191:AL191,"1/10")*11</f>
        <v>33</v>
      </c>
      <c r="AZ191" s="66"/>
      <c r="BA191" s="66"/>
      <c r="BB191" s="66"/>
      <c r="BC191" s="67">
        <f t="shared" ref="BC191" si="1312">COUNTIF(H191:AL191,"8/3")*8+COUNTIF(H191:AL191,"3/8")*3+COUNTIF(H191:AL191,"4/8")*4+COUNTIF(H191:AL191,"8/4")*8+COUNTIF(H191:AL191,"2/9")*2+COUNTIF(H191:AL191,"4/7")*4+COUNTIF(H191:AL191,"7/4")*7+COUNTIF(H191:AL191,"6/5")*6+COUNTIF(H191:AL191,"5/6")*5+COUNTIF(H191:AL191,"4/6")*4+COUNTIF(H191:AL191,"2/1")*2+COUNTIF(H191:AL191,"6/3")*6+COUNTIF(H191:AL191,"2/8")*2+COUNTIF(H191:AL191,"1/10")*1</f>
        <v>0</v>
      </c>
      <c r="BD191" s="64">
        <f t="shared" ref="BD191" si="1313">COUNTIF(H191:AL191,"8д")*8+COUNTIF(H191:AL191,"3д")*3+COUNTIF(H191:AL191,"4д")*4+COUNTIF(H191:AL191,"5д")*5+COUNTIF(H191:AL191,"6д")*6+COUNTIF(H191:AL191,"7д")*7+COUNTIF(H191:AL191,"2д")*2+COUNTIF(H191:AL191,"1д")*1</f>
        <v>0</v>
      </c>
      <c r="BE191" s="68"/>
      <c r="BF191" s="68"/>
      <c r="BG191" s="85"/>
      <c r="BH191" s="85"/>
      <c r="BI191" s="85"/>
      <c r="BJ191" s="85"/>
      <c r="BK191" s="85"/>
    </row>
    <row r="192" spans="1:64" s="1" customFormat="1" ht="48" customHeight="1" x14ac:dyDescent="0.45">
      <c r="A192" s="3"/>
      <c r="B192" s="46" t="s">
        <v>232</v>
      </c>
      <c r="C192" s="16">
        <v>998</v>
      </c>
      <c r="D192" s="5" t="s">
        <v>173</v>
      </c>
      <c r="E192" s="16">
        <v>3</v>
      </c>
      <c r="F192" s="3">
        <v>107060002</v>
      </c>
      <c r="G192" s="4"/>
      <c r="H192" s="6"/>
      <c r="I192" s="8"/>
      <c r="J192" s="6"/>
      <c r="K192" s="8"/>
      <c r="L192" s="6"/>
      <c r="M192" s="13"/>
      <c r="N192" s="7"/>
      <c r="O192" s="8"/>
      <c r="P192" s="6"/>
      <c r="Q192" s="8"/>
      <c r="R192" s="6"/>
      <c r="S192" s="8"/>
      <c r="T192" s="7"/>
      <c r="U192" s="13"/>
      <c r="V192" s="6"/>
      <c r="W192" s="6"/>
      <c r="X192" s="6"/>
      <c r="Y192" s="6"/>
      <c r="Z192" s="6"/>
      <c r="AA192" s="7"/>
      <c r="AB192" s="7"/>
      <c r="AC192" s="6">
        <v>11</v>
      </c>
      <c r="AD192" s="6"/>
      <c r="AE192" s="6"/>
      <c r="AF192" s="6"/>
      <c r="AG192" s="6"/>
      <c r="AH192" s="7"/>
      <c r="AI192" s="7"/>
      <c r="AJ192" s="6"/>
      <c r="AK192" s="7"/>
      <c r="AL192" s="6"/>
      <c r="AM192" s="63">
        <f t="shared" ref="AM192" si="1314">COUNT(H192:AL192)+COUNTIF(H192:AL192,"8д")+COUNTIF(H192:AL192,"8/3")+COUNTIF(H192:AL192,"3/8")+COUNTIF(H192:AL192,"4/8")+COUNTIF(H192:AL192,"8/4")+COUNTIF(H192:AL192,"3/6")+COUNTIF(H192:AL192,"10/1")+COUNTIF(H192:AL192,"5/6")+COUNTIF(H192:AL192,"6/5")+COUNTIF(H192:AL192,"7/4")+COUNTIF(H192:AL192,"4/7")+COUNTIF(H192:AL192,"4д")+COUNTIF(H192:AL192,"2/9")+COUNTIF(H192:AL192,"2д")+COUNTIF(H192:AL192,"4/6")+COUNTIF(H192:AL192,"2/8")+COUNTIF(H192:AL192,"2/1")+COUNTIF(H192:AL192,"6/3")</f>
        <v>1</v>
      </c>
      <c r="AN192" s="64">
        <f t="shared" ref="AN192" si="1315">COUNTIF(H192:AL192,"О")</f>
        <v>0</v>
      </c>
      <c r="AO192" s="64">
        <f t="shared" ref="AO192" si="1316">COUNTIF(H192:AL192,"Р")</f>
        <v>0</v>
      </c>
      <c r="AP192" s="64">
        <f t="shared" ref="AP192" si="1317">COUNTIF(H192:AL192,"Б")</f>
        <v>0</v>
      </c>
      <c r="AQ192" s="64">
        <f t="shared" ref="AQ192" si="1318">COUNTIF(H192:AL192,"Г")+COUNTIF(H192:AL192,"Д")</f>
        <v>0</v>
      </c>
      <c r="AR192" s="64">
        <f t="shared" ref="AR192" si="1319">COUNTIF(H192:AL192,"А")</f>
        <v>0</v>
      </c>
      <c r="AS192" s="64">
        <f t="shared" ref="AS192" si="1320">COUNTIF(H192:AL192,"У")</f>
        <v>0</v>
      </c>
      <c r="AT192" s="64">
        <f t="shared" ref="AT192" si="1321">COUNTIF(H192:AL192,"П")</f>
        <v>0</v>
      </c>
      <c r="AU192" s="64">
        <f t="shared" ref="AU192" si="1322">COUNTIF(H192:AL192,"К")+COUNTIF(H192:AL192,"Кд")</f>
        <v>0</v>
      </c>
      <c r="AV192" s="64">
        <f t="shared" ref="AV192" si="1323">COUNTIF(H192:AL192,"В")</f>
        <v>0</v>
      </c>
      <c r="AW192" s="64">
        <f t="shared" ref="AW192" si="1324">SUM(AM192:AV192)</f>
        <v>1</v>
      </c>
      <c r="AX192" s="64">
        <f t="shared" ref="AX192" si="1325">AY192+BD192</f>
        <v>11</v>
      </c>
      <c r="AY192" s="65">
        <f t="shared" ref="AY192" si="1326">SUM(H192:AL192)+COUNTIF(H192:AL192,"8/3")*11+COUNTIF(H192:AL192,"3/8")*11+COUNTIF(H192:AL192,"4/8")*12+COUNTIF(H192:AL192,"8/4")*12+COUNTIF(H192:AL192,"2/9")*11+COUNTIF(H192:AL192,"4/7")*11+COUNTIF(H192:AL192,"7/4")*11+COUNTIF(H192:AL192,"6/5")*11+COUNTIF(H192:AL192,"5/6")*11+COUNTIF(H192:AL192,"4/6")*10+COUNTIF(H192:AL192,"2/1")*3+COUNTIF(H192:AL192,"6/3")*9+COUNTIF(H192:AL192,"2/8")*10+COUNTIF(H192:AL192,"1/10")*11</f>
        <v>11</v>
      </c>
      <c r="AZ192" s="66"/>
      <c r="BA192" s="66"/>
      <c r="BB192" s="66"/>
      <c r="BC192" s="67">
        <f t="shared" ref="BC192" si="1327">COUNTIF(H192:AL192,"8/3")*8+COUNTIF(H192:AL192,"3/8")*3+COUNTIF(H192:AL192,"4/8")*4+COUNTIF(H192:AL192,"8/4")*8+COUNTIF(H192:AL192,"2/9")*2+COUNTIF(H192:AL192,"4/7")*4+COUNTIF(H192:AL192,"7/4")*7+COUNTIF(H192:AL192,"6/5")*6+COUNTIF(H192:AL192,"5/6")*5+COUNTIF(H192:AL192,"4/6")*4+COUNTIF(H192:AL192,"2/1")*2+COUNTIF(H192:AL192,"6/3")*6+COUNTIF(H192:AL192,"2/8")*2+COUNTIF(H192:AL192,"1/10")*1</f>
        <v>0</v>
      </c>
      <c r="BD192" s="64">
        <f t="shared" ref="BD192" si="1328">COUNTIF(H192:AL192,"8д")*8+COUNTIF(H192:AL192,"3д")*3+COUNTIF(H192:AL192,"4д")*4+COUNTIF(H192:AL192,"5д")*5+COUNTIF(H192:AL192,"6д")*6+COUNTIF(H192:AL192,"7д")*7+COUNTIF(H192:AL192,"2д")*2+COUNTIF(H192:AL192,"1д")*1</f>
        <v>0</v>
      </c>
      <c r="BE192" s="68"/>
      <c r="BF192" s="68"/>
      <c r="BG192" s="85"/>
      <c r="BH192" s="85"/>
      <c r="BI192" s="85"/>
      <c r="BJ192" s="85"/>
      <c r="BK192" s="85"/>
    </row>
    <row r="193" spans="1:64" s="1" customFormat="1" ht="54.75" customHeight="1" x14ac:dyDescent="0.45">
      <c r="A193" s="3">
        <v>124</v>
      </c>
      <c r="B193" s="36" t="s">
        <v>98</v>
      </c>
      <c r="C193" s="34">
        <v>999</v>
      </c>
      <c r="D193" s="11" t="s">
        <v>97</v>
      </c>
      <c r="E193" s="34">
        <v>7</v>
      </c>
      <c r="F193" s="12">
        <v>107030001</v>
      </c>
      <c r="G193" s="8"/>
      <c r="H193" s="6">
        <v>11</v>
      </c>
      <c r="I193" s="6">
        <v>11</v>
      </c>
      <c r="J193" s="6">
        <v>11</v>
      </c>
      <c r="K193" s="6">
        <v>11</v>
      </c>
      <c r="L193" s="6">
        <v>11</v>
      </c>
      <c r="M193" s="7">
        <v>11</v>
      </c>
      <c r="N193" s="7">
        <v>11</v>
      </c>
      <c r="O193" s="6">
        <v>11</v>
      </c>
      <c r="P193" s="6">
        <v>11</v>
      </c>
      <c r="Q193" s="6"/>
      <c r="R193" s="8"/>
      <c r="S193" s="8"/>
      <c r="T193" s="13"/>
      <c r="U193" s="13"/>
      <c r="V193" s="6"/>
      <c r="W193" s="6"/>
      <c r="X193" s="8"/>
      <c r="Y193" s="6"/>
      <c r="Z193" s="6"/>
      <c r="AA193" s="13"/>
      <c r="AB193" s="7"/>
      <c r="AC193" s="6"/>
      <c r="AD193" s="6"/>
      <c r="AE193" s="6"/>
      <c r="AF193" s="6"/>
      <c r="AG193" s="6"/>
      <c r="AH193" s="7"/>
      <c r="AI193" s="7"/>
      <c r="AJ193" s="6"/>
      <c r="AK193" s="7"/>
      <c r="AL193" s="6"/>
      <c r="AM193" s="63">
        <f t="shared" ref="AM193" si="1329">COUNT(H193:AL193)+COUNTIF(H193:AL193,"8д")+COUNTIF(H193:AL193,"8/3")+COUNTIF(H193:AL193,"3/8")+COUNTIF(H193:AL193,"4/8")+COUNTIF(H193:AL193,"8/4")+COUNTIF(H193:AL193,"3/6")+COUNTIF(H193:AL193,"10/1")+COUNTIF(H193:AL193,"5/6")+COUNTIF(H193:AL193,"6/5")+COUNTIF(H193:AL193,"7/4")+COUNTIF(H193:AL193,"4/7")+COUNTIF(H193:AL193,"4д")+COUNTIF(H193:AL193,"2/9")+COUNTIF(H193:AL193,"2д")+COUNTIF(H193:AL193,"4/6")+COUNTIF(H193:AL193,"2/8")+COUNTIF(H193:AL193,"2/1")+COUNTIF(H193:AL193,"6/3")</f>
        <v>9</v>
      </c>
      <c r="AN193" s="64">
        <f t="shared" ref="AN193" si="1330">COUNTIF(H193:AL193,"О")</f>
        <v>0</v>
      </c>
      <c r="AO193" s="64">
        <f t="shared" ref="AO193" si="1331">COUNTIF(H193:AL193,"Р")</f>
        <v>0</v>
      </c>
      <c r="AP193" s="64">
        <f t="shared" ref="AP193" si="1332">COUNTIF(H193:AL193,"Б")</f>
        <v>0</v>
      </c>
      <c r="AQ193" s="64">
        <f t="shared" ref="AQ193" si="1333">COUNTIF(H193:AL193,"Г")+COUNTIF(H193:AL193,"Д")</f>
        <v>0</v>
      </c>
      <c r="AR193" s="64">
        <f t="shared" ref="AR193" si="1334">COUNTIF(H193:AL193,"А")</f>
        <v>0</v>
      </c>
      <c r="AS193" s="64">
        <f t="shared" ref="AS193" si="1335">COUNTIF(H193:AL193,"У")</f>
        <v>0</v>
      </c>
      <c r="AT193" s="64">
        <f t="shared" ref="AT193" si="1336">COUNTIF(H193:AL193,"П")</f>
        <v>0</v>
      </c>
      <c r="AU193" s="64">
        <f t="shared" ref="AU193" si="1337">COUNTIF(H193:AL193,"К")+COUNTIF(H193:AL193,"Кд")</f>
        <v>0</v>
      </c>
      <c r="AV193" s="64">
        <f t="shared" ref="AV193" si="1338">COUNTIF(H193:AL193,"В")</f>
        <v>0</v>
      </c>
      <c r="AW193" s="64">
        <f t="shared" ref="AW193" si="1339">SUM(AM193:AV193)</f>
        <v>9</v>
      </c>
      <c r="AX193" s="64">
        <f t="shared" ref="AX193" si="1340">AY193+BD193</f>
        <v>99</v>
      </c>
      <c r="AY193" s="65">
        <f t="shared" ref="AY193" si="1341">SUM(H193:AL193)+COUNTIF(H193:AL193,"8/3")*11+COUNTIF(H193:AL193,"3/8")*11+COUNTIF(H193:AL193,"4/8")*12+COUNTIF(H193:AL193,"8/4")*12+COUNTIF(H193:AL193,"2/9")*11+COUNTIF(H193:AL193,"4/7")*11+COUNTIF(H193:AL193,"7/4")*11+COUNTIF(H193:AL193,"6/5")*11+COUNTIF(H193:AL193,"5/6")*11+COUNTIF(H193:AL193,"4/6")*10+COUNTIF(H193:AL193,"2/1")*3+COUNTIF(H193:AL193,"6/3")*9+COUNTIF(H193:AL193,"2/8")*10+COUNTIF(H193:AL193,"1/10")*11</f>
        <v>99</v>
      </c>
      <c r="AZ193" s="66"/>
      <c r="BA193" s="66"/>
      <c r="BB193" s="66"/>
      <c r="BC193" s="67">
        <f t="shared" ref="BC193" si="1342">COUNTIF(H193:AL193,"8/3")*8+COUNTIF(H193:AL193,"3/8")*3+COUNTIF(H193:AL193,"4/8")*4+COUNTIF(H193:AL193,"8/4")*8+COUNTIF(H193:AL193,"2/9")*2+COUNTIF(H193:AL193,"4/7")*4+COUNTIF(H193:AL193,"7/4")*7+COUNTIF(H193:AL193,"6/5")*6+COUNTIF(H193:AL193,"5/6")*5+COUNTIF(H193:AL193,"4/6")*4+COUNTIF(H193:AL193,"2/1")*2+COUNTIF(H193:AL193,"6/3")*6+COUNTIF(H193:AL193,"2/8")*2+COUNTIF(H193:AL193,"1/10")*1</f>
        <v>0</v>
      </c>
      <c r="BD193" s="64">
        <f t="shared" ref="BD193" si="1343">COUNTIF(H193:AL193,"8д")*8+COUNTIF(H193:AL193,"3д")*3+COUNTIF(H193:AL193,"4д")*4+COUNTIF(H193:AL193,"5д")*5+COUNTIF(H193:AL193,"6д")*6+COUNTIF(H193:AL193,"7д")*7+COUNTIF(H193:AL193,"2д")*2+COUNTIF(H193:AL193,"1д")*1</f>
        <v>0</v>
      </c>
      <c r="BE193" s="68"/>
      <c r="BF193" s="68"/>
      <c r="BG193" s="85">
        <f>95734/163.33*AY193</f>
        <v>58027.71076960754</v>
      </c>
      <c r="BH193" s="85"/>
      <c r="BI193" s="85"/>
      <c r="BJ193" s="85">
        <f t="shared" ref="BJ193:BJ196" si="1344">BG193*0.2</f>
        <v>11605.542153921509</v>
      </c>
      <c r="BK193" s="85"/>
      <c r="BL193" s="87">
        <f t="shared" ref="BL193:BL196" si="1345">BG193+BH193+BI193+BJ193+BK193</f>
        <v>69633.252923529042</v>
      </c>
    </row>
    <row r="194" spans="1:64" s="1" customFormat="1" ht="54.75" customHeight="1" x14ac:dyDescent="0.45">
      <c r="A194" s="3"/>
      <c r="B194" s="36" t="s">
        <v>98</v>
      </c>
      <c r="C194" s="34">
        <v>999</v>
      </c>
      <c r="D194" s="11" t="s">
        <v>97</v>
      </c>
      <c r="E194" s="34">
        <v>7</v>
      </c>
      <c r="F194" s="12">
        <v>107060007</v>
      </c>
      <c r="G194" s="8"/>
      <c r="H194" s="6"/>
      <c r="I194" s="6"/>
      <c r="J194" s="6"/>
      <c r="K194" s="6"/>
      <c r="L194" s="6"/>
      <c r="M194" s="7"/>
      <c r="N194" s="7"/>
      <c r="O194" s="6"/>
      <c r="P194" s="6"/>
      <c r="Q194" s="6">
        <v>11</v>
      </c>
      <c r="R194" s="8" t="s">
        <v>283</v>
      </c>
      <c r="S194" s="8" t="s">
        <v>283</v>
      </c>
      <c r="T194" s="13" t="s">
        <v>283</v>
      </c>
      <c r="U194" s="13" t="s">
        <v>284</v>
      </c>
      <c r="V194" s="6">
        <v>11</v>
      </c>
      <c r="W194" s="6" t="s">
        <v>225</v>
      </c>
      <c r="X194" s="8" t="s">
        <v>226</v>
      </c>
      <c r="Y194" s="6" t="s">
        <v>226</v>
      </c>
      <c r="Z194" s="6" t="s">
        <v>226</v>
      </c>
      <c r="AA194" s="13" t="s">
        <v>226</v>
      </c>
      <c r="AB194" s="7" t="s">
        <v>226</v>
      </c>
      <c r="AC194" s="6" t="s">
        <v>226</v>
      </c>
      <c r="AD194" s="6" t="s">
        <v>226</v>
      </c>
      <c r="AE194" s="6" t="s">
        <v>226</v>
      </c>
      <c r="AF194" s="6" t="s">
        <v>226</v>
      </c>
      <c r="AG194" s="6" t="s">
        <v>226</v>
      </c>
      <c r="AH194" s="7" t="s">
        <v>226</v>
      </c>
      <c r="AI194" s="7" t="s">
        <v>226</v>
      </c>
      <c r="AJ194" s="6" t="s">
        <v>226</v>
      </c>
      <c r="AK194" s="7" t="s">
        <v>225</v>
      </c>
      <c r="AL194" s="6" t="s">
        <v>225</v>
      </c>
      <c r="AM194" s="63">
        <f t="shared" ref="AM194" si="1346">COUNT(H194:AL194)+COUNTIF(H194:AL194,"8д")+COUNTIF(H194:AL194,"8/3")+COUNTIF(H194:AL194,"3/8")+COUNTIF(H194:AL194,"4/8")+COUNTIF(H194:AL194,"8/4")+COUNTIF(H194:AL194,"3/6")+COUNTIF(H194:AL194,"10/1")+COUNTIF(H194:AL194,"5/6")+COUNTIF(H194:AL194,"6/5")+COUNTIF(H194:AL194,"7/4")+COUNTIF(H194:AL194,"4/7")+COUNTIF(H194:AL194,"4д")+COUNTIF(H194:AL194,"2/9")+COUNTIF(H194:AL194,"2д")+COUNTIF(H194:AL194,"4/6")+COUNTIF(H194:AL194,"2/8")+COUNTIF(H194:AL194,"2/1")+COUNTIF(H194:AL194,"6/3")</f>
        <v>9</v>
      </c>
      <c r="AN194" s="64">
        <f t="shared" ref="AN194" si="1347">COUNTIF(H194:AL194,"О")</f>
        <v>0</v>
      </c>
      <c r="AO194" s="64">
        <f t="shared" ref="AO194" si="1348">COUNTIF(H194:AL194,"Р")</f>
        <v>0</v>
      </c>
      <c r="AP194" s="64">
        <f t="shared" ref="AP194" si="1349">COUNTIF(H194:AL194,"Б")</f>
        <v>0</v>
      </c>
      <c r="AQ194" s="64">
        <f t="shared" ref="AQ194" si="1350">COUNTIF(H194:AL194,"Г")+COUNTIF(H194:AL194,"Д")</f>
        <v>0</v>
      </c>
      <c r="AR194" s="64">
        <f t="shared" ref="AR194" si="1351">COUNTIF(H194:AL194,"А")</f>
        <v>0</v>
      </c>
      <c r="AS194" s="64">
        <f t="shared" ref="AS194" si="1352">COUNTIF(H194:AL194,"У")</f>
        <v>0</v>
      </c>
      <c r="AT194" s="64">
        <f t="shared" ref="AT194" si="1353">COUNTIF(H194:AL194,"П")</f>
        <v>0</v>
      </c>
      <c r="AU194" s="64">
        <f t="shared" ref="AU194" si="1354">COUNTIF(H194:AL194,"К")+COUNTIF(H194:AL194,"Кд")</f>
        <v>0</v>
      </c>
      <c r="AV194" s="64">
        <f t="shared" ref="AV194" si="1355">COUNTIF(H194:AL194,"В")</f>
        <v>13</v>
      </c>
      <c r="AW194" s="64">
        <f t="shared" ref="AW194" si="1356">SUM(AM194:AV194)</f>
        <v>22</v>
      </c>
      <c r="AX194" s="64">
        <f t="shared" ref="AX194" si="1357">AY194+BD194</f>
        <v>90</v>
      </c>
      <c r="AY194" s="65">
        <f t="shared" ref="AY194" si="1358">SUM(H194:AL194)+COUNTIF(H194:AL194,"8/3")*11+COUNTIF(H194:AL194,"3/8")*11+COUNTIF(H194:AL194,"4/8")*12+COUNTIF(H194:AL194,"8/4")*12+COUNTIF(H194:AL194,"2/9")*11+COUNTIF(H194:AL194,"4/7")*11+COUNTIF(H194:AL194,"7/4")*11+COUNTIF(H194:AL194,"6/5")*11+COUNTIF(H194:AL194,"5/6")*11+COUNTIF(H194:AL194,"4/6")*10+COUNTIF(H194:AL194,"2/1")*3+COUNTIF(H194:AL194,"6/3")*9+COUNTIF(H194:AL194,"2/8")*10+COUNTIF(H194:AL194,"1/10")*11</f>
        <v>66</v>
      </c>
      <c r="AZ194" s="66"/>
      <c r="BA194" s="66"/>
      <c r="BB194" s="66"/>
      <c r="BC194" s="67">
        <f t="shared" ref="BC194" si="1359">COUNTIF(H194:AL194,"8/3")*8+COUNTIF(H194:AL194,"3/8")*3+COUNTIF(H194:AL194,"4/8")*4+COUNTIF(H194:AL194,"8/4")*8+COUNTIF(H194:AL194,"2/9")*2+COUNTIF(H194:AL194,"4/7")*4+COUNTIF(H194:AL194,"7/4")*7+COUNTIF(H194:AL194,"6/5")*6+COUNTIF(H194:AL194,"5/6")*5+COUNTIF(H194:AL194,"4/6")*4+COUNTIF(H194:AL194,"2/1")*2+COUNTIF(H194:AL194,"6/3")*6+COUNTIF(H194:AL194,"2/8")*2+COUNTIF(H194:AL194,"1/10")*1</f>
        <v>9</v>
      </c>
      <c r="BD194" s="64">
        <f t="shared" ref="BD194" si="1360">COUNTIF(H194:AL194,"8д")*8+COUNTIF(H194:AL194,"3д")*3+COUNTIF(H194:AL194,"4д")*4+COUNTIF(H194:AL194,"5д")*5+COUNTIF(H194:AL194,"6д")*6+COUNTIF(H194:AL194,"7д")*7+COUNTIF(H194:AL194,"2д")*2+COUNTIF(H194:AL194,"1д")*1</f>
        <v>24</v>
      </c>
      <c r="BE194" s="68"/>
      <c r="BF194" s="68"/>
      <c r="BG194" s="85">
        <f>95734/163.33*AY194</f>
        <v>38685.140513071696</v>
      </c>
      <c r="BH194" s="85">
        <f>95734/163.33*BC194/2</f>
        <v>2637.6232168003426</v>
      </c>
      <c r="BI194" s="85">
        <f>95734/163.33*BD194</f>
        <v>14067.323822935161</v>
      </c>
      <c r="BJ194" s="85">
        <f t="shared" si="1344"/>
        <v>7737.0281026143393</v>
      </c>
      <c r="BK194" s="85"/>
      <c r="BL194" s="87">
        <f t="shared" si="1345"/>
        <v>63127.115655421541</v>
      </c>
    </row>
    <row r="195" spans="1:64" s="1" customFormat="1" ht="39.950000000000003" customHeight="1" x14ac:dyDescent="0.45">
      <c r="A195" s="3">
        <v>125</v>
      </c>
      <c r="B195" s="36" t="s">
        <v>271</v>
      </c>
      <c r="C195" s="34">
        <v>2313</v>
      </c>
      <c r="D195" s="11" t="s">
        <v>97</v>
      </c>
      <c r="E195" s="34">
        <v>8</v>
      </c>
      <c r="F195" s="12">
        <v>107060007</v>
      </c>
      <c r="G195" s="8"/>
      <c r="H195" s="6"/>
      <c r="I195" s="6"/>
      <c r="J195" s="6"/>
      <c r="K195" s="6"/>
      <c r="L195" s="6"/>
      <c r="M195" s="7"/>
      <c r="N195" s="7"/>
      <c r="O195" s="6"/>
      <c r="P195" s="6"/>
      <c r="Q195" s="6"/>
      <c r="R195" s="6"/>
      <c r="S195" s="6" t="s">
        <v>226</v>
      </c>
      <c r="T195" s="7" t="s">
        <v>226</v>
      </c>
      <c r="U195" s="7" t="s">
        <v>226</v>
      </c>
      <c r="V195" s="6" t="s">
        <v>225</v>
      </c>
      <c r="W195" s="8" t="s">
        <v>282</v>
      </c>
      <c r="X195" s="8" t="s">
        <v>282</v>
      </c>
      <c r="Y195" s="6">
        <v>11</v>
      </c>
      <c r="Z195" s="6">
        <v>11</v>
      </c>
      <c r="AA195" s="7"/>
      <c r="AB195" s="7"/>
      <c r="AC195" s="8"/>
      <c r="AD195" s="6"/>
      <c r="AE195" s="6"/>
      <c r="AF195" s="6"/>
      <c r="AG195" s="6"/>
      <c r="AH195" s="7"/>
      <c r="AI195" s="7"/>
      <c r="AJ195" s="6">
        <v>11</v>
      </c>
      <c r="AK195" s="7">
        <v>11</v>
      </c>
      <c r="AL195" s="6">
        <v>11</v>
      </c>
      <c r="AM195" s="63">
        <f t="shared" ref="AM195" si="1361">COUNT(H195:AL195)+COUNTIF(H195:AL195,"8д")+COUNTIF(H195:AL195,"8/3")+COUNTIF(H195:AL195,"3/8")+COUNTIF(H195:AL195,"4/8")+COUNTIF(H195:AL195,"8/4")+COUNTIF(H195:AL195,"3/6")+COUNTIF(H195:AL195,"10/1")+COUNTIF(H195:AL195,"5/6")+COUNTIF(H195:AL195,"6/5")+COUNTIF(H195:AL195,"7/4")+COUNTIF(H195:AL195,"4/7")+COUNTIF(H195:AL195,"4д")+COUNTIF(H195:AL195,"2/9")+COUNTIF(H195:AL195,"2д")+COUNTIF(H195:AL195,"4/6")+COUNTIF(H195:AL195,"2/8")+COUNTIF(H195:AL195,"2/1")+COUNTIF(H195:AL195,"6/3")</f>
        <v>6</v>
      </c>
      <c r="AN195" s="64">
        <f t="shared" ref="AN195" si="1362">COUNTIF(H195:AL195,"О")</f>
        <v>0</v>
      </c>
      <c r="AO195" s="64">
        <f t="shared" ref="AO195" si="1363">COUNTIF(H195:AL195,"Р")</f>
        <v>0</v>
      </c>
      <c r="AP195" s="64">
        <f t="shared" ref="AP195" si="1364">COUNTIF(H195:AL195,"Б")</f>
        <v>0</v>
      </c>
      <c r="AQ195" s="64">
        <f t="shared" ref="AQ195" si="1365">COUNTIF(H195:AL195,"Г")+COUNTIF(H195:AL195,"Д")</f>
        <v>0</v>
      </c>
      <c r="AR195" s="64">
        <f t="shared" ref="AR195" si="1366">COUNTIF(H195:AL195,"А")</f>
        <v>0</v>
      </c>
      <c r="AS195" s="64">
        <f t="shared" ref="AS195" si="1367">COUNTIF(H195:AL195,"У")</f>
        <v>0</v>
      </c>
      <c r="AT195" s="64">
        <f t="shared" ref="AT195" si="1368">COUNTIF(H195:AL195,"П")</f>
        <v>0</v>
      </c>
      <c r="AU195" s="64">
        <f t="shared" ref="AU195" si="1369">COUNTIF(H195:AL195,"К")+COUNTIF(H195:AL195,"Кд")</f>
        <v>0</v>
      </c>
      <c r="AV195" s="64">
        <f t="shared" ref="AV195" si="1370">COUNTIF(H195:AL195,"В")</f>
        <v>3</v>
      </c>
      <c r="AW195" s="64">
        <f t="shared" ref="AW195" si="1371">SUM(AM195:AV195)</f>
        <v>9</v>
      </c>
      <c r="AX195" s="64">
        <f t="shared" ref="AX195" si="1372">AY195+BD195</f>
        <v>85</v>
      </c>
      <c r="AY195" s="65">
        <f t="shared" ref="AY195" si="1373">SUM(H195:AL195)+COUNTIF(H195:AL195,"8/3")*11+COUNTIF(H195:AL195,"3/8")*11+COUNTIF(H195:AL195,"4/8")*12+COUNTIF(H195:AL195,"8/4")*12+COUNTIF(H195:AL195,"2/9")*11+COUNTIF(H195:AL195,"4/7")*11+COUNTIF(H195:AL195,"7/4")*11+COUNTIF(H195:AL195,"6/5")*11+COUNTIF(H195:AL195,"5/6")*11+COUNTIF(H195:AL195,"4/6")*10+COUNTIF(H195:AL195,"2/1")*3+COUNTIF(H195:AL195,"6/3")*9+COUNTIF(H195:AL195,"2/8")*10+COUNTIF(H195:AL195,"1/10")*11</f>
        <v>77</v>
      </c>
      <c r="AZ195" s="66"/>
      <c r="BA195" s="66"/>
      <c r="BB195" s="66">
        <v>11</v>
      </c>
      <c r="BC195" s="67">
        <f t="shared" ref="BC195" si="1374">COUNTIF(H195:AL195,"8/3")*8+COUNTIF(H195:AL195,"3/8")*3+COUNTIF(H195:AL195,"4/8")*4+COUNTIF(H195:AL195,"8/4")*8+COUNTIF(H195:AL195,"2/9")*2+COUNTIF(H195:AL195,"4/7")*4+COUNTIF(H195:AL195,"7/4")*7+COUNTIF(H195:AL195,"6/5")*6+COUNTIF(H195:AL195,"5/6")*5+COUNTIF(H195:AL195,"4/6")*4+COUNTIF(H195:AL195,"2/1")*2+COUNTIF(H195:AL195,"6/3")*6+COUNTIF(H195:AL195,"2/8")*2+COUNTIF(H195:AL195,"1/10")*1</f>
        <v>2</v>
      </c>
      <c r="BD195" s="64">
        <f t="shared" ref="BD195" si="1375">COUNTIF(H195:AL195,"8д")*8+COUNTIF(H195:AL195,"3д")*3+COUNTIF(H195:AL195,"4д")*4+COUNTIF(H195:AL195,"5д")*5+COUNTIF(H195:AL195,"6д")*6+COUNTIF(H195:AL195,"7д")*7+COUNTIF(H195:AL195,"2д")*2+COUNTIF(H195:AL195,"1д")*1</f>
        <v>8</v>
      </c>
      <c r="BE195" s="68"/>
      <c r="BF195" s="68"/>
      <c r="BG195" s="85">
        <f t="shared" ref="BG195:BG196" si="1376">95734/163.33*AY195</f>
        <v>45132.663931916977</v>
      </c>
      <c r="BH195" s="85">
        <f>95734/163.33*13/2</f>
        <v>3809.9002020449393</v>
      </c>
      <c r="BI195" s="85">
        <f t="shared" ref="BI195:BI196" si="1377">95734/163.33*BD195</f>
        <v>4689.107940978387</v>
      </c>
      <c r="BJ195" s="85">
        <f t="shared" si="1344"/>
        <v>9026.5327863833954</v>
      </c>
      <c r="BK195" s="85"/>
      <c r="BL195" s="87">
        <f t="shared" si="1345"/>
        <v>62658.204861323698</v>
      </c>
    </row>
    <row r="196" spans="1:64" s="1" customFormat="1" ht="39.950000000000003" customHeight="1" x14ac:dyDescent="0.45">
      <c r="A196" s="3"/>
      <c r="B196" s="36" t="s">
        <v>271</v>
      </c>
      <c r="C196" s="34">
        <v>2313</v>
      </c>
      <c r="D196" s="11" t="s">
        <v>97</v>
      </c>
      <c r="E196" s="34">
        <v>8</v>
      </c>
      <c r="F196" s="12">
        <v>107140022</v>
      </c>
      <c r="G196" s="8"/>
      <c r="H196" s="6"/>
      <c r="I196" s="6"/>
      <c r="J196" s="6"/>
      <c r="K196" s="6"/>
      <c r="L196" s="6"/>
      <c r="M196" s="7"/>
      <c r="N196" s="7"/>
      <c r="O196" s="6"/>
      <c r="P196" s="6"/>
      <c r="Q196" s="6"/>
      <c r="R196" s="6"/>
      <c r="S196" s="6"/>
      <c r="T196" s="7"/>
      <c r="U196" s="7"/>
      <c r="V196" s="6"/>
      <c r="W196" s="8"/>
      <c r="X196" s="8"/>
      <c r="Y196" s="6"/>
      <c r="Z196" s="6"/>
      <c r="AA196" s="7">
        <v>11</v>
      </c>
      <c r="AB196" s="7">
        <v>11</v>
      </c>
      <c r="AC196" s="8" t="s">
        <v>283</v>
      </c>
      <c r="AD196" s="6">
        <v>11</v>
      </c>
      <c r="AE196" s="6">
        <v>11</v>
      </c>
      <c r="AF196" s="6">
        <v>11</v>
      </c>
      <c r="AG196" s="6">
        <v>11</v>
      </c>
      <c r="AH196" s="7">
        <v>11</v>
      </c>
      <c r="AI196" s="7">
        <v>11</v>
      </c>
      <c r="AJ196" s="6"/>
      <c r="AK196" s="7"/>
      <c r="AL196" s="6"/>
      <c r="AM196" s="63">
        <f t="shared" ref="AM196" si="1378">COUNT(H196:AL196)+COUNTIF(H196:AL196,"8д")+COUNTIF(H196:AL196,"8/3")+COUNTIF(H196:AL196,"3/8")+COUNTIF(H196:AL196,"4/8")+COUNTIF(H196:AL196,"8/4")+COUNTIF(H196:AL196,"3/6")+COUNTIF(H196:AL196,"10/1")+COUNTIF(H196:AL196,"5/6")+COUNTIF(H196:AL196,"6/5")+COUNTIF(H196:AL196,"7/4")+COUNTIF(H196:AL196,"4/7")+COUNTIF(H196:AL196,"4д")+COUNTIF(H196:AL196,"2/9")+COUNTIF(H196:AL196,"2д")+COUNTIF(H196:AL196,"4/6")+COUNTIF(H196:AL196,"2/8")+COUNTIF(H196:AL196,"2/1")+COUNTIF(H196:AL196,"6/3")</f>
        <v>9</v>
      </c>
      <c r="AN196" s="64">
        <f t="shared" ref="AN196" si="1379">COUNTIF(H196:AL196,"О")</f>
        <v>0</v>
      </c>
      <c r="AO196" s="64">
        <f t="shared" ref="AO196" si="1380">COUNTIF(H196:AL196,"Р")</f>
        <v>0</v>
      </c>
      <c r="AP196" s="64">
        <f t="shared" ref="AP196" si="1381">COUNTIF(H196:AL196,"Б")</f>
        <v>0</v>
      </c>
      <c r="AQ196" s="64">
        <f t="shared" ref="AQ196" si="1382">COUNTIF(H196:AL196,"Г")+COUNTIF(H196:AL196,"Д")</f>
        <v>0</v>
      </c>
      <c r="AR196" s="64">
        <f t="shared" ref="AR196" si="1383">COUNTIF(H196:AL196,"А")</f>
        <v>0</v>
      </c>
      <c r="AS196" s="64">
        <f t="shared" ref="AS196" si="1384">COUNTIF(H196:AL196,"У")</f>
        <v>0</v>
      </c>
      <c r="AT196" s="64">
        <f t="shared" ref="AT196" si="1385">COUNTIF(H196:AL196,"П")</f>
        <v>0</v>
      </c>
      <c r="AU196" s="64">
        <f t="shared" ref="AU196" si="1386">COUNTIF(H196:AL196,"К")+COUNTIF(H196:AL196,"Кд")</f>
        <v>0</v>
      </c>
      <c r="AV196" s="64">
        <f t="shared" ref="AV196" si="1387">COUNTIF(H196:AL196,"В")</f>
        <v>0</v>
      </c>
      <c r="AW196" s="64">
        <f t="shared" ref="AW196" si="1388">SUM(AM196:AV196)</f>
        <v>9</v>
      </c>
      <c r="AX196" s="64">
        <f t="shared" ref="AX196" si="1389">AY196+BD196</f>
        <v>99</v>
      </c>
      <c r="AY196" s="65">
        <f t="shared" ref="AY196" si="1390">SUM(H196:AL196)+COUNTIF(H196:AL196,"8/3")*11+COUNTIF(H196:AL196,"3/8")*11+COUNTIF(H196:AL196,"4/8")*12+COUNTIF(H196:AL196,"8/4")*12+COUNTIF(H196:AL196,"2/9")*11+COUNTIF(H196:AL196,"4/7")*11+COUNTIF(H196:AL196,"7/4")*11+COUNTIF(H196:AL196,"6/5")*11+COUNTIF(H196:AL196,"5/6")*11+COUNTIF(H196:AL196,"4/6")*10+COUNTIF(H196:AL196,"2/1")*3+COUNTIF(H196:AL196,"6/3")*9+COUNTIF(H196:AL196,"2/8")*10+COUNTIF(H196:AL196,"1/10")*11</f>
        <v>99</v>
      </c>
      <c r="AZ196" s="66"/>
      <c r="BA196" s="66"/>
      <c r="BB196" s="66"/>
      <c r="BC196" s="67">
        <f t="shared" ref="BC196" si="1391">COUNTIF(H196:AL196,"8/3")*8+COUNTIF(H196:AL196,"3/8")*3+COUNTIF(H196:AL196,"4/8")*4+COUNTIF(H196:AL196,"8/4")*8+COUNTIF(H196:AL196,"2/9")*2+COUNTIF(H196:AL196,"4/7")*4+COUNTIF(H196:AL196,"7/4")*7+COUNTIF(H196:AL196,"6/5")*6+COUNTIF(H196:AL196,"5/6")*5+COUNTIF(H196:AL196,"4/6")*4+COUNTIF(H196:AL196,"2/1")*2+COUNTIF(H196:AL196,"6/3")*6+COUNTIF(H196:AL196,"2/8")*2+COUNTIF(H196:AL196,"1/10")*1</f>
        <v>2</v>
      </c>
      <c r="BD196" s="64">
        <f t="shared" ref="BD196" si="1392">COUNTIF(H196:AL196,"8д")*8+COUNTIF(H196:AL196,"3д")*3+COUNTIF(H196:AL196,"4д")*4+COUNTIF(H196:AL196,"5д")*5+COUNTIF(H196:AL196,"6д")*6+COUNTIF(H196:AL196,"7д")*7+COUNTIF(H196:AL196,"2д")*2+COUNTIF(H196:AL196,"1д")*1</f>
        <v>0</v>
      </c>
      <c r="BE196" s="68"/>
      <c r="BF196" s="68"/>
      <c r="BG196" s="85">
        <f t="shared" si="1376"/>
        <v>58027.71076960754</v>
      </c>
      <c r="BH196" s="85">
        <f t="shared" ref="BH196" si="1393">95734/163.33*BC196/2</f>
        <v>586.13849262229837</v>
      </c>
      <c r="BI196" s="85">
        <f t="shared" si="1377"/>
        <v>0</v>
      </c>
      <c r="BJ196" s="85">
        <f t="shared" si="1344"/>
        <v>11605.542153921509</v>
      </c>
      <c r="BK196" s="85"/>
      <c r="BL196" s="87">
        <f t="shared" si="1345"/>
        <v>70219.391416151338</v>
      </c>
    </row>
    <row r="197" spans="1:64" s="1" customFormat="1" ht="46.5" customHeight="1" x14ac:dyDescent="0.45">
      <c r="A197" s="3">
        <v>126</v>
      </c>
      <c r="B197" s="37" t="s">
        <v>177</v>
      </c>
      <c r="C197" s="16">
        <v>1000</v>
      </c>
      <c r="D197" s="5" t="s">
        <v>173</v>
      </c>
      <c r="E197" s="16">
        <v>5</v>
      </c>
      <c r="F197" s="3">
        <v>107060001</v>
      </c>
      <c r="G197" s="4"/>
      <c r="H197" s="6" t="s">
        <v>226</v>
      </c>
      <c r="I197" s="6" t="s">
        <v>226</v>
      </c>
      <c r="J197" s="6" t="s">
        <v>226</v>
      </c>
      <c r="K197" s="6" t="s">
        <v>226</v>
      </c>
      <c r="L197" s="6" t="s">
        <v>226</v>
      </c>
      <c r="M197" s="7" t="s">
        <v>226</v>
      </c>
      <c r="N197" s="7" t="s">
        <v>226</v>
      </c>
      <c r="O197" s="6" t="s">
        <v>227</v>
      </c>
      <c r="P197" s="6" t="s">
        <v>227</v>
      </c>
      <c r="Q197" s="6" t="s">
        <v>227</v>
      </c>
      <c r="R197" s="6" t="s">
        <v>227</v>
      </c>
      <c r="S197" s="6" t="s">
        <v>227</v>
      </c>
      <c r="T197" s="7" t="s">
        <v>226</v>
      </c>
      <c r="U197" s="7" t="s">
        <v>226</v>
      </c>
      <c r="V197" s="6" t="s">
        <v>225</v>
      </c>
      <c r="W197" s="6">
        <v>11</v>
      </c>
      <c r="X197" s="6">
        <v>11</v>
      </c>
      <c r="Y197" s="6">
        <v>11</v>
      </c>
      <c r="Z197" s="6">
        <v>11</v>
      </c>
      <c r="AA197" s="7">
        <v>11</v>
      </c>
      <c r="AB197" s="7">
        <v>11</v>
      </c>
      <c r="AC197" s="6">
        <v>11</v>
      </c>
      <c r="AD197" s="6">
        <v>11</v>
      </c>
      <c r="AE197" s="6">
        <v>11</v>
      </c>
      <c r="AF197" s="6">
        <v>11</v>
      </c>
      <c r="AG197" s="6">
        <v>11</v>
      </c>
      <c r="AH197" s="7">
        <v>11</v>
      </c>
      <c r="AI197" s="7">
        <v>11</v>
      </c>
      <c r="AJ197" s="6">
        <v>11</v>
      </c>
      <c r="AK197" s="7">
        <v>11</v>
      </c>
      <c r="AL197" s="6">
        <v>11</v>
      </c>
      <c r="AM197" s="63">
        <f t="shared" si="1284"/>
        <v>17</v>
      </c>
      <c r="AN197" s="64">
        <f t="shared" si="1285"/>
        <v>0</v>
      </c>
      <c r="AO197" s="64">
        <f t="shared" si="1286"/>
        <v>0</v>
      </c>
      <c r="AP197" s="64">
        <f t="shared" si="1287"/>
        <v>5</v>
      </c>
      <c r="AQ197" s="64">
        <f t="shared" si="1288"/>
        <v>0</v>
      </c>
      <c r="AR197" s="64">
        <f t="shared" si="1289"/>
        <v>0</v>
      </c>
      <c r="AS197" s="64">
        <f t="shared" si="1290"/>
        <v>0</v>
      </c>
      <c r="AT197" s="64">
        <f t="shared" si="1291"/>
        <v>0</v>
      </c>
      <c r="AU197" s="64">
        <f t="shared" si="1292"/>
        <v>0</v>
      </c>
      <c r="AV197" s="64">
        <f t="shared" si="1293"/>
        <v>9</v>
      </c>
      <c r="AW197" s="64">
        <f t="shared" si="1294"/>
        <v>31</v>
      </c>
      <c r="AX197" s="64">
        <f t="shared" si="1295"/>
        <v>184</v>
      </c>
      <c r="AY197" s="65">
        <f t="shared" si="1296"/>
        <v>176</v>
      </c>
      <c r="AZ197" s="66"/>
      <c r="BA197" s="66"/>
      <c r="BB197" s="66">
        <v>11</v>
      </c>
      <c r="BC197" s="67">
        <f t="shared" si="1297"/>
        <v>0</v>
      </c>
      <c r="BD197" s="64">
        <f t="shared" si="1298"/>
        <v>8</v>
      </c>
      <c r="BE197" s="68"/>
      <c r="BF197" s="68"/>
      <c r="BG197" s="85"/>
      <c r="BH197" s="85"/>
      <c r="BI197" s="85"/>
      <c r="BJ197" s="85"/>
      <c r="BK197" s="85"/>
    </row>
    <row r="198" spans="1:64" s="1" customFormat="1" ht="35.25" customHeight="1" x14ac:dyDescent="0.45">
      <c r="A198" s="3">
        <v>127</v>
      </c>
      <c r="B198" s="81" t="s">
        <v>266</v>
      </c>
      <c r="C198" s="6">
        <v>3180</v>
      </c>
      <c r="D198" s="5" t="s">
        <v>173</v>
      </c>
      <c r="E198" s="16">
        <v>2</v>
      </c>
      <c r="F198" s="3">
        <v>107030001</v>
      </c>
      <c r="G198" s="4"/>
      <c r="H198" s="6"/>
      <c r="I198" s="6"/>
      <c r="J198" s="6"/>
      <c r="K198" s="6"/>
      <c r="L198" s="6"/>
      <c r="M198" s="7"/>
      <c r="N198" s="7"/>
      <c r="O198" s="6"/>
      <c r="P198" s="6"/>
      <c r="Q198" s="6"/>
      <c r="R198" s="6" t="s">
        <v>226</v>
      </c>
      <c r="S198" s="6"/>
      <c r="T198" s="7"/>
      <c r="U198" s="7"/>
      <c r="V198" s="6"/>
      <c r="W198" s="6"/>
      <c r="X198" s="6"/>
      <c r="Y198" s="6"/>
      <c r="Z198" s="6"/>
      <c r="AA198" s="7"/>
      <c r="AB198" s="13"/>
      <c r="AC198" s="6"/>
      <c r="AD198" s="6"/>
      <c r="AE198" s="6"/>
      <c r="AF198" s="6"/>
      <c r="AG198" s="8"/>
      <c r="AH198" s="7"/>
      <c r="AI198" s="7"/>
      <c r="AJ198" s="6"/>
      <c r="AK198" s="7"/>
      <c r="AL198" s="6"/>
      <c r="AM198" s="63">
        <f t="shared" ref="AM198" si="1394">COUNT(H198:AL198)+COUNTIF(H198:AL198,"8д")+COUNTIF(H198:AL198,"8/3")+COUNTIF(H198:AL198,"3/8")+COUNTIF(H198:AL198,"4/8")+COUNTIF(H198:AL198,"8/4")+COUNTIF(H198:AL198,"3/6")+COUNTIF(H198:AL198,"10/1")+COUNTIF(H198:AL198,"5/6")+COUNTIF(H198:AL198,"6/5")+COUNTIF(H198:AL198,"7/4")+COUNTIF(H198:AL198,"4/7")+COUNTIF(H198:AL198,"4д")+COUNTIF(H198:AL198,"2/9")+COUNTIF(H198:AL198,"2д")+COUNTIF(H198:AL198,"4/6")+COUNTIF(H198:AL198,"2/8")+COUNTIF(H198:AL198,"2/1")+COUNTIF(H198:AL198,"6/3")</f>
        <v>0</v>
      </c>
      <c r="AN198" s="64">
        <f t="shared" ref="AN198" si="1395">COUNTIF(H198:AL198,"О")</f>
        <v>0</v>
      </c>
      <c r="AO198" s="64">
        <f t="shared" ref="AO198" si="1396">COUNTIF(H198:AL198,"Р")</f>
        <v>0</v>
      </c>
      <c r="AP198" s="64">
        <f t="shared" ref="AP198" si="1397">COUNTIF(H198:AL198,"Б")</f>
        <v>0</v>
      </c>
      <c r="AQ198" s="64">
        <f t="shared" ref="AQ198" si="1398">COUNTIF(H198:AL198,"Г")+COUNTIF(H198:AL198,"Д")</f>
        <v>0</v>
      </c>
      <c r="AR198" s="64">
        <f t="shared" ref="AR198" si="1399">COUNTIF(H198:AL198,"А")</f>
        <v>0</v>
      </c>
      <c r="AS198" s="64">
        <f t="shared" ref="AS198" si="1400">COUNTIF(H198:AL198,"У")</f>
        <v>0</v>
      </c>
      <c r="AT198" s="64">
        <f t="shared" ref="AT198" si="1401">COUNTIF(H198:AL198,"П")</f>
        <v>0</v>
      </c>
      <c r="AU198" s="64">
        <f t="shared" ref="AU198" si="1402">COUNTIF(H198:AL198,"К")+COUNTIF(H198:AL198,"Кд")</f>
        <v>0</v>
      </c>
      <c r="AV198" s="64">
        <f t="shared" ref="AV198" si="1403">COUNTIF(H198:AL198,"В")</f>
        <v>1</v>
      </c>
      <c r="AW198" s="64">
        <f t="shared" ref="AW198" si="1404">SUM(AM198:AV198)</f>
        <v>1</v>
      </c>
      <c r="AX198" s="64">
        <f t="shared" ref="AX198" si="1405">AY198+BD198</f>
        <v>0</v>
      </c>
      <c r="AY198" s="65">
        <f t="shared" ref="AY198" si="1406">SUM(H198:AL198)+COUNTIF(H198:AL198,"8/3")*11+COUNTIF(H198:AL198,"3/8")*11+COUNTIF(H198:AL198,"4/8")*12+COUNTIF(H198:AL198,"8/4")*12+COUNTIF(H198:AL198,"2/9")*11+COUNTIF(H198:AL198,"4/7")*11+COUNTIF(H198:AL198,"7/4")*11+COUNTIF(H198:AL198,"6/5")*11+COUNTIF(H198:AL198,"5/6")*11+COUNTIF(H198:AL198,"4/6")*10+COUNTIF(H198:AL198,"2/1")*3+COUNTIF(H198:AL198,"6/3")*9+COUNTIF(H198:AL198,"2/8")*10+COUNTIF(H198:AL198,"1/10")*11</f>
        <v>0</v>
      </c>
      <c r="AZ198" s="66"/>
      <c r="BA198" s="66"/>
      <c r="BB198" s="66"/>
      <c r="BC198" s="67">
        <f t="shared" ref="BC198" si="1407">COUNTIF(H198:AL198,"8/3")*8+COUNTIF(H198:AL198,"3/8")*3+COUNTIF(H198:AL198,"4/8")*4+COUNTIF(H198:AL198,"8/4")*8+COUNTIF(H198:AL198,"2/9")*2+COUNTIF(H198:AL198,"4/7")*4+COUNTIF(H198:AL198,"7/4")*7+COUNTIF(H198:AL198,"6/5")*6+COUNTIF(H198:AL198,"5/6")*5+COUNTIF(H198:AL198,"4/6")*4+COUNTIF(H198:AL198,"2/1")*2+COUNTIF(H198:AL198,"6/3")*6+COUNTIF(H198:AL198,"2/8")*2+COUNTIF(H198:AL198,"1/10")*1</f>
        <v>0</v>
      </c>
      <c r="BD198" s="64">
        <f t="shared" ref="BD198" si="1408">COUNTIF(H198:AL198,"8д")*8+COUNTIF(H198:AL198,"3д")*3+COUNTIF(H198:AL198,"4д")*4+COUNTIF(H198:AL198,"5д")*5+COUNTIF(H198:AL198,"6д")*6+COUNTIF(H198:AL198,"7д")*7+COUNTIF(H198:AL198,"2д")*2+COUNTIF(H198:AL198,"1д")*1</f>
        <v>0</v>
      </c>
      <c r="BE198" s="68"/>
      <c r="BF198" s="68"/>
      <c r="BG198" s="85"/>
      <c r="BH198" s="85"/>
      <c r="BI198" s="85"/>
      <c r="BJ198" s="85"/>
      <c r="BK198" s="85"/>
    </row>
    <row r="199" spans="1:64" s="1" customFormat="1" ht="48" customHeight="1" x14ac:dyDescent="0.45">
      <c r="A199" s="3">
        <v>128</v>
      </c>
      <c r="B199" s="40" t="s">
        <v>192</v>
      </c>
      <c r="C199" s="22">
        <v>1001</v>
      </c>
      <c r="D199" s="17" t="s">
        <v>100</v>
      </c>
      <c r="E199" s="31">
        <v>9</v>
      </c>
      <c r="F199" s="3">
        <v>107060007</v>
      </c>
      <c r="G199" s="4"/>
      <c r="H199" s="6" t="s">
        <v>225</v>
      </c>
      <c r="I199" s="6" t="s">
        <v>226</v>
      </c>
      <c r="J199" s="6" t="s">
        <v>226</v>
      </c>
      <c r="K199" s="6" t="s">
        <v>226</v>
      </c>
      <c r="L199" s="6" t="s">
        <v>226</v>
      </c>
      <c r="M199" s="7" t="s">
        <v>226</v>
      </c>
      <c r="N199" s="7" t="s">
        <v>226</v>
      </c>
      <c r="O199" s="6" t="s">
        <v>226</v>
      </c>
      <c r="P199" s="6" t="s">
        <v>226</v>
      </c>
      <c r="Q199" s="6" t="s">
        <v>226</v>
      </c>
      <c r="R199" s="6" t="s">
        <v>226</v>
      </c>
      <c r="S199" s="6" t="s">
        <v>226</v>
      </c>
      <c r="T199" s="7" t="s">
        <v>226</v>
      </c>
      <c r="U199" s="7" t="s">
        <v>225</v>
      </c>
      <c r="V199" s="6" t="s">
        <v>225</v>
      </c>
      <c r="W199" s="6">
        <v>11</v>
      </c>
      <c r="X199" s="8" t="s">
        <v>282</v>
      </c>
      <c r="Y199" s="6"/>
      <c r="Z199" s="6"/>
      <c r="AA199" s="7"/>
      <c r="AB199" s="7"/>
      <c r="AC199" s="6"/>
      <c r="AD199" s="6"/>
      <c r="AE199" s="6"/>
      <c r="AF199" s="6"/>
      <c r="AG199" s="6">
        <v>11</v>
      </c>
      <c r="AH199" s="7"/>
      <c r="AI199" s="7"/>
      <c r="AJ199" s="6"/>
      <c r="AK199" s="7"/>
      <c r="AL199" s="6"/>
      <c r="AM199" s="63">
        <f t="shared" si="1284"/>
        <v>5</v>
      </c>
      <c r="AN199" s="64">
        <f t="shared" si="1285"/>
        <v>0</v>
      </c>
      <c r="AO199" s="64">
        <f t="shared" si="1286"/>
        <v>0</v>
      </c>
      <c r="AP199" s="64">
        <f t="shared" si="1287"/>
        <v>0</v>
      </c>
      <c r="AQ199" s="64">
        <f t="shared" si="1288"/>
        <v>0</v>
      </c>
      <c r="AR199" s="64">
        <f t="shared" si="1289"/>
        <v>0</v>
      </c>
      <c r="AS199" s="64">
        <f t="shared" si="1290"/>
        <v>0</v>
      </c>
      <c r="AT199" s="64">
        <f t="shared" si="1291"/>
        <v>0</v>
      </c>
      <c r="AU199" s="64">
        <f t="shared" si="1292"/>
        <v>0</v>
      </c>
      <c r="AV199" s="64">
        <f t="shared" si="1293"/>
        <v>12</v>
      </c>
      <c r="AW199" s="64">
        <f t="shared" si="1294"/>
        <v>17</v>
      </c>
      <c r="AX199" s="64">
        <f t="shared" si="1295"/>
        <v>57</v>
      </c>
      <c r="AY199" s="65">
        <f t="shared" si="1296"/>
        <v>33</v>
      </c>
      <c r="AZ199" s="66"/>
      <c r="BA199" s="66"/>
      <c r="BB199" s="66"/>
      <c r="BC199" s="67">
        <f t="shared" si="1297"/>
        <v>1</v>
      </c>
      <c r="BD199" s="64">
        <f t="shared" si="1298"/>
        <v>24</v>
      </c>
      <c r="BE199" s="68"/>
      <c r="BF199" s="68"/>
      <c r="BG199" s="85">
        <f>108188/163.33*AY199</f>
        <v>21858.837935468069</v>
      </c>
      <c r="BH199" s="85">
        <f>108188/163.33*BC199/2</f>
        <v>331.19451417375865</v>
      </c>
      <c r="BI199" s="85">
        <f>108188/163.33*BD199</f>
        <v>15897.336680340415</v>
      </c>
      <c r="BJ199" s="85">
        <f t="shared" ref="BJ199:BJ200" si="1409">BG199*0.2</f>
        <v>4371.7675870936137</v>
      </c>
      <c r="BK199" s="85"/>
      <c r="BL199" s="87">
        <f t="shared" ref="BL199:BL200" si="1410">BG199+BH199+BI199+BJ199+BK199</f>
        <v>42459.13671707586</v>
      </c>
    </row>
    <row r="200" spans="1:64" s="1" customFormat="1" ht="39.950000000000003" customHeight="1" x14ac:dyDescent="0.45">
      <c r="A200" s="3"/>
      <c r="B200" s="37" t="s">
        <v>192</v>
      </c>
      <c r="C200" s="22">
        <v>1001</v>
      </c>
      <c r="D200" s="17" t="s">
        <v>100</v>
      </c>
      <c r="E200" s="31">
        <v>9</v>
      </c>
      <c r="F200" s="3">
        <v>107030001</v>
      </c>
      <c r="G200" s="4"/>
      <c r="H200" s="6"/>
      <c r="I200" s="6"/>
      <c r="J200" s="6"/>
      <c r="K200" s="6"/>
      <c r="L200" s="6"/>
      <c r="M200" s="7"/>
      <c r="N200" s="7"/>
      <c r="O200" s="6"/>
      <c r="P200" s="6"/>
      <c r="Q200" s="6"/>
      <c r="R200" s="6"/>
      <c r="S200" s="6"/>
      <c r="T200" s="7"/>
      <c r="U200" s="7"/>
      <c r="V200" s="6"/>
      <c r="W200" s="6"/>
      <c r="X200" s="6"/>
      <c r="Y200" s="6">
        <v>11</v>
      </c>
      <c r="Z200" s="6">
        <v>11</v>
      </c>
      <c r="AA200" s="7">
        <v>11</v>
      </c>
      <c r="AB200" s="7">
        <v>11</v>
      </c>
      <c r="AC200" s="6">
        <v>11</v>
      </c>
      <c r="AD200" s="6">
        <v>11</v>
      </c>
      <c r="AE200" s="6">
        <v>11</v>
      </c>
      <c r="AF200" s="6">
        <v>11</v>
      </c>
      <c r="AG200" s="6"/>
      <c r="AH200" s="7">
        <v>11</v>
      </c>
      <c r="AI200" s="7">
        <v>11</v>
      </c>
      <c r="AJ200" s="6">
        <v>11</v>
      </c>
      <c r="AK200" s="7">
        <v>11</v>
      </c>
      <c r="AL200" s="6">
        <v>11</v>
      </c>
      <c r="AM200" s="63">
        <f t="shared" si="1284"/>
        <v>13</v>
      </c>
      <c r="AN200" s="64">
        <f t="shared" si="1285"/>
        <v>0</v>
      </c>
      <c r="AO200" s="64">
        <f t="shared" si="1286"/>
        <v>0</v>
      </c>
      <c r="AP200" s="64">
        <f t="shared" si="1287"/>
        <v>0</v>
      </c>
      <c r="AQ200" s="64">
        <f t="shared" si="1288"/>
        <v>0</v>
      </c>
      <c r="AR200" s="64">
        <f t="shared" si="1289"/>
        <v>0</v>
      </c>
      <c r="AS200" s="64">
        <f t="shared" si="1290"/>
        <v>0</v>
      </c>
      <c r="AT200" s="64">
        <f t="shared" si="1291"/>
        <v>0</v>
      </c>
      <c r="AU200" s="64">
        <f t="shared" si="1292"/>
        <v>0</v>
      </c>
      <c r="AV200" s="64">
        <f t="shared" si="1293"/>
        <v>0</v>
      </c>
      <c r="AW200" s="64">
        <f t="shared" si="1294"/>
        <v>13</v>
      </c>
      <c r="AX200" s="64">
        <f t="shared" si="1295"/>
        <v>143</v>
      </c>
      <c r="AY200" s="65">
        <f t="shared" si="1296"/>
        <v>143</v>
      </c>
      <c r="AZ200" s="66"/>
      <c r="BA200" s="66"/>
      <c r="BB200" s="66">
        <v>11</v>
      </c>
      <c r="BC200" s="67">
        <f t="shared" si="1297"/>
        <v>0</v>
      </c>
      <c r="BD200" s="64">
        <f t="shared" si="1298"/>
        <v>0</v>
      </c>
      <c r="BE200" s="68"/>
      <c r="BF200" s="68"/>
      <c r="BG200" s="85"/>
      <c r="BH200" s="85"/>
      <c r="BI200" s="85"/>
      <c r="BJ200" s="85">
        <f t="shared" si="1409"/>
        <v>0</v>
      </c>
      <c r="BK200" s="85"/>
      <c r="BL200" s="87">
        <f t="shared" si="1410"/>
        <v>0</v>
      </c>
    </row>
    <row r="201" spans="1:64" s="1" customFormat="1" ht="45" customHeight="1" x14ac:dyDescent="0.45">
      <c r="A201" s="3">
        <v>129</v>
      </c>
      <c r="B201" s="45" t="s">
        <v>203</v>
      </c>
      <c r="C201" s="22">
        <v>1002</v>
      </c>
      <c r="D201" s="17" t="s">
        <v>173</v>
      </c>
      <c r="E201" s="31">
        <v>3</v>
      </c>
      <c r="F201" s="3">
        <v>107060001</v>
      </c>
      <c r="G201" s="4"/>
      <c r="H201" s="6">
        <v>11</v>
      </c>
      <c r="I201" s="6">
        <v>11</v>
      </c>
      <c r="J201" s="6">
        <v>11</v>
      </c>
      <c r="K201" s="6">
        <v>11</v>
      </c>
      <c r="L201" s="6">
        <v>11</v>
      </c>
      <c r="M201" s="7">
        <v>11</v>
      </c>
      <c r="N201" s="7">
        <v>11</v>
      </c>
      <c r="O201" s="6">
        <v>11</v>
      </c>
      <c r="P201" s="6">
        <v>11</v>
      </c>
      <c r="Q201" s="6">
        <v>11</v>
      </c>
      <c r="R201" s="6">
        <v>11</v>
      </c>
      <c r="S201" s="6">
        <v>11</v>
      </c>
      <c r="T201" s="7">
        <v>11</v>
      </c>
      <c r="U201" s="7">
        <v>11</v>
      </c>
      <c r="V201" s="6">
        <v>11</v>
      </c>
      <c r="W201" s="6" t="s">
        <v>226</v>
      </c>
      <c r="X201" s="6" t="s">
        <v>226</v>
      </c>
      <c r="Y201" s="6" t="s">
        <v>226</v>
      </c>
      <c r="Z201" s="6" t="s">
        <v>226</v>
      </c>
      <c r="AA201" s="7" t="s">
        <v>226</v>
      </c>
      <c r="AB201" s="7" t="s">
        <v>226</v>
      </c>
      <c r="AC201" s="6" t="s">
        <v>226</v>
      </c>
      <c r="AD201" s="6" t="s">
        <v>226</v>
      </c>
      <c r="AE201" s="6" t="s">
        <v>226</v>
      </c>
      <c r="AF201" s="6" t="s">
        <v>226</v>
      </c>
      <c r="AG201" s="6" t="s">
        <v>226</v>
      </c>
      <c r="AH201" s="7" t="s">
        <v>226</v>
      </c>
      <c r="AI201" s="7" t="s">
        <v>226</v>
      </c>
      <c r="AJ201" s="6" t="s">
        <v>226</v>
      </c>
      <c r="AK201" s="7" t="s">
        <v>226</v>
      </c>
      <c r="AL201" s="6" t="s">
        <v>226</v>
      </c>
      <c r="AM201" s="63">
        <f t="shared" si="1284"/>
        <v>15</v>
      </c>
      <c r="AN201" s="64">
        <f t="shared" si="1285"/>
        <v>0</v>
      </c>
      <c r="AO201" s="64">
        <f t="shared" si="1286"/>
        <v>0</v>
      </c>
      <c r="AP201" s="64">
        <f t="shared" si="1287"/>
        <v>0</v>
      </c>
      <c r="AQ201" s="64">
        <f t="shared" si="1288"/>
        <v>0</v>
      </c>
      <c r="AR201" s="64">
        <f t="shared" si="1289"/>
        <v>0</v>
      </c>
      <c r="AS201" s="64">
        <f t="shared" si="1290"/>
        <v>0</v>
      </c>
      <c r="AT201" s="64">
        <f t="shared" si="1291"/>
        <v>0</v>
      </c>
      <c r="AU201" s="64">
        <f t="shared" si="1292"/>
        <v>0</v>
      </c>
      <c r="AV201" s="64">
        <f t="shared" si="1293"/>
        <v>16</v>
      </c>
      <c r="AW201" s="64">
        <f t="shared" si="1294"/>
        <v>31</v>
      </c>
      <c r="AX201" s="64">
        <f t="shared" si="1295"/>
        <v>165</v>
      </c>
      <c r="AY201" s="65">
        <f t="shared" si="1296"/>
        <v>165</v>
      </c>
      <c r="AZ201" s="66"/>
      <c r="BA201" s="66"/>
      <c r="BB201" s="66"/>
      <c r="BC201" s="67">
        <f t="shared" si="1297"/>
        <v>0</v>
      </c>
      <c r="BD201" s="64">
        <f t="shared" si="1298"/>
        <v>0</v>
      </c>
      <c r="BE201" s="68"/>
      <c r="BF201" s="68"/>
      <c r="BG201" s="85"/>
      <c r="BH201" s="85"/>
      <c r="BI201" s="85"/>
      <c r="BJ201" s="85"/>
      <c r="BK201" s="85"/>
    </row>
    <row r="202" spans="1:64" s="1" customFormat="1" ht="45" customHeight="1" x14ac:dyDescent="0.45">
      <c r="A202" s="3">
        <v>130</v>
      </c>
      <c r="B202" s="40" t="s">
        <v>224</v>
      </c>
      <c r="C202" s="22">
        <v>1003</v>
      </c>
      <c r="D202" s="17" t="s">
        <v>160</v>
      </c>
      <c r="E202" s="31">
        <v>6</v>
      </c>
      <c r="F202" s="3">
        <v>107060001</v>
      </c>
      <c r="G202" s="4"/>
      <c r="H202" s="6" t="s">
        <v>226</v>
      </c>
      <c r="I202" s="6" t="s">
        <v>226</v>
      </c>
      <c r="J202" s="6" t="s">
        <v>226</v>
      </c>
      <c r="K202" s="6" t="s">
        <v>226</v>
      </c>
      <c r="L202" s="6" t="s">
        <v>226</v>
      </c>
      <c r="M202" s="7" t="s">
        <v>226</v>
      </c>
      <c r="N202" s="7" t="s">
        <v>226</v>
      </c>
      <c r="O202" s="6" t="s">
        <v>226</v>
      </c>
      <c r="P202" s="6" t="s">
        <v>226</v>
      </c>
      <c r="Q202" s="6" t="s">
        <v>226</v>
      </c>
      <c r="R202" s="6" t="s">
        <v>226</v>
      </c>
      <c r="S202" s="6" t="s">
        <v>226</v>
      </c>
      <c r="T202" s="7" t="s">
        <v>226</v>
      </c>
      <c r="U202" s="7" t="s">
        <v>226</v>
      </c>
      <c r="V202" s="6" t="s">
        <v>226</v>
      </c>
      <c r="W202" s="6">
        <v>11</v>
      </c>
      <c r="X202" s="6">
        <v>11</v>
      </c>
      <c r="Y202" s="6">
        <v>11</v>
      </c>
      <c r="Z202" s="6">
        <v>11</v>
      </c>
      <c r="AA202" s="7">
        <v>11</v>
      </c>
      <c r="AB202" s="7">
        <v>11</v>
      </c>
      <c r="AC202" s="6">
        <v>11</v>
      </c>
      <c r="AD202" s="6">
        <v>11</v>
      </c>
      <c r="AE202" s="6">
        <v>11</v>
      </c>
      <c r="AF202" s="6">
        <v>11</v>
      </c>
      <c r="AG202" s="6">
        <v>11</v>
      </c>
      <c r="AH202" s="7">
        <v>11</v>
      </c>
      <c r="AI202" s="7">
        <v>11</v>
      </c>
      <c r="AJ202" s="6">
        <v>11</v>
      </c>
      <c r="AK202" s="7">
        <v>11</v>
      </c>
      <c r="AL202" s="6">
        <v>11</v>
      </c>
      <c r="AM202" s="63">
        <f t="shared" si="1284"/>
        <v>16</v>
      </c>
      <c r="AN202" s="64">
        <f t="shared" si="1285"/>
        <v>0</v>
      </c>
      <c r="AO202" s="64">
        <f t="shared" si="1286"/>
        <v>0</v>
      </c>
      <c r="AP202" s="64">
        <f t="shared" si="1287"/>
        <v>0</v>
      </c>
      <c r="AQ202" s="64">
        <f t="shared" si="1288"/>
        <v>0</v>
      </c>
      <c r="AR202" s="64">
        <f t="shared" si="1289"/>
        <v>0</v>
      </c>
      <c r="AS202" s="64">
        <f t="shared" si="1290"/>
        <v>0</v>
      </c>
      <c r="AT202" s="64">
        <f t="shared" si="1291"/>
        <v>0</v>
      </c>
      <c r="AU202" s="64">
        <f t="shared" si="1292"/>
        <v>0</v>
      </c>
      <c r="AV202" s="64">
        <f t="shared" si="1293"/>
        <v>15</v>
      </c>
      <c r="AW202" s="64">
        <f t="shared" si="1294"/>
        <v>31</v>
      </c>
      <c r="AX202" s="64">
        <f t="shared" si="1295"/>
        <v>176</v>
      </c>
      <c r="AY202" s="65">
        <f t="shared" si="1296"/>
        <v>176</v>
      </c>
      <c r="AZ202" s="66"/>
      <c r="BA202" s="66"/>
      <c r="BB202" s="66">
        <v>11</v>
      </c>
      <c r="BC202" s="67">
        <f t="shared" si="1297"/>
        <v>0</v>
      </c>
      <c r="BD202" s="64">
        <f t="shared" si="1298"/>
        <v>0</v>
      </c>
      <c r="BE202" s="68"/>
      <c r="BF202" s="68"/>
      <c r="BG202" s="85">
        <f>74757/163.33*AY202</f>
        <v>80556.125635217046</v>
      </c>
      <c r="BH202" s="85">
        <f>74757/163.33*11/2</f>
        <v>2517.3789261005327</v>
      </c>
      <c r="BI202" s="85"/>
      <c r="BJ202" s="85">
        <f t="shared" ref="BJ202:BJ205" si="1411">BG202*0.2</f>
        <v>16111.22512704341</v>
      </c>
      <c r="BK202" s="85"/>
      <c r="BL202" s="87">
        <f t="shared" ref="BL202:BL205" si="1412">BG202+BH202+BI202+BJ202+BK202</f>
        <v>99184.729688360982</v>
      </c>
    </row>
    <row r="203" spans="1:64" s="1" customFormat="1" ht="45" customHeight="1" x14ac:dyDescent="0.45">
      <c r="A203" s="3">
        <v>131</v>
      </c>
      <c r="B203" s="36" t="s">
        <v>92</v>
      </c>
      <c r="C203" s="35">
        <v>1004</v>
      </c>
      <c r="D203" s="30" t="s">
        <v>89</v>
      </c>
      <c r="E203" s="34">
        <v>9</v>
      </c>
      <c r="F203" s="12">
        <v>107060007</v>
      </c>
      <c r="G203" s="8"/>
      <c r="H203" s="6" t="s">
        <v>225</v>
      </c>
      <c r="I203" s="6" t="s">
        <v>226</v>
      </c>
      <c r="J203" s="6" t="s">
        <v>226</v>
      </c>
      <c r="K203" s="6" t="s">
        <v>226</v>
      </c>
      <c r="L203" s="6" t="s">
        <v>226</v>
      </c>
      <c r="M203" s="7" t="s">
        <v>226</v>
      </c>
      <c r="N203" s="7" t="s">
        <v>226</v>
      </c>
      <c r="O203" s="6" t="s">
        <v>226</v>
      </c>
      <c r="P203" s="6" t="s">
        <v>226</v>
      </c>
      <c r="Q203" s="6" t="s">
        <v>226</v>
      </c>
      <c r="R203" s="6" t="s">
        <v>226</v>
      </c>
      <c r="S203" s="6" t="s">
        <v>226</v>
      </c>
      <c r="T203" s="7" t="s">
        <v>226</v>
      </c>
      <c r="U203" s="7" t="s">
        <v>226</v>
      </c>
      <c r="V203" s="6" t="s">
        <v>236</v>
      </c>
      <c r="W203" s="6" t="s">
        <v>236</v>
      </c>
      <c r="X203" s="6" t="s">
        <v>236</v>
      </c>
      <c r="Y203" s="6" t="s">
        <v>236</v>
      </c>
      <c r="Z203" s="6" t="s">
        <v>236</v>
      </c>
      <c r="AA203" s="7" t="s">
        <v>236</v>
      </c>
      <c r="AB203" s="7" t="s">
        <v>236</v>
      </c>
      <c r="AC203" s="6" t="s">
        <v>236</v>
      </c>
      <c r="AD203" s="6" t="s">
        <v>236</v>
      </c>
      <c r="AE203" s="6" t="s">
        <v>236</v>
      </c>
      <c r="AF203" s="6" t="s">
        <v>236</v>
      </c>
      <c r="AG203" s="6" t="s">
        <v>236</v>
      </c>
      <c r="AH203" s="7" t="s">
        <v>236</v>
      </c>
      <c r="AI203" s="7" t="s">
        <v>236</v>
      </c>
      <c r="AJ203" s="6" t="s">
        <v>236</v>
      </c>
      <c r="AK203" s="7" t="s">
        <v>226</v>
      </c>
      <c r="AL203" s="6" t="s">
        <v>236</v>
      </c>
      <c r="AM203" s="63">
        <f t="shared" si="1023"/>
        <v>1</v>
      </c>
      <c r="AN203" s="64">
        <f t="shared" si="1024"/>
        <v>16</v>
      </c>
      <c r="AO203" s="64">
        <f t="shared" si="1025"/>
        <v>0</v>
      </c>
      <c r="AP203" s="64">
        <f t="shared" si="1026"/>
        <v>0</v>
      </c>
      <c r="AQ203" s="64">
        <f t="shared" si="1027"/>
        <v>0</v>
      </c>
      <c r="AR203" s="64">
        <f t="shared" si="1028"/>
        <v>0</v>
      </c>
      <c r="AS203" s="64">
        <f t="shared" si="1029"/>
        <v>0</v>
      </c>
      <c r="AT203" s="64">
        <f t="shared" si="1030"/>
        <v>0</v>
      </c>
      <c r="AU203" s="64">
        <f t="shared" si="1031"/>
        <v>0</v>
      </c>
      <c r="AV203" s="64">
        <f t="shared" si="1032"/>
        <v>14</v>
      </c>
      <c r="AW203" s="64">
        <f t="shared" si="1033"/>
        <v>31</v>
      </c>
      <c r="AX203" s="64">
        <f t="shared" si="1034"/>
        <v>8</v>
      </c>
      <c r="AY203" s="65">
        <f t="shared" si="1035"/>
        <v>0</v>
      </c>
      <c r="AZ203" s="66"/>
      <c r="BA203" s="66"/>
      <c r="BB203" s="66"/>
      <c r="BC203" s="67">
        <f t="shared" si="1036"/>
        <v>0</v>
      </c>
      <c r="BD203" s="64">
        <f t="shared" si="1037"/>
        <v>8</v>
      </c>
      <c r="BE203" s="68"/>
      <c r="BF203" s="68"/>
      <c r="BG203" s="85"/>
      <c r="BH203" s="85">
        <f>108188/163.33*BD203</f>
        <v>5299.1122267801384</v>
      </c>
      <c r="BI203" s="85"/>
      <c r="BJ203" s="85">
        <f t="shared" si="1411"/>
        <v>0</v>
      </c>
      <c r="BK203" s="85"/>
      <c r="BL203" s="87">
        <f t="shared" si="1412"/>
        <v>5299.1122267801384</v>
      </c>
    </row>
    <row r="204" spans="1:64" s="1" customFormat="1" ht="48" customHeight="1" x14ac:dyDescent="0.45">
      <c r="A204" s="3">
        <v>132</v>
      </c>
      <c r="B204" s="38" t="s">
        <v>179</v>
      </c>
      <c r="C204" s="16">
        <v>1005</v>
      </c>
      <c r="D204" s="5" t="s">
        <v>228</v>
      </c>
      <c r="E204" s="16">
        <v>5</v>
      </c>
      <c r="F204" s="3">
        <v>107060001</v>
      </c>
      <c r="G204" s="4"/>
      <c r="H204" s="6"/>
      <c r="I204" s="6"/>
      <c r="J204" s="6"/>
      <c r="K204" s="6"/>
      <c r="L204" s="8"/>
      <c r="M204" s="13"/>
      <c r="N204" s="7"/>
      <c r="O204" s="6"/>
      <c r="P204" s="8"/>
      <c r="Q204" s="8"/>
      <c r="R204" s="6"/>
      <c r="S204" s="8"/>
      <c r="T204" s="13"/>
      <c r="U204" s="7"/>
      <c r="V204" s="6"/>
      <c r="W204" s="6"/>
      <c r="X204" s="8"/>
      <c r="Y204" s="6"/>
      <c r="Z204" s="8"/>
      <c r="AA204" s="13"/>
      <c r="AB204" s="13"/>
      <c r="AC204" s="8"/>
      <c r="AD204" s="6">
        <v>8</v>
      </c>
      <c r="AE204" s="6">
        <v>8</v>
      </c>
      <c r="AF204" s="6"/>
      <c r="AG204" s="6"/>
      <c r="AH204" s="7"/>
      <c r="AI204" s="7"/>
      <c r="AJ204" s="6"/>
      <c r="AK204" s="7"/>
      <c r="AL204" s="6"/>
      <c r="AM204" s="63">
        <f t="shared" si="1023"/>
        <v>2</v>
      </c>
      <c r="AN204" s="64">
        <f t="shared" si="1024"/>
        <v>0</v>
      </c>
      <c r="AO204" s="64">
        <f t="shared" si="1025"/>
        <v>0</v>
      </c>
      <c r="AP204" s="64">
        <f t="shared" si="1026"/>
        <v>0</v>
      </c>
      <c r="AQ204" s="64">
        <f t="shared" si="1027"/>
        <v>0</v>
      </c>
      <c r="AR204" s="64">
        <f t="shared" si="1028"/>
        <v>0</v>
      </c>
      <c r="AS204" s="64">
        <f t="shared" si="1029"/>
        <v>0</v>
      </c>
      <c r="AT204" s="64">
        <f t="shared" si="1030"/>
        <v>0</v>
      </c>
      <c r="AU204" s="64">
        <f t="shared" si="1031"/>
        <v>0</v>
      </c>
      <c r="AV204" s="64">
        <f t="shared" si="1032"/>
        <v>0</v>
      </c>
      <c r="AW204" s="64">
        <f t="shared" si="1033"/>
        <v>2</v>
      </c>
      <c r="AX204" s="64">
        <f t="shared" si="1034"/>
        <v>16</v>
      </c>
      <c r="AY204" s="65">
        <f t="shared" si="1035"/>
        <v>16</v>
      </c>
      <c r="AZ204" s="66"/>
      <c r="BA204" s="66"/>
      <c r="BB204" s="66"/>
      <c r="BC204" s="67">
        <f t="shared" si="1036"/>
        <v>0</v>
      </c>
      <c r="BD204" s="64">
        <f t="shared" si="1037"/>
        <v>0</v>
      </c>
      <c r="BE204" s="68"/>
      <c r="BF204" s="68"/>
      <c r="BG204" s="85">
        <f>74757/163.33*AY204</f>
        <v>7323.2841486560947</v>
      </c>
      <c r="BH204" s="85"/>
      <c r="BI204" s="85"/>
      <c r="BJ204" s="85">
        <f t="shared" si="1411"/>
        <v>1464.656829731219</v>
      </c>
      <c r="BK204" s="85"/>
      <c r="BL204" s="87">
        <f t="shared" si="1412"/>
        <v>8787.9409783873143</v>
      </c>
    </row>
    <row r="205" spans="1:64" s="1" customFormat="1" ht="42.75" customHeight="1" x14ac:dyDescent="0.45">
      <c r="A205" s="3"/>
      <c r="B205" s="38" t="s">
        <v>179</v>
      </c>
      <c r="C205" s="16">
        <v>1005</v>
      </c>
      <c r="D205" s="5" t="s">
        <v>228</v>
      </c>
      <c r="E205" s="16">
        <v>5</v>
      </c>
      <c r="F205" s="3">
        <v>107030001</v>
      </c>
      <c r="G205" s="4"/>
      <c r="H205" s="6" t="s">
        <v>226</v>
      </c>
      <c r="I205" s="6" t="s">
        <v>226</v>
      </c>
      <c r="J205" s="6" t="s">
        <v>226</v>
      </c>
      <c r="K205" s="6" t="s">
        <v>226</v>
      </c>
      <c r="L205" s="8" t="s">
        <v>225</v>
      </c>
      <c r="M205" s="7">
        <v>8</v>
      </c>
      <c r="N205" s="7">
        <v>8</v>
      </c>
      <c r="O205" s="6">
        <v>8</v>
      </c>
      <c r="P205" s="6">
        <v>8</v>
      </c>
      <c r="Q205" s="6">
        <v>8</v>
      </c>
      <c r="R205" s="8" t="s">
        <v>286</v>
      </c>
      <c r="S205" s="8" t="s">
        <v>286</v>
      </c>
      <c r="T205" s="13" t="s">
        <v>286</v>
      </c>
      <c r="U205" s="13" t="s">
        <v>286</v>
      </c>
      <c r="V205" s="8" t="s">
        <v>286</v>
      </c>
      <c r="W205" s="8" t="s">
        <v>286</v>
      </c>
      <c r="X205" s="8" t="s">
        <v>286</v>
      </c>
      <c r="Y205" s="8" t="s">
        <v>286</v>
      </c>
      <c r="Z205" s="8" t="s">
        <v>286</v>
      </c>
      <c r="AA205" s="7">
        <v>8</v>
      </c>
      <c r="AB205" s="7">
        <v>8</v>
      </c>
      <c r="AC205" s="6">
        <v>8</v>
      </c>
      <c r="AD205" s="6"/>
      <c r="AE205" s="6"/>
      <c r="AF205" s="6">
        <v>8</v>
      </c>
      <c r="AG205" s="6">
        <v>8</v>
      </c>
      <c r="AH205" s="7">
        <v>8</v>
      </c>
      <c r="AI205" s="7">
        <v>8</v>
      </c>
      <c r="AJ205" s="6" t="s">
        <v>225</v>
      </c>
      <c r="AK205" s="7" t="s">
        <v>226</v>
      </c>
      <c r="AL205" s="6" t="s">
        <v>226</v>
      </c>
      <c r="AM205" s="63">
        <f t="shared" ref="AM205" si="1413">COUNT(H205:AL205)+COUNTIF(H205:AL205,"8д")+COUNTIF(H205:AL205,"8/3")+COUNTIF(H205:AL205,"3/8")+COUNTIF(H205:AL205,"4/8")+COUNTIF(H205:AL205,"8/4")+COUNTIF(H205:AL205,"3/6")+COUNTIF(H205:AL205,"10/1")+COUNTIF(H205:AL205,"5/6")+COUNTIF(H205:AL205,"6/5")+COUNTIF(H205:AL205,"7/4")+COUNTIF(H205:AL205,"4/7")+COUNTIF(H205:AL205,"4д")+COUNTIF(H205:AL205,"2/9")+COUNTIF(H205:AL205,"2д")+COUNTIF(H205:AL205,"4/6")+COUNTIF(H205:AL205,"2/8")+COUNTIF(H205:AL205,"2/1")+COUNTIF(H205:AL205,"6/3")</f>
        <v>23</v>
      </c>
      <c r="AN205" s="64">
        <f t="shared" ref="AN205" si="1414">COUNTIF(H205:AL205,"О")</f>
        <v>0</v>
      </c>
      <c r="AO205" s="64">
        <f t="shared" ref="AO205" si="1415">COUNTIF(H205:AL205,"Р")</f>
        <v>0</v>
      </c>
      <c r="AP205" s="64">
        <f t="shared" ref="AP205" si="1416">COUNTIF(H205:AL205,"Б")</f>
        <v>0</v>
      </c>
      <c r="AQ205" s="64">
        <f t="shared" ref="AQ205" si="1417">COUNTIF(H205:AL205,"Г")+COUNTIF(H205:AL205,"Д")</f>
        <v>0</v>
      </c>
      <c r="AR205" s="64">
        <f t="shared" ref="AR205" si="1418">COUNTIF(H205:AL205,"А")</f>
        <v>0</v>
      </c>
      <c r="AS205" s="64">
        <f t="shared" ref="AS205" si="1419">COUNTIF(H205:AL205,"У")</f>
        <v>0</v>
      </c>
      <c r="AT205" s="64">
        <f t="shared" ref="AT205" si="1420">COUNTIF(H205:AL205,"П")</f>
        <v>0</v>
      </c>
      <c r="AU205" s="64">
        <f t="shared" ref="AU205" si="1421">COUNTIF(H205:AL205,"К")+COUNTIF(H205:AL205,"Кд")</f>
        <v>0</v>
      </c>
      <c r="AV205" s="64">
        <f t="shared" ref="AV205" si="1422">COUNTIF(H205:AL205,"В")</f>
        <v>6</v>
      </c>
      <c r="AW205" s="64">
        <f t="shared" ref="AW205" si="1423">SUM(AM205:AV205)</f>
        <v>29</v>
      </c>
      <c r="AX205" s="64">
        <f t="shared" ref="AX205" si="1424">AY205+BD205</f>
        <v>211</v>
      </c>
      <c r="AY205" s="65">
        <f t="shared" ref="AY205" si="1425">SUM(H205:AL205)+COUNTIF(H205:AL205,"8/3")*11+COUNTIF(H205:AL205,"3/8")*11+COUNTIF(H205:AL205,"4/8")*12+COUNTIF(H205:AL205,"8/4")*12+COUNTIF(H205:AL205,"2/9")*11+COUNTIF(H205:AL205,"4/7")*11+COUNTIF(H205:AL205,"7/4")*11+COUNTIF(H205:AL205,"6/5")*11+COUNTIF(H205:AL205,"5/6")*11+COUNTIF(H205:AL205,"4/6")*10+COUNTIF(H205:AL205,"2/1")*3+COUNTIF(H205:AL205,"6/3")*9+COUNTIF(H205:AL205,"2/8")*10+COUNTIF(H205:AL205,"1/10")*11</f>
        <v>195</v>
      </c>
      <c r="AZ205" s="66"/>
      <c r="BA205" s="66"/>
      <c r="BB205" s="66"/>
      <c r="BC205" s="67">
        <f t="shared" ref="BC205" si="1426">COUNTIF(H205:AL205,"8/3")*8+COUNTIF(H205:AL205,"3/8")*3+COUNTIF(H205:AL205,"4/8")*4+COUNTIF(H205:AL205,"8/4")*8+COUNTIF(H205:AL205,"2/9")*2+COUNTIF(H205:AL205,"4/7")*4+COUNTIF(H205:AL205,"7/4")*7+COUNTIF(H205:AL205,"6/5")*6+COUNTIF(H205:AL205,"5/6")*5+COUNTIF(H205:AL205,"4/6")*4+COUNTIF(H205:AL205,"2/1")*2+COUNTIF(H205:AL205,"6/3")*6+COUNTIF(H205:AL205,"2/8")*2+COUNTIF(H205:AL205,"1/10")*1</f>
        <v>72</v>
      </c>
      <c r="BD205" s="64">
        <f t="shared" ref="BD205" si="1427">COUNTIF(H205:AL205,"8д")*8+COUNTIF(H205:AL205,"3д")*3+COUNTIF(H205:AL205,"4д")*4+COUNTIF(H205:AL205,"5д")*5+COUNTIF(H205:AL205,"6д")*6+COUNTIF(H205:AL205,"7д")*7+COUNTIF(H205:AL205,"2д")*2+COUNTIF(H205:AL205,"1д")*1</f>
        <v>16</v>
      </c>
      <c r="BE205" s="68"/>
      <c r="BF205" s="68"/>
      <c r="BG205" s="85"/>
      <c r="BH205" s="85"/>
      <c r="BI205" s="85"/>
      <c r="BJ205" s="85">
        <f t="shared" si="1411"/>
        <v>0</v>
      </c>
      <c r="BK205" s="85"/>
      <c r="BL205" s="87">
        <f t="shared" si="1412"/>
        <v>0</v>
      </c>
    </row>
    <row r="206" spans="1:64" s="1" customFormat="1" ht="39.950000000000003" customHeight="1" x14ac:dyDescent="0.45">
      <c r="A206" s="3">
        <v>133</v>
      </c>
      <c r="B206" s="48" t="s">
        <v>53</v>
      </c>
      <c r="C206" s="34">
        <v>1008</v>
      </c>
      <c r="D206" s="30" t="s">
        <v>52</v>
      </c>
      <c r="E206" s="16"/>
      <c r="F206" s="3">
        <v>107030010</v>
      </c>
      <c r="G206" s="4"/>
      <c r="H206" s="6" t="s">
        <v>280</v>
      </c>
      <c r="I206" s="6" t="s">
        <v>280</v>
      </c>
      <c r="J206" s="6" t="s">
        <v>280</v>
      </c>
      <c r="K206" s="6" t="s">
        <v>280</v>
      </c>
      <c r="L206" s="6" t="s">
        <v>280</v>
      </c>
      <c r="M206" s="7" t="s">
        <v>226</v>
      </c>
      <c r="N206" s="7" t="s">
        <v>226</v>
      </c>
      <c r="O206" s="6">
        <v>8</v>
      </c>
      <c r="P206" s="6">
        <v>8</v>
      </c>
      <c r="Q206" s="6">
        <v>8</v>
      </c>
      <c r="R206" s="6">
        <v>8</v>
      </c>
      <c r="S206" s="6">
        <v>8</v>
      </c>
      <c r="T206" s="13" t="s">
        <v>226</v>
      </c>
      <c r="U206" s="7" t="s">
        <v>226</v>
      </c>
      <c r="V206" s="6">
        <v>8</v>
      </c>
      <c r="W206" s="8"/>
      <c r="X206" s="8"/>
      <c r="Y206" s="8"/>
      <c r="Z206" s="8"/>
      <c r="AA206" s="13"/>
      <c r="AB206" s="13"/>
      <c r="AC206" s="8"/>
      <c r="AD206" s="8"/>
      <c r="AE206" s="6"/>
      <c r="AF206" s="6"/>
      <c r="AG206" s="6"/>
      <c r="AH206" s="7"/>
      <c r="AI206" s="7"/>
      <c r="AJ206" s="6"/>
      <c r="AK206" s="7"/>
      <c r="AL206" s="6"/>
      <c r="AM206" s="63">
        <f t="shared" ref="AM206" si="1428">COUNT(H206:AL206)+COUNTIF(H206:AL206,"8д")+COUNTIF(H206:AL206,"8/3")+COUNTIF(H206:AL206,"3/8")+COUNTIF(H206:AL206,"4/8")+COUNTIF(H206:AL206,"8/4")+COUNTIF(H206:AL206,"3/6")+COUNTIF(H206:AL206,"10/1")+COUNTIF(H206:AL206,"5/6")+COUNTIF(H206:AL206,"6/5")+COUNTIF(H206:AL206,"7/4")+COUNTIF(H206:AL206,"4/7")+COUNTIF(H206:AL206,"4д")+COUNTIF(H206:AL206,"2/9")+COUNTIF(H206:AL206,"2д")+COUNTIF(H206:AL206,"4/6")+COUNTIF(H206:AL206,"2/8")+COUNTIF(H206:AL206,"2/1")+COUNTIF(H206:AL206,"6/3")</f>
        <v>6</v>
      </c>
      <c r="AN206" s="64">
        <f t="shared" ref="AN206" si="1429">COUNTIF(H206:AL206,"О")</f>
        <v>0</v>
      </c>
      <c r="AO206" s="64">
        <f t="shared" ref="AO206" si="1430">COUNTIF(H206:AL206,"Р")</f>
        <v>0</v>
      </c>
      <c r="AP206" s="64">
        <f t="shared" ref="AP206" si="1431">COUNTIF(H206:AL206,"Б")</f>
        <v>0</v>
      </c>
      <c r="AQ206" s="64">
        <f t="shared" ref="AQ206" si="1432">COUNTIF(H206:AL206,"Г")+COUNTIF(H206:AL206,"Д")</f>
        <v>0</v>
      </c>
      <c r="AR206" s="64">
        <f t="shared" ref="AR206" si="1433">COUNTIF(H206:AL206,"А")</f>
        <v>5</v>
      </c>
      <c r="AS206" s="64">
        <f t="shared" ref="AS206" si="1434">COUNTIF(H206:AL206,"У")</f>
        <v>0</v>
      </c>
      <c r="AT206" s="64">
        <f t="shared" ref="AT206" si="1435">COUNTIF(H206:AL206,"П")</f>
        <v>0</v>
      </c>
      <c r="AU206" s="64">
        <f t="shared" ref="AU206" si="1436">COUNTIF(H206:AL206,"К")+COUNTIF(H206:AL206,"Кд")</f>
        <v>0</v>
      </c>
      <c r="AV206" s="64">
        <f t="shared" ref="AV206" si="1437">COUNTIF(H206:AL206,"В")</f>
        <v>4</v>
      </c>
      <c r="AW206" s="64">
        <f t="shared" ref="AW206" si="1438">SUM(AM206:AV206)</f>
        <v>15</v>
      </c>
      <c r="AX206" s="64">
        <f t="shared" ref="AX206" si="1439">AY206+BD206</f>
        <v>48</v>
      </c>
      <c r="AY206" s="65">
        <f t="shared" ref="AY206" si="1440">SUM(H206:AL206)+COUNTIF(H206:AL206,"8/3")*11+COUNTIF(H206:AL206,"3/8")*11+COUNTIF(H206:AL206,"4/8")*12+COUNTIF(H206:AL206,"8/4")*12+COUNTIF(H206:AL206,"2/9")*11+COUNTIF(H206:AL206,"4/7")*11+COUNTIF(H206:AL206,"7/4")*11+COUNTIF(H206:AL206,"6/5")*11+COUNTIF(H206:AL206,"5/6")*11+COUNTIF(H206:AL206,"4/6")*10+COUNTIF(H206:AL206,"2/1")*3+COUNTIF(H206:AL206,"6/3")*9+COUNTIF(H206:AL206,"2/8")*10+COUNTIF(H206:AL206,"1/10")*11</f>
        <v>48</v>
      </c>
      <c r="AZ206" s="66"/>
      <c r="BA206" s="66"/>
      <c r="BB206" s="66"/>
      <c r="BC206" s="67">
        <f t="shared" ref="BC206" si="1441">COUNTIF(H206:AL206,"8/3")*8+COUNTIF(H206:AL206,"3/8")*3+COUNTIF(H206:AL206,"4/8")*4+COUNTIF(H206:AL206,"8/4")*8+COUNTIF(H206:AL206,"2/9")*2+COUNTIF(H206:AL206,"4/7")*4+COUNTIF(H206:AL206,"7/4")*7+COUNTIF(H206:AL206,"6/5")*6+COUNTIF(H206:AL206,"5/6")*5+COUNTIF(H206:AL206,"4/6")*4+COUNTIF(H206:AL206,"2/1")*2+COUNTIF(H206:AL206,"6/3")*6+COUNTIF(H206:AL206,"2/8")*2+COUNTIF(H206:AL206,"1/10")*1</f>
        <v>0</v>
      </c>
      <c r="BD206" s="64">
        <f t="shared" ref="BD206" si="1442">COUNTIF(H206:AL206,"8д")*8+COUNTIF(H206:AL206,"3д")*3+COUNTIF(H206:AL206,"4д")*4+COUNTIF(H206:AL206,"5д")*5+COUNTIF(H206:AL206,"6д")*6+COUNTIF(H206:AL206,"7д")*7+COUNTIF(H206:AL206,"2д")*2+COUNTIF(H206:AL206,"1д")*1</f>
        <v>0</v>
      </c>
      <c r="BE206" s="68"/>
      <c r="BF206" s="68"/>
      <c r="BG206" s="85"/>
      <c r="BH206" s="85"/>
      <c r="BI206" s="85"/>
      <c r="BJ206" s="85"/>
      <c r="BK206" s="85"/>
    </row>
    <row r="207" spans="1:64" s="1" customFormat="1" ht="48" customHeight="1" x14ac:dyDescent="0.45">
      <c r="A207" s="3">
        <v>134</v>
      </c>
      <c r="B207" s="36" t="s">
        <v>54</v>
      </c>
      <c r="C207" s="34">
        <v>1009</v>
      </c>
      <c r="D207" s="30" t="s">
        <v>55</v>
      </c>
      <c r="E207" s="16"/>
      <c r="F207" s="3">
        <v>107030001</v>
      </c>
      <c r="G207" s="4"/>
      <c r="H207" s="6">
        <v>8</v>
      </c>
      <c r="I207" s="6">
        <v>8</v>
      </c>
      <c r="J207" s="6">
        <v>8</v>
      </c>
      <c r="K207" s="6">
        <v>8</v>
      </c>
      <c r="L207" s="6">
        <v>8</v>
      </c>
      <c r="M207" s="7" t="s">
        <v>226</v>
      </c>
      <c r="N207" s="7" t="s">
        <v>226</v>
      </c>
      <c r="O207" s="6">
        <v>8</v>
      </c>
      <c r="P207" s="6">
        <v>8</v>
      </c>
      <c r="Q207" s="6">
        <v>8</v>
      </c>
      <c r="R207" s="6">
        <v>8</v>
      </c>
      <c r="S207" s="6">
        <v>8</v>
      </c>
      <c r="T207" s="7" t="s">
        <v>226</v>
      </c>
      <c r="U207" s="7" t="s">
        <v>226</v>
      </c>
      <c r="V207" s="6">
        <v>8</v>
      </c>
      <c r="W207" s="6"/>
      <c r="X207" s="6"/>
      <c r="Y207" s="6"/>
      <c r="Z207" s="6"/>
      <c r="AA207" s="7"/>
      <c r="AB207" s="7"/>
      <c r="AC207" s="6"/>
      <c r="AD207" s="6"/>
      <c r="AE207" s="6"/>
      <c r="AF207" s="6"/>
      <c r="AG207" s="6"/>
      <c r="AH207" s="7"/>
      <c r="AI207" s="7"/>
      <c r="AJ207" s="6"/>
      <c r="AK207" s="7"/>
      <c r="AL207" s="6"/>
      <c r="AM207" s="63">
        <f t="shared" si="1023"/>
        <v>11</v>
      </c>
      <c r="AN207" s="64">
        <f t="shared" si="1024"/>
        <v>0</v>
      </c>
      <c r="AO207" s="64">
        <f t="shared" si="1025"/>
        <v>0</v>
      </c>
      <c r="AP207" s="64">
        <f t="shared" si="1026"/>
        <v>0</v>
      </c>
      <c r="AQ207" s="64">
        <f t="shared" si="1027"/>
        <v>0</v>
      </c>
      <c r="AR207" s="64">
        <f t="shared" si="1028"/>
        <v>0</v>
      </c>
      <c r="AS207" s="64">
        <f t="shared" si="1029"/>
        <v>0</v>
      </c>
      <c r="AT207" s="64">
        <f t="shared" si="1030"/>
        <v>0</v>
      </c>
      <c r="AU207" s="64">
        <f t="shared" si="1031"/>
        <v>0</v>
      </c>
      <c r="AV207" s="64">
        <f t="shared" si="1032"/>
        <v>4</v>
      </c>
      <c r="AW207" s="64">
        <f t="shared" si="1033"/>
        <v>15</v>
      </c>
      <c r="AX207" s="64">
        <f t="shared" si="1034"/>
        <v>88</v>
      </c>
      <c r="AY207" s="65">
        <f t="shared" si="1035"/>
        <v>88</v>
      </c>
      <c r="AZ207" s="66"/>
      <c r="BA207" s="66"/>
      <c r="BB207" s="66"/>
      <c r="BC207" s="67">
        <f t="shared" si="1036"/>
        <v>0</v>
      </c>
      <c r="BD207" s="64">
        <f t="shared" si="1037"/>
        <v>0</v>
      </c>
      <c r="BE207" s="68"/>
      <c r="BF207" s="68"/>
      <c r="BG207" s="85"/>
      <c r="BH207" s="85"/>
      <c r="BI207" s="85"/>
      <c r="BJ207" s="85"/>
      <c r="BK207" s="85"/>
    </row>
    <row r="208" spans="1:64" s="1" customFormat="1" ht="42.75" customHeight="1" x14ac:dyDescent="0.45">
      <c r="A208" s="3"/>
      <c r="B208" s="36" t="s">
        <v>54</v>
      </c>
      <c r="C208" s="34">
        <v>1009</v>
      </c>
      <c r="D208" s="30" t="s">
        <v>52</v>
      </c>
      <c r="E208" s="16"/>
      <c r="F208" s="3">
        <v>107030010</v>
      </c>
      <c r="G208" s="4"/>
      <c r="H208" s="6"/>
      <c r="I208" s="6"/>
      <c r="J208" s="6"/>
      <c r="K208" s="6"/>
      <c r="L208" s="6"/>
      <c r="M208" s="7"/>
      <c r="N208" s="7"/>
      <c r="O208" s="6"/>
      <c r="P208" s="6"/>
      <c r="Q208" s="6"/>
      <c r="R208" s="6"/>
      <c r="S208" s="6"/>
      <c r="T208" s="7"/>
      <c r="U208" s="7"/>
      <c r="V208" s="6"/>
      <c r="W208" s="6">
        <v>8</v>
      </c>
      <c r="X208" s="6">
        <v>8</v>
      </c>
      <c r="Y208" s="6">
        <v>8</v>
      </c>
      <c r="Z208" s="6">
        <v>8</v>
      </c>
      <c r="AA208" s="7" t="s">
        <v>226</v>
      </c>
      <c r="AB208" s="7" t="s">
        <v>226</v>
      </c>
      <c r="AC208" s="6">
        <v>8</v>
      </c>
      <c r="AD208" s="6">
        <v>8</v>
      </c>
      <c r="AE208" s="6">
        <v>8</v>
      </c>
      <c r="AF208" s="6">
        <v>8</v>
      </c>
      <c r="AG208" s="6">
        <v>8</v>
      </c>
      <c r="AH208" s="7" t="s">
        <v>226</v>
      </c>
      <c r="AI208" s="7" t="s">
        <v>226</v>
      </c>
      <c r="AJ208" s="6">
        <v>8</v>
      </c>
      <c r="AK208" s="7" t="s">
        <v>226</v>
      </c>
      <c r="AL208" s="6">
        <v>8</v>
      </c>
      <c r="AM208" s="63">
        <f t="shared" ref="AM208:AM213" si="1443">COUNT(H208:AL208)+COUNTIF(H208:AL208,"8д")+COUNTIF(H208:AL208,"8/3")+COUNTIF(H208:AL208,"3/8")+COUNTIF(H208:AL208,"4/8")+COUNTIF(H208:AL208,"8/4")+COUNTIF(H208:AL208,"3/6")+COUNTIF(H208:AL208,"10/1")+COUNTIF(H208:AL208,"5/6")+COUNTIF(H208:AL208,"6/5")+COUNTIF(H208:AL208,"7/4")+COUNTIF(H208:AL208,"4/7")+COUNTIF(H208:AL208,"4д")+COUNTIF(H208:AL208,"2/9")+COUNTIF(H208:AL208,"2д")+COUNTIF(H208:AL208,"4/6")+COUNTIF(H208:AL208,"2/8")+COUNTIF(H208:AL208,"2/1")+COUNTIF(H208:AL208,"6/3")</f>
        <v>11</v>
      </c>
      <c r="AN208" s="64">
        <f t="shared" ref="AN208:AN213" si="1444">COUNTIF(H208:AL208,"О")</f>
        <v>0</v>
      </c>
      <c r="AO208" s="64">
        <f t="shared" ref="AO208:AO213" si="1445">COUNTIF(H208:AL208,"Р")</f>
        <v>0</v>
      </c>
      <c r="AP208" s="64">
        <f t="shared" ref="AP208:AP213" si="1446">COUNTIF(H208:AL208,"Б")</f>
        <v>0</v>
      </c>
      <c r="AQ208" s="64">
        <f t="shared" ref="AQ208:AQ213" si="1447">COUNTIF(H208:AL208,"Г")+COUNTIF(H208:AL208,"Д")</f>
        <v>0</v>
      </c>
      <c r="AR208" s="64">
        <f t="shared" ref="AR208:AR213" si="1448">COUNTIF(H208:AL208,"А")</f>
        <v>0</v>
      </c>
      <c r="AS208" s="64">
        <f t="shared" ref="AS208:AS213" si="1449">COUNTIF(H208:AL208,"У")</f>
        <v>0</v>
      </c>
      <c r="AT208" s="64">
        <f t="shared" ref="AT208:AT213" si="1450">COUNTIF(H208:AL208,"П")</f>
        <v>0</v>
      </c>
      <c r="AU208" s="64">
        <f t="shared" ref="AU208:AU213" si="1451">COUNTIF(H208:AL208,"К")+COUNTIF(H208:AL208,"Кд")</f>
        <v>0</v>
      </c>
      <c r="AV208" s="64">
        <f t="shared" ref="AV208:AV213" si="1452">COUNTIF(H208:AL208,"В")</f>
        <v>5</v>
      </c>
      <c r="AW208" s="64">
        <f t="shared" ref="AW208:AW213" si="1453">SUM(AM208:AV208)</f>
        <v>16</v>
      </c>
      <c r="AX208" s="64">
        <f t="shared" ref="AX208:AX213" si="1454">AY208+BD208</f>
        <v>88</v>
      </c>
      <c r="AY208" s="65">
        <f t="shared" ref="AY208:AY213" si="1455">SUM(H208:AL208)+COUNTIF(H208:AL208,"8/3")*11+COUNTIF(H208:AL208,"3/8")*11+COUNTIF(H208:AL208,"4/8")*12+COUNTIF(H208:AL208,"8/4")*12+COUNTIF(H208:AL208,"2/9")*11+COUNTIF(H208:AL208,"4/7")*11+COUNTIF(H208:AL208,"7/4")*11+COUNTIF(H208:AL208,"6/5")*11+COUNTIF(H208:AL208,"5/6")*11+COUNTIF(H208:AL208,"4/6")*10+COUNTIF(H208:AL208,"2/1")*3+COUNTIF(H208:AL208,"6/3")*9+COUNTIF(H208:AL208,"2/8")*10+COUNTIF(H208:AL208,"1/10")*11</f>
        <v>88</v>
      </c>
      <c r="AZ208" s="66"/>
      <c r="BA208" s="66"/>
      <c r="BB208" s="66"/>
      <c r="BC208" s="67">
        <f t="shared" ref="BC208:BC213" si="1456">COUNTIF(H208:AL208,"8/3")*8+COUNTIF(H208:AL208,"3/8")*3+COUNTIF(H208:AL208,"4/8")*4+COUNTIF(H208:AL208,"8/4")*8+COUNTIF(H208:AL208,"2/9")*2+COUNTIF(H208:AL208,"4/7")*4+COUNTIF(H208:AL208,"7/4")*7+COUNTIF(H208:AL208,"6/5")*6+COUNTIF(H208:AL208,"5/6")*5+COUNTIF(H208:AL208,"4/6")*4+COUNTIF(H208:AL208,"2/1")*2+COUNTIF(H208:AL208,"6/3")*6+COUNTIF(H208:AL208,"2/8")*2+COUNTIF(H208:AL208,"1/10")*1</f>
        <v>0</v>
      </c>
      <c r="BD208" s="64">
        <f t="shared" ref="BD208:BD213" si="1457">COUNTIF(H208:AL208,"8д")*8+COUNTIF(H208:AL208,"3д")*3+COUNTIF(H208:AL208,"4д")*4+COUNTIF(H208:AL208,"5д")*5+COUNTIF(H208:AL208,"6д")*6+COUNTIF(H208:AL208,"7д")*7+COUNTIF(H208:AL208,"2д")*2+COUNTIF(H208:AL208,"1д")*1</f>
        <v>0</v>
      </c>
      <c r="BE208" s="68"/>
      <c r="BF208" s="68"/>
      <c r="BG208" s="85"/>
      <c r="BH208" s="85"/>
      <c r="BI208" s="85"/>
      <c r="BJ208" s="85"/>
      <c r="BK208" s="85"/>
    </row>
    <row r="209" spans="1:64" s="1" customFormat="1" ht="54.75" customHeight="1" x14ac:dyDescent="0.45">
      <c r="A209" s="3">
        <v>135</v>
      </c>
      <c r="B209" s="38" t="s">
        <v>163</v>
      </c>
      <c r="C209" s="16">
        <v>1011</v>
      </c>
      <c r="D209" s="5" t="s">
        <v>144</v>
      </c>
      <c r="E209" s="16">
        <v>5</v>
      </c>
      <c r="F209" s="12">
        <v>107030001</v>
      </c>
      <c r="G209" s="4"/>
      <c r="H209" s="6" t="s">
        <v>225</v>
      </c>
      <c r="I209" s="6" t="s">
        <v>226</v>
      </c>
      <c r="J209" s="6" t="s">
        <v>226</v>
      </c>
      <c r="K209" s="6" t="s">
        <v>226</v>
      </c>
      <c r="L209" s="6" t="s">
        <v>226</v>
      </c>
      <c r="M209" s="7" t="s">
        <v>226</v>
      </c>
      <c r="N209" s="7" t="s">
        <v>226</v>
      </c>
      <c r="O209" s="6" t="s">
        <v>226</v>
      </c>
      <c r="P209" s="8" t="s">
        <v>226</v>
      </c>
      <c r="Q209" s="8" t="s">
        <v>226</v>
      </c>
      <c r="R209" s="8" t="s">
        <v>226</v>
      </c>
      <c r="S209" s="6">
        <v>8</v>
      </c>
      <c r="T209" s="7">
        <v>8</v>
      </c>
      <c r="U209" s="7">
        <v>8</v>
      </c>
      <c r="V209" s="6">
        <v>8</v>
      </c>
      <c r="W209" s="6"/>
      <c r="X209" s="6"/>
      <c r="Y209" s="6"/>
      <c r="Z209" s="6"/>
      <c r="AA209" s="13"/>
      <c r="AB209" s="7"/>
      <c r="AC209" s="8"/>
      <c r="AD209" s="6"/>
      <c r="AE209" s="8"/>
      <c r="AF209" s="6"/>
      <c r="AG209" s="8"/>
      <c r="AH209" s="7"/>
      <c r="AI209" s="13"/>
      <c r="AJ209" s="6"/>
      <c r="AK209" s="13"/>
      <c r="AL209" s="6"/>
      <c r="AM209" s="63">
        <f t="shared" si="1443"/>
        <v>5</v>
      </c>
      <c r="AN209" s="64">
        <f t="shared" si="1444"/>
        <v>0</v>
      </c>
      <c r="AO209" s="64">
        <f t="shared" si="1445"/>
        <v>0</v>
      </c>
      <c r="AP209" s="64">
        <f t="shared" si="1446"/>
        <v>0</v>
      </c>
      <c r="AQ209" s="64">
        <f t="shared" si="1447"/>
        <v>0</v>
      </c>
      <c r="AR209" s="64">
        <f t="shared" si="1448"/>
        <v>0</v>
      </c>
      <c r="AS209" s="64">
        <f t="shared" si="1449"/>
        <v>0</v>
      </c>
      <c r="AT209" s="64">
        <f t="shared" si="1450"/>
        <v>0</v>
      </c>
      <c r="AU209" s="64">
        <f t="shared" si="1451"/>
        <v>0</v>
      </c>
      <c r="AV209" s="64">
        <f t="shared" si="1452"/>
        <v>10</v>
      </c>
      <c r="AW209" s="64">
        <f t="shared" si="1453"/>
        <v>15</v>
      </c>
      <c r="AX209" s="64">
        <f t="shared" si="1454"/>
        <v>40</v>
      </c>
      <c r="AY209" s="65">
        <f t="shared" si="1455"/>
        <v>32</v>
      </c>
      <c r="AZ209" s="66"/>
      <c r="BA209" s="66"/>
      <c r="BB209" s="66"/>
      <c r="BC209" s="67">
        <f t="shared" si="1456"/>
        <v>0</v>
      </c>
      <c r="BD209" s="64">
        <f t="shared" si="1457"/>
        <v>8</v>
      </c>
      <c r="BE209" s="68"/>
      <c r="BF209" s="68"/>
      <c r="BG209" s="85"/>
      <c r="BH209" s="85"/>
      <c r="BI209" s="85"/>
      <c r="BJ209" s="85">
        <f t="shared" ref="BJ209:BJ211" si="1458">BG209*0.2</f>
        <v>0</v>
      </c>
      <c r="BK209" s="85"/>
      <c r="BL209" s="87">
        <f t="shared" ref="BL209:BL211" si="1459">BG209+BH209+BI209+BJ209+BK209</f>
        <v>0</v>
      </c>
    </row>
    <row r="210" spans="1:64" s="1" customFormat="1" ht="54.75" customHeight="1" x14ac:dyDescent="0.45">
      <c r="A210" s="3"/>
      <c r="B210" s="38" t="s">
        <v>163</v>
      </c>
      <c r="C210" s="16">
        <v>1011</v>
      </c>
      <c r="D210" s="5" t="s">
        <v>144</v>
      </c>
      <c r="E210" s="16">
        <v>5</v>
      </c>
      <c r="F210" s="12">
        <v>107140022</v>
      </c>
      <c r="G210" s="4"/>
      <c r="H210" s="6"/>
      <c r="I210" s="6"/>
      <c r="J210" s="6"/>
      <c r="K210" s="6"/>
      <c r="L210" s="8"/>
      <c r="M210" s="13"/>
      <c r="N210" s="13"/>
      <c r="O210" s="8"/>
      <c r="P210" s="8"/>
      <c r="Q210" s="8"/>
      <c r="R210" s="8"/>
      <c r="S210" s="8"/>
      <c r="T210" s="13"/>
      <c r="U210" s="13"/>
      <c r="V210" s="8"/>
      <c r="W210" s="8" t="s">
        <v>231</v>
      </c>
      <c r="X210" s="6">
        <v>12</v>
      </c>
      <c r="Y210" s="8" t="s">
        <v>231</v>
      </c>
      <c r="Z210" s="6">
        <v>12</v>
      </c>
      <c r="AA210" s="13" t="s">
        <v>231</v>
      </c>
      <c r="AB210" s="7"/>
      <c r="AC210" s="6"/>
      <c r="AD210" s="6"/>
      <c r="AE210" s="6"/>
      <c r="AF210" s="6"/>
      <c r="AG210" s="6"/>
      <c r="AH210" s="7"/>
      <c r="AI210" s="7"/>
      <c r="AJ210" s="6"/>
      <c r="AK210" s="7"/>
      <c r="AL210" s="6"/>
      <c r="AM210" s="63">
        <f t="shared" ref="AM210:AM211" si="1460">COUNT(H210:AL210)+COUNTIF(H210:AL210,"8д")+COUNTIF(H210:AL210,"8/3")+COUNTIF(H210:AL210,"3/8")+COUNTIF(H210:AL210,"4/8")+COUNTIF(H210:AL210,"8/4")+COUNTIF(H210:AL210,"3/6")+COUNTIF(H210:AL210,"10/1")+COUNTIF(H210:AL210,"5/6")+COUNTIF(H210:AL210,"6/5")+COUNTIF(H210:AL210,"7/4")+COUNTIF(H210:AL210,"4/7")+COUNTIF(H210:AL210,"4д")+COUNTIF(H210:AL210,"2/9")+COUNTIF(H210:AL210,"2д")+COUNTIF(H210:AL210,"4/6")+COUNTIF(H210:AL210,"2/8")+COUNTIF(H210:AL210,"2/1")+COUNTIF(H210:AL210,"6/3")</f>
        <v>5</v>
      </c>
      <c r="AN210" s="64">
        <f t="shared" ref="AN210:AN211" si="1461">COUNTIF(H210:AL210,"О")</f>
        <v>0</v>
      </c>
      <c r="AO210" s="64">
        <f t="shared" ref="AO210:AO211" si="1462">COUNTIF(H210:AL210,"Р")</f>
        <v>0</v>
      </c>
      <c r="AP210" s="64">
        <f t="shared" ref="AP210:AP211" si="1463">COUNTIF(H210:AL210,"Б")</f>
        <v>0</v>
      </c>
      <c r="AQ210" s="64">
        <f t="shared" ref="AQ210:AQ211" si="1464">COUNTIF(H210:AL210,"Г")+COUNTIF(H210:AL210,"Д")</f>
        <v>0</v>
      </c>
      <c r="AR210" s="64">
        <f t="shared" ref="AR210:AR211" si="1465">COUNTIF(H210:AL210,"А")</f>
        <v>0</v>
      </c>
      <c r="AS210" s="64">
        <f t="shared" ref="AS210:AS211" si="1466">COUNTIF(H210:AL210,"У")</f>
        <v>0</v>
      </c>
      <c r="AT210" s="64">
        <f t="shared" ref="AT210:AT211" si="1467">COUNTIF(H210:AL210,"П")</f>
        <v>0</v>
      </c>
      <c r="AU210" s="64">
        <f t="shared" ref="AU210:AU211" si="1468">COUNTIF(H210:AL210,"К")+COUNTIF(H210:AL210,"Кд")</f>
        <v>0</v>
      </c>
      <c r="AV210" s="64">
        <f t="shared" ref="AV210:AV211" si="1469">COUNTIF(H210:AL210,"В")</f>
        <v>0</v>
      </c>
      <c r="AW210" s="64">
        <f t="shared" ref="AW210:AW211" si="1470">SUM(AM210:AV210)</f>
        <v>5</v>
      </c>
      <c r="AX210" s="64">
        <f t="shared" ref="AX210:AX211" si="1471">AY210+BD210</f>
        <v>60</v>
      </c>
      <c r="AY210" s="65">
        <f t="shared" ref="AY210:AY211" si="1472">SUM(H210:AL210)+COUNTIF(H210:AL210,"8/3")*11+COUNTIF(H210:AL210,"3/8")*11+COUNTIF(H210:AL210,"4/8")*12+COUNTIF(H210:AL210,"8/4")*12+COUNTIF(H210:AL210,"2/9")*11+COUNTIF(H210:AL210,"4/7")*11+COUNTIF(H210:AL210,"7/4")*11+COUNTIF(H210:AL210,"6/5")*11+COUNTIF(H210:AL210,"5/6")*11+COUNTIF(H210:AL210,"4/6")*10+COUNTIF(H210:AL210,"2/1")*3+COUNTIF(H210:AL210,"6/3")*9+COUNTIF(H210:AL210,"2/8")*10+COUNTIF(H210:AL210,"1/10")*11</f>
        <v>60</v>
      </c>
      <c r="AZ210" s="66"/>
      <c r="BA210" s="66"/>
      <c r="BB210" s="66"/>
      <c r="BC210" s="67">
        <f t="shared" ref="BC210:BC211" si="1473">COUNTIF(H210:AL210,"8/3")*8+COUNTIF(H210:AL210,"3/8")*3+COUNTIF(H210:AL210,"4/8")*4+COUNTIF(H210:AL210,"8/4")*8+COUNTIF(H210:AL210,"2/9")*2+COUNTIF(H210:AL210,"4/7")*4+COUNTIF(H210:AL210,"7/4")*7+COUNTIF(H210:AL210,"6/5")*6+COUNTIF(H210:AL210,"5/6")*5+COUNTIF(H210:AL210,"4/6")*4+COUNTIF(H210:AL210,"2/1")*2+COUNTIF(H210:AL210,"6/3")*6+COUNTIF(H210:AL210,"2/8")*2+COUNTIF(H210:AL210,"1/10")*1</f>
        <v>24</v>
      </c>
      <c r="BD210" s="64">
        <f t="shared" ref="BD210:BD211" si="1474">COUNTIF(H210:AL210,"8д")*8+COUNTIF(H210:AL210,"3д")*3+COUNTIF(H210:AL210,"4д")*4+COUNTIF(H210:AL210,"5д")*5+COUNTIF(H210:AL210,"6д")*6+COUNTIF(H210:AL210,"7д")*7+COUNTIF(H210:AL210,"2д")*2+COUNTIF(H210:AL210,"1д")*1</f>
        <v>0</v>
      </c>
      <c r="BE210" s="68"/>
      <c r="BF210" s="68"/>
      <c r="BG210" s="85">
        <f>64618/163.33*AY210</f>
        <v>23737.708932835365</v>
      </c>
      <c r="BH210" s="85">
        <f>64618/163.33*BC210/2</f>
        <v>4747.5417865670724</v>
      </c>
      <c r="BI210" s="85"/>
      <c r="BJ210" s="85">
        <f t="shared" si="1458"/>
        <v>4747.5417865670734</v>
      </c>
      <c r="BK210" s="85"/>
      <c r="BL210" s="87">
        <f t="shared" si="1459"/>
        <v>33232.792505969512</v>
      </c>
    </row>
    <row r="211" spans="1:64" s="1" customFormat="1" ht="54.75" customHeight="1" x14ac:dyDescent="0.45">
      <c r="A211" s="3"/>
      <c r="B211" s="38" t="s">
        <v>163</v>
      </c>
      <c r="C211" s="16">
        <v>1011</v>
      </c>
      <c r="D211" s="5" t="s">
        <v>144</v>
      </c>
      <c r="E211" s="16">
        <v>5</v>
      </c>
      <c r="F211" s="12">
        <v>107060007</v>
      </c>
      <c r="G211" s="4"/>
      <c r="H211" s="6"/>
      <c r="I211" s="6"/>
      <c r="J211" s="6"/>
      <c r="K211" s="6"/>
      <c r="L211" s="8"/>
      <c r="M211" s="13"/>
      <c r="N211" s="13"/>
      <c r="O211" s="8"/>
      <c r="P211" s="8"/>
      <c r="Q211" s="8"/>
      <c r="R211" s="8"/>
      <c r="S211" s="8"/>
      <c r="T211" s="13"/>
      <c r="U211" s="13"/>
      <c r="V211" s="8"/>
      <c r="W211" s="6"/>
      <c r="X211" s="6"/>
      <c r="Y211" s="6"/>
      <c r="Z211" s="6"/>
      <c r="AA211" s="7"/>
      <c r="AB211" s="7">
        <v>12</v>
      </c>
      <c r="AC211" s="8" t="s">
        <v>231</v>
      </c>
      <c r="AD211" s="6">
        <v>12</v>
      </c>
      <c r="AE211" s="8" t="s">
        <v>231</v>
      </c>
      <c r="AF211" s="6">
        <v>12</v>
      </c>
      <c r="AG211" s="8" t="s">
        <v>231</v>
      </c>
      <c r="AH211" s="7">
        <v>12</v>
      </c>
      <c r="AI211" s="13" t="s">
        <v>231</v>
      </c>
      <c r="AJ211" s="6">
        <v>12</v>
      </c>
      <c r="AK211" s="13" t="s">
        <v>231</v>
      </c>
      <c r="AL211" s="6">
        <v>12</v>
      </c>
      <c r="AM211" s="63">
        <f t="shared" si="1460"/>
        <v>11</v>
      </c>
      <c r="AN211" s="64">
        <f t="shared" si="1461"/>
        <v>0</v>
      </c>
      <c r="AO211" s="64">
        <f t="shared" si="1462"/>
        <v>0</v>
      </c>
      <c r="AP211" s="64">
        <f t="shared" si="1463"/>
        <v>0</v>
      </c>
      <c r="AQ211" s="64">
        <f t="shared" si="1464"/>
        <v>0</v>
      </c>
      <c r="AR211" s="64">
        <f t="shared" si="1465"/>
        <v>0</v>
      </c>
      <c r="AS211" s="64">
        <f t="shared" si="1466"/>
        <v>0</v>
      </c>
      <c r="AT211" s="64">
        <f t="shared" si="1467"/>
        <v>0</v>
      </c>
      <c r="AU211" s="64">
        <f t="shared" si="1468"/>
        <v>0</v>
      </c>
      <c r="AV211" s="64">
        <f t="shared" si="1469"/>
        <v>0</v>
      </c>
      <c r="AW211" s="64">
        <f t="shared" si="1470"/>
        <v>11</v>
      </c>
      <c r="AX211" s="64">
        <f t="shared" si="1471"/>
        <v>132</v>
      </c>
      <c r="AY211" s="65">
        <f t="shared" si="1472"/>
        <v>132</v>
      </c>
      <c r="AZ211" s="66"/>
      <c r="BA211" s="66"/>
      <c r="BB211" s="66">
        <v>12</v>
      </c>
      <c r="BC211" s="67">
        <f t="shared" si="1473"/>
        <v>40</v>
      </c>
      <c r="BD211" s="64">
        <f t="shared" si="1474"/>
        <v>0</v>
      </c>
      <c r="BE211" s="68"/>
      <c r="BF211" s="68"/>
      <c r="BG211" s="85">
        <f>64618/163.33*AY211</f>
        <v>52222.959652237798</v>
      </c>
      <c r="BH211" s="85">
        <f>64618/163.33*52/2</f>
        <v>10286.340537561991</v>
      </c>
      <c r="BI211" s="85"/>
      <c r="BJ211" s="85">
        <f t="shared" si="1458"/>
        <v>10444.591930447561</v>
      </c>
      <c r="BK211" s="85"/>
      <c r="BL211" s="87">
        <f t="shared" si="1459"/>
        <v>72953.892120247358</v>
      </c>
    </row>
    <row r="212" spans="1:64" s="1" customFormat="1" ht="48" customHeight="1" x14ac:dyDescent="0.45">
      <c r="A212" s="3">
        <v>136</v>
      </c>
      <c r="B212" s="45" t="s">
        <v>200</v>
      </c>
      <c r="C212" s="16">
        <v>1977</v>
      </c>
      <c r="D212" s="5" t="s">
        <v>173</v>
      </c>
      <c r="E212" s="16">
        <v>3</v>
      </c>
      <c r="F212" s="3">
        <v>107060001</v>
      </c>
      <c r="G212" s="4"/>
      <c r="H212" s="6" t="s">
        <v>226</v>
      </c>
      <c r="I212" s="6" t="s">
        <v>226</v>
      </c>
      <c r="J212" s="6" t="s">
        <v>226</v>
      </c>
      <c r="K212" s="6" t="s">
        <v>226</v>
      </c>
      <c r="L212" s="6" t="s">
        <v>226</v>
      </c>
      <c r="M212" s="7" t="s">
        <v>226</v>
      </c>
      <c r="N212" s="7" t="s">
        <v>226</v>
      </c>
      <c r="O212" s="6" t="s">
        <v>226</v>
      </c>
      <c r="P212" s="6" t="s">
        <v>226</v>
      </c>
      <c r="Q212" s="6" t="s">
        <v>226</v>
      </c>
      <c r="R212" s="6" t="s">
        <v>226</v>
      </c>
      <c r="S212" s="8" t="s">
        <v>226</v>
      </c>
      <c r="T212" s="7" t="s">
        <v>226</v>
      </c>
      <c r="U212" s="7" t="s">
        <v>226</v>
      </c>
      <c r="V212" s="6" t="s">
        <v>226</v>
      </c>
      <c r="W212" s="6">
        <v>11</v>
      </c>
      <c r="X212" s="6">
        <v>11</v>
      </c>
      <c r="Y212" s="6">
        <v>11</v>
      </c>
      <c r="Z212" s="6">
        <v>11</v>
      </c>
      <c r="AA212" s="7">
        <v>11</v>
      </c>
      <c r="AB212" s="7">
        <v>11</v>
      </c>
      <c r="AC212" s="6">
        <v>11</v>
      </c>
      <c r="AD212" s="6">
        <v>11</v>
      </c>
      <c r="AE212" s="6">
        <v>11</v>
      </c>
      <c r="AF212" s="6">
        <v>11</v>
      </c>
      <c r="AG212" s="6">
        <v>11</v>
      </c>
      <c r="AH212" s="7">
        <v>11</v>
      </c>
      <c r="AI212" s="7">
        <v>11</v>
      </c>
      <c r="AJ212" s="6">
        <v>11</v>
      </c>
      <c r="AK212" s="7">
        <v>11</v>
      </c>
      <c r="AL212" s="6">
        <v>11</v>
      </c>
      <c r="AM212" s="63">
        <f t="shared" si="1443"/>
        <v>16</v>
      </c>
      <c r="AN212" s="64">
        <f t="shared" si="1444"/>
        <v>0</v>
      </c>
      <c r="AO212" s="64">
        <f t="shared" si="1445"/>
        <v>0</v>
      </c>
      <c r="AP212" s="64">
        <f t="shared" si="1446"/>
        <v>0</v>
      </c>
      <c r="AQ212" s="64">
        <f t="shared" si="1447"/>
        <v>0</v>
      </c>
      <c r="AR212" s="64">
        <f t="shared" si="1448"/>
        <v>0</v>
      </c>
      <c r="AS212" s="64">
        <f t="shared" si="1449"/>
        <v>0</v>
      </c>
      <c r="AT212" s="64">
        <f t="shared" si="1450"/>
        <v>0</v>
      </c>
      <c r="AU212" s="64">
        <f t="shared" si="1451"/>
        <v>0</v>
      </c>
      <c r="AV212" s="64">
        <f t="shared" si="1452"/>
        <v>15</v>
      </c>
      <c r="AW212" s="64">
        <f t="shared" si="1453"/>
        <v>31</v>
      </c>
      <c r="AX212" s="64">
        <f t="shared" si="1454"/>
        <v>176</v>
      </c>
      <c r="AY212" s="65">
        <f t="shared" si="1455"/>
        <v>176</v>
      </c>
      <c r="AZ212" s="66"/>
      <c r="BA212" s="66"/>
      <c r="BB212" s="66">
        <v>11</v>
      </c>
      <c r="BC212" s="67">
        <f t="shared" si="1456"/>
        <v>0</v>
      </c>
      <c r="BD212" s="64">
        <f t="shared" si="1457"/>
        <v>0</v>
      </c>
      <c r="BE212" s="68"/>
      <c r="BF212" s="68"/>
      <c r="BG212" s="85"/>
      <c r="BH212" s="85"/>
      <c r="BI212" s="85"/>
      <c r="BJ212" s="85"/>
      <c r="BK212" s="85"/>
    </row>
    <row r="213" spans="1:64" s="1" customFormat="1" ht="39.950000000000003" customHeight="1" x14ac:dyDescent="0.45">
      <c r="A213" s="3">
        <v>137</v>
      </c>
      <c r="B213" s="46" t="s">
        <v>267</v>
      </c>
      <c r="C213" s="6">
        <v>3181</v>
      </c>
      <c r="D213" s="5" t="s">
        <v>173</v>
      </c>
      <c r="E213" s="16">
        <v>2</v>
      </c>
      <c r="F213" s="3">
        <v>107030001</v>
      </c>
      <c r="G213" s="4"/>
      <c r="H213" s="6"/>
      <c r="I213" s="6"/>
      <c r="J213" s="6"/>
      <c r="K213" s="6"/>
      <c r="L213" s="6"/>
      <c r="M213" s="7"/>
      <c r="N213" s="7"/>
      <c r="O213" s="6"/>
      <c r="P213" s="6"/>
      <c r="Q213" s="6"/>
      <c r="R213" s="6" t="s">
        <v>226</v>
      </c>
      <c r="S213" s="6"/>
      <c r="T213" s="7"/>
      <c r="U213" s="7"/>
      <c r="V213" s="6"/>
      <c r="W213" s="6"/>
      <c r="X213" s="6"/>
      <c r="Y213" s="6"/>
      <c r="Z213" s="6"/>
      <c r="AA213" s="7"/>
      <c r="AB213" s="7"/>
      <c r="AC213" s="6"/>
      <c r="AD213" s="6"/>
      <c r="AE213" s="6"/>
      <c r="AF213" s="6"/>
      <c r="AG213" s="6"/>
      <c r="AH213" s="7"/>
      <c r="AI213" s="7"/>
      <c r="AJ213" s="6"/>
      <c r="AK213" s="7"/>
      <c r="AL213" s="6"/>
      <c r="AM213" s="63">
        <f t="shared" si="1443"/>
        <v>0</v>
      </c>
      <c r="AN213" s="64">
        <f t="shared" si="1444"/>
        <v>0</v>
      </c>
      <c r="AO213" s="64">
        <f t="shared" si="1445"/>
        <v>0</v>
      </c>
      <c r="AP213" s="64">
        <f t="shared" si="1446"/>
        <v>0</v>
      </c>
      <c r="AQ213" s="64">
        <f t="shared" si="1447"/>
        <v>0</v>
      </c>
      <c r="AR213" s="64">
        <f t="shared" si="1448"/>
        <v>0</v>
      </c>
      <c r="AS213" s="64">
        <f t="shared" si="1449"/>
        <v>0</v>
      </c>
      <c r="AT213" s="64">
        <f t="shared" si="1450"/>
        <v>0</v>
      </c>
      <c r="AU213" s="64">
        <f t="shared" si="1451"/>
        <v>0</v>
      </c>
      <c r="AV213" s="64">
        <f t="shared" si="1452"/>
        <v>1</v>
      </c>
      <c r="AW213" s="64">
        <f t="shared" si="1453"/>
        <v>1</v>
      </c>
      <c r="AX213" s="64">
        <f t="shared" si="1454"/>
        <v>0</v>
      </c>
      <c r="AY213" s="65">
        <f t="shared" si="1455"/>
        <v>0</v>
      </c>
      <c r="AZ213" s="66"/>
      <c r="BA213" s="66"/>
      <c r="BB213" s="66"/>
      <c r="BC213" s="67">
        <f t="shared" si="1456"/>
        <v>0</v>
      </c>
      <c r="BD213" s="64">
        <f t="shared" si="1457"/>
        <v>0</v>
      </c>
      <c r="BE213" s="68"/>
      <c r="BF213" s="68"/>
      <c r="BG213" s="85"/>
      <c r="BH213" s="85"/>
      <c r="BI213" s="85"/>
      <c r="BJ213" s="85"/>
      <c r="BK213" s="85"/>
    </row>
    <row r="214" spans="1:64" s="1" customFormat="1" ht="46.5" customHeight="1" x14ac:dyDescent="0.45">
      <c r="A214" s="3">
        <v>138</v>
      </c>
      <c r="B214" s="38" t="s">
        <v>139</v>
      </c>
      <c r="C214" s="16">
        <v>1012</v>
      </c>
      <c r="D214" s="5" t="s">
        <v>140</v>
      </c>
      <c r="E214" s="16">
        <v>6</v>
      </c>
      <c r="F214" s="3">
        <v>107030001</v>
      </c>
      <c r="G214" s="4"/>
      <c r="H214" s="8" t="s">
        <v>281</v>
      </c>
      <c r="I214" s="8" t="s">
        <v>284</v>
      </c>
      <c r="J214" s="6">
        <v>11</v>
      </c>
      <c r="K214" s="6">
        <v>11</v>
      </c>
      <c r="L214" s="6">
        <v>11</v>
      </c>
      <c r="M214" s="7">
        <v>11</v>
      </c>
      <c r="N214" s="7">
        <v>11</v>
      </c>
      <c r="O214" s="6">
        <v>11</v>
      </c>
      <c r="P214" s="6">
        <v>11</v>
      </c>
      <c r="Q214" s="6">
        <v>11</v>
      </c>
      <c r="R214" s="6">
        <v>11</v>
      </c>
      <c r="S214" s="6">
        <v>8</v>
      </c>
      <c r="T214" s="7" t="s">
        <v>226</v>
      </c>
      <c r="U214" s="7" t="s">
        <v>226</v>
      </c>
      <c r="V214" s="6">
        <v>8</v>
      </c>
      <c r="W214" s="6">
        <v>8</v>
      </c>
      <c r="X214" s="6">
        <v>8</v>
      </c>
      <c r="Y214" s="6">
        <v>8</v>
      </c>
      <c r="Z214" s="6">
        <v>8</v>
      </c>
      <c r="AA214" s="7" t="s">
        <v>226</v>
      </c>
      <c r="AB214" s="7" t="s">
        <v>226</v>
      </c>
      <c r="AC214" s="6">
        <v>8</v>
      </c>
      <c r="AD214" s="6" t="s">
        <v>226</v>
      </c>
      <c r="AE214" s="6" t="s">
        <v>226</v>
      </c>
      <c r="AF214" s="6" t="s">
        <v>226</v>
      </c>
      <c r="AG214" s="6" t="s">
        <v>226</v>
      </c>
      <c r="AH214" s="7" t="s">
        <v>226</v>
      </c>
      <c r="AI214" s="7" t="s">
        <v>226</v>
      </c>
      <c r="AJ214" s="6" t="s">
        <v>226</v>
      </c>
      <c r="AK214" s="7" t="s">
        <v>226</v>
      </c>
      <c r="AL214" s="6">
        <v>8</v>
      </c>
      <c r="AM214" s="63">
        <f t="shared" si="1023"/>
        <v>19</v>
      </c>
      <c r="AN214" s="64">
        <f t="shared" si="1024"/>
        <v>0</v>
      </c>
      <c r="AO214" s="64">
        <f t="shared" si="1025"/>
        <v>0</v>
      </c>
      <c r="AP214" s="64">
        <f t="shared" si="1026"/>
        <v>0</v>
      </c>
      <c r="AQ214" s="64">
        <f t="shared" si="1027"/>
        <v>0</v>
      </c>
      <c r="AR214" s="64">
        <f t="shared" si="1028"/>
        <v>0</v>
      </c>
      <c r="AS214" s="64">
        <f t="shared" si="1029"/>
        <v>0</v>
      </c>
      <c r="AT214" s="64">
        <f t="shared" si="1030"/>
        <v>0</v>
      </c>
      <c r="AU214" s="64">
        <f t="shared" si="1031"/>
        <v>0</v>
      </c>
      <c r="AV214" s="64">
        <f t="shared" si="1032"/>
        <v>12</v>
      </c>
      <c r="AW214" s="64">
        <f t="shared" si="1033"/>
        <v>31</v>
      </c>
      <c r="AX214" s="64">
        <f t="shared" si="1034"/>
        <v>185</v>
      </c>
      <c r="AY214" s="65">
        <f t="shared" si="1035"/>
        <v>185</v>
      </c>
      <c r="AZ214" s="66"/>
      <c r="BA214" s="66"/>
      <c r="BB214" s="66"/>
      <c r="BC214" s="67">
        <f t="shared" si="1036"/>
        <v>7</v>
      </c>
      <c r="BD214" s="64">
        <f t="shared" si="1037"/>
        <v>0</v>
      </c>
      <c r="BE214" s="68"/>
      <c r="BF214" s="68"/>
      <c r="BG214" s="85"/>
      <c r="BH214" s="85"/>
      <c r="BI214" s="85"/>
      <c r="BJ214" s="85"/>
      <c r="BK214" s="85"/>
    </row>
    <row r="215" spans="1:64" s="1" customFormat="1" ht="45" customHeight="1" x14ac:dyDescent="0.45">
      <c r="A215" s="3">
        <v>139</v>
      </c>
      <c r="B215" s="36" t="s">
        <v>122</v>
      </c>
      <c r="C215" s="10">
        <v>1013</v>
      </c>
      <c r="D215" s="17" t="s">
        <v>123</v>
      </c>
      <c r="E215" s="6">
        <v>8</v>
      </c>
      <c r="F215" s="12">
        <v>107060001</v>
      </c>
      <c r="G215" s="8"/>
      <c r="H215" s="27">
        <v>11</v>
      </c>
      <c r="I215" s="27">
        <v>11</v>
      </c>
      <c r="J215" s="27">
        <v>11</v>
      </c>
      <c r="K215" s="54" t="s">
        <v>284</v>
      </c>
      <c r="L215" s="27">
        <v>11</v>
      </c>
      <c r="M215" s="28">
        <v>11</v>
      </c>
      <c r="N215" s="28">
        <v>11</v>
      </c>
      <c r="O215" s="27">
        <v>11</v>
      </c>
      <c r="P215" s="27">
        <v>11</v>
      </c>
      <c r="Q215" s="27">
        <v>11</v>
      </c>
      <c r="R215" s="27">
        <v>11</v>
      </c>
      <c r="S215" s="27">
        <v>11</v>
      </c>
      <c r="T215" s="28">
        <v>11</v>
      </c>
      <c r="U215" s="28">
        <v>11</v>
      </c>
      <c r="V215" s="27">
        <v>11</v>
      </c>
      <c r="W215" s="27" t="s">
        <v>225</v>
      </c>
      <c r="X215" s="27" t="s">
        <v>226</v>
      </c>
      <c r="Y215" s="27" t="s">
        <v>226</v>
      </c>
      <c r="Z215" s="27" t="s">
        <v>226</v>
      </c>
      <c r="AA215" s="28" t="s">
        <v>226</v>
      </c>
      <c r="AB215" s="28" t="s">
        <v>226</v>
      </c>
      <c r="AC215" s="27" t="s">
        <v>226</v>
      </c>
      <c r="AD215" s="27" t="s">
        <v>226</v>
      </c>
      <c r="AE215" s="27" t="s">
        <v>226</v>
      </c>
      <c r="AF215" s="27" t="s">
        <v>226</v>
      </c>
      <c r="AG215" s="27" t="s">
        <v>226</v>
      </c>
      <c r="AH215" s="28" t="s">
        <v>226</v>
      </c>
      <c r="AI215" s="28" t="s">
        <v>226</v>
      </c>
      <c r="AJ215" s="27" t="s">
        <v>226</v>
      </c>
      <c r="AK215" s="28" t="s">
        <v>226</v>
      </c>
      <c r="AL215" s="27" t="s">
        <v>225</v>
      </c>
      <c r="AM215" s="63">
        <f t="shared" si="1023"/>
        <v>17</v>
      </c>
      <c r="AN215" s="64">
        <f t="shared" si="1024"/>
        <v>0</v>
      </c>
      <c r="AO215" s="64">
        <f t="shared" si="1025"/>
        <v>0</v>
      </c>
      <c r="AP215" s="64">
        <f t="shared" si="1026"/>
        <v>0</v>
      </c>
      <c r="AQ215" s="64">
        <f t="shared" si="1027"/>
        <v>0</v>
      </c>
      <c r="AR215" s="64">
        <f t="shared" si="1028"/>
        <v>0</v>
      </c>
      <c r="AS215" s="64">
        <f t="shared" si="1029"/>
        <v>0</v>
      </c>
      <c r="AT215" s="64">
        <f t="shared" si="1030"/>
        <v>0</v>
      </c>
      <c r="AU215" s="64">
        <f t="shared" si="1031"/>
        <v>0</v>
      </c>
      <c r="AV215" s="64">
        <f t="shared" si="1032"/>
        <v>14</v>
      </c>
      <c r="AW215" s="64">
        <f t="shared" si="1033"/>
        <v>31</v>
      </c>
      <c r="AX215" s="64">
        <f t="shared" si="1034"/>
        <v>181</v>
      </c>
      <c r="AY215" s="65">
        <f t="shared" si="1035"/>
        <v>165</v>
      </c>
      <c r="AZ215" s="66"/>
      <c r="BA215" s="66"/>
      <c r="BB215" s="66"/>
      <c r="BC215" s="67">
        <f t="shared" si="1036"/>
        <v>3</v>
      </c>
      <c r="BD215" s="64">
        <f t="shared" si="1037"/>
        <v>16</v>
      </c>
      <c r="BE215" s="68"/>
      <c r="BF215" s="68"/>
      <c r="BG215" s="85">
        <f>95734/163.33*AY215</f>
        <v>96712.851282679228</v>
      </c>
      <c r="BH215" s="85">
        <f>95734/163.33*BC215/2</f>
        <v>879.20773893344756</v>
      </c>
      <c r="BI215" s="85">
        <f>95734/163.33*BD215</f>
        <v>9378.215881956774</v>
      </c>
      <c r="BJ215" s="85">
        <f t="shared" ref="BJ215:BJ222" si="1475">BG215*0.2</f>
        <v>19342.570256535848</v>
      </c>
      <c r="BK215" s="85"/>
      <c r="BL215" s="87">
        <f t="shared" ref="BL215:BL222" si="1476">BG215+BH215+BI215+BJ215+BK215</f>
        <v>126312.84516010529</v>
      </c>
    </row>
    <row r="216" spans="1:64" s="1" customFormat="1" ht="48" customHeight="1" x14ac:dyDescent="0.45">
      <c r="A216" s="3">
        <v>140</v>
      </c>
      <c r="B216" s="36" t="s">
        <v>116</v>
      </c>
      <c r="C216" s="10">
        <v>1014</v>
      </c>
      <c r="D216" s="17" t="s">
        <v>83</v>
      </c>
      <c r="E216" s="6">
        <v>10</v>
      </c>
      <c r="F216" s="12">
        <v>107030001</v>
      </c>
      <c r="G216" s="8"/>
      <c r="H216" s="6">
        <v>8</v>
      </c>
      <c r="I216" s="6">
        <v>8</v>
      </c>
      <c r="J216" s="6">
        <v>8</v>
      </c>
      <c r="K216" s="6">
        <v>8</v>
      </c>
      <c r="L216" s="6">
        <v>8</v>
      </c>
      <c r="M216" s="7" t="s">
        <v>226</v>
      </c>
      <c r="N216" s="7" t="s">
        <v>226</v>
      </c>
      <c r="O216" s="6">
        <v>8</v>
      </c>
      <c r="P216" s="6">
        <v>8</v>
      </c>
      <c r="Q216" s="6">
        <v>8</v>
      </c>
      <c r="R216" s="6">
        <v>8</v>
      </c>
      <c r="S216" s="6"/>
      <c r="T216" s="7"/>
      <c r="U216" s="7"/>
      <c r="V216" s="6"/>
      <c r="W216" s="6"/>
      <c r="X216" s="6"/>
      <c r="Y216" s="6"/>
      <c r="Z216" s="6"/>
      <c r="AA216" s="7"/>
      <c r="AB216" s="7"/>
      <c r="AC216" s="6"/>
      <c r="AD216" s="6"/>
      <c r="AE216" s="6"/>
      <c r="AF216" s="6"/>
      <c r="AG216" s="6"/>
      <c r="AH216" s="7"/>
      <c r="AI216" s="7"/>
      <c r="AJ216" s="6"/>
      <c r="AK216" s="7"/>
      <c r="AL216" s="6"/>
      <c r="AM216" s="63">
        <f t="shared" si="1023"/>
        <v>9</v>
      </c>
      <c r="AN216" s="64">
        <f t="shared" si="1024"/>
        <v>0</v>
      </c>
      <c r="AO216" s="64">
        <f t="shared" si="1025"/>
        <v>0</v>
      </c>
      <c r="AP216" s="64">
        <f t="shared" si="1026"/>
        <v>0</v>
      </c>
      <c r="AQ216" s="64">
        <f t="shared" si="1027"/>
        <v>0</v>
      </c>
      <c r="AR216" s="64">
        <f t="shared" si="1028"/>
        <v>0</v>
      </c>
      <c r="AS216" s="64">
        <f t="shared" si="1029"/>
        <v>0</v>
      </c>
      <c r="AT216" s="64">
        <f t="shared" si="1030"/>
        <v>0</v>
      </c>
      <c r="AU216" s="64">
        <f t="shared" si="1031"/>
        <v>0</v>
      </c>
      <c r="AV216" s="64">
        <f t="shared" si="1032"/>
        <v>2</v>
      </c>
      <c r="AW216" s="64">
        <f t="shared" si="1033"/>
        <v>11</v>
      </c>
      <c r="AX216" s="64">
        <f t="shared" si="1034"/>
        <v>72</v>
      </c>
      <c r="AY216" s="65">
        <f t="shared" si="1035"/>
        <v>72</v>
      </c>
      <c r="AZ216" s="66"/>
      <c r="BA216" s="66"/>
      <c r="BB216" s="66"/>
      <c r="BC216" s="67">
        <f t="shared" si="1036"/>
        <v>0</v>
      </c>
      <c r="BD216" s="64">
        <f t="shared" si="1037"/>
        <v>0</v>
      </c>
      <c r="BE216" s="68"/>
      <c r="BF216" s="68"/>
      <c r="BG216" s="85"/>
      <c r="BH216" s="85"/>
      <c r="BI216" s="85"/>
      <c r="BJ216" s="85">
        <f t="shared" si="1475"/>
        <v>0</v>
      </c>
      <c r="BK216" s="85"/>
      <c r="BL216" s="87">
        <f t="shared" si="1476"/>
        <v>0</v>
      </c>
    </row>
    <row r="217" spans="1:64" s="1" customFormat="1" ht="48" customHeight="1" x14ac:dyDescent="0.45">
      <c r="A217" s="3"/>
      <c r="B217" s="36" t="s">
        <v>116</v>
      </c>
      <c r="C217" s="10">
        <v>1014</v>
      </c>
      <c r="D217" s="17" t="s">
        <v>83</v>
      </c>
      <c r="E217" s="6">
        <v>10</v>
      </c>
      <c r="F217" s="12">
        <v>107140010</v>
      </c>
      <c r="G217" s="8"/>
      <c r="H217" s="6"/>
      <c r="I217" s="6"/>
      <c r="J217" s="6"/>
      <c r="K217" s="6"/>
      <c r="L217" s="6"/>
      <c r="M217" s="7"/>
      <c r="N217" s="7"/>
      <c r="O217" s="6"/>
      <c r="P217" s="6"/>
      <c r="Q217" s="6"/>
      <c r="R217" s="6"/>
      <c r="S217" s="6">
        <v>11</v>
      </c>
      <c r="T217" s="7">
        <v>11</v>
      </c>
      <c r="U217" s="7">
        <v>11</v>
      </c>
      <c r="V217" s="6">
        <v>11</v>
      </c>
      <c r="W217" s="6" t="s">
        <v>225</v>
      </c>
      <c r="X217" s="6" t="s">
        <v>226</v>
      </c>
      <c r="Y217" s="6" t="s">
        <v>226</v>
      </c>
      <c r="Z217" s="6" t="s">
        <v>226</v>
      </c>
      <c r="AA217" s="7" t="s">
        <v>226</v>
      </c>
      <c r="AB217" s="7" t="s">
        <v>226</v>
      </c>
      <c r="AC217" s="6" t="s">
        <v>226</v>
      </c>
      <c r="AD217" s="6" t="s">
        <v>226</v>
      </c>
      <c r="AE217" s="6" t="s">
        <v>226</v>
      </c>
      <c r="AF217" s="6" t="s">
        <v>226</v>
      </c>
      <c r="AG217" s="6" t="s">
        <v>226</v>
      </c>
      <c r="AH217" s="7" t="s">
        <v>226</v>
      </c>
      <c r="AI217" s="7" t="s">
        <v>226</v>
      </c>
      <c r="AJ217" s="6" t="s">
        <v>226</v>
      </c>
      <c r="AK217" s="7" t="s">
        <v>226</v>
      </c>
      <c r="AL217" s="6"/>
      <c r="AM217" s="63">
        <f t="shared" ref="AM217" si="1477">COUNT(H217:AL217)+COUNTIF(H217:AL217,"8д")+COUNTIF(H217:AL217,"8/3")+COUNTIF(H217:AL217,"3/8")+COUNTIF(H217:AL217,"4/8")+COUNTIF(H217:AL217,"8/4")+COUNTIF(H217:AL217,"3/6")+COUNTIF(H217:AL217,"10/1")+COUNTIF(H217:AL217,"5/6")+COUNTIF(H217:AL217,"6/5")+COUNTIF(H217:AL217,"7/4")+COUNTIF(H217:AL217,"4/7")+COUNTIF(H217:AL217,"4д")+COUNTIF(H217:AL217,"2/9")+COUNTIF(H217:AL217,"2д")+COUNTIF(H217:AL217,"4/6")+COUNTIF(H217:AL217,"2/8")+COUNTIF(H217:AL217,"2/1")+COUNTIF(H217:AL217,"6/3")</f>
        <v>5</v>
      </c>
      <c r="AN217" s="64">
        <f t="shared" ref="AN217" si="1478">COUNTIF(H217:AL217,"О")</f>
        <v>0</v>
      </c>
      <c r="AO217" s="64">
        <f t="shared" ref="AO217" si="1479">COUNTIF(H217:AL217,"Р")</f>
        <v>0</v>
      </c>
      <c r="AP217" s="64">
        <f t="shared" ref="AP217" si="1480">COUNTIF(H217:AL217,"Б")</f>
        <v>0</v>
      </c>
      <c r="AQ217" s="64">
        <f t="shared" ref="AQ217" si="1481">COUNTIF(H217:AL217,"Г")+COUNTIF(H217:AL217,"Д")</f>
        <v>0</v>
      </c>
      <c r="AR217" s="64">
        <f t="shared" ref="AR217" si="1482">COUNTIF(H217:AL217,"А")</f>
        <v>0</v>
      </c>
      <c r="AS217" s="64">
        <f t="shared" ref="AS217" si="1483">COUNTIF(H217:AL217,"У")</f>
        <v>0</v>
      </c>
      <c r="AT217" s="64">
        <f t="shared" ref="AT217" si="1484">COUNTIF(H217:AL217,"П")</f>
        <v>0</v>
      </c>
      <c r="AU217" s="64">
        <f t="shared" ref="AU217" si="1485">COUNTIF(H217:AL217,"К")+COUNTIF(H217:AL217,"Кд")</f>
        <v>0</v>
      </c>
      <c r="AV217" s="64">
        <f t="shared" ref="AV217" si="1486">COUNTIF(H217:AL217,"В")</f>
        <v>14</v>
      </c>
      <c r="AW217" s="64">
        <f t="shared" ref="AW217" si="1487">SUM(AM217:AV217)</f>
        <v>19</v>
      </c>
      <c r="AX217" s="64">
        <f t="shared" ref="AX217" si="1488">AY217+BD217</f>
        <v>52</v>
      </c>
      <c r="AY217" s="65">
        <f t="shared" ref="AY217" si="1489">SUM(H217:AL217)+COUNTIF(H217:AL217,"8/3")*11+COUNTIF(H217:AL217,"3/8")*11+COUNTIF(H217:AL217,"4/8")*12+COUNTIF(H217:AL217,"8/4")*12+COUNTIF(H217:AL217,"2/9")*11+COUNTIF(H217:AL217,"4/7")*11+COUNTIF(H217:AL217,"7/4")*11+COUNTIF(H217:AL217,"6/5")*11+COUNTIF(H217:AL217,"5/6")*11+COUNTIF(H217:AL217,"4/6")*10+COUNTIF(H217:AL217,"2/1")*3+COUNTIF(H217:AL217,"6/3")*9+COUNTIF(H217:AL217,"2/8")*10+COUNTIF(H217:AL217,"1/10")*11</f>
        <v>44</v>
      </c>
      <c r="AZ217" s="66"/>
      <c r="BA217" s="66"/>
      <c r="BB217" s="66"/>
      <c r="BC217" s="67">
        <f t="shared" ref="BC217" si="1490">COUNTIF(H217:AL217,"8/3")*8+COUNTIF(H217:AL217,"3/8")*3+COUNTIF(H217:AL217,"4/8")*4+COUNTIF(H217:AL217,"8/4")*8+COUNTIF(H217:AL217,"2/9")*2+COUNTIF(H217:AL217,"4/7")*4+COUNTIF(H217:AL217,"7/4")*7+COUNTIF(H217:AL217,"6/5")*6+COUNTIF(H217:AL217,"5/6")*5+COUNTIF(H217:AL217,"4/6")*4+COUNTIF(H217:AL217,"2/1")*2+COUNTIF(H217:AL217,"6/3")*6+COUNTIF(H217:AL217,"2/8")*2+COUNTIF(H217:AL217,"1/10")*1</f>
        <v>0</v>
      </c>
      <c r="BD217" s="64">
        <f t="shared" ref="BD217" si="1491">COUNTIF(H217:AL217,"8д")*8+COUNTIF(H217:AL217,"3д")*3+COUNTIF(H217:AL217,"4д")*4+COUNTIF(H217:AL217,"5д")*5+COUNTIF(H217:AL217,"6д")*6+COUNTIF(H217:AL217,"7д")*7+COUNTIF(H217:AL217,"2д")*2+COUNTIF(H217:AL217,"1д")*1</f>
        <v>8</v>
      </c>
      <c r="BE217" s="68"/>
      <c r="BF217" s="68"/>
      <c r="BG217" s="85">
        <f>121212/163.33*AY217</f>
        <v>32653.694973366801</v>
      </c>
      <c r="BH217" s="85">
        <f>121212/163.33*BD217</f>
        <v>5937.0354497030548</v>
      </c>
      <c r="BI217" s="85"/>
      <c r="BJ217" s="85">
        <f t="shared" si="1475"/>
        <v>6530.7389946733601</v>
      </c>
      <c r="BK217" s="85"/>
      <c r="BL217" s="87">
        <f t="shared" si="1476"/>
        <v>45121.469417743217</v>
      </c>
    </row>
    <row r="218" spans="1:64" s="1" customFormat="1" ht="48" customHeight="1" x14ac:dyDescent="0.45">
      <c r="A218" s="3"/>
      <c r="B218" s="36" t="s">
        <v>116</v>
      </c>
      <c r="C218" s="10">
        <v>1014</v>
      </c>
      <c r="D218" s="17" t="s">
        <v>83</v>
      </c>
      <c r="E218" s="6">
        <v>10</v>
      </c>
      <c r="F218" s="12">
        <v>107060003</v>
      </c>
      <c r="G218" s="8"/>
      <c r="H218" s="6"/>
      <c r="I218" s="6"/>
      <c r="J218" s="6"/>
      <c r="K218" s="6"/>
      <c r="L218" s="6"/>
      <c r="M218" s="7"/>
      <c r="N218" s="7"/>
      <c r="O218" s="6"/>
      <c r="P218" s="6"/>
      <c r="Q218" s="6"/>
      <c r="R218" s="6"/>
      <c r="S218" s="6"/>
      <c r="T218" s="7"/>
      <c r="U218" s="7"/>
      <c r="V218" s="6"/>
      <c r="W218" s="6"/>
      <c r="X218" s="6"/>
      <c r="Y218" s="6"/>
      <c r="Z218" s="6"/>
      <c r="AA218" s="7"/>
      <c r="AB218" s="7"/>
      <c r="AC218" s="6"/>
      <c r="AD218" s="6"/>
      <c r="AE218" s="6"/>
      <c r="AF218" s="6"/>
      <c r="AG218" s="6"/>
      <c r="AH218" s="7"/>
      <c r="AI218" s="7"/>
      <c r="AJ218" s="6"/>
      <c r="AK218" s="7"/>
      <c r="AL218" s="6" t="s">
        <v>225</v>
      </c>
      <c r="AM218" s="63">
        <f t="shared" ref="AM218" si="1492">COUNT(H218:AL218)+COUNTIF(H218:AL218,"8д")+COUNTIF(H218:AL218,"8/3")+COUNTIF(H218:AL218,"3/8")+COUNTIF(H218:AL218,"4/8")+COUNTIF(H218:AL218,"8/4")+COUNTIF(H218:AL218,"3/6")+COUNTIF(H218:AL218,"10/1")+COUNTIF(H218:AL218,"5/6")+COUNTIF(H218:AL218,"6/5")+COUNTIF(H218:AL218,"7/4")+COUNTIF(H218:AL218,"4/7")+COUNTIF(H218:AL218,"4д")+COUNTIF(H218:AL218,"2/9")+COUNTIF(H218:AL218,"2д")+COUNTIF(H218:AL218,"4/6")+COUNTIF(H218:AL218,"2/8")+COUNTIF(H218:AL218,"2/1")+COUNTIF(H218:AL218,"6/3")</f>
        <v>1</v>
      </c>
      <c r="AN218" s="64">
        <f t="shared" ref="AN218" si="1493">COUNTIF(H218:AL218,"О")</f>
        <v>0</v>
      </c>
      <c r="AO218" s="64">
        <f t="shared" ref="AO218" si="1494">COUNTIF(H218:AL218,"Р")</f>
        <v>0</v>
      </c>
      <c r="AP218" s="64">
        <f t="shared" ref="AP218" si="1495">COUNTIF(H218:AL218,"Б")</f>
        <v>0</v>
      </c>
      <c r="AQ218" s="64">
        <f t="shared" ref="AQ218" si="1496">COUNTIF(H218:AL218,"Г")+COUNTIF(H218:AL218,"Д")</f>
        <v>0</v>
      </c>
      <c r="AR218" s="64">
        <f t="shared" ref="AR218" si="1497">COUNTIF(H218:AL218,"А")</f>
        <v>0</v>
      </c>
      <c r="AS218" s="64">
        <f t="shared" ref="AS218" si="1498">COUNTIF(H218:AL218,"У")</f>
        <v>0</v>
      </c>
      <c r="AT218" s="64">
        <f t="shared" ref="AT218" si="1499">COUNTIF(H218:AL218,"П")</f>
        <v>0</v>
      </c>
      <c r="AU218" s="64">
        <f t="shared" ref="AU218" si="1500">COUNTIF(H218:AL218,"К")+COUNTIF(H218:AL218,"Кд")</f>
        <v>0</v>
      </c>
      <c r="AV218" s="64">
        <f t="shared" ref="AV218" si="1501">COUNTIF(H218:AL218,"В")</f>
        <v>0</v>
      </c>
      <c r="AW218" s="64">
        <f t="shared" ref="AW218" si="1502">SUM(AM218:AV218)</f>
        <v>1</v>
      </c>
      <c r="AX218" s="64">
        <f t="shared" ref="AX218" si="1503">AY218+BD218</f>
        <v>8</v>
      </c>
      <c r="AY218" s="65">
        <f t="shared" ref="AY218" si="1504">SUM(H218:AL218)+COUNTIF(H218:AL218,"8/3")*11+COUNTIF(H218:AL218,"3/8")*11+COUNTIF(H218:AL218,"4/8")*12+COUNTIF(H218:AL218,"8/4")*12+COUNTIF(H218:AL218,"2/9")*11+COUNTIF(H218:AL218,"4/7")*11+COUNTIF(H218:AL218,"7/4")*11+COUNTIF(H218:AL218,"6/5")*11+COUNTIF(H218:AL218,"5/6")*11+COUNTIF(H218:AL218,"4/6")*10+COUNTIF(H218:AL218,"2/1")*3+COUNTIF(H218:AL218,"6/3")*9+COUNTIF(H218:AL218,"2/8")*10+COUNTIF(H218:AL218,"1/10")*11</f>
        <v>0</v>
      </c>
      <c r="AZ218" s="66"/>
      <c r="BA218" s="66"/>
      <c r="BB218" s="66"/>
      <c r="BC218" s="67">
        <f t="shared" ref="BC218" si="1505">COUNTIF(H218:AL218,"8/3")*8+COUNTIF(H218:AL218,"3/8")*3+COUNTIF(H218:AL218,"4/8")*4+COUNTIF(H218:AL218,"8/4")*8+COUNTIF(H218:AL218,"2/9")*2+COUNTIF(H218:AL218,"4/7")*4+COUNTIF(H218:AL218,"7/4")*7+COUNTIF(H218:AL218,"6/5")*6+COUNTIF(H218:AL218,"5/6")*5+COUNTIF(H218:AL218,"4/6")*4+COUNTIF(H218:AL218,"2/1")*2+COUNTIF(H218:AL218,"6/3")*6+COUNTIF(H218:AL218,"2/8")*2+COUNTIF(H218:AL218,"1/10")*1</f>
        <v>0</v>
      </c>
      <c r="BD218" s="64">
        <f t="shared" ref="BD218" si="1506">COUNTIF(H218:AL218,"8д")*8+COUNTIF(H218:AL218,"3д")*3+COUNTIF(H218:AL218,"4д")*4+COUNTIF(H218:AL218,"5д")*5+COUNTIF(H218:AL218,"6д")*6+COUNTIF(H218:AL218,"7д")*7+COUNTIF(H218:AL218,"2д")*2+COUNTIF(H218:AL218,"1д")*1</f>
        <v>8</v>
      </c>
      <c r="BE218" s="68"/>
      <c r="BF218" s="68"/>
      <c r="BG218" s="85"/>
      <c r="BH218" s="85">
        <f>121212/163.33*BD218</f>
        <v>5937.0354497030548</v>
      </c>
      <c r="BI218" s="85"/>
      <c r="BJ218" s="85">
        <f t="shared" si="1475"/>
        <v>0</v>
      </c>
      <c r="BK218" s="85"/>
      <c r="BL218" s="87">
        <f t="shared" si="1476"/>
        <v>5937.0354497030548</v>
      </c>
    </row>
    <row r="219" spans="1:64" s="1" customFormat="1" ht="48" customHeight="1" x14ac:dyDescent="0.45">
      <c r="A219" s="3">
        <v>141</v>
      </c>
      <c r="B219" s="38" t="s">
        <v>164</v>
      </c>
      <c r="C219" s="16">
        <v>1015</v>
      </c>
      <c r="D219" s="5" t="s">
        <v>165</v>
      </c>
      <c r="E219" s="16">
        <v>6</v>
      </c>
      <c r="F219" s="3">
        <v>107060001</v>
      </c>
      <c r="G219" s="4"/>
      <c r="H219" s="6">
        <v>8</v>
      </c>
      <c r="I219" s="6"/>
      <c r="J219" s="8" t="s">
        <v>289</v>
      </c>
      <c r="K219" s="8" t="s">
        <v>290</v>
      </c>
      <c r="L219" s="8"/>
      <c r="M219" s="13"/>
      <c r="N219" s="13"/>
      <c r="O219" s="6"/>
      <c r="P219" s="8"/>
      <c r="Q219" s="6"/>
      <c r="R219" s="6">
        <v>8</v>
      </c>
      <c r="S219" s="6">
        <v>11</v>
      </c>
      <c r="T219" s="7">
        <v>11</v>
      </c>
      <c r="U219" s="7">
        <v>11</v>
      </c>
      <c r="V219" s="6">
        <v>11</v>
      </c>
      <c r="W219" s="6">
        <v>11</v>
      </c>
      <c r="X219" s="6">
        <v>11</v>
      </c>
      <c r="Y219" s="6">
        <v>11</v>
      </c>
      <c r="Z219" s="6">
        <v>8</v>
      </c>
      <c r="AA219" s="7" t="s">
        <v>225</v>
      </c>
      <c r="AB219" s="7" t="s">
        <v>226</v>
      </c>
      <c r="AC219" s="6" t="s">
        <v>226</v>
      </c>
      <c r="AD219" s="6" t="s">
        <v>226</v>
      </c>
      <c r="AE219" s="6" t="s">
        <v>226</v>
      </c>
      <c r="AF219" s="6" t="s">
        <v>226</v>
      </c>
      <c r="AG219" s="6" t="s">
        <v>226</v>
      </c>
      <c r="AH219" s="7" t="s">
        <v>226</v>
      </c>
      <c r="AI219" s="7" t="s">
        <v>226</v>
      </c>
      <c r="AJ219" s="6" t="s">
        <v>226</v>
      </c>
      <c r="AK219" s="7" t="s">
        <v>226</v>
      </c>
      <c r="AL219" s="6" t="s">
        <v>225</v>
      </c>
      <c r="AM219" s="63">
        <f t="shared" si="1023"/>
        <v>14</v>
      </c>
      <c r="AN219" s="64">
        <f t="shared" si="1024"/>
        <v>0</v>
      </c>
      <c r="AO219" s="64">
        <f t="shared" si="1025"/>
        <v>0</v>
      </c>
      <c r="AP219" s="64">
        <f t="shared" si="1026"/>
        <v>0</v>
      </c>
      <c r="AQ219" s="64">
        <f t="shared" si="1027"/>
        <v>0</v>
      </c>
      <c r="AR219" s="64">
        <f t="shared" si="1028"/>
        <v>0</v>
      </c>
      <c r="AS219" s="64">
        <f t="shared" si="1029"/>
        <v>0</v>
      </c>
      <c r="AT219" s="64">
        <f t="shared" si="1030"/>
        <v>0</v>
      </c>
      <c r="AU219" s="64">
        <f t="shared" si="1031"/>
        <v>0</v>
      </c>
      <c r="AV219" s="64">
        <f t="shared" si="1032"/>
        <v>10</v>
      </c>
      <c r="AW219" s="64">
        <f t="shared" si="1033"/>
        <v>24</v>
      </c>
      <c r="AX219" s="64">
        <f t="shared" si="1034"/>
        <v>139</v>
      </c>
      <c r="AY219" s="65">
        <f t="shared" si="1035"/>
        <v>123</v>
      </c>
      <c r="AZ219" s="66"/>
      <c r="BA219" s="66"/>
      <c r="BB219" s="66"/>
      <c r="BC219" s="67">
        <f t="shared" si="1036"/>
        <v>11</v>
      </c>
      <c r="BD219" s="64">
        <f t="shared" si="1037"/>
        <v>16</v>
      </c>
      <c r="BE219" s="68"/>
      <c r="BF219" s="68"/>
      <c r="BG219" s="85">
        <f>74757/163.33*AY219</f>
        <v>56297.74689279373</v>
      </c>
      <c r="BH219" s="85">
        <f>74757/163.33*BC219/2</f>
        <v>2517.3789261005327</v>
      </c>
      <c r="BI219" s="85">
        <f>74757/163.33*BD219</f>
        <v>7323.2841486560947</v>
      </c>
      <c r="BJ219" s="85">
        <f t="shared" si="1475"/>
        <v>11259.549378558746</v>
      </c>
      <c r="BK219" s="85"/>
      <c r="BL219" s="87">
        <f t="shared" si="1476"/>
        <v>77397.959346109099</v>
      </c>
    </row>
    <row r="220" spans="1:64" s="1" customFormat="1" ht="39.950000000000003" customHeight="1" x14ac:dyDescent="0.45">
      <c r="A220" s="3"/>
      <c r="B220" s="38" t="s">
        <v>164</v>
      </c>
      <c r="C220" s="16">
        <v>1015</v>
      </c>
      <c r="D220" s="5" t="s">
        <v>165</v>
      </c>
      <c r="E220" s="16">
        <v>6</v>
      </c>
      <c r="F220" s="3">
        <v>107030001</v>
      </c>
      <c r="G220" s="4"/>
      <c r="H220" s="6"/>
      <c r="I220" s="6">
        <v>8</v>
      </c>
      <c r="J220" s="6"/>
      <c r="K220" s="6"/>
      <c r="L220" s="6">
        <v>8</v>
      </c>
      <c r="M220" s="7">
        <v>8</v>
      </c>
      <c r="N220" s="7">
        <v>8</v>
      </c>
      <c r="O220" s="6">
        <v>8</v>
      </c>
      <c r="P220" s="6">
        <v>8</v>
      </c>
      <c r="Q220" s="6">
        <v>8</v>
      </c>
      <c r="R220" s="6"/>
      <c r="S220" s="6"/>
      <c r="T220" s="7"/>
      <c r="U220" s="7"/>
      <c r="V220" s="6"/>
      <c r="W220" s="6"/>
      <c r="X220" s="6"/>
      <c r="Y220" s="6"/>
      <c r="Z220" s="6"/>
      <c r="AA220" s="7"/>
      <c r="AB220" s="7"/>
      <c r="AC220" s="6"/>
      <c r="AD220" s="6"/>
      <c r="AE220" s="6"/>
      <c r="AF220" s="6"/>
      <c r="AG220" s="6"/>
      <c r="AH220" s="7"/>
      <c r="AI220" s="7"/>
      <c r="AJ220" s="6"/>
      <c r="AK220" s="7"/>
      <c r="AL220" s="6"/>
      <c r="AM220" s="63">
        <f t="shared" si="1023"/>
        <v>7</v>
      </c>
      <c r="AN220" s="64">
        <f t="shared" si="1024"/>
        <v>0</v>
      </c>
      <c r="AO220" s="64">
        <f t="shared" si="1025"/>
        <v>0</v>
      </c>
      <c r="AP220" s="64">
        <f t="shared" si="1026"/>
        <v>0</v>
      </c>
      <c r="AQ220" s="64">
        <f t="shared" si="1027"/>
        <v>0</v>
      </c>
      <c r="AR220" s="64">
        <f t="shared" si="1028"/>
        <v>0</v>
      </c>
      <c r="AS220" s="64">
        <f t="shared" si="1029"/>
        <v>0</v>
      </c>
      <c r="AT220" s="64">
        <f t="shared" si="1030"/>
        <v>0</v>
      </c>
      <c r="AU220" s="64">
        <f t="shared" si="1031"/>
        <v>0</v>
      </c>
      <c r="AV220" s="64">
        <f t="shared" si="1032"/>
        <v>0</v>
      </c>
      <c r="AW220" s="64">
        <f t="shared" si="1033"/>
        <v>7</v>
      </c>
      <c r="AX220" s="64">
        <f t="shared" si="1034"/>
        <v>56</v>
      </c>
      <c r="AY220" s="65">
        <f t="shared" si="1035"/>
        <v>56</v>
      </c>
      <c r="AZ220" s="66"/>
      <c r="BA220" s="66"/>
      <c r="BB220" s="66"/>
      <c r="BC220" s="67">
        <f t="shared" si="1036"/>
        <v>0</v>
      </c>
      <c r="BD220" s="64">
        <f t="shared" si="1037"/>
        <v>0</v>
      </c>
      <c r="BE220" s="68"/>
      <c r="BF220" s="68"/>
      <c r="BG220" s="85"/>
      <c r="BH220" s="85"/>
      <c r="BI220" s="85"/>
      <c r="BJ220" s="85">
        <f t="shared" si="1475"/>
        <v>0</v>
      </c>
      <c r="BK220" s="85"/>
      <c r="BL220" s="87">
        <f t="shared" si="1476"/>
        <v>0</v>
      </c>
    </row>
    <row r="221" spans="1:64" s="1" customFormat="1" ht="41.25" customHeight="1" x14ac:dyDescent="0.45">
      <c r="A221" s="3">
        <v>142</v>
      </c>
      <c r="B221" s="38" t="s">
        <v>178</v>
      </c>
      <c r="C221" s="16">
        <v>1016</v>
      </c>
      <c r="D221" s="5" t="s">
        <v>165</v>
      </c>
      <c r="E221" s="16">
        <v>7</v>
      </c>
      <c r="F221" s="3">
        <v>107030001</v>
      </c>
      <c r="G221" s="4"/>
      <c r="H221" s="6">
        <v>8</v>
      </c>
      <c r="I221" s="6">
        <v>8</v>
      </c>
      <c r="J221" s="8"/>
      <c r="K221" s="8"/>
      <c r="L221" s="6"/>
      <c r="M221" s="7"/>
      <c r="N221" s="7">
        <v>8</v>
      </c>
      <c r="O221" s="6" t="s">
        <v>225</v>
      </c>
      <c r="P221" s="6" t="s">
        <v>226</v>
      </c>
      <c r="Q221" s="6" t="s">
        <v>226</v>
      </c>
      <c r="R221" s="6" t="s">
        <v>226</v>
      </c>
      <c r="S221" s="6" t="s">
        <v>226</v>
      </c>
      <c r="T221" s="7" t="s">
        <v>226</v>
      </c>
      <c r="U221" s="7" t="s">
        <v>226</v>
      </c>
      <c r="V221" s="6" t="s">
        <v>225</v>
      </c>
      <c r="W221" s="6"/>
      <c r="X221" s="6">
        <v>8</v>
      </c>
      <c r="Y221" s="6">
        <v>8</v>
      </c>
      <c r="Z221" s="6">
        <v>8</v>
      </c>
      <c r="AA221" s="7">
        <v>8</v>
      </c>
      <c r="AB221" s="7">
        <v>8</v>
      </c>
      <c r="AC221" s="6">
        <v>8</v>
      </c>
      <c r="AD221" s="6">
        <v>8</v>
      </c>
      <c r="AE221" s="6">
        <v>8</v>
      </c>
      <c r="AF221" s="6"/>
      <c r="AG221" s="6"/>
      <c r="AH221" s="7">
        <v>8</v>
      </c>
      <c r="AI221" s="7">
        <v>8</v>
      </c>
      <c r="AJ221" s="6">
        <v>8</v>
      </c>
      <c r="AK221" s="7"/>
      <c r="AL221" s="6">
        <v>8</v>
      </c>
      <c r="AM221" s="63">
        <f>COUNT(H221:AL221)+COUNTIF(H221:AL221,"8д")+COUNTIF(H221:AL221,"8/3")+COUNTIF(H221:AL221,"3/8")+COUNTIF(H221:AL221,"4/8")+COUNTIF(H221:AL221,"8/4")+COUNTIF(H221:AL221,"3/6")+COUNTIF(H221:AL221,"10/1")+COUNTIF(H221:AL221,"5/6")+COUNTIF(H221:AL221,"6/5")+COUNTIF(H221:AL221,"7/4")+COUNTIF(H221:AL221,"4/7")+COUNTIF(H221:AL221,"4д")+COUNTIF(H221:AL221,"2/9")+COUNTIF(H221:AL221,"2д")+COUNTIF(H221:AL221,"4/6")+COUNTIF(H221:AL221,"2/8")+COUNTIF(H221:AL221,"2/1")+COUNTIF(H221:AL221,"6/3")+COUNTIF(H221:AL221,"8/0")</f>
        <v>17</v>
      </c>
      <c r="AN221" s="64">
        <f t="shared" ref="AN221" si="1507">COUNTIF(H221:AL221,"О")</f>
        <v>0</v>
      </c>
      <c r="AO221" s="64">
        <f t="shared" ref="AO221" si="1508">COUNTIF(H221:AL221,"Р")</f>
        <v>0</v>
      </c>
      <c r="AP221" s="64">
        <f t="shared" ref="AP221" si="1509">COUNTIF(H221:AL221,"Б")</f>
        <v>0</v>
      </c>
      <c r="AQ221" s="64">
        <f t="shared" ref="AQ221" si="1510">COUNTIF(H221:AL221,"Г")+COUNTIF(H221:AL221,"Д")</f>
        <v>0</v>
      </c>
      <c r="AR221" s="64">
        <f t="shared" ref="AR221" si="1511">COUNTIF(H221:AL221,"А")</f>
        <v>0</v>
      </c>
      <c r="AS221" s="64">
        <f t="shared" ref="AS221" si="1512">COUNTIF(H221:AL221,"У")</f>
        <v>0</v>
      </c>
      <c r="AT221" s="64">
        <f t="shared" ref="AT221" si="1513">COUNTIF(H221:AL221,"П")</f>
        <v>0</v>
      </c>
      <c r="AU221" s="64">
        <f t="shared" ref="AU221" si="1514">COUNTIF(H221:AL221,"К")+COUNTIF(H221:AL221,"Кд")</f>
        <v>0</v>
      </c>
      <c r="AV221" s="64">
        <f t="shared" ref="AV221" si="1515">COUNTIF(H221:AL221,"В")</f>
        <v>6</v>
      </c>
      <c r="AW221" s="64">
        <f t="shared" ref="AW221" si="1516">SUM(AM221:AV221)</f>
        <v>23</v>
      </c>
      <c r="AX221" s="64">
        <f t="shared" ref="AX221" si="1517">AY221+BD221</f>
        <v>136</v>
      </c>
      <c r="AY221" s="65">
        <f>SUM(H221:AL221)+COUNTIF(H221:AL221,"8/3")*11+COUNTIF(H221:AL221,"3/8")*11+COUNTIF(H221:AL221,"4/8")*12+COUNTIF(H221:AL221,"8/4")*12+COUNTIF(H221:AL221,"2/9")*11+COUNTIF(H221:AL221,"4/7")*11+COUNTIF(H221:AL221,"7/4")*11+COUNTIF(H221:AL221,"6/5")*11+COUNTIF(H221:AL221,"5/6")*11+COUNTIF(H221:AL221,"4/6")*10+COUNTIF(H221:AL221,"2/1")*3+COUNTIF(H221:AL221,"6/3")*9+COUNTIF(H221:AL221,"2/8")*10+COUNTIF(H221:AL221,"1/10")*11+COUNTIF(H221:AL221,"8/0")*8</f>
        <v>120</v>
      </c>
      <c r="AZ221" s="66"/>
      <c r="BA221" s="66"/>
      <c r="BB221" s="66"/>
      <c r="BC221" s="67">
        <f>COUNTIF(H221:AL221,"8/3")*8+COUNTIF(H221:AL221,"3/8")*3+COUNTIF(H221:AL221,"4/8")*4+COUNTIF(H221:AL221,"8/4")*8+COUNTIF(H221:AL221,"2/9")*2+COUNTIF(H221:AL221,"4/7")*4+COUNTIF(H221:AL221,"7/4")*7+COUNTIF(H221:AL221,"6/5")*6+COUNTIF(H221:AL221,"5/6")*5+COUNTIF(H221:AL221,"4/6")*4+COUNTIF(H221:AL221,"2/1")*2+COUNTIF(H221:AL221,"6/3")*6+COUNTIF(H221:AL221,"2/8")*2+COUNTIF(H221:AL221,"1/10")*1+COUNTIF(H221:AL221,"8/0")*8</f>
        <v>0</v>
      </c>
      <c r="BD221" s="64">
        <f t="shared" si="1037"/>
        <v>16</v>
      </c>
      <c r="BE221" s="68"/>
      <c r="BF221" s="68"/>
      <c r="BG221" s="85"/>
      <c r="BH221" s="85"/>
      <c r="BI221" s="85"/>
      <c r="BJ221" s="85">
        <f t="shared" si="1475"/>
        <v>0</v>
      </c>
      <c r="BK221" s="85"/>
      <c r="BL221" s="87">
        <f t="shared" si="1476"/>
        <v>0</v>
      </c>
    </row>
    <row r="222" spans="1:64" s="1" customFormat="1" ht="45" customHeight="1" x14ac:dyDescent="0.45">
      <c r="A222" s="3"/>
      <c r="B222" s="38" t="s">
        <v>178</v>
      </c>
      <c r="C222" s="16">
        <v>1016</v>
      </c>
      <c r="D222" s="5" t="s">
        <v>165</v>
      </c>
      <c r="E222" s="16">
        <v>7</v>
      </c>
      <c r="F222" s="3">
        <v>107060001</v>
      </c>
      <c r="G222" s="4"/>
      <c r="H222" s="6"/>
      <c r="I222" s="6"/>
      <c r="J222" s="8" t="s">
        <v>289</v>
      </c>
      <c r="K222" s="8" t="s">
        <v>290</v>
      </c>
      <c r="L222" s="6">
        <v>11</v>
      </c>
      <c r="M222" s="7">
        <v>8</v>
      </c>
      <c r="N222" s="13"/>
      <c r="O222" s="6"/>
      <c r="P222" s="6"/>
      <c r="Q222" s="6"/>
      <c r="R222" s="8"/>
      <c r="S222" s="8"/>
      <c r="T222" s="7"/>
      <c r="U222" s="7"/>
      <c r="V222" s="6"/>
      <c r="W222" s="6">
        <v>11</v>
      </c>
      <c r="X222" s="6"/>
      <c r="Y222" s="6"/>
      <c r="Z222" s="6"/>
      <c r="AA222" s="13"/>
      <c r="AB222" s="13"/>
      <c r="AC222" s="8"/>
      <c r="AD222" s="6"/>
      <c r="AE222" s="6"/>
      <c r="AF222" s="6">
        <v>11</v>
      </c>
      <c r="AG222" s="6">
        <v>8</v>
      </c>
      <c r="AH222" s="7"/>
      <c r="AI222" s="7"/>
      <c r="AJ222" s="6"/>
      <c r="AK222" s="7">
        <v>8</v>
      </c>
      <c r="AL222" s="6"/>
      <c r="AM222" s="63">
        <f>COUNT(H222:AL222)+COUNTIF(H222:AL222,"8д")+COUNTIF(H222:AL222,"8/3")+COUNTIF(H222:AL222,"3/8")+COUNTIF(H222:AL222,"4/8")+COUNTIF(H222:AL222,"8/4")+COUNTIF(H222:AL222,"3/6")+COUNTIF(H222:AL222,"10/1")+COUNTIF(H222:AL222,"5/6")+COUNTIF(H222:AL222,"6/5")+COUNTIF(H222:AL222,"7/4")+COUNTIF(H222:AL222,"4/7")+COUNTIF(H222:AL222,"4д")+COUNTIF(H222:AL222,"2/9")+COUNTIF(H222:AL222,"2д")+COUNTIF(H222:AL222,"4/6")+COUNTIF(H222:AL222,"2/8")+COUNTIF(H222:AL222,"2/1")+COUNTIF(H222:AL222,"6/3")+COUNTIF(H222:AL222,"4/4")</f>
        <v>8</v>
      </c>
      <c r="AN222" s="64">
        <f t="shared" ref="AN222" si="1518">COUNTIF(H222:AL222,"О")</f>
        <v>0</v>
      </c>
      <c r="AO222" s="64">
        <f t="shared" ref="AO222" si="1519">COUNTIF(H222:AL222,"Р")</f>
        <v>0</v>
      </c>
      <c r="AP222" s="64">
        <f t="shared" ref="AP222" si="1520">COUNTIF(H222:AL222,"Б")</f>
        <v>0</v>
      </c>
      <c r="AQ222" s="64">
        <f t="shared" ref="AQ222" si="1521">COUNTIF(H222:AL222,"Г")+COUNTIF(H222:AL222,"Д")</f>
        <v>0</v>
      </c>
      <c r="AR222" s="64">
        <f t="shared" ref="AR222" si="1522">COUNTIF(H222:AL222,"А")</f>
        <v>0</v>
      </c>
      <c r="AS222" s="64">
        <f t="shared" ref="AS222" si="1523">COUNTIF(H222:AL222,"У")</f>
        <v>0</v>
      </c>
      <c r="AT222" s="64">
        <f t="shared" ref="AT222" si="1524">COUNTIF(H222:AL222,"П")</f>
        <v>0</v>
      </c>
      <c r="AU222" s="64">
        <f t="shared" ref="AU222" si="1525">COUNTIF(H222:AL222,"К")+COUNTIF(H222:AL222,"Кд")</f>
        <v>0</v>
      </c>
      <c r="AV222" s="64">
        <f t="shared" ref="AV222" si="1526">COUNTIF(H222:AL222,"В")</f>
        <v>0</v>
      </c>
      <c r="AW222" s="64">
        <f t="shared" ref="AW222" si="1527">SUM(AM222:AV222)</f>
        <v>8</v>
      </c>
      <c r="AX222" s="64">
        <f t="shared" ref="AX222" si="1528">AY222+BD222</f>
        <v>79</v>
      </c>
      <c r="AY222" s="65">
        <f>SUM(H222:AL222)+COUNTIF(H222:AL222,"8/3")*11+COUNTIF(H222:AL222,"3/8")*11+COUNTIF(H222:AL222,"4/8")*12+COUNTIF(H222:AL222,"8/4")*12+COUNTIF(H222:AL222,"2/9")*11+COUNTIF(H222:AL222,"4/7")*11+COUNTIF(H222:AL222,"7/4")*11+COUNTIF(H222:AL222,"6/5")*11+COUNTIF(H222:AL222,"5/6")*11+COUNTIF(H222:AL222,"4/6")*10+COUNTIF(H222:AL222,"2/1")*3+COUNTIF(H222:AL222,"6/3")*9+COUNTIF(H222:AL222,"2/8")*10+COUNTIF(H222:AL222,"1/10")*11+COUNTIF(H222:AL222,"4/4")*8</f>
        <v>79</v>
      </c>
      <c r="AZ222" s="66"/>
      <c r="BA222" s="66"/>
      <c r="BB222" s="66">
        <v>8</v>
      </c>
      <c r="BC222" s="67">
        <f>COUNTIF(H222:AL222,"8/3")*8+COUNTIF(H222:AL222,"3/8")*3+COUNTIF(H222:AL222,"4/8")*4+COUNTIF(H222:AL222,"8/4")*8+COUNTIF(H222:AL222,"2/9")*2+COUNTIF(H222:AL222,"4/7")*4+COUNTIF(H222:AL222,"7/4")*7+COUNTIF(H222:AL222,"6/5")*6+COUNTIF(H222:AL222,"5/6")*5+COUNTIF(H222:AL222,"4/6")*4+COUNTIF(H222:AL222,"2/1")*2+COUNTIF(H222:AL222,"6/3")*6+COUNTIF(H222:AL222,"2/8")*2+COUNTIF(H222:AL222,"1/10")*1+COUNTIF(H222:AL222,"4/4")*4</f>
        <v>11</v>
      </c>
      <c r="BD222" s="64">
        <f t="shared" ref="BD222" si="1529">COUNTIF(H222:AL222,"8д")*8+COUNTIF(H222:AL222,"3д")*3+COUNTIF(H222:AL222,"4д")*4+COUNTIF(H222:AL222,"5д")*5+COUNTIF(H222:AL222,"6д")*6+COUNTIF(H222:AL222,"7д")*7+COUNTIF(H222:AL222,"2д")*2+COUNTIF(H222:AL222,"1д")*1</f>
        <v>0</v>
      </c>
      <c r="BE222" s="68"/>
      <c r="BF222" s="68"/>
      <c r="BG222" s="85">
        <f>86269/163.33*AY222</f>
        <v>41726.878099553047</v>
      </c>
      <c r="BH222" s="85">
        <f>86269/163.33*BB222/2</f>
        <v>2112.7533214963569</v>
      </c>
      <c r="BI222" s="85">
        <f>86269/163.33*BC222/2</f>
        <v>2905.0358170574909</v>
      </c>
      <c r="BJ222" s="85">
        <f t="shared" si="1475"/>
        <v>8345.3756199106101</v>
      </c>
      <c r="BK222" s="85"/>
      <c r="BL222" s="87">
        <f t="shared" si="1476"/>
        <v>55090.042858017507</v>
      </c>
    </row>
    <row r="223" spans="1:64" s="1" customFormat="1" ht="39.950000000000003" customHeight="1" x14ac:dyDescent="0.45">
      <c r="A223" s="3">
        <v>143</v>
      </c>
      <c r="B223" s="40" t="s">
        <v>208</v>
      </c>
      <c r="C223" s="18">
        <v>1017</v>
      </c>
      <c r="D223" s="19" t="s">
        <v>63</v>
      </c>
      <c r="E223" s="16">
        <v>5</v>
      </c>
      <c r="F223" s="3">
        <v>107030001</v>
      </c>
      <c r="G223" s="4"/>
      <c r="H223" s="6">
        <v>11</v>
      </c>
      <c r="I223" s="6">
        <v>11</v>
      </c>
      <c r="J223" s="6">
        <v>11</v>
      </c>
      <c r="K223" s="6">
        <v>11</v>
      </c>
      <c r="L223" s="6">
        <v>11</v>
      </c>
      <c r="M223" s="7">
        <v>11</v>
      </c>
      <c r="N223" s="7">
        <v>11</v>
      </c>
      <c r="O223" s="6">
        <v>11</v>
      </c>
      <c r="P223" s="6">
        <v>11</v>
      </c>
      <c r="Q223" s="6">
        <v>11</v>
      </c>
      <c r="R223" s="6">
        <v>11</v>
      </c>
      <c r="S223" s="6">
        <v>11</v>
      </c>
      <c r="T223" s="7">
        <v>11</v>
      </c>
      <c r="U223" s="7">
        <v>11</v>
      </c>
      <c r="V223" s="6">
        <v>11</v>
      </c>
      <c r="W223" s="6" t="s">
        <v>226</v>
      </c>
      <c r="X223" s="6" t="s">
        <v>226</v>
      </c>
      <c r="Y223" s="6" t="s">
        <v>226</v>
      </c>
      <c r="Z223" s="6" t="s">
        <v>226</v>
      </c>
      <c r="AA223" s="7" t="s">
        <v>226</v>
      </c>
      <c r="AB223" s="7" t="s">
        <v>226</v>
      </c>
      <c r="AC223" s="6" t="s">
        <v>226</v>
      </c>
      <c r="AD223" s="6" t="s">
        <v>226</v>
      </c>
      <c r="AE223" s="6" t="s">
        <v>226</v>
      </c>
      <c r="AF223" s="6" t="s">
        <v>226</v>
      </c>
      <c r="AG223" s="6" t="s">
        <v>226</v>
      </c>
      <c r="AH223" s="7" t="s">
        <v>226</v>
      </c>
      <c r="AI223" s="7" t="s">
        <v>226</v>
      </c>
      <c r="AJ223" s="6" t="s">
        <v>226</v>
      </c>
      <c r="AK223" s="7" t="s">
        <v>226</v>
      </c>
      <c r="AL223" s="6" t="s">
        <v>226</v>
      </c>
      <c r="AM223" s="63">
        <f t="shared" si="1023"/>
        <v>15</v>
      </c>
      <c r="AN223" s="64">
        <f t="shared" si="1024"/>
        <v>0</v>
      </c>
      <c r="AO223" s="64">
        <f t="shared" si="1025"/>
        <v>0</v>
      </c>
      <c r="AP223" s="64">
        <f t="shared" si="1026"/>
        <v>0</v>
      </c>
      <c r="AQ223" s="64">
        <f t="shared" si="1027"/>
        <v>0</v>
      </c>
      <c r="AR223" s="64">
        <f t="shared" si="1028"/>
        <v>0</v>
      </c>
      <c r="AS223" s="64">
        <f t="shared" si="1029"/>
        <v>0</v>
      </c>
      <c r="AT223" s="64">
        <f t="shared" si="1030"/>
        <v>0</v>
      </c>
      <c r="AU223" s="64">
        <f t="shared" si="1031"/>
        <v>0</v>
      </c>
      <c r="AV223" s="64">
        <f t="shared" si="1032"/>
        <v>16</v>
      </c>
      <c r="AW223" s="64">
        <f t="shared" si="1033"/>
        <v>31</v>
      </c>
      <c r="AX223" s="64">
        <f t="shared" si="1034"/>
        <v>165</v>
      </c>
      <c r="AY223" s="65">
        <f t="shared" si="1035"/>
        <v>165</v>
      </c>
      <c r="AZ223" s="66"/>
      <c r="BA223" s="66"/>
      <c r="BB223" s="66"/>
      <c r="BC223" s="67">
        <f t="shared" si="1036"/>
        <v>0</v>
      </c>
      <c r="BD223" s="64">
        <f t="shared" si="1037"/>
        <v>0</v>
      </c>
      <c r="BE223" s="68"/>
      <c r="BF223" s="68"/>
      <c r="BG223" s="85"/>
      <c r="BH223" s="85"/>
      <c r="BI223" s="85"/>
      <c r="BJ223" s="85"/>
      <c r="BK223" s="85"/>
    </row>
    <row r="224" spans="1:64" s="1" customFormat="1" ht="39.950000000000003" customHeight="1" x14ac:dyDescent="0.45">
      <c r="A224" s="3">
        <v>144</v>
      </c>
      <c r="B224" s="46" t="s">
        <v>220</v>
      </c>
      <c r="C224" s="18">
        <v>1018</v>
      </c>
      <c r="D224" s="19" t="s">
        <v>63</v>
      </c>
      <c r="E224" s="16">
        <v>5</v>
      </c>
      <c r="F224" s="3">
        <v>107030001</v>
      </c>
      <c r="G224" s="4"/>
      <c r="H224" s="6" t="s">
        <v>226</v>
      </c>
      <c r="I224" s="6" t="s">
        <v>226</v>
      </c>
      <c r="J224" s="6" t="s">
        <v>226</v>
      </c>
      <c r="K224" s="6" t="s">
        <v>226</v>
      </c>
      <c r="L224" s="6" t="s">
        <v>226</v>
      </c>
      <c r="M224" s="7" t="s">
        <v>226</v>
      </c>
      <c r="N224" s="7" t="s">
        <v>226</v>
      </c>
      <c r="O224" s="6" t="s">
        <v>226</v>
      </c>
      <c r="P224" s="6" t="s">
        <v>226</v>
      </c>
      <c r="Q224" s="6" t="s">
        <v>226</v>
      </c>
      <c r="R224" s="6" t="s">
        <v>226</v>
      </c>
      <c r="S224" s="6" t="s">
        <v>226</v>
      </c>
      <c r="T224" s="7" t="s">
        <v>226</v>
      </c>
      <c r="U224" s="7" t="s">
        <v>226</v>
      </c>
      <c r="V224" s="6" t="s">
        <v>226</v>
      </c>
      <c r="W224" s="6">
        <v>11</v>
      </c>
      <c r="X224" s="6">
        <v>11</v>
      </c>
      <c r="Y224" s="6">
        <v>11</v>
      </c>
      <c r="Z224" s="6">
        <v>11</v>
      </c>
      <c r="AA224" s="7">
        <v>11</v>
      </c>
      <c r="AB224" s="7">
        <v>11</v>
      </c>
      <c r="AC224" s="6">
        <v>11</v>
      </c>
      <c r="AD224" s="6">
        <v>11</v>
      </c>
      <c r="AE224" s="6">
        <v>11</v>
      </c>
      <c r="AF224" s="6">
        <v>11</v>
      </c>
      <c r="AG224" s="6">
        <v>11</v>
      </c>
      <c r="AH224" s="7">
        <v>11</v>
      </c>
      <c r="AI224" s="7">
        <v>11</v>
      </c>
      <c r="AJ224" s="6">
        <v>11</v>
      </c>
      <c r="AK224" s="7">
        <v>11</v>
      </c>
      <c r="AL224" s="6">
        <v>11</v>
      </c>
      <c r="AM224" s="78">
        <f t="shared" ref="AM224" si="1530">COUNT(H224:AL224)+COUNTIF(H224:AL224,"8д")+COUNTIF(H224:AL224,"8/3")+COUNTIF(H224:AL224,"3/8")+COUNTIF(H224:AL224,"4/8")+COUNTIF(H224:AL224,"8/4")+COUNTIF(H224:AL224,"3/6")+COUNTIF(H224:AL224,"10/1")+COUNTIF(H224:AL224,"5/6")+COUNTIF(H224:AL224,"6/5")+COUNTIF(H224:AL224,"7/4")+COUNTIF(H224:AL224,"4/7")+COUNTIF(H224:AL224,"4д")+COUNTIF(H224:AL224,"2/9")+COUNTIF(H224:AL224,"2д")+COUNTIF(H224:AL224,"4/6")+COUNTIF(H224:AL224,"2/8")+COUNTIF(H224:AL224,"2/1")+COUNTIF(H224:AL224,"6/3")</f>
        <v>16</v>
      </c>
      <c r="AN224" s="64">
        <f t="shared" ref="AN224" si="1531">COUNTIF(H224:AL224,"О")</f>
        <v>0</v>
      </c>
      <c r="AO224" s="64">
        <f t="shared" ref="AO224" si="1532">COUNTIF(H224:AL224,"Р")</f>
        <v>0</v>
      </c>
      <c r="AP224" s="64">
        <f t="shared" ref="AP224" si="1533">COUNTIF(H224:AL224,"Б")</f>
        <v>0</v>
      </c>
      <c r="AQ224" s="64">
        <f t="shared" ref="AQ224" si="1534">COUNTIF(H224:AL224,"Г")+COUNTIF(H224:AL224,"Д")</f>
        <v>0</v>
      </c>
      <c r="AR224" s="64">
        <f t="shared" ref="AR224" si="1535">COUNTIF(H224:AL224,"А")</f>
        <v>0</v>
      </c>
      <c r="AS224" s="64">
        <f t="shared" ref="AS224" si="1536">COUNTIF(H224:AL224,"У")</f>
        <v>0</v>
      </c>
      <c r="AT224" s="64">
        <f t="shared" ref="AT224" si="1537">COUNTIF(H224:AL224,"П")</f>
        <v>0</v>
      </c>
      <c r="AU224" s="64">
        <f t="shared" ref="AU224" si="1538">COUNTIF(H224:AL224,"К")+COUNTIF(H224:AL224,"Кд")</f>
        <v>0</v>
      </c>
      <c r="AV224" s="64">
        <f t="shared" ref="AV224" si="1539">COUNTIF(H224:AL224,"В")</f>
        <v>15</v>
      </c>
      <c r="AW224" s="64">
        <f t="shared" ref="AW224" si="1540">SUM(AM224:AV224)</f>
        <v>31</v>
      </c>
      <c r="AX224" s="64">
        <f t="shared" ref="AX224" si="1541">AY224+BD224</f>
        <v>176</v>
      </c>
      <c r="AY224" s="65">
        <f t="shared" ref="AY224" si="1542">SUM(H224:AL224)+COUNTIF(H224:AL224,"8/3")*11+COUNTIF(H224:AL224,"3/8")*11+COUNTIF(H224:AL224,"4/8")*12+COUNTIF(H224:AL224,"8/4")*12+COUNTIF(H224:AL224,"2/9")*11+COUNTIF(H224:AL224,"4/7")*11+COUNTIF(H224:AL224,"7/4")*11+COUNTIF(H224:AL224,"6/5")*11+COUNTIF(H224:AL224,"5/6")*11+COUNTIF(H224:AL224,"4/6")*10+COUNTIF(H224:AL224,"2/1")*3+COUNTIF(H224:AL224,"6/3")*9+COUNTIF(H224:AL224,"2/8")*10+COUNTIF(H224:AL224,"1/10")*11</f>
        <v>176</v>
      </c>
      <c r="AZ224" s="66"/>
      <c r="BA224" s="66"/>
      <c r="BB224" s="66">
        <v>11</v>
      </c>
      <c r="BC224" s="67">
        <f t="shared" ref="BC224" si="1543">COUNTIF(H224:AL224,"8/3")*8+COUNTIF(H224:AL224,"3/8")*3+COUNTIF(H224:AL224,"4/8")*4+COUNTIF(H224:AL224,"8/4")*8+COUNTIF(H224:AL224,"2/9")*2+COUNTIF(H224:AL224,"4/7")*4+COUNTIF(H224:AL224,"7/4")*7+COUNTIF(H224:AL224,"6/5")*6+COUNTIF(H224:AL224,"5/6")*5+COUNTIF(H224:AL224,"4/6")*4+COUNTIF(H224:AL224,"2/1")*2+COUNTIF(H224:AL224,"6/3")*6+COUNTIF(H224:AL224,"2/8")*2+COUNTIF(H224:AL224,"1/10")*1</f>
        <v>0</v>
      </c>
      <c r="BD224" s="64">
        <f t="shared" ref="BD224" si="1544">COUNTIF(H224:AL224,"8д")*8+COUNTIF(H224:AL224,"3д")*3+COUNTIF(H224:AL224,"4д")*4+COUNTIF(H224:AL224,"5д")*5+COUNTIF(H224:AL224,"6д")*6+COUNTIF(H224:AL224,"7д")*7+COUNTIF(H224:AL224,"2д")*2+COUNTIF(H224:AL224,"1д")*1</f>
        <v>0</v>
      </c>
      <c r="BE224" s="68"/>
      <c r="BF224" s="68"/>
      <c r="BG224" s="85"/>
      <c r="BH224" s="85"/>
      <c r="BI224" s="85"/>
      <c r="BJ224" s="85"/>
      <c r="BK224" s="85"/>
    </row>
    <row r="225" spans="1:64" s="1" customFormat="1" ht="45" customHeight="1" x14ac:dyDescent="0.45">
      <c r="A225" s="3">
        <v>145</v>
      </c>
      <c r="B225" s="36" t="s">
        <v>45</v>
      </c>
      <c r="C225" s="32">
        <v>1021</v>
      </c>
      <c r="D225" s="33" t="s">
        <v>32</v>
      </c>
      <c r="E225" s="16"/>
      <c r="F225" s="3">
        <v>107010001</v>
      </c>
      <c r="G225" s="4"/>
      <c r="H225" s="6">
        <v>8</v>
      </c>
      <c r="I225" s="6">
        <v>8</v>
      </c>
      <c r="J225" s="6">
        <v>8</v>
      </c>
      <c r="K225" s="6">
        <v>8</v>
      </c>
      <c r="L225" s="6">
        <v>8</v>
      </c>
      <c r="M225" s="7" t="s">
        <v>226</v>
      </c>
      <c r="N225" s="7" t="s">
        <v>226</v>
      </c>
      <c r="O225" s="6">
        <v>8</v>
      </c>
      <c r="P225" s="6">
        <v>8</v>
      </c>
      <c r="Q225" s="6">
        <v>8</v>
      </c>
      <c r="R225" s="6">
        <v>8</v>
      </c>
      <c r="S225" s="6">
        <v>8</v>
      </c>
      <c r="T225" s="7" t="s">
        <v>226</v>
      </c>
      <c r="U225" s="7" t="s">
        <v>226</v>
      </c>
      <c r="V225" s="6">
        <v>8</v>
      </c>
      <c r="W225" s="6">
        <v>8</v>
      </c>
      <c r="X225" s="6">
        <v>8</v>
      </c>
      <c r="Y225" s="6">
        <v>8</v>
      </c>
      <c r="Z225" s="6">
        <v>8</v>
      </c>
      <c r="AA225" s="7" t="s">
        <v>226</v>
      </c>
      <c r="AB225" s="7" t="s">
        <v>226</v>
      </c>
      <c r="AC225" s="6">
        <v>8</v>
      </c>
      <c r="AD225" s="6">
        <v>8</v>
      </c>
      <c r="AE225" s="6">
        <v>8</v>
      </c>
      <c r="AF225" s="6">
        <v>8</v>
      </c>
      <c r="AG225" s="6">
        <v>8</v>
      </c>
      <c r="AH225" s="7" t="s">
        <v>226</v>
      </c>
      <c r="AI225" s="7" t="s">
        <v>226</v>
      </c>
      <c r="AJ225" s="6">
        <v>8</v>
      </c>
      <c r="AK225" s="7" t="s">
        <v>226</v>
      </c>
      <c r="AL225" s="6">
        <v>8</v>
      </c>
      <c r="AM225" s="63">
        <f t="shared" si="1023"/>
        <v>22</v>
      </c>
      <c r="AN225" s="64">
        <f t="shared" si="1024"/>
        <v>0</v>
      </c>
      <c r="AO225" s="64">
        <f t="shared" si="1025"/>
        <v>0</v>
      </c>
      <c r="AP225" s="64">
        <f t="shared" si="1026"/>
        <v>0</v>
      </c>
      <c r="AQ225" s="64">
        <f t="shared" si="1027"/>
        <v>0</v>
      </c>
      <c r="AR225" s="64">
        <f t="shared" si="1028"/>
        <v>0</v>
      </c>
      <c r="AS225" s="64">
        <f t="shared" si="1029"/>
        <v>0</v>
      </c>
      <c r="AT225" s="64">
        <f t="shared" si="1030"/>
        <v>0</v>
      </c>
      <c r="AU225" s="64">
        <f t="shared" si="1031"/>
        <v>0</v>
      </c>
      <c r="AV225" s="64">
        <f t="shared" si="1032"/>
        <v>9</v>
      </c>
      <c r="AW225" s="64">
        <f t="shared" si="1033"/>
        <v>31</v>
      </c>
      <c r="AX225" s="64">
        <f t="shared" si="1034"/>
        <v>176</v>
      </c>
      <c r="AY225" s="65">
        <f t="shared" si="1035"/>
        <v>176</v>
      </c>
      <c r="AZ225" s="66"/>
      <c r="BA225" s="66"/>
      <c r="BB225" s="66"/>
      <c r="BC225" s="67">
        <f t="shared" si="1036"/>
        <v>0</v>
      </c>
      <c r="BD225" s="64">
        <f t="shared" si="1037"/>
        <v>0</v>
      </c>
      <c r="BE225" s="68"/>
      <c r="BF225" s="68"/>
      <c r="BG225" s="85"/>
      <c r="BH225" s="85"/>
      <c r="BI225" s="85"/>
      <c r="BJ225" s="85"/>
      <c r="BK225" s="85"/>
    </row>
    <row r="226" spans="1:64" s="1" customFormat="1" ht="39.950000000000003" customHeight="1" x14ac:dyDescent="0.45">
      <c r="A226" s="3">
        <v>146</v>
      </c>
      <c r="B226" s="36" t="s">
        <v>117</v>
      </c>
      <c r="C226" s="10">
        <v>1022</v>
      </c>
      <c r="D226" s="17" t="s">
        <v>86</v>
      </c>
      <c r="E226" s="6">
        <v>9</v>
      </c>
      <c r="F226" s="12">
        <v>107030001</v>
      </c>
      <c r="G226" s="8"/>
      <c r="H226" s="6" t="s">
        <v>226</v>
      </c>
      <c r="I226" s="6" t="s">
        <v>226</v>
      </c>
      <c r="J226" s="6" t="s">
        <v>226</v>
      </c>
      <c r="K226" s="6" t="s">
        <v>226</v>
      </c>
      <c r="L226" s="6" t="s">
        <v>226</v>
      </c>
      <c r="M226" s="7" t="s">
        <v>226</v>
      </c>
      <c r="N226" s="7" t="s">
        <v>226</v>
      </c>
      <c r="O226" s="6">
        <v>8</v>
      </c>
      <c r="P226" s="6">
        <v>8</v>
      </c>
      <c r="Q226" s="6">
        <v>8</v>
      </c>
      <c r="R226" s="6">
        <v>8</v>
      </c>
      <c r="S226" s="6"/>
      <c r="T226" s="7"/>
      <c r="U226" s="7"/>
      <c r="V226" s="6"/>
      <c r="W226" s="6"/>
      <c r="X226" s="6"/>
      <c r="Y226" s="6"/>
      <c r="Z226" s="6"/>
      <c r="AA226" s="7"/>
      <c r="AB226" s="7"/>
      <c r="AC226" s="6"/>
      <c r="AD226" s="6"/>
      <c r="AE226" s="6"/>
      <c r="AF226" s="6"/>
      <c r="AG226" s="6"/>
      <c r="AH226" s="7"/>
      <c r="AI226" s="7"/>
      <c r="AJ226" s="6"/>
      <c r="AK226" s="7"/>
      <c r="AL226" s="6"/>
      <c r="AM226" s="63">
        <f t="shared" si="1023"/>
        <v>4</v>
      </c>
      <c r="AN226" s="64">
        <f t="shared" si="1024"/>
        <v>0</v>
      </c>
      <c r="AO226" s="64">
        <f t="shared" si="1025"/>
        <v>0</v>
      </c>
      <c r="AP226" s="64">
        <f t="shared" si="1026"/>
        <v>0</v>
      </c>
      <c r="AQ226" s="64">
        <f t="shared" si="1027"/>
        <v>0</v>
      </c>
      <c r="AR226" s="64">
        <f t="shared" si="1028"/>
        <v>0</v>
      </c>
      <c r="AS226" s="64">
        <f t="shared" si="1029"/>
        <v>0</v>
      </c>
      <c r="AT226" s="64">
        <f t="shared" si="1030"/>
        <v>0</v>
      </c>
      <c r="AU226" s="64">
        <f t="shared" si="1031"/>
        <v>0</v>
      </c>
      <c r="AV226" s="64">
        <f t="shared" si="1032"/>
        <v>7</v>
      </c>
      <c r="AW226" s="64">
        <f t="shared" si="1033"/>
        <v>11</v>
      </c>
      <c r="AX226" s="64">
        <f t="shared" si="1034"/>
        <v>32</v>
      </c>
      <c r="AY226" s="65">
        <f t="shared" si="1035"/>
        <v>32</v>
      </c>
      <c r="AZ226" s="66"/>
      <c r="BA226" s="66"/>
      <c r="BB226" s="66"/>
      <c r="BC226" s="67">
        <f t="shared" si="1036"/>
        <v>0</v>
      </c>
      <c r="BD226" s="64">
        <f t="shared" si="1037"/>
        <v>0</v>
      </c>
      <c r="BE226" s="68"/>
      <c r="BF226" s="68"/>
      <c r="BG226" s="85"/>
      <c r="BH226" s="85"/>
      <c r="BI226" s="85"/>
      <c r="BJ226" s="85">
        <f t="shared" ref="BJ226:BJ228" si="1545">BG226*0.2</f>
        <v>0</v>
      </c>
      <c r="BK226" s="85"/>
      <c r="BL226" s="87">
        <f t="shared" ref="BL226:BL228" si="1546">BG226+BH226+BI226+BJ226+BK226</f>
        <v>0</v>
      </c>
    </row>
    <row r="227" spans="1:64" s="1" customFormat="1" ht="46.5" customHeight="1" x14ac:dyDescent="0.45">
      <c r="A227" s="3"/>
      <c r="B227" s="36" t="s">
        <v>117</v>
      </c>
      <c r="C227" s="10">
        <v>1022</v>
      </c>
      <c r="D227" s="17" t="s">
        <v>86</v>
      </c>
      <c r="E227" s="6">
        <v>9</v>
      </c>
      <c r="F227" s="12">
        <v>107140010</v>
      </c>
      <c r="G227" s="8"/>
      <c r="H227" s="6"/>
      <c r="I227" s="6"/>
      <c r="J227" s="6"/>
      <c r="K227" s="6"/>
      <c r="L227" s="6"/>
      <c r="M227" s="7"/>
      <c r="N227" s="7"/>
      <c r="O227" s="6"/>
      <c r="P227" s="6"/>
      <c r="Q227" s="6"/>
      <c r="R227" s="6"/>
      <c r="S227" s="6">
        <v>11</v>
      </c>
      <c r="T227" s="7">
        <v>11</v>
      </c>
      <c r="U227" s="7">
        <v>11</v>
      </c>
      <c r="V227" s="6">
        <v>11</v>
      </c>
      <c r="W227" s="6" t="s">
        <v>225</v>
      </c>
      <c r="X227" s="6" t="s">
        <v>226</v>
      </c>
      <c r="Y227" s="6" t="s">
        <v>226</v>
      </c>
      <c r="Z227" s="6" t="s">
        <v>226</v>
      </c>
      <c r="AA227" s="7" t="s">
        <v>226</v>
      </c>
      <c r="AB227" s="7" t="s">
        <v>226</v>
      </c>
      <c r="AC227" s="6" t="s">
        <v>226</v>
      </c>
      <c r="AD227" s="6" t="s">
        <v>226</v>
      </c>
      <c r="AE227" s="6" t="s">
        <v>226</v>
      </c>
      <c r="AF227" s="6" t="s">
        <v>226</v>
      </c>
      <c r="AG227" s="6" t="s">
        <v>226</v>
      </c>
      <c r="AH227" s="7" t="s">
        <v>226</v>
      </c>
      <c r="AI227" s="7" t="s">
        <v>226</v>
      </c>
      <c r="AJ227" s="6" t="s">
        <v>226</v>
      </c>
      <c r="AK227" s="7" t="s">
        <v>226</v>
      </c>
      <c r="AL227" s="6"/>
      <c r="AM227" s="63">
        <f t="shared" ref="AM227" si="1547">COUNT(H227:AL227)+COUNTIF(H227:AL227,"8д")+COUNTIF(H227:AL227,"8/3")+COUNTIF(H227:AL227,"3/8")+COUNTIF(H227:AL227,"4/8")+COUNTIF(H227:AL227,"8/4")+COUNTIF(H227:AL227,"3/6")+COUNTIF(H227:AL227,"10/1")+COUNTIF(H227:AL227,"5/6")+COUNTIF(H227:AL227,"6/5")+COUNTIF(H227:AL227,"7/4")+COUNTIF(H227:AL227,"4/7")+COUNTIF(H227:AL227,"4д")+COUNTIF(H227:AL227,"2/9")+COUNTIF(H227:AL227,"2д")+COUNTIF(H227:AL227,"4/6")+COUNTIF(H227:AL227,"2/8")+COUNTIF(H227:AL227,"2/1")+COUNTIF(H227:AL227,"6/3")</f>
        <v>5</v>
      </c>
      <c r="AN227" s="64">
        <f t="shared" ref="AN227" si="1548">COUNTIF(H227:AL227,"О")</f>
        <v>0</v>
      </c>
      <c r="AO227" s="64">
        <f t="shared" ref="AO227" si="1549">COUNTIF(H227:AL227,"Р")</f>
        <v>0</v>
      </c>
      <c r="AP227" s="64">
        <f t="shared" ref="AP227" si="1550">COUNTIF(H227:AL227,"Б")</f>
        <v>0</v>
      </c>
      <c r="AQ227" s="64">
        <f t="shared" ref="AQ227" si="1551">COUNTIF(H227:AL227,"Г")+COUNTIF(H227:AL227,"Д")</f>
        <v>0</v>
      </c>
      <c r="AR227" s="64">
        <f t="shared" ref="AR227" si="1552">COUNTIF(H227:AL227,"А")</f>
        <v>0</v>
      </c>
      <c r="AS227" s="64">
        <f t="shared" ref="AS227" si="1553">COUNTIF(H227:AL227,"У")</f>
        <v>0</v>
      </c>
      <c r="AT227" s="64">
        <f t="shared" ref="AT227" si="1554">COUNTIF(H227:AL227,"П")</f>
        <v>0</v>
      </c>
      <c r="AU227" s="64">
        <f t="shared" ref="AU227" si="1555">COUNTIF(H227:AL227,"К")+COUNTIF(H227:AL227,"Кд")</f>
        <v>0</v>
      </c>
      <c r="AV227" s="64">
        <f t="shared" ref="AV227" si="1556">COUNTIF(H227:AL227,"В")</f>
        <v>14</v>
      </c>
      <c r="AW227" s="64">
        <f t="shared" ref="AW227" si="1557">SUM(AM227:AV227)</f>
        <v>19</v>
      </c>
      <c r="AX227" s="64">
        <f t="shared" ref="AX227" si="1558">AY227+BD227</f>
        <v>52</v>
      </c>
      <c r="AY227" s="65">
        <f t="shared" ref="AY227" si="1559">SUM(H227:AL227)+COUNTIF(H227:AL227,"8/3")*11+COUNTIF(H227:AL227,"3/8")*11+COUNTIF(H227:AL227,"4/8")*12+COUNTIF(H227:AL227,"8/4")*12+COUNTIF(H227:AL227,"2/9")*11+COUNTIF(H227:AL227,"4/7")*11+COUNTIF(H227:AL227,"7/4")*11+COUNTIF(H227:AL227,"6/5")*11+COUNTIF(H227:AL227,"5/6")*11+COUNTIF(H227:AL227,"4/6")*10+COUNTIF(H227:AL227,"2/1")*3+COUNTIF(H227:AL227,"6/3")*9+COUNTIF(H227:AL227,"2/8")*10+COUNTIF(H227:AL227,"1/10")*11</f>
        <v>44</v>
      </c>
      <c r="AZ227" s="66"/>
      <c r="BA227" s="66"/>
      <c r="BB227" s="66"/>
      <c r="BC227" s="67">
        <f t="shared" ref="BC227" si="1560">COUNTIF(H227:AL227,"8/3")*8+COUNTIF(H227:AL227,"3/8")*3+COUNTIF(H227:AL227,"4/8")*4+COUNTIF(H227:AL227,"8/4")*8+COUNTIF(H227:AL227,"2/9")*2+COUNTIF(H227:AL227,"4/7")*4+COUNTIF(H227:AL227,"7/4")*7+COUNTIF(H227:AL227,"6/5")*6+COUNTIF(H227:AL227,"5/6")*5+COUNTIF(H227:AL227,"4/6")*4+COUNTIF(H227:AL227,"2/1")*2+COUNTIF(H227:AL227,"6/3")*6+COUNTIF(H227:AL227,"2/8")*2+COUNTIF(H227:AL227,"1/10")*1</f>
        <v>0</v>
      </c>
      <c r="BD227" s="64">
        <f t="shared" ref="BD227" si="1561">COUNTIF(H227:AL227,"8д")*8+COUNTIF(H227:AL227,"3д")*3+COUNTIF(H227:AL227,"4д")*4+COUNTIF(H227:AL227,"5д")*5+COUNTIF(H227:AL227,"6д")*6+COUNTIF(H227:AL227,"7д")*7+COUNTIF(H227:AL227,"2д")*2+COUNTIF(H227:AL227,"1д")*1</f>
        <v>8</v>
      </c>
      <c r="BE227" s="68"/>
      <c r="BF227" s="68"/>
      <c r="BG227" s="85">
        <f>108188/163.33*AY227</f>
        <v>29145.11724729076</v>
      </c>
      <c r="BH227" s="85">
        <f>108188/163.33*BD227</f>
        <v>5299.1122267801384</v>
      </c>
      <c r="BI227" s="85"/>
      <c r="BJ227" s="85">
        <f t="shared" si="1545"/>
        <v>5829.0234494581528</v>
      </c>
      <c r="BK227" s="85"/>
      <c r="BL227" s="87">
        <f t="shared" si="1546"/>
        <v>40273.252923529049</v>
      </c>
    </row>
    <row r="228" spans="1:64" s="1" customFormat="1" ht="46.5" customHeight="1" x14ac:dyDescent="0.45">
      <c r="A228" s="3"/>
      <c r="B228" s="36" t="s">
        <v>117</v>
      </c>
      <c r="C228" s="10">
        <v>1022</v>
      </c>
      <c r="D228" s="17" t="s">
        <v>86</v>
      </c>
      <c r="E228" s="6">
        <v>9</v>
      </c>
      <c r="F228" s="12">
        <v>107060003</v>
      </c>
      <c r="G228" s="8"/>
      <c r="H228" s="6"/>
      <c r="I228" s="6"/>
      <c r="J228" s="6"/>
      <c r="K228" s="6"/>
      <c r="L228" s="6"/>
      <c r="M228" s="7"/>
      <c r="N228" s="7"/>
      <c r="O228" s="6"/>
      <c r="P228" s="6"/>
      <c r="Q228" s="6"/>
      <c r="R228" s="6"/>
      <c r="S228" s="6"/>
      <c r="T228" s="7"/>
      <c r="U228" s="7"/>
      <c r="V228" s="6"/>
      <c r="W228" s="6"/>
      <c r="X228" s="6"/>
      <c r="Y228" s="6"/>
      <c r="Z228" s="6"/>
      <c r="AA228" s="7"/>
      <c r="AB228" s="7"/>
      <c r="AC228" s="6"/>
      <c r="AD228" s="6"/>
      <c r="AE228" s="6"/>
      <c r="AF228" s="6"/>
      <c r="AG228" s="6"/>
      <c r="AH228" s="7"/>
      <c r="AI228" s="7"/>
      <c r="AJ228" s="6"/>
      <c r="AK228" s="7"/>
      <c r="AL228" s="6" t="s">
        <v>225</v>
      </c>
      <c r="AM228" s="63">
        <f t="shared" ref="AM228" si="1562">COUNT(H228:AL228)+COUNTIF(H228:AL228,"8д")+COUNTIF(H228:AL228,"8/3")+COUNTIF(H228:AL228,"3/8")+COUNTIF(H228:AL228,"4/8")+COUNTIF(H228:AL228,"8/4")+COUNTIF(H228:AL228,"3/6")+COUNTIF(H228:AL228,"10/1")+COUNTIF(H228:AL228,"5/6")+COUNTIF(H228:AL228,"6/5")+COUNTIF(H228:AL228,"7/4")+COUNTIF(H228:AL228,"4/7")+COUNTIF(H228:AL228,"4д")+COUNTIF(H228:AL228,"2/9")+COUNTIF(H228:AL228,"2д")+COUNTIF(H228:AL228,"4/6")+COUNTIF(H228:AL228,"2/8")+COUNTIF(H228:AL228,"2/1")+COUNTIF(H228:AL228,"6/3")</f>
        <v>1</v>
      </c>
      <c r="AN228" s="64">
        <f t="shared" ref="AN228" si="1563">COUNTIF(H228:AL228,"О")</f>
        <v>0</v>
      </c>
      <c r="AO228" s="64">
        <f t="shared" ref="AO228" si="1564">COUNTIF(H228:AL228,"Р")</f>
        <v>0</v>
      </c>
      <c r="AP228" s="64">
        <f t="shared" ref="AP228" si="1565">COUNTIF(H228:AL228,"Б")</f>
        <v>0</v>
      </c>
      <c r="AQ228" s="64">
        <f t="shared" ref="AQ228" si="1566">COUNTIF(H228:AL228,"Г")+COUNTIF(H228:AL228,"Д")</f>
        <v>0</v>
      </c>
      <c r="AR228" s="64">
        <f t="shared" ref="AR228" si="1567">COUNTIF(H228:AL228,"А")</f>
        <v>0</v>
      </c>
      <c r="AS228" s="64">
        <f t="shared" ref="AS228" si="1568">COUNTIF(H228:AL228,"У")</f>
        <v>0</v>
      </c>
      <c r="AT228" s="64">
        <f t="shared" ref="AT228" si="1569">COUNTIF(H228:AL228,"П")</f>
        <v>0</v>
      </c>
      <c r="AU228" s="64">
        <f t="shared" ref="AU228" si="1570">COUNTIF(H228:AL228,"К")+COUNTIF(H228:AL228,"Кд")</f>
        <v>0</v>
      </c>
      <c r="AV228" s="64">
        <f t="shared" ref="AV228" si="1571">COUNTIF(H228:AL228,"В")</f>
        <v>0</v>
      </c>
      <c r="AW228" s="64">
        <f t="shared" ref="AW228" si="1572">SUM(AM228:AV228)</f>
        <v>1</v>
      </c>
      <c r="AX228" s="64">
        <f t="shared" ref="AX228" si="1573">AY228+BD228</f>
        <v>8</v>
      </c>
      <c r="AY228" s="65">
        <f t="shared" ref="AY228" si="1574">SUM(H228:AL228)+COUNTIF(H228:AL228,"8/3")*11+COUNTIF(H228:AL228,"3/8")*11+COUNTIF(H228:AL228,"4/8")*12+COUNTIF(H228:AL228,"8/4")*12+COUNTIF(H228:AL228,"2/9")*11+COUNTIF(H228:AL228,"4/7")*11+COUNTIF(H228:AL228,"7/4")*11+COUNTIF(H228:AL228,"6/5")*11+COUNTIF(H228:AL228,"5/6")*11+COUNTIF(H228:AL228,"4/6")*10+COUNTIF(H228:AL228,"2/1")*3+COUNTIF(H228:AL228,"6/3")*9+COUNTIF(H228:AL228,"2/8")*10+COUNTIF(H228:AL228,"1/10")*11</f>
        <v>0</v>
      </c>
      <c r="AZ228" s="66"/>
      <c r="BA228" s="66"/>
      <c r="BB228" s="66"/>
      <c r="BC228" s="67">
        <f t="shared" ref="BC228" si="1575">COUNTIF(H228:AL228,"8/3")*8+COUNTIF(H228:AL228,"3/8")*3+COUNTIF(H228:AL228,"4/8")*4+COUNTIF(H228:AL228,"8/4")*8+COUNTIF(H228:AL228,"2/9")*2+COUNTIF(H228:AL228,"4/7")*4+COUNTIF(H228:AL228,"7/4")*7+COUNTIF(H228:AL228,"6/5")*6+COUNTIF(H228:AL228,"5/6")*5+COUNTIF(H228:AL228,"4/6")*4+COUNTIF(H228:AL228,"2/1")*2+COUNTIF(H228:AL228,"6/3")*6+COUNTIF(H228:AL228,"2/8")*2+COUNTIF(H228:AL228,"1/10")*1</f>
        <v>0</v>
      </c>
      <c r="BD228" s="64">
        <f t="shared" ref="BD228" si="1576">COUNTIF(H228:AL228,"8д")*8+COUNTIF(H228:AL228,"3д")*3+COUNTIF(H228:AL228,"4д")*4+COUNTIF(H228:AL228,"5д")*5+COUNTIF(H228:AL228,"6д")*6+COUNTIF(H228:AL228,"7д")*7+COUNTIF(H228:AL228,"2д")*2+COUNTIF(H228:AL228,"1д")*1</f>
        <v>8</v>
      </c>
      <c r="BE228" s="68"/>
      <c r="BF228" s="68"/>
      <c r="BG228" s="85"/>
      <c r="BH228" s="85">
        <f>108188/163.33*BD228</f>
        <v>5299.1122267801384</v>
      </c>
      <c r="BI228" s="85"/>
      <c r="BJ228" s="85">
        <f t="shared" si="1545"/>
        <v>0</v>
      </c>
      <c r="BK228" s="85"/>
      <c r="BL228" s="87">
        <f t="shared" si="1546"/>
        <v>5299.1122267801384</v>
      </c>
    </row>
    <row r="229" spans="1:64" s="1" customFormat="1" ht="72.75" customHeight="1" x14ac:dyDescent="0.45">
      <c r="A229" s="3">
        <v>148</v>
      </c>
      <c r="B229" s="36" t="s">
        <v>120</v>
      </c>
      <c r="C229" s="10">
        <v>1024</v>
      </c>
      <c r="D229" s="17" t="s">
        <v>136</v>
      </c>
      <c r="E229" s="6">
        <v>5</v>
      </c>
      <c r="F229" s="12">
        <v>107030001</v>
      </c>
      <c r="G229" s="8"/>
      <c r="H229" s="25">
        <v>8</v>
      </c>
      <c r="I229" s="25">
        <v>10</v>
      </c>
      <c r="J229" s="25">
        <v>8</v>
      </c>
      <c r="K229" s="25">
        <v>10</v>
      </c>
      <c r="L229" s="25"/>
      <c r="M229" s="26"/>
      <c r="N229" s="26"/>
      <c r="O229" s="25"/>
      <c r="P229" s="25"/>
      <c r="Q229" s="25"/>
      <c r="R229" s="25"/>
      <c r="S229" s="25"/>
      <c r="T229" s="26"/>
      <c r="U229" s="26"/>
      <c r="V229" s="25"/>
      <c r="W229" s="25"/>
      <c r="X229" s="25"/>
      <c r="Y229" s="25"/>
      <c r="Z229" s="25"/>
      <c r="AA229" s="26"/>
      <c r="AB229" s="26"/>
      <c r="AC229" s="25"/>
      <c r="AD229" s="25"/>
      <c r="AE229" s="25"/>
      <c r="AF229" s="25"/>
      <c r="AG229" s="25"/>
      <c r="AH229" s="26"/>
      <c r="AI229" s="26"/>
      <c r="AJ229" s="25"/>
      <c r="AK229" s="26"/>
      <c r="AL229" s="25"/>
      <c r="AM229" s="63">
        <f t="shared" si="1023"/>
        <v>4</v>
      </c>
      <c r="AN229" s="64">
        <f t="shared" si="1024"/>
        <v>0</v>
      </c>
      <c r="AO229" s="64">
        <f t="shared" si="1025"/>
        <v>0</v>
      </c>
      <c r="AP229" s="64">
        <f t="shared" si="1026"/>
        <v>0</v>
      </c>
      <c r="AQ229" s="64">
        <f t="shared" si="1027"/>
        <v>0</v>
      </c>
      <c r="AR229" s="64">
        <f t="shared" si="1028"/>
        <v>0</v>
      </c>
      <c r="AS229" s="64">
        <f t="shared" si="1029"/>
        <v>0</v>
      </c>
      <c r="AT229" s="64">
        <f t="shared" si="1030"/>
        <v>0</v>
      </c>
      <c r="AU229" s="64">
        <f t="shared" si="1031"/>
        <v>0</v>
      </c>
      <c r="AV229" s="64">
        <f t="shared" si="1032"/>
        <v>0</v>
      </c>
      <c r="AW229" s="64">
        <f t="shared" si="1033"/>
        <v>4</v>
      </c>
      <c r="AX229" s="64">
        <f t="shared" si="1034"/>
        <v>36</v>
      </c>
      <c r="AY229" s="65">
        <f t="shared" si="1035"/>
        <v>36</v>
      </c>
      <c r="AZ229" s="66"/>
      <c r="BA229" s="66"/>
      <c r="BB229" s="66"/>
      <c r="BC229" s="67">
        <f t="shared" si="1036"/>
        <v>0</v>
      </c>
      <c r="BD229" s="64">
        <f t="shared" si="1037"/>
        <v>0</v>
      </c>
      <c r="BE229" s="68"/>
      <c r="BF229" s="68"/>
      <c r="BG229" s="85"/>
      <c r="BH229" s="85"/>
      <c r="BI229" s="85"/>
      <c r="BJ229" s="85"/>
      <c r="BK229" s="85"/>
    </row>
    <row r="230" spans="1:64" s="1" customFormat="1" ht="67.5" customHeight="1" x14ac:dyDescent="0.45">
      <c r="A230" s="3"/>
      <c r="B230" s="36" t="s">
        <v>120</v>
      </c>
      <c r="C230" s="10">
        <v>1024</v>
      </c>
      <c r="D230" s="17" t="s">
        <v>83</v>
      </c>
      <c r="E230" s="6">
        <v>8</v>
      </c>
      <c r="F230" s="12">
        <v>107030001</v>
      </c>
      <c r="G230" s="8"/>
      <c r="H230" s="25"/>
      <c r="I230" s="25"/>
      <c r="J230" s="25"/>
      <c r="K230" s="25"/>
      <c r="L230" s="25">
        <v>12</v>
      </c>
      <c r="M230" s="26" t="s">
        <v>226</v>
      </c>
      <c r="N230" s="26" t="s">
        <v>226</v>
      </c>
      <c r="O230" s="25">
        <v>8</v>
      </c>
      <c r="P230" s="25">
        <v>8</v>
      </c>
      <c r="Q230" s="25">
        <v>8</v>
      </c>
      <c r="R230" s="25">
        <v>8</v>
      </c>
      <c r="S230" s="25"/>
      <c r="T230" s="26"/>
      <c r="U230" s="26"/>
      <c r="V230" s="25"/>
      <c r="W230" s="25"/>
      <c r="X230" s="25"/>
      <c r="Y230" s="25"/>
      <c r="Z230" s="25"/>
      <c r="AA230" s="26"/>
      <c r="AB230" s="26"/>
      <c r="AC230" s="25"/>
      <c r="AD230" s="25"/>
      <c r="AE230" s="25"/>
      <c r="AF230" s="25"/>
      <c r="AG230" s="25"/>
      <c r="AH230" s="26"/>
      <c r="AI230" s="26"/>
      <c r="AJ230" s="25"/>
      <c r="AK230" s="26"/>
      <c r="AL230" s="25"/>
      <c r="AM230" s="63">
        <f t="shared" ref="AM230" si="1577">COUNT(H230:AL230)+COUNTIF(H230:AL230,"8д")+COUNTIF(H230:AL230,"8/3")+COUNTIF(H230:AL230,"3/8")+COUNTIF(H230:AL230,"4/8")+COUNTIF(H230:AL230,"8/4")+COUNTIF(H230:AL230,"3/6")+COUNTIF(H230:AL230,"10/1")+COUNTIF(H230:AL230,"5/6")+COUNTIF(H230:AL230,"6/5")+COUNTIF(H230:AL230,"7/4")+COUNTIF(H230:AL230,"4/7")+COUNTIF(H230:AL230,"4д")+COUNTIF(H230:AL230,"2/9")+COUNTIF(H230:AL230,"2д")+COUNTIF(H230:AL230,"4/6")+COUNTIF(H230:AL230,"2/8")+COUNTIF(H230:AL230,"2/1")+COUNTIF(H230:AL230,"6/3")</f>
        <v>5</v>
      </c>
      <c r="AN230" s="64">
        <f t="shared" ref="AN230" si="1578">COUNTIF(H230:AL230,"О")</f>
        <v>0</v>
      </c>
      <c r="AO230" s="64">
        <f t="shared" ref="AO230" si="1579">COUNTIF(H230:AL230,"Р")</f>
        <v>0</v>
      </c>
      <c r="AP230" s="64">
        <f t="shared" ref="AP230" si="1580">COUNTIF(H230:AL230,"Б")</f>
        <v>0</v>
      </c>
      <c r="AQ230" s="64">
        <f t="shared" ref="AQ230" si="1581">COUNTIF(H230:AL230,"Г")+COUNTIF(H230:AL230,"Д")</f>
        <v>0</v>
      </c>
      <c r="AR230" s="64">
        <f t="shared" ref="AR230" si="1582">COUNTIF(H230:AL230,"А")</f>
        <v>0</v>
      </c>
      <c r="AS230" s="64">
        <f t="shared" ref="AS230" si="1583">COUNTIF(H230:AL230,"У")</f>
        <v>0</v>
      </c>
      <c r="AT230" s="64">
        <f t="shared" ref="AT230" si="1584">COUNTIF(H230:AL230,"П")</f>
        <v>0</v>
      </c>
      <c r="AU230" s="64">
        <f t="shared" ref="AU230" si="1585">COUNTIF(H230:AL230,"К")+COUNTIF(H230:AL230,"Кд")</f>
        <v>0</v>
      </c>
      <c r="AV230" s="64">
        <f t="shared" ref="AV230" si="1586">COUNTIF(H230:AL230,"В")</f>
        <v>2</v>
      </c>
      <c r="AW230" s="64">
        <f t="shared" ref="AW230" si="1587">SUM(AM230:AV230)</f>
        <v>7</v>
      </c>
      <c r="AX230" s="64">
        <f t="shared" ref="AX230" si="1588">AY230+BD230</f>
        <v>44</v>
      </c>
      <c r="AY230" s="65">
        <f t="shared" ref="AY230" si="1589">SUM(H230:AL230)+COUNTIF(H230:AL230,"8/3")*11+COUNTIF(H230:AL230,"3/8")*11+COUNTIF(H230:AL230,"4/8")*12+COUNTIF(H230:AL230,"8/4")*12+COUNTIF(H230:AL230,"2/9")*11+COUNTIF(H230:AL230,"4/7")*11+COUNTIF(H230:AL230,"7/4")*11+COUNTIF(H230:AL230,"6/5")*11+COUNTIF(H230:AL230,"5/6")*11+COUNTIF(H230:AL230,"4/6")*10+COUNTIF(H230:AL230,"2/1")*3+COUNTIF(H230:AL230,"6/3")*9+COUNTIF(H230:AL230,"2/8")*10+COUNTIF(H230:AL230,"1/10")*11</f>
        <v>44</v>
      </c>
      <c r="AZ230" s="66"/>
      <c r="BA230" s="66"/>
      <c r="BB230" s="66"/>
      <c r="BC230" s="67">
        <f t="shared" ref="BC230" si="1590">COUNTIF(H230:AL230,"8/3")*8+COUNTIF(H230:AL230,"3/8")*3+COUNTIF(H230:AL230,"4/8")*4+COUNTIF(H230:AL230,"8/4")*8+COUNTIF(H230:AL230,"2/9")*2+COUNTIF(H230:AL230,"4/7")*4+COUNTIF(H230:AL230,"7/4")*7+COUNTIF(H230:AL230,"6/5")*6+COUNTIF(H230:AL230,"5/6")*5+COUNTIF(H230:AL230,"4/6")*4+COUNTIF(H230:AL230,"2/1")*2+COUNTIF(H230:AL230,"6/3")*6+COUNTIF(H230:AL230,"2/8")*2+COUNTIF(H230:AL230,"1/10")*1</f>
        <v>0</v>
      </c>
      <c r="BD230" s="64">
        <f t="shared" ref="BD230" si="1591">COUNTIF(H230:AL230,"8д")*8+COUNTIF(H230:AL230,"3д")*3+COUNTIF(H230:AL230,"4д")*4+COUNTIF(H230:AL230,"5д")*5+COUNTIF(H230:AL230,"6д")*6+COUNTIF(H230:AL230,"7д")*7+COUNTIF(H230:AL230,"2д")*2+COUNTIF(H230:AL230,"1д")*1</f>
        <v>0</v>
      </c>
      <c r="BE230" s="68"/>
      <c r="BF230" s="68"/>
      <c r="BG230" s="85"/>
      <c r="BH230" s="85"/>
      <c r="BI230" s="85"/>
      <c r="BJ230" s="85">
        <f t="shared" ref="BJ230:BJ234" si="1592">BG230*0.2</f>
        <v>0</v>
      </c>
      <c r="BK230" s="85"/>
      <c r="BL230" s="87">
        <f t="shared" ref="BL230:BL234" si="1593">BG230+BH230+BI230+BJ230+BK230</f>
        <v>0</v>
      </c>
    </row>
    <row r="231" spans="1:64" s="1" customFormat="1" ht="60" customHeight="1" x14ac:dyDescent="0.45">
      <c r="A231" s="3"/>
      <c r="B231" s="36" t="s">
        <v>120</v>
      </c>
      <c r="C231" s="10">
        <v>1024</v>
      </c>
      <c r="D231" s="17" t="s">
        <v>83</v>
      </c>
      <c r="E231" s="6">
        <v>8</v>
      </c>
      <c r="F231" s="12">
        <v>107140010</v>
      </c>
      <c r="G231" s="8"/>
      <c r="H231" s="25"/>
      <c r="I231" s="25"/>
      <c r="J231" s="25"/>
      <c r="K231" s="25"/>
      <c r="L231" s="25"/>
      <c r="M231" s="26"/>
      <c r="N231" s="26"/>
      <c r="O231" s="25"/>
      <c r="P231" s="25"/>
      <c r="Q231" s="25"/>
      <c r="R231" s="25"/>
      <c r="S231" s="25">
        <v>11</v>
      </c>
      <c r="T231" s="26">
        <v>11</v>
      </c>
      <c r="U231" s="26">
        <v>11</v>
      </c>
      <c r="V231" s="25">
        <v>11</v>
      </c>
      <c r="W231" s="25" t="s">
        <v>225</v>
      </c>
      <c r="X231" s="25" t="s">
        <v>226</v>
      </c>
      <c r="Y231" s="25" t="s">
        <v>226</v>
      </c>
      <c r="Z231" s="25" t="s">
        <v>226</v>
      </c>
      <c r="AA231" s="26" t="s">
        <v>226</v>
      </c>
      <c r="AB231" s="26" t="s">
        <v>226</v>
      </c>
      <c r="AC231" s="25" t="s">
        <v>226</v>
      </c>
      <c r="AD231" s="25" t="s">
        <v>226</v>
      </c>
      <c r="AE231" s="25" t="s">
        <v>226</v>
      </c>
      <c r="AF231" s="25" t="s">
        <v>226</v>
      </c>
      <c r="AG231" s="25" t="s">
        <v>226</v>
      </c>
      <c r="AH231" s="26" t="s">
        <v>226</v>
      </c>
      <c r="AI231" s="26" t="s">
        <v>226</v>
      </c>
      <c r="AJ231" s="25" t="s">
        <v>226</v>
      </c>
      <c r="AK231" s="26" t="s">
        <v>226</v>
      </c>
      <c r="AL231" s="25"/>
      <c r="AM231" s="63">
        <f t="shared" ref="AM231" si="1594">COUNT(H231:AL231)+COUNTIF(H231:AL231,"8д")+COUNTIF(H231:AL231,"8/3")+COUNTIF(H231:AL231,"3/8")+COUNTIF(H231:AL231,"4/8")+COUNTIF(H231:AL231,"8/4")+COUNTIF(H231:AL231,"3/6")+COUNTIF(H231:AL231,"10/1")+COUNTIF(H231:AL231,"5/6")+COUNTIF(H231:AL231,"6/5")+COUNTIF(H231:AL231,"7/4")+COUNTIF(H231:AL231,"4/7")+COUNTIF(H231:AL231,"4д")+COUNTIF(H231:AL231,"2/9")+COUNTIF(H231:AL231,"2д")+COUNTIF(H231:AL231,"4/6")+COUNTIF(H231:AL231,"2/8")+COUNTIF(H231:AL231,"2/1")+COUNTIF(H231:AL231,"6/3")</f>
        <v>5</v>
      </c>
      <c r="AN231" s="64">
        <f t="shared" ref="AN231" si="1595">COUNTIF(H231:AL231,"О")</f>
        <v>0</v>
      </c>
      <c r="AO231" s="64">
        <f t="shared" ref="AO231" si="1596">COUNTIF(H231:AL231,"Р")</f>
        <v>0</v>
      </c>
      <c r="AP231" s="64">
        <f t="shared" ref="AP231" si="1597">COUNTIF(H231:AL231,"Б")</f>
        <v>0</v>
      </c>
      <c r="AQ231" s="64">
        <f t="shared" ref="AQ231" si="1598">COUNTIF(H231:AL231,"Г")+COUNTIF(H231:AL231,"Д")</f>
        <v>0</v>
      </c>
      <c r="AR231" s="64">
        <f t="shared" ref="AR231" si="1599">COUNTIF(H231:AL231,"А")</f>
        <v>0</v>
      </c>
      <c r="AS231" s="64">
        <f t="shared" ref="AS231" si="1600">COUNTIF(H231:AL231,"У")</f>
        <v>0</v>
      </c>
      <c r="AT231" s="64">
        <f t="shared" ref="AT231" si="1601">COUNTIF(H231:AL231,"П")</f>
        <v>0</v>
      </c>
      <c r="AU231" s="64">
        <f t="shared" ref="AU231" si="1602">COUNTIF(H231:AL231,"К")+COUNTIF(H231:AL231,"Кд")</f>
        <v>0</v>
      </c>
      <c r="AV231" s="64">
        <f t="shared" ref="AV231" si="1603">COUNTIF(H231:AL231,"В")</f>
        <v>14</v>
      </c>
      <c r="AW231" s="64">
        <f t="shared" ref="AW231" si="1604">SUM(AM231:AV231)</f>
        <v>19</v>
      </c>
      <c r="AX231" s="64">
        <f t="shared" ref="AX231" si="1605">AY231+BD231</f>
        <v>52</v>
      </c>
      <c r="AY231" s="65">
        <f t="shared" ref="AY231" si="1606">SUM(H231:AL231)+COUNTIF(H231:AL231,"8/3")*11+COUNTIF(H231:AL231,"3/8")*11+COUNTIF(H231:AL231,"4/8")*12+COUNTIF(H231:AL231,"8/4")*12+COUNTIF(H231:AL231,"2/9")*11+COUNTIF(H231:AL231,"4/7")*11+COUNTIF(H231:AL231,"7/4")*11+COUNTIF(H231:AL231,"6/5")*11+COUNTIF(H231:AL231,"5/6")*11+COUNTIF(H231:AL231,"4/6")*10+COUNTIF(H231:AL231,"2/1")*3+COUNTIF(H231:AL231,"6/3")*9+COUNTIF(H231:AL231,"2/8")*10+COUNTIF(H231:AL231,"1/10")*11</f>
        <v>44</v>
      </c>
      <c r="AZ231" s="66"/>
      <c r="BA231" s="66"/>
      <c r="BB231" s="66"/>
      <c r="BC231" s="67">
        <f t="shared" ref="BC231" si="1607">COUNTIF(H231:AL231,"8/3")*8+COUNTIF(H231:AL231,"3/8")*3+COUNTIF(H231:AL231,"4/8")*4+COUNTIF(H231:AL231,"8/4")*8+COUNTIF(H231:AL231,"2/9")*2+COUNTIF(H231:AL231,"4/7")*4+COUNTIF(H231:AL231,"7/4")*7+COUNTIF(H231:AL231,"6/5")*6+COUNTIF(H231:AL231,"5/6")*5+COUNTIF(H231:AL231,"4/6")*4+COUNTIF(H231:AL231,"2/1")*2+COUNTIF(H231:AL231,"6/3")*6+COUNTIF(H231:AL231,"2/8")*2+COUNTIF(H231:AL231,"1/10")*1</f>
        <v>0</v>
      </c>
      <c r="BD231" s="64">
        <f t="shared" ref="BD231" si="1608">COUNTIF(H231:AL231,"8д")*8+COUNTIF(H231:AL231,"3д")*3+COUNTIF(H231:AL231,"4д")*4+COUNTIF(H231:AL231,"5д")*5+COUNTIF(H231:AL231,"6д")*6+COUNTIF(H231:AL231,"7д")*7+COUNTIF(H231:AL231,"2д")*2+COUNTIF(H231:AL231,"1д")*1</f>
        <v>8</v>
      </c>
      <c r="BE231" s="68"/>
      <c r="BF231" s="68"/>
      <c r="BG231" s="85">
        <f>95734/163.33*AY231</f>
        <v>25790.093675381129</v>
      </c>
      <c r="BH231" s="85">
        <f>95734/163.33*BD231</f>
        <v>4689.107940978387</v>
      </c>
      <c r="BI231" s="85"/>
      <c r="BJ231" s="85">
        <f t="shared" si="1592"/>
        <v>5158.0187350762262</v>
      </c>
      <c r="BK231" s="85"/>
      <c r="BL231" s="87">
        <f t="shared" si="1593"/>
        <v>35637.220351435746</v>
      </c>
    </row>
    <row r="232" spans="1:64" s="1" customFormat="1" ht="60" customHeight="1" x14ac:dyDescent="0.45">
      <c r="A232" s="3"/>
      <c r="B232" s="36" t="s">
        <v>120</v>
      </c>
      <c r="C232" s="10">
        <v>1024</v>
      </c>
      <c r="D232" s="17" t="s">
        <v>83</v>
      </c>
      <c r="E232" s="6">
        <v>8</v>
      </c>
      <c r="F232" s="12">
        <v>107060003</v>
      </c>
      <c r="G232" s="8"/>
      <c r="H232" s="25"/>
      <c r="I232" s="25"/>
      <c r="J232" s="25"/>
      <c r="K232" s="25"/>
      <c r="L232" s="25"/>
      <c r="M232" s="26"/>
      <c r="N232" s="26"/>
      <c r="O232" s="25"/>
      <c r="P232" s="25"/>
      <c r="Q232" s="25"/>
      <c r="R232" s="25"/>
      <c r="S232" s="25"/>
      <c r="T232" s="26"/>
      <c r="U232" s="26"/>
      <c r="V232" s="25"/>
      <c r="W232" s="25"/>
      <c r="X232" s="25"/>
      <c r="Y232" s="25"/>
      <c r="Z232" s="25"/>
      <c r="AA232" s="26"/>
      <c r="AB232" s="26"/>
      <c r="AC232" s="25"/>
      <c r="AD232" s="25"/>
      <c r="AE232" s="25"/>
      <c r="AF232" s="25"/>
      <c r="AG232" s="25"/>
      <c r="AH232" s="26"/>
      <c r="AI232" s="26"/>
      <c r="AJ232" s="25"/>
      <c r="AK232" s="26"/>
      <c r="AL232" s="25" t="s">
        <v>225</v>
      </c>
      <c r="AM232" s="63">
        <f t="shared" ref="AM232" si="1609">COUNT(H232:AL232)+COUNTIF(H232:AL232,"8д")+COUNTIF(H232:AL232,"8/3")+COUNTIF(H232:AL232,"3/8")+COUNTIF(H232:AL232,"4/8")+COUNTIF(H232:AL232,"8/4")+COUNTIF(H232:AL232,"3/6")+COUNTIF(H232:AL232,"10/1")+COUNTIF(H232:AL232,"5/6")+COUNTIF(H232:AL232,"6/5")+COUNTIF(H232:AL232,"7/4")+COUNTIF(H232:AL232,"4/7")+COUNTIF(H232:AL232,"4д")+COUNTIF(H232:AL232,"2/9")+COUNTIF(H232:AL232,"2д")+COUNTIF(H232:AL232,"4/6")+COUNTIF(H232:AL232,"2/8")+COUNTIF(H232:AL232,"2/1")+COUNTIF(H232:AL232,"6/3")</f>
        <v>1</v>
      </c>
      <c r="AN232" s="64">
        <f t="shared" ref="AN232" si="1610">COUNTIF(H232:AL232,"О")</f>
        <v>0</v>
      </c>
      <c r="AO232" s="64">
        <f t="shared" ref="AO232" si="1611">COUNTIF(H232:AL232,"Р")</f>
        <v>0</v>
      </c>
      <c r="AP232" s="64">
        <f t="shared" ref="AP232" si="1612">COUNTIF(H232:AL232,"Б")</f>
        <v>0</v>
      </c>
      <c r="AQ232" s="64">
        <f t="shared" ref="AQ232" si="1613">COUNTIF(H232:AL232,"Г")+COUNTIF(H232:AL232,"Д")</f>
        <v>0</v>
      </c>
      <c r="AR232" s="64">
        <f t="shared" ref="AR232" si="1614">COUNTIF(H232:AL232,"А")</f>
        <v>0</v>
      </c>
      <c r="AS232" s="64">
        <f t="shared" ref="AS232" si="1615">COUNTIF(H232:AL232,"У")</f>
        <v>0</v>
      </c>
      <c r="AT232" s="64">
        <f t="shared" ref="AT232" si="1616">COUNTIF(H232:AL232,"П")</f>
        <v>0</v>
      </c>
      <c r="AU232" s="64">
        <f t="shared" ref="AU232" si="1617">COUNTIF(H232:AL232,"К")+COUNTIF(H232:AL232,"Кд")</f>
        <v>0</v>
      </c>
      <c r="AV232" s="64">
        <f t="shared" ref="AV232" si="1618">COUNTIF(H232:AL232,"В")</f>
        <v>0</v>
      </c>
      <c r="AW232" s="64">
        <f t="shared" ref="AW232" si="1619">SUM(AM232:AV232)</f>
        <v>1</v>
      </c>
      <c r="AX232" s="64">
        <f t="shared" ref="AX232" si="1620">AY232+BD232</f>
        <v>8</v>
      </c>
      <c r="AY232" s="65">
        <f t="shared" ref="AY232" si="1621">SUM(H232:AL232)+COUNTIF(H232:AL232,"8/3")*11+COUNTIF(H232:AL232,"3/8")*11+COUNTIF(H232:AL232,"4/8")*12+COUNTIF(H232:AL232,"8/4")*12+COUNTIF(H232:AL232,"2/9")*11+COUNTIF(H232:AL232,"4/7")*11+COUNTIF(H232:AL232,"7/4")*11+COUNTIF(H232:AL232,"6/5")*11+COUNTIF(H232:AL232,"5/6")*11+COUNTIF(H232:AL232,"4/6")*10+COUNTIF(H232:AL232,"2/1")*3+COUNTIF(H232:AL232,"6/3")*9+COUNTIF(H232:AL232,"2/8")*10+COUNTIF(H232:AL232,"1/10")*11</f>
        <v>0</v>
      </c>
      <c r="AZ232" s="66"/>
      <c r="BA232" s="66"/>
      <c r="BB232" s="66"/>
      <c r="BC232" s="67">
        <f t="shared" ref="BC232" si="1622">COUNTIF(H232:AL232,"8/3")*8+COUNTIF(H232:AL232,"3/8")*3+COUNTIF(H232:AL232,"4/8")*4+COUNTIF(H232:AL232,"8/4")*8+COUNTIF(H232:AL232,"2/9")*2+COUNTIF(H232:AL232,"4/7")*4+COUNTIF(H232:AL232,"7/4")*7+COUNTIF(H232:AL232,"6/5")*6+COUNTIF(H232:AL232,"5/6")*5+COUNTIF(H232:AL232,"4/6")*4+COUNTIF(H232:AL232,"2/1")*2+COUNTIF(H232:AL232,"6/3")*6+COUNTIF(H232:AL232,"2/8")*2+COUNTIF(H232:AL232,"1/10")*1</f>
        <v>0</v>
      </c>
      <c r="BD232" s="64">
        <f t="shared" ref="BD232" si="1623">COUNTIF(H232:AL232,"8д")*8+COUNTIF(H232:AL232,"3д")*3+COUNTIF(H232:AL232,"4д")*4+COUNTIF(H232:AL232,"5д")*5+COUNTIF(H232:AL232,"6д")*6+COUNTIF(H232:AL232,"7д")*7+COUNTIF(H232:AL232,"2д")*2+COUNTIF(H232:AL232,"1д")*1</f>
        <v>8</v>
      </c>
      <c r="BE232" s="68"/>
      <c r="BF232" s="68"/>
      <c r="BG232" s="85"/>
      <c r="BH232" s="85">
        <f>95734/163.33*BD232</f>
        <v>4689.107940978387</v>
      </c>
      <c r="BI232" s="85"/>
      <c r="BJ232" s="85">
        <f t="shared" si="1592"/>
        <v>0</v>
      </c>
      <c r="BK232" s="85"/>
      <c r="BL232" s="87">
        <f t="shared" si="1593"/>
        <v>4689.107940978387</v>
      </c>
    </row>
    <row r="233" spans="1:64" s="1" customFormat="1" ht="48" customHeight="1" x14ac:dyDescent="0.45">
      <c r="A233" s="3">
        <v>149</v>
      </c>
      <c r="B233" s="36" t="s">
        <v>102</v>
      </c>
      <c r="C233" s="34">
        <v>1026</v>
      </c>
      <c r="D233" s="11" t="s">
        <v>103</v>
      </c>
      <c r="E233" s="34">
        <v>10</v>
      </c>
      <c r="F233" s="12">
        <v>107060007</v>
      </c>
      <c r="G233" s="8"/>
      <c r="H233" s="6" t="s">
        <v>225</v>
      </c>
      <c r="I233" s="6" t="s">
        <v>225</v>
      </c>
      <c r="J233" s="6" t="s">
        <v>226</v>
      </c>
      <c r="K233" s="6" t="s">
        <v>226</v>
      </c>
      <c r="L233" s="6" t="s">
        <v>226</v>
      </c>
      <c r="M233" s="7" t="s">
        <v>226</v>
      </c>
      <c r="N233" s="7" t="s">
        <v>226</v>
      </c>
      <c r="O233" s="6" t="s">
        <v>226</v>
      </c>
      <c r="P233" s="6" t="s">
        <v>226</v>
      </c>
      <c r="Q233" s="6" t="s">
        <v>226</v>
      </c>
      <c r="R233" s="6" t="s">
        <v>226</v>
      </c>
      <c r="S233" s="6" t="s">
        <v>226</v>
      </c>
      <c r="T233" s="7" t="s">
        <v>226</v>
      </c>
      <c r="U233" s="7" t="s">
        <v>225</v>
      </c>
      <c r="V233" s="6" t="s">
        <v>225</v>
      </c>
      <c r="W233" s="8" t="s">
        <v>282</v>
      </c>
      <c r="X233" s="8" t="s">
        <v>282</v>
      </c>
      <c r="Y233" s="6">
        <v>11</v>
      </c>
      <c r="Z233" s="6">
        <v>11</v>
      </c>
      <c r="AA233" s="7"/>
      <c r="AB233" s="7"/>
      <c r="AC233" s="8"/>
      <c r="AD233" s="6"/>
      <c r="AE233" s="6"/>
      <c r="AF233" s="6"/>
      <c r="AG233" s="6"/>
      <c r="AH233" s="7"/>
      <c r="AI233" s="7"/>
      <c r="AJ233" s="6">
        <v>11</v>
      </c>
      <c r="AK233" s="7">
        <v>11</v>
      </c>
      <c r="AL233" s="6">
        <v>11</v>
      </c>
      <c r="AM233" s="63">
        <f t="shared" si="1023"/>
        <v>9</v>
      </c>
      <c r="AN233" s="64">
        <f t="shared" si="1024"/>
        <v>0</v>
      </c>
      <c r="AO233" s="64">
        <f t="shared" si="1025"/>
        <v>0</v>
      </c>
      <c r="AP233" s="64">
        <f t="shared" si="1026"/>
        <v>0</v>
      </c>
      <c r="AQ233" s="64">
        <f t="shared" si="1027"/>
        <v>0</v>
      </c>
      <c r="AR233" s="64">
        <f t="shared" si="1028"/>
        <v>0</v>
      </c>
      <c r="AS233" s="64">
        <f t="shared" si="1029"/>
        <v>0</v>
      </c>
      <c r="AT233" s="64">
        <f t="shared" si="1030"/>
        <v>0</v>
      </c>
      <c r="AU233" s="64">
        <f t="shared" si="1031"/>
        <v>0</v>
      </c>
      <c r="AV233" s="64">
        <f t="shared" si="1032"/>
        <v>11</v>
      </c>
      <c r="AW233" s="64">
        <f t="shared" si="1033"/>
        <v>20</v>
      </c>
      <c r="AX233" s="64">
        <f t="shared" si="1034"/>
        <v>109</v>
      </c>
      <c r="AY233" s="65">
        <f t="shared" si="1035"/>
        <v>77</v>
      </c>
      <c r="AZ233" s="66"/>
      <c r="BA233" s="66"/>
      <c r="BB233" s="66">
        <v>11</v>
      </c>
      <c r="BC233" s="67">
        <f t="shared" si="1036"/>
        <v>2</v>
      </c>
      <c r="BD233" s="64">
        <f t="shared" si="1037"/>
        <v>32</v>
      </c>
      <c r="BE233" s="68"/>
      <c r="BF233" s="68"/>
      <c r="BG233" s="85">
        <f>121212/163.33*AY233</f>
        <v>57143.966203391901</v>
      </c>
      <c r="BH233" s="85">
        <f>121212/163.33*13/2</f>
        <v>4823.8413028837322</v>
      </c>
      <c r="BI233" s="85">
        <f>121212/163.33*BD233</f>
        <v>23748.141798812219</v>
      </c>
      <c r="BJ233" s="85">
        <f t="shared" si="1592"/>
        <v>11428.79324067838</v>
      </c>
      <c r="BK233" s="85"/>
      <c r="BL233" s="87">
        <f t="shared" si="1593"/>
        <v>97144.742545766232</v>
      </c>
    </row>
    <row r="234" spans="1:64" s="1" customFormat="1" ht="48" customHeight="1" x14ac:dyDescent="0.45">
      <c r="A234" s="3"/>
      <c r="B234" s="36" t="s">
        <v>102</v>
      </c>
      <c r="C234" s="34">
        <v>1026</v>
      </c>
      <c r="D234" s="11" t="s">
        <v>103</v>
      </c>
      <c r="E234" s="34">
        <v>10</v>
      </c>
      <c r="F234" s="12">
        <v>107140022</v>
      </c>
      <c r="G234" s="8"/>
      <c r="H234" s="6"/>
      <c r="I234" s="6"/>
      <c r="J234" s="6"/>
      <c r="K234" s="6"/>
      <c r="L234" s="6"/>
      <c r="M234" s="7"/>
      <c r="N234" s="7"/>
      <c r="O234" s="6"/>
      <c r="P234" s="6"/>
      <c r="Q234" s="6"/>
      <c r="R234" s="6"/>
      <c r="S234" s="6"/>
      <c r="T234" s="7"/>
      <c r="U234" s="7"/>
      <c r="V234" s="6"/>
      <c r="W234" s="8"/>
      <c r="X234" s="8"/>
      <c r="Y234" s="6"/>
      <c r="Z234" s="6"/>
      <c r="AA234" s="7">
        <v>11</v>
      </c>
      <c r="AB234" s="7">
        <v>11</v>
      </c>
      <c r="AC234" s="8" t="s">
        <v>283</v>
      </c>
      <c r="AD234" s="6">
        <v>11</v>
      </c>
      <c r="AE234" s="6">
        <v>11</v>
      </c>
      <c r="AF234" s="6">
        <v>11</v>
      </c>
      <c r="AG234" s="6">
        <v>11</v>
      </c>
      <c r="AH234" s="7">
        <v>11</v>
      </c>
      <c r="AI234" s="7">
        <v>11</v>
      </c>
      <c r="AJ234" s="6"/>
      <c r="AK234" s="7"/>
      <c r="AL234" s="6"/>
      <c r="AM234" s="63">
        <f t="shared" ref="AM234" si="1624">COUNT(H234:AL234)+COUNTIF(H234:AL234,"8д")+COUNTIF(H234:AL234,"8/3")+COUNTIF(H234:AL234,"3/8")+COUNTIF(H234:AL234,"4/8")+COUNTIF(H234:AL234,"8/4")+COUNTIF(H234:AL234,"3/6")+COUNTIF(H234:AL234,"10/1")+COUNTIF(H234:AL234,"5/6")+COUNTIF(H234:AL234,"6/5")+COUNTIF(H234:AL234,"7/4")+COUNTIF(H234:AL234,"4/7")+COUNTIF(H234:AL234,"4д")+COUNTIF(H234:AL234,"2/9")+COUNTIF(H234:AL234,"2д")+COUNTIF(H234:AL234,"4/6")+COUNTIF(H234:AL234,"2/8")+COUNTIF(H234:AL234,"2/1")+COUNTIF(H234:AL234,"6/3")</f>
        <v>9</v>
      </c>
      <c r="AN234" s="64">
        <f t="shared" ref="AN234" si="1625">COUNTIF(H234:AL234,"О")</f>
        <v>0</v>
      </c>
      <c r="AO234" s="64">
        <f t="shared" ref="AO234" si="1626">COUNTIF(H234:AL234,"Р")</f>
        <v>0</v>
      </c>
      <c r="AP234" s="64">
        <f t="shared" ref="AP234" si="1627">COUNTIF(H234:AL234,"Б")</f>
        <v>0</v>
      </c>
      <c r="AQ234" s="64">
        <f t="shared" ref="AQ234" si="1628">COUNTIF(H234:AL234,"Г")+COUNTIF(H234:AL234,"Д")</f>
        <v>0</v>
      </c>
      <c r="AR234" s="64">
        <f t="shared" ref="AR234" si="1629">COUNTIF(H234:AL234,"А")</f>
        <v>0</v>
      </c>
      <c r="AS234" s="64">
        <f t="shared" ref="AS234" si="1630">COUNTIF(H234:AL234,"У")</f>
        <v>0</v>
      </c>
      <c r="AT234" s="64">
        <f t="shared" ref="AT234" si="1631">COUNTIF(H234:AL234,"П")</f>
        <v>0</v>
      </c>
      <c r="AU234" s="64">
        <f t="shared" ref="AU234" si="1632">COUNTIF(H234:AL234,"К")+COUNTIF(H234:AL234,"Кд")</f>
        <v>0</v>
      </c>
      <c r="AV234" s="64">
        <f t="shared" ref="AV234" si="1633">COUNTIF(H234:AL234,"В")</f>
        <v>0</v>
      </c>
      <c r="AW234" s="64">
        <f t="shared" ref="AW234" si="1634">SUM(AM234:AV234)</f>
        <v>9</v>
      </c>
      <c r="AX234" s="64">
        <f t="shared" ref="AX234" si="1635">AY234+BD234</f>
        <v>99</v>
      </c>
      <c r="AY234" s="65">
        <f t="shared" ref="AY234" si="1636">SUM(H234:AL234)+COUNTIF(H234:AL234,"8/3")*11+COUNTIF(H234:AL234,"3/8")*11+COUNTIF(H234:AL234,"4/8")*12+COUNTIF(H234:AL234,"8/4")*12+COUNTIF(H234:AL234,"2/9")*11+COUNTIF(H234:AL234,"4/7")*11+COUNTIF(H234:AL234,"7/4")*11+COUNTIF(H234:AL234,"6/5")*11+COUNTIF(H234:AL234,"5/6")*11+COUNTIF(H234:AL234,"4/6")*10+COUNTIF(H234:AL234,"2/1")*3+COUNTIF(H234:AL234,"6/3")*9+COUNTIF(H234:AL234,"2/8")*10+COUNTIF(H234:AL234,"1/10")*11</f>
        <v>99</v>
      </c>
      <c r="AZ234" s="66"/>
      <c r="BA234" s="66"/>
      <c r="BB234" s="66"/>
      <c r="BC234" s="67">
        <f t="shared" ref="BC234" si="1637">COUNTIF(H234:AL234,"8/3")*8+COUNTIF(H234:AL234,"3/8")*3+COUNTIF(H234:AL234,"4/8")*4+COUNTIF(H234:AL234,"8/4")*8+COUNTIF(H234:AL234,"2/9")*2+COUNTIF(H234:AL234,"4/7")*4+COUNTIF(H234:AL234,"7/4")*7+COUNTIF(H234:AL234,"6/5")*6+COUNTIF(H234:AL234,"5/6")*5+COUNTIF(H234:AL234,"4/6")*4+COUNTIF(H234:AL234,"2/1")*2+COUNTIF(H234:AL234,"6/3")*6+COUNTIF(H234:AL234,"2/8")*2+COUNTIF(H234:AL234,"1/10")*1</f>
        <v>2</v>
      </c>
      <c r="BD234" s="64">
        <f t="shared" ref="BD234" si="1638">COUNTIF(H234:AL234,"8д")*8+COUNTIF(H234:AL234,"3д")*3+COUNTIF(H234:AL234,"4д")*4+COUNTIF(H234:AL234,"5д")*5+COUNTIF(H234:AL234,"6д")*6+COUNTIF(H234:AL234,"7д")*7+COUNTIF(H234:AL234,"2д")*2+COUNTIF(H234:AL234,"1д")*1</f>
        <v>0</v>
      </c>
      <c r="BE234" s="68"/>
      <c r="BF234" s="68"/>
      <c r="BG234" s="85">
        <f>121212/163.33*AY234</f>
        <v>73470.813690075302</v>
      </c>
      <c r="BH234" s="85">
        <f>121212/163.33*2/2</f>
        <v>742.12943121288185</v>
      </c>
      <c r="BI234" s="85"/>
      <c r="BJ234" s="85">
        <f t="shared" si="1592"/>
        <v>14694.16273801506</v>
      </c>
      <c r="BK234" s="85"/>
      <c r="BL234" s="87">
        <f t="shared" si="1593"/>
        <v>88907.10585930325</v>
      </c>
    </row>
    <row r="235" spans="1:64" s="1" customFormat="1" ht="39.950000000000003" customHeight="1" x14ac:dyDescent="0.45">
      <c r="A235" s="3">
        <v>150</v>
      </c>
      <c r="B235" s="40" t="s">
        <v>193</v>
      </c>
      <c r="C235" s="22">
        <v>1025</v>
      </c>
      <c r="D235" s="17" t="s">
        <v>173</v>
      </c>
      <c r="E235" s="31">
        <v>3</v>
      </c>
      <c r="F235" s="12">
        <v>107030001</v>
      </c>
      <c r="G235" s="8"/>
      <c r="H235" s="6" t="s">
        <v>280</v>
      </c>
      <c r="I235" s="6" t="s">
        <v>280</v>
      </c>
      <c r="J235" s="6" t="s">
        <v>280</v>
      </c>
      <c r="K235" s="6" t="s">
        <v>280</v>
      </c>
      <c r="L235" s="6" t="s">
        <v>280</v>
      </c>
      <c r="M235" s="7" t="s">
        <v>280</v>
      </c>
      <c r="N235" s="7" t="s">
        <v>280</v>
      </c>
      <c r="O235" s="6" t="s">
        <v>280</v>
      </c>
      <c r="P235" s="6" t="s">
        <v>280</v>
      </c>
      <c r="Q235" s="6" t="s">
        <v>280</v>
      </c>
      <c r="R235" s="6" t="s">
        <v>280</v>
      </c>
      <c r="S235" s="6" t="s">
        <v>280</v>
      </c>
      <c r="T235" s="7" t="s">
        <v>280</v>
      </c>
      <c r="U235" s="7" t="s">
        <v>280</v>
      </c>
      <c r="V235" s="6" t="s">
        <v>280</v>
      </c>
      <c r="W235" s="6" t="s">
        <v>280</v>
      </c>
      <c r="X235" s="6" t="s">
        <v>280</v>
      </c>
      <c r="Y235" s="6" t="s">
        <v>280</v>
      </c>
      <c r="Z235" s="6" t="s">
        <v>280</v>
      </c>
      <c r="AA235" s="7" t="s">
        <v>280</v>
      </c>
      <c r="AB235" s="7" t="s">
        <v>280</v>
      </c>
      <c r="AC235" s="6" t="s">
        <v>280</v>
      </c>
      <c r="AD235" s="6" t="s">
        <v>280</v>
      </c>
      <c r="AE235" s="6" t="s">
        <v>280</v>
      </c>
      <c r="AF235" s="6" t="s">
        <v>280</v>
      </c>
      <c r="AG235" s="6" t="s">
        <v>280</v>
      </c>
      <c r="AH235" s="7" t="s">
        <v>280</v>
      </c>
      <c r="AI235" s="7" t="s">
        <v>280</v>
      </c>
      <c r="AJ235" s="6" t="s">
        <v>280</v>
      </c>
      <c r="AK235" s="7" t="s">
        <v>280</v>
      </c>
      <c r="AL235" s="6" t="s">
        <v>280</v>
      </c>
      <c r="AM235" s="63">
        <f t="shared" si="1023"/>
        <v>0</v>
      </c>
      <c r="AN235" s="64">
        <f t="shared" si="1024"/>
        <v>0</v>
      </c>
      <c r="AO235" s="64">
        <f t="shared" si="1025"/>
        <v>0</v>
      </c>
      <c r="AP235" s="64">
        <f t="shared" si="1026"/>
        <v>0</v>
      </c>
      <c r="AQ235" s="64">
        <f t="shared" si="1027"/>
        <v>0</v>
      </c>
      <c r="AR235" s="64">
        <f t="shared" si="1028"/>
        <v>31</v>
      </c>
      <c r="AS235" s="64">
        <f t="shared" si="1029"/>
        <v>0</v>
      </c>
      <c r="AT235" s="64">
        <f t="shared" si="1030"/>
        <v>0</v>
      </c>
      <c r="AU235" s="64">
        <f t="shared" si="1031"/>
        <v>0</v>
      </c>
      <c r="AV235" s="64">
        <f t="shared" si="1032"/>
        <v>0</v>
      </c>
      <c r="AW235" s="64">
        <f t="shared" si="1033"/>
        <v>31</v>
      </c>
      <c r="AX235" s="64">
        <f t="shared" si="1034"/>
        <v>0</v>
      </c>
      <c r="AY235" s="65">
        <f t="shared" si="1035"/>
        <v>0</v>
      </c>
      <c r="AZ235" s="66"/>
      <c r="BA235" s="66"/>
      <c r="BB235" s="66"/>
      <c r="BC235" s="67">
        <f t="shared" si="1036"/>
        <v>0</v>
      </c>
      <c r="BD235" s="64">
        <f t="shared" si="1037"/>
        <v>0</v>
      </c>
      <c r="BE235" s="68"/>
      <c r="BF235" s="68"/>
      <c r="BG235" s="85"/>
      <c r="BH235" s="85"/>
      <c r="BI235" s="85"/>
      <c r="BJ235" s="85"/>
      <c r="BK235" s="85"/>
    </row>
    <row r="236" spans="1:64" s="1" customFormat="1" ht="39.950000000000003" customHeight="1" x14ac:dyDescent="0.45">
      <c r="A236" s="3">
        <v>151</v>
      </c>
      <c r="B236" s="36" t="s">
        <v>56</v>
      </c>
      <c r="C236" s="34">
        <v>1028</v>
      </c>
      <c r="D236" s="11" t="s">
        <v>209</v>
      </c>
      <c r="E236" s="16"/>
      <c r="F236" s="3">
        <v>107010001</v>
      </c>
      <c r="G236" s="4"/>
      <c r="H236" s="6">
        <v>8</v>
      </c>
      <c r="I236" s="6">
        <v>8</v>
      </c>
      <c r="J236" s="6">
        <v>8</v>
      </c>
      <c r="K236" s="6">
        <v>8</v>
      </c>
      <c r="L236" s="6">
        <v>8</v>
      </c>
      <c r="M236" s="7" t="s">
        <v>226</v>
      </c>
      <c r="N236" s="7" t="s">
        <v>226</v>
      </c>
      <c r="O236" s="6">
        <v>8</v>
      </c>
      <c r="P236" s="6">
        <v>8</v>
      </c>
      <c r="Q236" s="6">
        <v>8</v>
      </c>
      <c r="R236" s="6">
        <v>8</v>
      </c>
      <c r="S236" s="6">
        <v>8</v>
      </c>
      <c r="T236" s="7" t="s">
        <v>226</v>
      </c>
      <c r="U236" s="7" t="s">
        <v>226</v>
      </c>
      <c r="V236" s="6">
        <v>8</v>
      </c>
      <c r="W236" s="6">
        <v>8</v>
      </c>
      <c r="X236" s="6">
        <v>8</v>
      </c>
      <c r="Y236" s="6">
        <v>8</v>
      </c>
      <c r="Z236" s="6">
        <v>8</v>
      </c>
      <c r="AA236" s="7" t="s">
        <v>226</v>
      </c>
      <c r="AB236" s="7" t="s">
        <v>226</v>
      </c>
      <c r="AC236" s="6">
        <v>8</v>
      </c>
      <c r="AD236" s="6">
        <v>8</v>
      </c>
      <c r="AE236" s="6">
        <v>8</v>
      </c>
      <c r="AF236" s="6">
        <v>8</v>
      </c>
      <c r="AG236" s="6">
        <v>8</v>
      </c>
      <c r="AH236" s="7" t="s">
        <v>226</v>
      </c>
      <c r="AI236" s="7" t="s">
        <v>226</v>
      </c>
      <c r="AJ236" s="6">
        <v>8</v>
      </c>
      <c r="AK236" s="7" t="s">
        <v>226</v>
      </c>
      <c r="AL236" s="6">
        <v>8</v>
      </c>
      <c r="AM236" s="63">
        <f t="shared" ref="AM236" si="1639">COUNT(H236:AL236)+COUNTIF(H236:AL236,"8д")+COUNTIF(H236:AL236,"8/3")+COUNTIF(H236:AL236,"3/8")+COUNTIF(H236:AL236,"4/8")+COUNTIF(H236:AL236,"8/4")+COUNTIF(H236:AL236,"3/6")+COUNTIF(H236:AL236,"10/1")+COUNTIF(H236:AL236,"5/6")+COUNTIF(H236:AL236,"6/5")+COUNTIF(H236:AL236,"7/4")+COUNTIF(H236:AL236,"4/7")+COUNTIF(H236:AL236,"4д")+COUNTIF(H236:AL236,"2/9")+COUNTIF(H236:AL236,"2д")+COUNTIF(H236:AL236,"4/6")+COUNTIF(H236:AL236,"2/8")+COUNTIF(H236:AL236,"2/1")+COUNTIF(H236:AL236,"6/3")</f>
        <v>22</v>
      </c>
      <c r="AN236" s="64">
        <f t="shared" ref="AN236" si="1640">COUNTIF(H236:AL236,"О")</f>
        <v>0</v>
      </c>
      <c r="AO236" s="64">
        <f t="shared" ref="AO236" si="1641">COUNTIF(H236:AL236,"Р")</f>
        <v>0</v>
      </c>
      <c r="AP236" s="64">
        <f t="shared" ref="AP236" si="1642">COUNTIF(H236:AL236,"Б")</f>
        <v>0</v>
      </c>
      <c r="AQ236" s="64">
        <f t="shared" ref="AQ236" si="1643">COUNTIF(H236:AL236,"Г")+COUNTIF(H236:AL236,"Д")</f>
        <v>0</v>
      </c>
      <c r="AR236" s="64">
        <f t="shared" ref="AR236" si="1644">COUNTIF(H236:AL236,"А")</f>
        <v>0</v>
      </c>
      <c r="AS236" s="64">
        <f t="shared" ref="AS236" si="1645">COUNTIF(H236:AL236,"У")</f>
        <v>0</v>
      </c>
      <c r="AT236" s="64">
        <f t="shared" ref="AT236" si="1646">COUNTIF(H236:AL236,"П")</f>
        <v>0</v>
      </c>
      <c r="AU236" s="64">
        <f t="shared" ref="AU236" si="1647">COUNTIF(H236:AL236,"К")+COUNTIF(H236:AL236,"Кд")</f>
        <v>0</v>
      </c>
      <c r="AV236" s="64">
        <f t="shared" ref="AV236" si="1648">COUNTIF(H236:AL236,"В")</f>
        <v>9</v>
      </c>
      <c r="AW236" s="64">
        <f t="shared" ref="AW236" si="1649">SUM(AM236:AV236)</f>
        <v>31</v>
      </c>
      <c r="AX236" s="64">
        <f t="shared" ref="AX236" si="1650">AY236+BD236</f>
        <v>176</v>
      </c>
      <c r="AY236" s="65">
        <f t="shared" ref="AY236" si="1651">SUM(H236:AL236)+COUNTIF(H236:AL236,"8/3")*11+COUNTIF(H236:AL236,"3/8")*11+COUNTIF(H236:AL236,"4/8")*12+COUNTIF(H236:AL236,"8/4")*12+COUNTIF(H236:AL236,"2/9")*11+COUNTIF(H236:AL236,"4/7")*11+COUNTIF(H236:AL236,"7/4")*11+COUNTIF(H236:AL236,"6/5")*11+COUNTIF(H236:AL236,"5/6")*11+COUNTIF(H236:AL236,"4/6")*10+COUNTIF(H236:AL236,"2/1")*3+COUNTIF(H236:AL236,"6/3")*9+COUNTIF(H236:AL236,"2/8")*10+COUNTIF(H236:AL236,"1/10")*11</f>
        <v>176</v>
      </c>
      <c r="AZ236" s="66"/>
      <c r="BA236" s="66"/>
      <c r="BB236" s="66"/>
      <c r="BC236" s="67">
        <f t="shared" ref="BC236" si="1652">COUNTIF(H236:AL236,"8/3")*8+COUNTIF(H236:AL236,"3/8")*3+COUNTIF(H236:AL236,"4/8")*4+COUNTIF(H236:AL236,"8/4")*8+COUNTIF(H236:AL236,"2/9")*2+COUNTIF(H236:AL236,"4/7")*4+COUNTIF(H236:AL236,"7/4")*7+COUNTIF(H236:AL236,"6/5")*6+COUNTIF(H236:AL236,"5/6")*5+COUNTIF(H236:AL236,"4/6")*4+COUNTIF(H236:AL236,"2/1")*2+COUNTIF(H236:AL236,"6/3")*6+COUNTIF(H236:AL236,"2/8")*2+COUNTIF(H236:AL236,"1/10")*1</f>
        <v>0</v>
      </c>
      <c r="BD236" s="64">
        <f t="shared" si="1037"/>
        <v>0</v>
      </c>
      <c r="BE236" s="68"/>
      <c r="BF236" s="68"/>
      <c r="BG236" s="85"/>
      <c r="BH236" s="85"/>
      <c r="BI236" s="85"/>
      <c r="BJ236" s="85"/>
      <c r="BK236" s="85"/>
    </row>
    <row r="237" spans="1:64" s="1" customFormat="1" ht="39.950000000000003" customHeight="1" x14ac:dyDescent="0.45">
      <c r="A237" s="3">
        <v>152</v>
      </c>
      <c r="B237" s="37" t="s">
        <v>108</v>
      </c>
      <c r="C237" s="34">
        <v>1267</v>
      </c>
      <c r="D237" s="11" t="s">
        <v>173</v>
      </c>
      <c r="E237" s="34">
        <v>3</v>
      </c>
      <c r="F237" s="12">
        <v>107060001</v>
      </c>
      <c r="G237" s="8"/>
      <c r="H237" s="6" t="s">
        <v>226</v>
      </c>
      <c r="I237" s="6">
        <v>11</v>
      </c>
      <c r="J237" s="6">
        <v>11</v>
      </c>
      <c r="K237" s="6">
        <v>11</v>
      </c>
      <c r="L237" s="6">
        <v>11</v>
      </c>
      <c r="M237" s="7">
        <v>11</v>
      </c>
      <c r="N237" s="7">
        <v>11</v>
      </c>
      <c r="O237" s="6">
        <v>11</v>
      </c>
      <c r="P237" s="6"/>
      <c r="Q237" s="6"/>
      <c r="R237" s="6"/>
      <c r="S237" s="6"/>
      <c r="T237" s="7"/>
      <c r="U237" s="7"/>
      <c r="V237" s="6"/>
      <c r="W237" s="6"/>
      <c r="X237" s="6"/>
      <c r="Y237" s="6"/>
      <c r="Z237" s="6"/>
      <c r="AA237" s="7"/>
      <c r="AB237" s="7"/>
      <c r="AC237" s="6"/>
      <c r="AD237" s="6"/>
      <c r="AE237" s="6"/>
      <c r="AF237" s="6"/>
      <c r="AG237" s="6"/>
      <c r="AH237" s="7"/>
      <c r="AI237" s="7"/>
      <c r="AJ237" s="6"/>
      <c r="AK237" s="7"/>
      <c r="AL237" s="6"/>
      <c r="AM237" s="63">
        <f t="shared" si="1023"/>
        <v>7</v>
      </c>
      <c r="AN237" s="64">
        <f t="shared" si="1024"/>
        <v>0</v>
      </c>
      <c r="AO237" s="64">
        <f t="shared" si="1025"/>
        <v>0</v>
      </c>
      <c r="AP237" s="64">
        <f t="shared" si="1026"/>
        <v>0</v>
      </c>
      <c r="AQ237" s="64">
        <f t="shared" si="1027"/>
        <v>0</v>
      </c>
      <c r="AR237" s="64">
        <f t="shared" si="1028"/>
        <v>0</v>
      </c>
      <c r="AS237" s="64">
        <f t="shared" si="1029"/>
        <v>0</v>
      </c>
      <c r="AT237" s="64">
        <f t="shared" si="1030"/>
        <v>0</v>
      </c>
      <c r="AU237" s="64">
        <f t="shared" si="1031"/>
        <v>0</v>
      </c>
      <c r="AV237" s="64">
        <f t="shared" si="1032"/>
        <v>1</v>
      </c>
      <c r="AW237" s="64">
        <f t="shared" si="1033"/>
        <v>8</v>
      </c>
      <c r="AX237" s="64">
        <f t="shared" si="1034"/>
        <v>77</v>
      </c>
      <c r="AY237" s="65">
        <f t="shared" si="1035"/>
        <v>77</v>
      </c>
      <c r="AZ237" s="66"/>
      <c r="BA237" s="66"/>
      <c r="BB237" s="66"/>
      <c r="BC237" s="67">
        <f t="shared" si="1036"/>
        <v>0</v>
      </c>
      <c r="BD237" s="64">
        <f t="shared" si="1037"/>
        <v>0</v>
      </c>
      <c r="BE237" s="68"/>
      <c r="BF237" s="68"/>
      <c r="BG237" s="85"/>
      <c r="BH237" s="85"/>
      <c r="BI237" s="85"/>
      <c r="BJ237" s="85"/>
      <c r="BK237" s="85"/>
    </row>
    <row r="238" spans="1:64" s="1" customFormat="1" ht="67.5" customHeight="1" x14ac:dyDescent="0.45">
      <c r="A238" s="3"/>
      <c r="B238" s="37" t="s">
        <v>108</v>
      </c>
      <c r="C238" s="34">
        <v>1267</v>
      </c>
      <c r="D238" s="11" t="s">
        <v>279</v>
      </c>
      <c r="E238" s="34">
        <v>9</v>
      </c>
      <c r="F238" s="12">
        <v>107030001</v>
      </c>
      <c r="G238" s="8"/>
      <c r="H238" s="8"/>
      <c r="I238" s="8"/>
      <c r="J238" s="8"/>
      <c r="K238" s="8"/>
      <c r="L238" s="8"/>
      <c r="M238" s="13"/>
      <c r="N238" s="13"/>
      <c r="O238" s="6"/>
      <c r="P238" s="6">
        <v>8</v>
      </c>
      <c r="Q238" s="6">
        <v>8</v>
      </c>
      <c r="R238" s="6">
        <v>8</v>
      </c>
      <c r="S238" s="6">
        <v>8</v>
      </c>
      <c r="T238" s="7">
        <v>8</v>
      </c>
      <c r="U238" s="7">
        <v>8</v>
      </c>
      <c r="V238" s="6">
        <v>8</v>
      </c>
      <c r="W238" s="6">
        <v>11</v>
      </c>
      <c r="X238" s="6">
        <v>11</v>
      </c>
      <c r="Y238" s="6">
        <v>11</v>
      </c>
      <c r="Z238" s="6">
        <v>11</v>
      </c>
      <c r="AA238" s="7">
        <v>11</v>
      </c>
      <c r="AB238" s="7">
        <v>11</v>
      </c>
      <c r="AC238" s="6">
        <v>11</v>
      </c>
      <c r="AD238" s="6">
        <v>11</v>
      </c>
      <c r="AE238" s="6">
        <v>11</v>
      </c>
      <c r="AF238" s="6">
        <v>11</v>
      </c>
      <c r="AG238" s="6">
        <v>11</v>
      </c>
      <c r="AH238" s="7">
        <v>11</v>
      </c>
      <c r="AI238" s="7">
        <v>11</v>
      </c>
      <c r="AJ238" s="6">
        <v>11</v>
      </c>
      <c r="AK238" s="7">
        <v>11</v>
      </c>
      <c r="AL238" s="6">
        <v>8</v>
      </c>
      <c r="AM238" s="63">
        <f t="shared" si="1023"/>
        <v>23</v>
      </c>
      <c r="AN238" s="64">
        <f t="shared" si="1024"/>
        <v>0</v>
      </c>
      <c r="AO238" s="64">
        <f t="shared" si="1025"/>
        <v>0</v>
      </c>
      <c r="AP238" s="64">
        <f t="shared" si="1026"/>
        <v>0</v>
      </c>
      <c r="AQ238" s="64">
        <f t="shared" si="1027"/>
        <v>0</v>
      </c>
      <c r="AR238" s="64">
        <f t="shared" si="1028"/>
        <v>0</v>
      </c>
      <c r="AS238" s="64">
        <f t="shared" si="1029"/>
        <v>0</v>
      </c>
      <c r="AT238" s="64">
        <f t="shared" si="1030"/>
        <v>0</v>
      </c>
      <c r="AU238" s="64">
        <f t="shared" si="1031"/>
        <v>0</v>
      </c>
      <c r="AV238" s="64">
        <f t="shared" si="1032"/>
        <v>0</v>
      </c>
      <c r="AW238" s="64">
        <f t="shared" si="1033"/>
        <v>23</v>
      </c>
      <c r="AX238" s="64">
        <f t="shared" si="1034"/>
        <v>229</v>
      </c>
      <c r="AY238" s="65">
        <f t="shared" si="1035"/>
        <v>229</v>
      </c>
      <c r="AZ238" s="66"/>
      <c r="BA238" s="66"/>
      <c r="BB238" s="66">
        <v>11</v>
      </c>
      <c r="BC238" s="67">
        <f t="shared" si="1036"/>
        <v>0</v>
      </c>
      <c r="BD238" s="64">
        <f t="shared" si="1037"/>
        <v>0</v>
      </c>
      <c r="BE238" s="68"/>
      <c r="BF238" s="68"/>
      <c r="BG238" s="85"/>
      <c r="BH238" s="85"/>
      <c r="BI238" s="85"/>
      <c r="BJ238" s="85">
        <f t="shared" ref="BJ238:BJ241" si="1653">BG238*0.2</f>
        <v>0</v>
      </c>
      <c r="BK238" s="85"/>
      <c r="BL238" s="87">
        <f t="shared" ref="BL238:BL241" si="1654">BG238+BH238+BI238+BJ238+BK238</f>
        <v>0</v>
      </c>
    </row>
    <row r="239" spans="1:64" s="1" customFormat="1" ht="39.950000000000003" customHeight="1" x14ac:dyDescent="0.45">
      <c r="A239" s="3">
        <v>153</v>
      </c>
      <c r="B239" s="38" t="s">
        <v>166</v>
      </c>
      <c r="C239" s="16">
        <v>1029</v>
      </c>
      <c r="D239" s="5" t="s">
        <v>144</v>
      </c>
      <c r="E239" s="16">
        <v>5</v>
      </c>
      <c r="F239" s="3">
        <v>107030001</v>
      </c>
      <c r="G239" s="4"/>
      <c r="H239" s="6" t="s">
        <v>280</v>
      </c>
      <c r="I239" s="6" t="s">
        <v>280</v>
      </c>
      <c r="J239" s="6" t="s">
        <v>280</v>
      </c>
      <c r="K239" s="6" t="s">
        <v>280</v>
      </c>
      <c r="L239" s="6" t="s">
        <v>280</v>
      </c>
      <c r="M239" s="7" t="s">
        <v>280</v>
      </c>
      <c r="N239" s="7" t="s">
        <v>280</v>
      </c>
      <c r="O239" s="6" t="s">
        <v>280</v>
      </c>
      <c r="P239" s="6" t="s">
        <v>280</v>
      </c>
      <c r="Q239" s="6" t="s">
        <v>280</v>
      </c>
      <c r="R239" s="6" t="s">
        <v>280</v>
      </c>
      <c r="S239" s="6" t="s">
        <v>280</v>
      </c>
      <c r="T239" s="7" t="s">
        <v>280</v>
      </c>
      <c r="U239" s="7" t="s">
        <v>280</v>
      </c>
      <c r="V239" s="6" t="s">
        <v>280</v>
      </c>
      <c r="W239" s="6" t="s">
        <v>280</v>
      </c>
      <c r="X239" s="6" t="s">
        <v>280</v>
      </c>
      <c r="Y239" s="6" t="s">
        <v>280</v>
      </c>
      <c r="Z239" s="6" t="s">
        <v>280</v>
      </c>
      <c r="AA239" s="7" t="s">
        <v>280</v>
      </c>
      <c r="AB239" s="7" t="s">
        <v>280</v>
      </c>
      <c r="AC239" s="6" t="s">
        <v>280</v>
      </c>
      <c r="AD239" s="6" t="s">
        <v>280</v>
      </c>
      <c r="AE239" s="6" t="s">
        <v>280</v>
      </c>
      <c r="AF239" s="6" t="s">
        <v>280</v>
      </c>
      <c r="AG239" s="6" t="s">
        <v>280</v>
      </c>
      <c r="AH239" s="7" t="s">
        <v>280</v>
      </c>
      <c r="AI239" s="7" t="s">
        <v>280</v>
      </c>
      <c r="AJ239" s="6" t="s">
        <v>280</v>
      </c>
      <c r="AK239" s="7" t="s">
        <v>280</v>
      </c>
      <c r="AL239" s="6" t="s">
        <v>280</v>
      </c>
      <c r="AM239" s="63">
        <f t="shared" si="1023"/>
        <v>0</v>
      </c>
      <c r="AN239" s="64">
        <f t="shared" si="1024"/>
        <v>0</v>
      </c>
      <c r="AO239" s="64">
        <f t="shared" si="1025"/>
        <v>0</v>
      </c>
      <c r="AP239" s="64">
        <f t="shared" si="1026"/>
        <v>0</v>
      </c>
      <c r="AQ239" s="64">
        <f t="shared" si="1027"/>
        <v>0</v>
      </c>
      <c r="AR239" s="64">
        <f t="shared" si="1028"/>
        <v>31</v>
      </c>
      <c r="AS239" s="64">
        <f t="shared" si="1029"/>
        <v>0</v>
      </c>
      <c r="AT239" s="64">
        <f t="shared" si="1030"/>
        <v>0</v>
      </c>
      <c r="AU239" s="64">
        <f t="shared" si="1031"/>
        <v>0</v>
      </c>
      <c r="AV239" s="64">
        <f t="shared" si="1032"/>
        <v>0</v>
      </c>
      <c r="AW239" s="64">
        <f t="shared" si="1033"/>
        <v>31</v>
      </c>
      <c r="AX239" s="64">
        <f t="shared" si="1034"/>
        <v>0</v>
      </c>
      <c r="AY239" s="65">
        <f t="shared" si="1035"/>
        <v>0</v>
      </c>
      <c r="AZ239" s="66"/>
      <c r="BA239" s="66"/>
      <c r="BB239" s="66"/>
      <c r="BC239" s="67">
        <f t="shared" si="1036"/>
        <v>0</v>
      </c>
      <c r="BD239" s="64">
        <f t="shared" si="1037"/>
        <v>0</v>
      </c>
      <c r="BE239" s="68"/>
      <c r="BF239" s="68"/>
      <c r="BG239" s="85"/>
      <c r="BH239" s="85"/>
      <c r="BI239" s="85"/>
      <c r="BJ239" s="85">
        <f t="shared" si="1653"/>
        <v>0</v>
      </c>
      <c r="BK239" s="85"/>
      <c r="BL239" s="87">
        <f t="shared" si="1654"/>
        <v>0</v>
      </c>
    </row>
    <row r="240" spans="1:64" s="1" customFormat="1" ht="45" customHeight="1" x14ac:dyDescent="0.45">
      <c r="A240" s="3">
        <v>154</v>
      </c>
      <c r="B240" s="38" t="s">
        <v>124</v>
      </c>
      <c r="C240" s="16">
        <v>1031</v>
      </c>
      <c r="D240" s="17" t="s">
        <v>123</v>
      </c>
      <c r="E240" s="16">
        <v>8</v>
      </c>
      <c r="F240" s="3">
        <v>107030001</v>
      </c>
      <c r="G240" s="4"/>
      <c r="H240" s="6" t="s">
        <v>226</v>
      </c>
      <c r="I240" s="6" t="s">
        <v>226</v>
      </c>
      <c r="J240" s="6" t="s">
        <v>226</v>
      </c>
      <c r="K240" s="6">
        <v>8</v>
      </c>
      <c r="L240" s="6">
        <v>8</v>
      </c>
      <c r="M240" s="7">
        <v>8</v>
      </c>
      <c r="N240" s="7" t="s">
        <v>225</v>
      </c>
      <c r="O240" s="6" t="s">
        <v>226</v>
      </c>
      <c r="P240" s="6" t="s">
        <v>226</v>
      </c>
      <c r="Q240" s="6" t="s">
        <v>226</v>
      </c>
      <c r="R240" s="6" t="s">
        <v>226</v>
      </c>
      <c r="S240" s="6" t="s">
        <v>226</v>
      </c>
      <c r="T240" s="7" t="s">
        <v>226</v>
      </c>
      <c r="U240" s="7" t="s">
        <v>226</v>
      </c>
      <c r="V240" s="6"/>
      <c r="W240" s="6"/>
      <c r="X240" s="6"/>
      <c r="Y240" s="6"/>
      <c r="Z240" s="6"/>
      <c r="AA240" s="7"/>
      <c r="AB240" s="7"/>
      <c r="AC240" s="6"/>
      <c r="AD240" s="6"/>
      <c r="AE240" s="6"/>
      <c r="AF240" s="6"/>
      <c r="AG240" s="6"/>
      <c r="AH240" s="7"/>
      <c r="AI240" s="7"/>
      <c r="AJ240" s="6"/>
      <c r="AK240" s="7"/>
      <c r="AL240" s="6"/>
      <c r="AM240" s="63">
        <f t="shared" si="1023"/>
        <v>4</v>
      </c>
      <c r="AN240" s="64">
        <f t="shared" si="1024"/>
        <v>0</v>
      </c>
      <c r="AO240" s="64">
        <f t="shared" si="1025"/>
        <v>0</v>
      </c>
      <c r="AP240" s="64">
        <f t="shared" si="1026"/>
        <v>0</v>
      </c>
      <c r="AQ240" s="64">
        <f t="shared" si="1027"/>
        <v>0</v>
      </c>
      <c r="AR240" s="64">
        <f t="shared" si="1028"/>
        <v>0</v>
      </c>
      <c r="AS240" s="64">
        <f t="shared" si="1029"/>
        <v>0</v>
      </c>
      <c r="AT240" s="64">
        <f t="shared" si="1030"/>
        <v>0</v>
      </c>
      <c r="AU240" s="64">
        <f t="shared" si="1031"/>
        <v>0</v>
      </c>
      <c r="AV240" s="64">
        <f t="shared" si="1032"/>
        <v>10</v>
      </c>
      <c r="AW240" s="64">
        <f t="shared" si="1033"/>
        <v>14</v>
      </c>
      <c r="AX240" s="64">
        <f t="shared" si="1034"/>
        <v>32</v>
      </c>
      <c r="AY240" s="65">
        <f t="shared" si="1035"/>
        <v>24</v>
      </c>
      <c r="AZ240" s="66"/>
      <c r="BA240" s="66"/>
      <c r="BB240" s="66"/>
      <c r="BC240" s="67">
        <f t="shared" si="1036"/>
        <v>0</v>
      </c>
      <c r="BD240" s="64">
        <f t="shared" si="1037"/>
        <v>8</v>
      </c>
      <c r="BE240" s="68"/>
      <c r="BF240" s="68"/>
      <c r="BG240" s="85"/>
      <c r="BH240" s="85"/>
      <c r="BI240" s="85"/>
      <c r="BJ240" s="85">
        <f t="shared" si="1653"/>
        <v>0</v>
      </c>
      <c r="BK240" s="85"/>
      <c r="BL240" s="87">
        <f t="shared" si="1654"/>
        <v>0</v>
      </c>
    </row>
    <row r="241" spans="1:64" s="1" customFormat="1" ht="45" customHeight="1" x14ac:dyDescent="0.45">
      <c r="A241" s="3"/>
      <c r="B241" s="38" t="s">
        <v>124</v>
      </c>
      <c r="C241" s="16">
        <v>1031</v>
      </c>
      <c r="D241" s="17" t="s">
        <v>123</v>
      </c>
      <c r="E241" s="16">
        <v>8</v>
      </c>
      <c r="F241" s="3">
        <v>107060001</v>
      </c>
      <c r="G241" s="4"/>
      <c r="H241" s="6"/>
      <c r="I241" s="6"/>
      <c r="J241" s="6"/>
      <c r="K241" s="6"/>
      <c r="L241" s="6"/>
      <c r="M241" s="7"/>
      <c r="N241" s="7"/>
      <c r="O241" s="6"/>
      <c r="P241" s="6"/>
      <c r="Q241" s="6"/>
      <c r="R241" s="6"/>
      <c r="S241" s="6"/>
      <c r="T241" s="7"/>
      <c r="U241" s="7"/>
      <c r="V241" s="6" t="s">
        <v>225</v>
      </c>
      <c r="W241" s="6">
        <v>11</v>
      </c>
      <c r="X241" s="6">
        <v>11</v>
      </c>
      <c r="Y241" s="6">
        <v>11</v>
      </c>
      <c r="Z241" s="6">
        <v>11</v>
      </c>
      <c r="AA241" s="7">
        <v>11</v>
      </c>
      <c r="AB241" s="7">
        <v>11</v>
      </c>
      <c r="AC241" s="6">
        <v>11</v>
      </c>
      <c r="AD241" s="6">
        <v>11</v>
      </c>
      <c r="AE241" s="6">
        <v>11</v>
      </c>
      <c r="AF241" s="6">
        <v>11</v>
      </c>
      <c r="AG241" s="6">
        <v>11</v>
      </c>
      <c r="AH241" s="7">
        <v>11</v>
      </c>
      <c r="AI241" s="7">
        <v>11</v>
      </c>
      <c r="AJ241" s="6">
        <v>11</v>
      </c>
      <c r="AK241" s="7">
        <v>11</v>
      </c>
      <c r="AL241" s="6">
        <v>11</v>
      </c>
      <c r="AM241" s="63">
        <f t="shared" ref="AM241" si="1655">COUNT(H241:AL241)+COUNTIF(H241:AL241,"8д")+COUNTIF(H241:AL241,"8/3")+COUNTIF(H241:AL241,"3/8")+COUNTIF(H241:AL241,"4/8")+COUNTIF(H241:AL241,"8/4")+COUNTIF(H241:AL241,"3/6")+COUNTIF(H241:AL241,"10/1")+COUNTIF(H241:AL241,"5/6")+COUNTIF(H241:AL241,"6/5")+COUNTIF(H241:AL241,"7/4")+COUNTIF(H241:AL241,"4/7")+COUNTIF(H241:AL241,"4д")+COUNTIF(H241:AL241,"2/9")+COUNTIF(H241:AL241,"2д")+COUNTIF(H241:AL241,"4/6")+COUNTIF(H241:AL241,"2/8")+COUNTIF(H241:AL241,"2/1")+COUNTIF(H241:AL241,"6/3")</f>
        <v>17</v>
      </c>
      <c r="AN241" s="64">
        <f t="shared" ref="AN241" si="1656">COUNTIF(H241:AL241,"О")</f>
        <v>0</v>
      </c>
      <c r="AO241" s="64">
        <f t="shared" ref="AO241" si="1657">COUNTIF(H241:AL241,"Р")</f>
        <v>0</v>
      </c>
      <c r="AP241" s="64">
        <f t="shared" ref="AP241" si="1658">COUNTIF(H241:AL241,"Б")</f>
        <v>0</v>
      </c>
      <c r="AQ241" s="64">
        <f t="shared" ref="AQ241" si="1659">COUNTIF(H241:AL241,"Г")+COUNTIF(H241:AL241,"Д")</f>
        <v>0</v>
      </c>
      <c r="AR241" s="64">
        <f t="shared" ref="AR241" si="1660">COUNTIF(H241:AL241,"А")</f>
        <v>0</v>
      </c>
      <c r="AS241" s="64">
        <f t="shared" ref="AS241" si="1661">COUNTIF(H241:AL241,"У")</f>
        <v>0</v>
      </c>
      <c r="AT241" s="64">
        <f t="shared" ref="AT241" si="1662">COUNTIF(H241:AL241,"П")</f>
        <v>0</v>
      </c>
      <c r="AU241" s="64">
        <f t="shared" ref="AU241" si="1663">COUNTIF(H241:AL241,"К")+COUNTIF(H241:AL241,"Кд")</f>
        <v>0</v>
      </c>
      <c r="AV241" s="64">
        <f t="shared" ref="AV241" si="1664">COUNTIF(H241:AL241,"В")</f>
        <v>0</v>
      </c>
      <c r="AW241" s="64">
        <f t="shared" ref="AW241" si="1665">SUM(AM241:AV241)</f>
        <v>17</v>
      </c>
      <c r="AX241" s="64">
        <f t="shared" ref="AX241" si="1666">AY241+BD241</f>
        <v>184</v>
      </c>
      <c r="AY241" s="65">
        <f t="shared" ref="AY241" si="1667">SUM(H241:AL241)+COUNTIF(H241:AL241,"8/3")*11+COUNTIF(H241:AL241,"3/8")*11+COUNTIF(H241:AL241,"4/8")*12+COUNTIF(H241:AL241,"8/4")*12+COUNTIF(H241:AL241,"2/9")*11+COUNTIF(H241:AL241,"4/7")*11+COUNTIF(H241:AL241,"7/4")*11+COUNTIF(H241:AL241,"6/5")*11+COUNTIF(H241:AL241,"5/6")*11+COUNTIF(H241:AL241,"4/6")*10+COUNTIF(H241:AL241,"2/1")*3+COUNTIF(H241:AL241,"6/3")*9+COUNTIF(H241:AL241,"2/8")*10+COUNTIF(H241:AL241,"1/10")*11</f>
        <v>176</v>
      </c>
      <c r="AZ241" s="66"/>
      <c r="BA241" s="66"/>
      <c r="BB241" s="66">
        <v>11</v>
      </c>
      <c r="BC241" s="67">
        <f t="shared" ref="BC241" si="1668">COUNTIF(H241:AL241,"8/3")*8+COUNTIF(H241:AL241,"3/8")*3+COUNTIF(H241:AL241,"4/8")*4+COUNTIF(H241:AL241,"8/4")*8+COUNTIF(H241:AL241,"2/9")*2+COUNTIF(H241:AL241,"4/7")*4+COUNTIF(H241:AL241,"7/4")*7+COUNTIF(H241:AL241,"6/5")*6+COUNTIF(H241:AL241,"5/6")*5+COUNTIF(H241:AL241,"4/6")*4+COUNTIF(H241:AL241,"2/1")*2+COUNTIF(H241:AL241,"6/3")*6+COUNTIF(H241:AL241,"2/8")*2+COUNTIF(H241:AL241,"1/10")*1</f>
        <v>0</v>
      </c>
      <c r="BD241" s="64">
        <f t="shared" ref="BD241" si="1669">COUNTIF(H241:AL241,"8д")*8+COUNTIF(H241:AL241,"3д")*3+COUNTIF(H241:AL241,"4д")*4+COUNTIF(H241:AL241,"5д")*5+COUNTIF(H241:AL241,"6д")*6+COUNTIF(H241:AL241,"7д")*7+COUNTIF(H241:AL241,"2д")*2+COUNTIF(H241:AL241,"1д")*1</f>
        <v>8</v>
      </c>
      <c r="BE241" s="68"/>
      <c r="BF241" s="68"/>
      <c r="BG241" s="85">
        <f>95734/163.33*AY241</f>
        <v>103160.37470152452</v>
      </c>
      <c r="BH241" s="85">
        <f>95734/163.33*BB241/2</f>
        <v>3223.7617094226412</v>
      </c>
      <c r="BI241" s="85">
        <f>95734/163.33*BD241</f>
        <v>4689.107940978387</v>
      </c>
      <c r="BJ241" s="85">
        <f t="shared" si="1653"/>
        <v>20632.074940304905</v>
      </c>
      <c r="BK241" s="85"/>
      <c r="BL241" s="87">
        <f t="shared" si="1654"/>
        <v>131705.31929223044</v>
      </c>
    </row>
    <row r="242" spans="1:64" s="1" customFormat="1" ht="69.75" x14ac:dyDescent="0.45">
      <c r="A242" s="3">
        <v>155</v>
      </c>
      <c r="B242" s="38" t="s">
        <v>69</v>
      </c>
      <c r="C242" s="16">
        <v>2841</v>
      </c>
      <c r="D242" s="5" t="s">
        <v>70</v>
      </c>
      <c r="E242" s="16"/>
      <c r="F242" s="3">
        <v>107030001</v>
      </c>
      <c r="G242" s="4"/>
      <c r="H242" s="6">
        <v>8</v>
      </c>
      <c r="I242" s="6">
        <v>8</v>
      </c>
      <c r="J242" s="6">
        <v>8</v>
      </c>
      <c r="K242" s="6">
        <v>8</v>
      </c>
      <c r="L242" s="6">
        <v>8</v>
      </c>
      <c r="M242" s="7" t="s">
        <v>226</v>
      </c>
      <c r="N242" s="7" t="s">
        <v>226</v>
      </c>
      <c r="O242" s="6">
        <v>8</v>
      </c>
      <c r="P242" s="6">
        <v>8</v>
      </c>
      <c r="Q242" s="6">
        <v>8</v>
      </c>
      <c r="R242" s="6">
        <v>8</v>
      </c>
      <c r="S242" s="6">
        <v>8</v>
      </c>
      <c r="T242" s="7" t="s">
        <v>226</v>
      </c>
      <c r="U242" s="7" t="s">
        <v>226</v>
      </c>
      <c r="V242" s="6">
        <v>8</v>
      </c>
      <c r="W242" s="6">
        <v>8</v>
      </c>
      <c r="X242" s="6">
        <v>8</v>
      </c>
      <c r="Y242" s="6">
        <v>8</v>
      </c>
      <c r="Z242" s="6">
        <v>8</v>
      </c>
      <c r="AA242" s="7" t="s">
        <v>226</v>
      </c>
      <c r="AB242" s="7" t="s">
        <v>226</v>
      </c>
      <c r="AC242" s="6">
        <v>8</v>
      </c>
      <c r="AD242" s="6">
        <v>8</v>
      </c>
      <c r="AE242" s="6">
        <v>8</v>
      </c>
      <c r="AF242" s="6">
        <v>8</v>
      </c>
      <c r="AG242" s="6">
        <v>8</v>
      </c>
      <c r="AH242" s="7" t="s">
        <v>226</v>
      </c>
      <c r="AI242" s="7" t="s">
        <v>226</v>
      </c>
      <c r="AJ242" s="6">
        <v>8</v>
      </c>
      <c r="AK242" s="7" t="s">
        <v>226</v>
      </c>
      <c r="AL242" s="6">
        <v>8</v>
      </c>
      <c r="AM242" s="63">
        <f t="shared" si="1023"/>
        <v>22</v>
      </c>
      <c r="AN242" s="64">
        <f t="shared" si="1024"/>
        <v>0</v>
      </c>
      <c r="AO242" s="64">
        <f t="shared" si="1025"/>
        <v>0</v>
      </c>
      <c r="AP242" s="64">
        <f t="shared" si="1026"/>
        <v>0</v>
      </c>
      <c r="AQ242" s="64">
        <f t="shared" si="1027"/>
        <v>0</v>
      </c>
      <c r="AR242" s="64">
        <f t="shared" si="1028"/>
        <v>0</v>
      </c>
      <c r="AS242" s="64">
        <f t="shared" si="1029"/>
        <v>0</v>
      </c>
      <c r="AT242" s="64">
        <f t="shared" si="1030"/>
        <v>0</v>
      </c>
      <c r="AU242" s="64">
        <f t="shared" si="1031"/>
        <v>0</v>
      </c>
      <c r="AV242" s="64">
        <f t="shared" si="1032"/>
        <v>9</v>
      </c>
      <c r="AW242" s="64">
        <f t="shared" si="1033"/>
        <v>31</v>
      </c>
      <c r="AX242" s="64">
        <f t="shared" si="1034"/>
        <v>176</v>
      </c>
      <c r="AY242" s="65">
        <f t="shared" si="1035"/>
        <v>176</v>
      </c>
      <c r="AZ242" s="66"/>
      <c r="BA242" s="66"/>
      <c r="BB242" s="66"/>
      <c r="BC242" s="67">
        <f t="shared" si="1036"/>
        <v>0</v>
      </c>
      <c r="BD242" s="64">
        <f t="shared" si="1037"/>
        <v>0</v>
      </c>
      <c r="BE242" s="68"/>
      <c r="BF242" s="68"/>
      <c r="BG242" s="85"/>
      <c r="BH242" s="85"/>
      <c r="BI242" s="85"/>
      <c r="BJ242" s="85"/>
      <c r="BK242" s="85"/>
    </row>
    <row r="243" spans="1:64" s="1" customFormat="1" ht="39.950000000000003" customHeight="1" x14ac:dyDescent="0.45">
      <c r="A243" s="3">
        <v>156</v>
      </c>
      <c r="B243" s="38" t="s">
        <v>64</v>
      </c>
      <c r="C243" s="16">
        <v>1033</v>
      </c>
      <c r="D243" s="5" t="s">
        <v>65</v>
      </c>
      <c r="E243" s="16"/>
      <c r="F243" s="3">
        <v>107030001</v>
      </c>
      <c r="G243" s="4"/>
      <c r="H243" s="8" t="s">
        <v>235</v>
      </c>
      <c r="I243" s="8" t="s">
        <v>235</v>
      </c>
      <c r="J243" s="8" t="s">
        <v>235</v>
      </c>
      <c r="K243" s="8" t="s">
        <v>235</v>
      </c>
      <c r="L243" s="8" t="s">
        <v>235</v>
      </c>
      <c r="M243" s="13" t="s">
        <v>235</v>
      </c>
      <c r="N243" s="13" t="s">
        <v>235</v>
      </c>
      <c r="O243" s="8" t="s">
        <v>235</v>
      </c>
      <c r="P243" s="8" t="s">
        <v>235</v>
      </c>
      <c r="Q243" s="8" t="s">
        <v>235</v>
      </c>
      <c r="R243" s="8" t="s">
        <v>235</v>
      </c>
      <c r="S243" s="8" t="s">
        <v>235</v>
      </c>
      <c r="T243" s="13" t="s">
        <v>235</v>
      </c>
      <c r="U243" s="13" t="s">
        <v>235</v>
      </c>
      <c r="V243" s="8" t="s">
        <v>235</v>
      </c>
      <c r="W243" s="8" t="s">
        <v>235</v>
      </c>
      <c r="X243" s="8" t="s">
        <v>235</v>
      </c>
      <c r="Y243" s="8" t="s">
        <v>235</v>
      </c>
      <c r="Z243" s="8" t="s">
        <v>235</v>
      </c>
      <c r="AA243" s="13" t="s">
        <v>235</v>
      </c>
      <c r="AB243" s="13" t="s">
        <v>235</v>
      </c>
      <c r="AC243" s="8" t="s">
        <v>235</v>
      </c>
      <c r="AD243" s="8" t="s">
        <v>235</v>
      </c>
      <c r="AE243" s="8" t="s">
        <v>235</v>
      </c>
      <c r="AF243" s="8" t="s">
        <v>235</v>
      </c>
      <c r="AG243" s="8" t="s">
        <v>235</v>
      </c>
      <c r="AH243" s="13" t="s">
        <v>235</v>
      </c>
      <c r="AI243" s="13" t="s">
        <v>235</v>
      </c>
      <c r="AJ243" s="8" t="s">
        <v>235</v>
      </c>
      <c r="AK243" s="13" t="s">
        <v>235</v>
      </c>
      <c r="AL243" s="8" t="s">
        <v>235</v>
      </c>
      <c r="AM243" s="63">
        <f t="shared" ref="AM243:AM290" si="1670">COUNT(H243:AL243)+COUNTIF(H243:AL243,"8д")+COUNTIF(H243:AL243,"8/3")+COUNTIF(H243:AL243,"3/8")+COUNTIF(H243:AL243,"4/8")+COUNTIF(H243:AL243,"8/4")+COUNTIF(H243:AL243,"3/6")+COUNTIF(H243:AL243,"10/1")+COUNTIF(H243:AL243,"5/6")+COUNTIF(H243:AL243,"6/5")+COUNTIF(H243:AL243,"7/4")+COUNTIF(H243:AL243,"4/7")+COUNTIF(H243:AL243,"4д")+COUNTIF(H243:AL243,"2/9")+COUNTIF(H243:AL243,"2д")+COUNTIF(H243:AL243,"4/6")+COUNTIF(H243:AL243,"2/8")+COUNTIF(H243:AL243,"2/1")+COUNTIF(H243:AL243,"6/3")</f>
        <v>0</v>
      </c>
      <c r="AN243" s="64">
        <f t="shared" ref="AN243:AN290" si="1671">COUNTIF(H243:AL243,"О")</f>
        <v>0</v>
      </c>
      <c r="AO243" s="64">
        <f t="shared" ref="AO243:AO290" si="1672">COUNTIF(H243:AL243,"Р")</f>
        <v>31</v>
      </c>
      <c r="AP243" s="64">
        <f t="shared" ref="AP243:AP290" si="1673">COUNTIF(H243:AL243,"Б")</f>
        <v>0</v>
      </c>
      <c r="AQ243" s="64">
        <f t="shared" ref="AQ243:AQ290" si="1674">COUNTIF(H243:AL243,"Г")+COUNTIF(H243:AL243,"Д")</f>
        <v>0</v>
      </c>
      <c r="AR243" s="64">
        <f t="shared" ref="AR243:AR290" si="1675">COUNTIF(H243:AL243,"А")</f>
        <v>0</v>
      </c>
      <c r="AS243" s="64">
        <f t="shared" ref="AS243:AS290" si="1676">COUNTIF(H243:AL243,"У")</f>
        <v>0</v>
      </c>
      <c r="AT243" s="64">
        <f t="shared" ref="AT243:AT290" si="1677">COUNTIF(H243:AL243,"П")</f>
        <v>0</v>
      </c>
      <c r="AU243" s="64">
        <f t="shared" ref="AU243:AU290" si="1678">COUNTIF(H243:AL243,"К")+COUNTIF(H243:AL243,"Кд")</f>
        <v>0</v>
      </c>
      <c r="AV243" s="64">
        <f t="shared" ref="AV243:AV290" si="1679">COUNTIF(H243:AL243,"В")</f>
        <v>0</v>
      </c>
      <c r="AW243" s="64">
        <f t="shared" ref="AW243:AW290" si="1680">SUM(AM243:AV243)</f>
        <v>31</v>
      </c>
      <c r="AX243" s="64">
        <f t="shared" ref="AX243:AX290" si="1681">AY243+BD243</f>
        <v>0</v>
      </c>
      <c r="AY243" s="65">
        <f t="shared" ref="AY243:AY290" si="1682">SUM(H243:AL243)+COUNTIF(H243:AL243,"8/3")*11+COUNTIF(H243:AL243,"3/8")*11+COUNTIF(H243:AL243,"4/8")*12+COUNTIF(H243:AL243,"8/4")*12+COUNTIF(H243:AL243,"2/9")*11+COUNTIF(H243:AL243,"4/7")*11+COUNTIF(H243:AL243,"7/4")*11+COUNTIF(H243:AL243,"6/5")*11+COUNTIF(H243:AL243,"5/6")*11+COUNTIF(H243:AL243,"4/6")*10+COUNTIF(H243:AL243,"2/1")*3+COUNTIF(H243:AL243,"6/3")*9+COUNTIF(H243:AL243,"2/8")*10+COUNTIF(H243:AL243,"1/10")*11</f>
        <v>0</v>
      </c>
      <c r="AZ243" s="66"/>
      <c r="BA243" s="66"/>
      <c r="BB243" s="66"/>
      <c r="BC243" s="67">
        <f t="shared" ref="BC243:BC290" si="1683">COUNTIF(H243:AL243,"8/3")*8+COUNTIF(H243:AL243,"3/8")*3+COUNTIF(H243:AL243,"4/8")*4+COUNTIF(H243:AL243,"8/4")*8+COUNTIF(H243:AL243,"2/9")*2+COUNTIF(H243:AL243,"4/7")*4+COUNTIF(H243:AL243,"7/4")*7+COUNTIF(H243:AL243,"6/5")*6+COUNTIF(H243:AL243,"5/6")*5+COUNTIF(H243:AL243,"4/6")*4+COUNTIF(H243:AL243,"2/1")*2+COUNTIF(H243:AL243,"6/3")*6+COUNTIF(H243:AL243,"2/8")*2+COUNTIF(H243:AL243,"1/10")*1</f>
        <v>0</v>
      </c>
      <c r="BD243" s="64">
        <f t="shared" ref="BD243:BD290" si="1684">COUNTIF(H243:AL243,"8д")*8+COUNTIF(H243:AL243,"3д")*3+COUNTIF(H243:AL243,"4д")*4+COUNTIF(H243:AL243,"5д")*5+COUNTIF(H243:AL243,"6д")*6+COUNTIF(H243:AL243,"7д")*7+COUNTIF(H243:AL243,"2д")*2+COUNTIF(H243:AL243,"1д")*1</f>
        <v>0</v>
      </c>
      <c r="BE243" s="68"/>
      <c r="BF243" s="68"/>
      <c r="BG243" s="85"/>
      <c r="BH243" s="85"/>
      <c r="BI243" s="85"/>
      <c r="BJ243" s="85"/>
      <c r="BK243" s="85"/>
    </row>
    <row r="244" spans="1:64" s="1" customFormat="1" ht="39.950000000000003" customHeight="1" x14ac:dyDescent="0.45">
      <c r="A244" s="3">
        <v>157</v>
      </c>
      <c r="B244" s="38" t="s">
        <v>245</v>
      </c>
      <c r="C244" s="16">
        <v>1922</v>
      </c>
      <c r="D244" s="5" t="s">
        <v>173</v>
      </c>
      <c r="E244" s="16">
        <v>3</v>
      </c>
      <c r="F244" s="3">
        <v>107060001</v>
      </c>
      <c r="G244" s="4"/>
      <c r="H244" s="6"/>
      <c r="I244" s="6"/>
      <c r="J244" s="6"/>
      <c r="K244" s="6"/>
      <c r="L244" s="6" t="s">
        <v>226</v>
      </c>
      <c r="M244" s="7" t="s">
        <v>226</v>
      </c>
      <c r="N244" s="7">
        <v>8</v>
      </c>
      <c r="O244" s="6">
        <v>8</v>
      </c>
      <c r="P244" s="6">
        <v>8</v>
      </c>
      <c r="Q244" s="6">
        <v>8</v>
      </c>
      <c r="R244" s="6" t="s">
        <v>226</v>
      </c>
      <c r="S244" s="6"/>
      <c r="T244" s="7"/>
      <c r="U244" s="7"/>
      <c r="V244" s="6"/>
      <c r="W244" s="6"/>
      <c r="X244" s="6"/>
      <c r="Y244" s="6"/>
      <c r="Z244" s="6"/>
      <c r="AA244" s="7"/>
      <c r="AB244" s="7"/>
      <c r="AC244" s="6"/>
      <c r="AD244" s="6"/>
      <c r="AE244" s="6"/>
      <c r="AF244" s="6"/>
      <c r="AG244" s="6"/>
      <c r="AH244" s="7"/>
      <c r="AI244" s="7"/>
      <c r="AJ244" s="6"/>
      <c r="AK244" s="7"/>
      <c r="AL244" s="6"/>
      <c r="AM244" s="63">
        <f t="shared" ref="AM244" si="1685">COUNT(H244:AL244)+COUNTIF(H244:AL244,"8д")+COUNTIF(H244:AL244,"8/3")+COUNTIF(H244:AL244,"3/8")+COUNTIF(H244:AL244,"4/8")+COUNTIF(H244:AL244,"8/4")+COUNTIF(H244:AL244,"3/6")+COUNTIF(H244:AL244,"10/1")+COUNTIF(H244:AL244,"5/6")+COUNTIF(H244:AL244,"6/5")+COUNTIF(H244:AL244,"7/4")+COUNTIF(H244:AL244,"4/7")+COUNTIF(H244:AL244,"4д")+COUNTIF(H244:AL244,"2/9")+COUNTIF(H244:AL244,"2д")+COUNTIF(H244:AL244,"4/6")+COUNTIF(H244:AL244,"2/8")+COUNTIF(H244:AL244,"2/1")+COUNTIF(H244:AL244,"6/3")</f>
        <v>4</v>
      </c>
      <c r="AN244" s="64">
        <f t="shared" ref="AN244" si="1686">COUNTIF(H244:AL244,"О")</f>
        <v>0</v>
      </c>
      <c r="AO244" s="64">
        <f t="shared" ref="AO244" si="1687">COUNTIF(H244:AL244,"Р")</f>
        <v>0</v>
      </c>
      <c r="AP244" s="64">
        <f t="shared" ref="AP244" si="1688">COUNTIF(H244:AL244,"Б")</f>
        <v>0</v>
      </c>
      <c r="AQ244" s="64">
        <f t="shared" ref="AQ244" si="1689">COUNTIF(H244:AL244,"Г")+COUNTIF(H244:AL244,"Д")</f>
        <v>0</v>
      </c>
      <c r="AR244" s="64">
        <f t="shared" ref="AR244" si="1690">COUNTIF(H244:AL244,"А")</f>
        <v>0</v>
      </c>
      <c r="AS244" s="64">
        <f t="shared" ref="AS244" si="1691">COUNTIF(H244:AL244,"У")</f>
        <v>0</v>
      </c>
      <c r="AT244" s="64">
        <f t="shared" ref="AT244" si="1692">COUNTIF(H244:AL244,"П")</f>
        <v>0</v>
      </c>
      <c r="AU244" s="64">
        <f t="shared" ref="AU244" si="1693">COUNTIF(H244:AL244,"К")+COUNTIF(H244:AL244,"Кд")</f>
        <v>0</v>
      </c>
      <c r="AV244" s="64">
        <f t="shared" ref="AV244" si="1694">COUNTIF(H244:AL244,"В")</f>
        <v>3</v>
      </c>
      <c r="AW244" s="64">
        <f t="shared" ref="AW244" si="1695">SUM(AM244:AV244)</f>
        <v>7</v>
      </c>
      <c r="AX244" s="64">
        <f t="shared" ref="AX244" si="1696">AY244+BD244</f>
        <v>32</v>
      </c>
      <c r="AY244" s="65">
        <f t="shared" ref="AY244" si="1697">SUM(H244:AL244)+COUNTIF(H244:AL244,"8/3")*11+COUNTIF(H244:AL244,"3/8")*11+COUNTIF(H244:AL244,"4/8")*12+COUNTIF(H244:AL244,"8/4")*12+COUNTIF(H244:AL244,"2/9")*11+COUNTIF(H244:AL244,"4/7")*11+COUNTIF(H244:AL244,"7/4")*11+COUNTIF(H244:AL244,"6/5")*11+COUNTIF(H244:AL244,"5/6")*11+COUNTIF(H244:AL244,"4/6")*10+COUNTIF(H244:AL244,"2/1")*3+COUNTIF(H244:AL244,"6/3")*9+COUNTIF(H244:AL244,"2/8")*10+COUNTIF(H244:AL244,"1/10")*11</f>
        <v>32</v>
      </c>
      <c r="AZ244" s="66"/>
      <c r="BA244" s="66"/>
      <c r="BB244" s="66"/>
      <c r="BC244" s="67">
        <f t="shared" ref="BC244" si="1698">COUNTIF(H244:AL244,"8/3")*8+COUNTIF(H244:AL244,"3/8")*3+COUNTIF(H244:AL244,"4/8")*4+COUNTIF(H244:AL244,"8/4")*8+COUNTIF(H244:AL244,"2/9")*2+COUNTIF(H244:AL244,"4/7")*4+COUNTIF(H244:AL244,"7/4")*7+COUNTIF(H244:AL244,"6/5")*6+COUNTIF(H244:AL244,"5/6")*5+COUNTIF(H244:AL244,"4/6")*4+COUNTIF(H244:AL244,"2/1")*2+COUNTIF(H244:AL244,"6/3")*6+COUNTIF(H244:AL244,"2/8")*2+COUNTIF(H244:AL244,"1/10")*1</f>
        <v>0</v>
      </c>
      <c r="BD244" s="64">
        <f t="shared" ref="BD244" si="1699">COUNTIF(H244:AL244,"8д")*8+COUNTIF(H244:AL244,"3д")*3+COUNTIF(H244:AL244,"4д")*4+COUNTIF(H244:AL244,"5д")*5+COUNTIF(H244:AL244,"6д")*6+COUNTIF(H244:AL244,"7д")*7+COUNTIF(H244:AL244,"2д")*2+COUNTIF(H244:AL244,"1д")*1</f>
        <v>0</v>
      </c>
      <c r="BE244" s="68"/>
      <c r="BF244" s="68"/>
      <c r="BG244" s="85"/>
      <c r="BH244" s="85"/>
      <c r="BI244" s="85"/>
      <c r="BJ244" s="85"/>
      <c r="BK244" s="85"/>
    </row>
    <row r="245" spans="1:64" s="1" customFormat="1" ht="39.950000000000003" customHeight="1" x14ac:dyDescent="0.45">
      <c r="A245" s="3">
        <v>158</v>
      </c>
      <c r="B245" s="36" t="s">
        <v>90</v>
      </c>
      <c r="C245" s="34">
        <v>1035</v>
      </c>
      <c r="D245" s="30" t="s">
        <v>89</v>
      </c>
      <c r="E245" s="34">
        <v>9</v>
      </c>
      <c r="F245" s="12">
        <v>107030001</v>
      </c>
      <c r="G245" s="8"/>
      <c r="H245" s="6" t="s">
        <v>225</v>
      </c>
      <c r="I245" s="6" t="s">
        <v>226</v>
      </c>
      <c r="J245" s="6" t="s">
        <v>226</v>
      </c>
      <c r="K245" s="6" t="s">
        <v>226</v>
      </c>
      <c r="L245" s="6" t="s">
        <v>226</v>
      </c>
      <c r="M245" s="7" t="s">
        <v>226</v>
      </c>
      <c r="N245" s="7" t="s">
        <v>226</v>
      </c>
      <c r="O245" s="6" t="s">
        <v>226</v>
      </c>
      <c r="P245" s="6" t="s">
        <v>226</v>
      </c>
      <c r="Q245" s="6" t="s">
        <v>226</v>
      </c>
      <c r="R245" s="6" t="s">
        <v>226</v>
      </c>
      <c r="S245" s="6" t="s">
        <v>226</v>
      </c>
      <c r="T245" s="7" t="s">
        <v>226</v>
      </c>
      <c r="U245" s="7" t="s">
        <v>225</v>
      </c>
      <c r="V245" s="6">
        <v>11</v>
      </c>
      <c r="W245" s="6">
        <v>11</v>
      </c>
      <c r="X245" s="6">
        <v>11</v>
      </c>
      <c r="Y245" s="6"/>
      <c r="Z245" s="6">
        <v>11</v>
      </c>
      <c r="AA245" s="7">
        <v>11</v>
      </c>
      <c r="AB245" s="7">
        <v>11</v>
      </c>
      <c r="AC245" s="6">
        <v>11</v>
      </c>
      <c r="AD245" s="6">
        <v>11</v>
      </c>
      <c r="AE245" s="6">
        <v>11</v>
      </c>
      <c r="AF245" s="6">
        <v>11</v>
      </c>
      <c r="AG245" s="6">
        <v>11</v>
      </c>
      <c r="AH245" s="7"/>
      <c r="AI245" s="7"/>
      <c r="AJ245" s="6">
        <v>11</v>
      </c>
      <c r="AK245" s="7">
        <v>11</v>
      </c>
      <c r="AL245" s="6">
        <v>11</v>
      </c>
      <c r="AM245" s="63">
        <f t="shared" si="1670"/>
        <v>16</v>
      </c>
      <c r="AN245" s="64">
        <f t="shared" si="1671"/>
        <v>0</v>
      </c>
      <c r="AO245" s="64">
        <f t="shared" si="1672"/>
        <v>0</v>
      </c>
      <c r="AP245" s="64">
        <f t="shared" si="1673"/>
        <v>0</v>
      </c>
      <c r="AQ245" s="64">
        <f t="shared" si="1674"/>
        <v>0</v>
      </c>
      <c r="AR245" s="64">
        <f t="shared" si="1675"/>
        <v>0</v>
      </c>
      <c r="AS245" s="64">
        <f t="shared" si="1676"/>
        <v>0</v>
      </c>
      <c r="AT245" s="64">
        <f t="shared" si="1677"/>
        <v>0</v>
      </c>
      <c r="AU245" s="64">
        <f t="shared" si="1678"/>
        <v>0</v>
      </c>
      <c r="AV245" s="64">
        <f t="shared" si="1679"/>
        <v>12</v>
      </c>
      <c r="AW245" s="64">
        <f t="shared" si="1680"/>
        <v>28</v>
      </c>
      <c r="AX245" s="64">
        <f t="shared" si="1681"/>
        <v>170</v>
      </c>
      <c r="AY245" s="65">
        <f t="shared" si="1682"/>
        <v>154</v>
      </c>
      <c r="AZ245" s="66"/>
      <c r="BA245" s="66"/>
      <c r="BB245" s="66">
        <v>11</v>
      </c>
      <c r="BC245" s="67">
        <f t="shared" si="1683"/>
        <v>0</v>
      </c>
      <c r="BD245" s="64">
        <f t="shared" si="1684"/>
        <v>16</v>
      </c>
      <c r="BE245" s="68"/>
      <c r="BF245" s="68"/>
      <c r="BG245" s="85"/>
      <c r="BH245" s="85"/>
      <c r="BI245" s="85"/>
      <c r="BJ245" s="85">
        <f t="shared" ref="BJ245:BJ246" si="1700">BG245*0.2</f>
        <v>0</v>
      </c>
      <c r="BK245" s="85"/>
      <c r="BL245" s="87">
        <f t="shared" ref="BL245:BL246" si="1701">BG245+BH245+BI245+BJ245+BK245</f>
        <v>0</v>
      </c>
    </row>
    <row r="246" spans="1:64" s="1" customFormat="1" ht="39.950000000000003" customHeight="1" x14ac:dyDescent="0.45">
      <c r="A246" s="3"/>
      <c r="B246" s="36" t="s">
        <v>90</v>
      </c>
      <c r="C246" s="34">
        <v>1035</v>
      </c>
      <c r="D246" s="30" t="s">
        <v>89</v>
      </c>
      <c r="E246" s="34">
        <v>9</v>
      </c>
      <c r="F246" s="12">
        <v>107060001</v>
      </c>
      <c r="G246" s="8"/>
      <c r="H246" s="6"/>
      <c r="I246" s="6"/>
      <c r="J246" s="6"/>
      <c r="K246" s="6"/>
      <c r="L246" s="6"/>
      <c r="M246" s="7"/>
      <c r="N246" s="7"/>
      <c r="O246" s="6"/>
      <c r="P246" s="6"/>
      <c r="Q246" s="6"/>
      <c r="R246" s="6"/>
      <c r="S246" s="6"/>
      <c r="T246" s="7"/>
      <c r="U246" s="7"/>
      <c r="V246" s="6"/>
      <c r="W246" s="6"/>
      <c r="X246" s="8"/>
      <c r="Y246" s="6">
        <v>11</v>
      </c>
      <c r="Z246" s="8"/>
      <c r="AA246" s="13"/>
      <c r="AB246" s="13"/>
      <c r="AC246" s="8"/>
      <c r="AD246" s="8"/>
      <c r="AE246" s="8"/>
      <c r="AF246" s="8"/>
      <c r="AG246" s="8"/>
      <c r="AH246" s="7">
        <v>11</v>
      </c>
      <c r="AI246" s="7">
        <v>11</v>
      </c>
      <c r="AJ246" s="6"/>
      <c r="AK246" s="7"/>
      <c r="AL246" s="6"/>
      <c r="AM246" s="63">
        <f t="shared" ref="AM246" si="1702">COUNT(H246:AL246)+COUNTIF(H246:AL246,"8д")+COUNTIF(H246:AL246,"8/3")+COUNTIF(H246:AL246,"3/8")+COUNTIF(H246:AL246,"4/8")+COUNTIF(H246:AL246,"8/4")+COUNTIF(H246:AL246,"3/6")+COUNTIF(H246:AL246,"10/1")+COUNTIF(H246:AL246,"5/6")+COUNTIF(H246:AL246,"6/5")+COUNTIF(H246:AL246,"7/4")+COUNTIF(H246:AL246,"4/7")+COUNTIF(H246:AL246,"4д")+COUNTIF(H246:AL246,"2/9")+COUNTIF(H246:AL246,"2д")+COUNTIF(H246:AL246,"4/6")+COUNTIF(H246:AL246,"2/8")+COUNTIF(H246:AL246,"2/1")+COUNTIF(H246:AL246,"6/3")</f>
        <v>3</v>
      </c>
      <c r="AN246" s="64">
        <f t="shared" ref="AN246" si="1703">COUNTIF(H246:AL246,"О")</f>
        <v>0</v>
      </c>
      <c r="AO246" s="64">
        <f t="shared" ref="AO246" si="1704">COUNTIF(H246:AL246,"Р")</f>
        <v>0</v>
      </c>
      <c r="AP246" s="64">
        <f t="shared" ref="AP246" si="1705">COUNTIF(H246:AL246,"Б")</f>
        <v>0</v>
      </c>
      <c r="AQ246" s="64">
        <f t="shared" ref="AQ246" si="1706">COUNTIF(H246:AL246,"Г")+COUNTIF(H246:AL246,"Д")</f>
        <v>0</v>
      </c>
      <c r="AR246" s="64">
        <f t="shared" ref="AR246" si="1707">COUNTIF(H246:AL246,"А")</f>
        <v>0</v>
      </c>
      <c r="AS246" s="64">
        <f t="shared" ref="AS246" si="1708">COUNTIF(H246:AL246,"У")</f>
        <v>0</v>
      </c>
      <c r="AT246" s="64">
        <f t="shared" ref="AT246" si="1709">COUNTIF(H246:AL246,"П")</f>
        <v>0</v>
      </c>
      <c r="AU246" s="64">
        <f t="shared" ref="AU246" si="1710">COUNTIF(H246:AL246,"К")+COUNTIF(H246:AL246,"Кд")</f>
        <v>0</v>
      </c>
      <c r="AV246" s="64">
        <f t="shared" ref="AV246" si="1711">COUNTIF(H246:AL246,"В")</f>
        <v>0</v>
      </c>
      <c r="AW246" s="64">
        <f t="shared" ref="AW246" si="1712">SUM(AM246:AV246)</f>
        <v>3</v>
      </c>
      <c r="AX246" s="64">
        <f t="shared" ref="AX246" si="1713">AY246+BD246</f>
        <v>33</v>
      </c>
      <c r="AY246" s="65">
        <f t="shared" ref="AY246" si="1714">SUM(H246:AL246)+COUNTIF(H246:AL246,"8/3")*11+COUNTIF(H246:AL246,"3/8")*11+COUNTIF(H246:AL246,"4/8")*12+COUNTIF(H246:AL246,"8/4")*12+COUNTIF(H246:AL246,"2/9")*11+COUNTIF(H246:AL246,"4/7")*11+COUNTIF(H246:AL246,"7/4")*11+COUNTIF(H246:AL246,"6/5")*11+COUNTIF(H246:AL246,"5/6")*11+COUNTIF(H246:AL246,"4/6")*10+COUNTIF(H246:AL246,"2/1")*3+COUNTIF(H246:AL246,"6/3")*9+COUNTIF(H246:AL246,"2/8")*10+COUNTIF(H246:AL246,"1/10")*11</f>
        <v>33</v>
      </c>
      <c r="AZ246" s="66"/>
      <c r="BA246" s="66"/>
      <c r="BB246" s="66"/>
      <c r="BC246" s="67">
        <f t="shared" ref="BC246" si="1715">COUNTIF(H246:AL246,"8/3")*8+COUNTIF(H246:AL246,"3/8")*3+COUNTIF(H246:AL246,"4/8")*4+COUNTIF(H246:AL246,"8/4")*8+COUNTIF(H246:AL246,"2/9")*2+COUNTIF(H246:AL246,"4/7")*4+COUNTIF(H246:AL246,"7/4")*7+COUNTIF(H246:AL246,"6/5")*6+COUNTIF(H246:AL246,"5/6")*5+COUNTIF(H246:AL246,"4/6")*4+COUNTIF(H246:AL246,"2/1")*2+COUNTIF(H246:AL246,"6/3")*6+COUNTIF(H246:AL246,"2/8")*2+COUNTIF(H246:AL246,"1/10")*1</f>
        <v>0</v>
      </c>
      <c r="BD246" s="64">
        <f t="shared" ref="BD246" si="1716">COUNTIF(H246:AL246,"8д")*8+COUNTIF(H246:AL246,"3д")*3+COUNTIF(H246:AL246,"4д")*4+COUNTIF(H246:AL246,"5д")*5+COUNTIF(H246:AL246,"6д")*6+COUNTIF(H246:AL246,"7д")*7+COUNTIF(H246:AL246,"2д")*2+COUNTIF(H246:AL246,"1д")*1</f>
        <v>0</v>
      </c>
      <c r="BE246" s="68"/>
      <c r="BF246" s="68"/>
      <c r="BG246" s="85">
        <f>108188/163.33*AY246</f>
        <v>21858.837935468069</v>
      </c>
      <c r="BH246" s="85"/>
      <c r="BI246" s="85"/>
      <c r="BJ246" s="85">
        <f t="shared" si="1700"/>
        <v>4371.7675870936137</v>
      </c>
      <c r="BK246" s="85"/>
      <c r="BL246" s="87">
        <f t="shared" si="1701"/>
        <v>26230.605522561684</v>
      </c>
    </row>
    <row r="247" spans="1:64" s="1" customFormat="1" ht="41.25" customHeight="1" x14ac:dyDescent="0.45">
      <c r="A247" s="3">
        <v>159</v>
      </c>
      <c r="B247" s="38" t="s">
        <v>67</v>
      </c>
      <c r="C247" s="16">
        <v>2264</v>
      </c>
      <c r="D247" s="5" t="s">
        <v>68</v>
      </c>
      <c r="E247" s="16"/>
      <c r="F247" s="3">
        <v>107030008</v>
      </c>
      <c r="G247" s="4"/>
      <c r="H247" s="6">
        <v>8</v>
      </c>
      <c r="I247" s="6">
        <v>8</v>
      </c>
      <c r="J247" s="6">
        <v>8</v>
      </c>
      <c r="K247" s="6">
        <v>8</v>
      </c>
      <c r="L247" s="6">
        <v>8</v>
      </c>
      <c r="M247" s="7" t="s">
        <v>226</v>
      </c>
      <c r="N247" s="7" t="s">
        <v>226</v>
      </c>
      <c r="O247" s="6">
        <v>8</v>
      </c>
      <c r="P247" s="6">
        <v>8</v>
      </c>
      <c r="Q247" s="6">
        <v>8</v>
      </c>
      <c r="R247" s="6">
        <v>8</v>
      </c>
      <c r="S247" s="6">
        <v>8</v>
      </c>
      <c r="T247" s="7" t="s">
        <v>226</v>
      </c>
      <c r="U247" s="7" t="s">
        <v>226</v>
      </c>
      <c r="V247" s="6">
        <v>8</v>
      </c>
      <c r="W247" s="6">
        <v>8</v>
      </c>
      <c r="X247" s="6">
        <v>8</v>
      </c>
      <c r="Y247" s="6">
        <v>8</v>
      </c>
      <c r="Z247" s="6">
        <v>8</v>
      </c>
      <c r="AA247" s="7" t="s">
        <v>226</v>
      </c>
      <c r="AB247" s="7" t="s">
        <v>226</v>
      </c>
      <c r="AC247" s="6">
        <v>8</v>
      </c>
      <c r="AD247" s="6">
        <v>8</v>
      </c>
      <c r="AE247" s="6">
        <v>8</v>
      </c>
      <c r="AF247" s="6">
        <v>8</v>
      </c>
      <c r="AG247" s="6">
        <v>8</v>
      </c>
      <c r="AH247" s="7" t="s">
        <v>226</v>
      </c>
      <c r="AI247" s="7" t="s">
        <v>226</v>
      </c>
      <c r="AJ247" s="6">
        <v>8</v>
      </c>
      <c r="AK247" s="7" t="s">
        <v>226</v>
      </c>
      <c r="AL247" s="6">
        <v>8</v>
      </c>
      <c r="AM247" s="63">
        <f t="shared" si="1670"/>
        <v>22</v>
      </c>
      <c r="AN247" s="64">
        <f t="shared" si="1671"/>
        <v>0</v>
      </c>
      <c r="AO247" s="64">
        <f t="shared" si="1672"/>
        <v>0</v>
      </c>
      <c r="AP247" s="64">
        <f t="shared" si="1673"/>
        <v>0</v>
      </c>
      <c r="AQ247" s="64">
        <f t="shared" si="1674"/>
        <v>0</v>
      </c>
      <c r="AR247" s="64">
        <f t="shared" si="1675"/>
        <v>0</v>
      </c>
      <c r="AS247" s="64">
        <f t="shared" si="1676"/>
        <v>0</v>
      </c>
      <c r="AT247" s="64">
        <f t="shared" si="1677"/>
        <v>0</v>
      </c>
      <c r="AU247" s="64">
        <f t="shared" si="1678"/>
        <v>0</v>
      </c>
      <c r="AV247" s="64">
        <f t="shared" si="1679"/>
        <v>9</v>
      </c>
      <c r="AW247" s="64">
        <f t="shared" si="1680"/>
        <v>31</v>
      </c>
      <c r="AX247" s="64">
        <f t="shared" si="1681"/>
        <v>176</v>
      </c>
      <c r="AY247" s="65">
        <f t="shared" si="1682"/>
        <v>176</v>
      </c>
      <c r="AZ247" s="66"/>
      <c r="BA247" s="66"/>
      <c r="BB247" s="66"/>
      <c r="BC247" s="67">
        <f t="shared" si="1683"/>
        <v>0</v>
      </c>
      <c r="BD247" s="64">
        <f t="shared" si="1684"/>
        <v>0</v>
      </c>
      <c r="BE247" s="68"/>
      <c r="BF247" s="68"/>
      <c r="BG247" s="85"/>
      <c r="BH247" s="85"/>
      <c r="BI247" s="85"/>
      <c r="BJ247" s="85"/>
      <c r="BK247" s="85"/>
    </row>
    <row r="248" spans="1:64" s="1" customFormat="1" ht="41.25" customHeight="1" x14ac:dyDescent="0.45">
      <c r="A248" s="3">
        <v>160</v>
      </c>
      <c r="B248" s="81" t="s">
        <v>262</v>
      </c>
      <c r="C248" s="6">
        <v>3184</v>
      </c>
      <c r="D248" s="5" t="s">
        <v>173</v>
      </c>
      <c r="E248" s="16">
        <v>2</v>
      </c>
      <c r="F248" s="3">
        <v>107030001</v>
      </c>
      <c r="G248" s="4"/>
      <c r="H248" s="6"/>
      <c r="I248" s="6"/>
      <c r="J248" s="6"/>
      <c r="K248" s="6"/>
      <c r="L248" s="6"/>
      <c r="M248" s="7"/>
      <c r="N248" s="7"/>
      <c r="O248" s="6"/>
      <c r="P248" s="6"/>
      <c r="Q248" s="6" t="s">
        <v>226</v>
      </c>
      <c r="R248" s="6" t="s">
        <v>226</v>
      </c>
      <c r="S248" s="6"/>
      <c r="T248" s="7"/>
      <c r="U248" s="7"/>
      <c r="V248" s="6"/>
      <c r="W248" s="6"/>
      <c r="X248" s="6"/>
      <c r="Y248" s="6"/>
      <c r="Z248" s="6"/>
      <c r="AA248" s="7"/>
      <c r="AB248" s="7"/>
      <c r="AC248" s="6"/>
      <c r="AD248" s="6"/>
      <c r="AE248" s="6"/>
      <c r="AF248" s="6"/>
      <c r="AG248" s="6"/>
      <c r="AH248" s="7"/>
      <c r="AI248" s="7"/>
      <c r="AJ248" s="6"/>
      <c r="AK248" s="7"/>
      <c r="AL248" s="6"/>
      <c r="AM248" s="63">
        <f t="shared" ref="AM248" si="1717">COUNT(H248:AL248)+COUNTIF(H248:AL248,"8д")+COUNTIF(H248:AL248,"8/3")+COUNTIF(H248:AL248,"3/8")+COUNTIF(H248:AL248,"4/8")+COUNTIF(H248:AL248,"8/4")+COUNTIF(H248:AL248,"3/6")+COUNTIF(H248:AL248,"10/1")+COUNTIF(H248:AL248,"5/6")+COUNTIF(H248:AL248,"6/5")+COUNTIF(H248:AL248,"7/4")+COUNTIF(H248:AL248,"4/7")+COUNTIF(H248:AL248,"4д")+COUNTIF(H248:AL248,"2/9")+COUNTIF(H248:AL248,"2д")+COUNTIF(H248:AL248,"4/6")+COUNTIF(H248:AL248,"2/8")+COUNTIF(H248:AL248,"2/1")+COUNTIF(H248:AL248,"6/3")</f>
        <v>0</v>
      </c>
      <c r="AN248" s="64">
        <f t="shared" ref="AN248" si="1718">COUNTIF(H248:AL248,"О")</f>
        <v>0</v>
      </c>
      <c r="AO248" s="64">
        <f t="shared" ref="AO248" si="1719">COUNTIF(H248:AL248,"Р")</f>
        <v>0</v>
      </c>
      <c r="AP248" s="64">
        <f t="shared" ref="AP248" si="1720">COUNTIF(H248:AL248,"Б")</f>
        <v>0</v>
      </c>
      <c r="AQ248" s="64">
        <f t="shared" ref="AQ248" si="1721">COUNTIF(H248:AL248,"Г")+COUNTIF(H248:AL248,"Д")</f>
        <v>0</v>
      </c>
      <c r="AR248" s="64">
        <f t="shared" ref="AR248" si="1722">COUNTIF(H248:AL248,"А")</f>
        <v>0</v>
      </c>
      <c r="AS248" s="64">
        <f t="shared" ref="AS248" si="1723">COUNTIF(H248:AL248,"У")</f>
        <v>0</v>
      </c>
      <c r="AT248" s="64">
        <f t="shared" ref="AT248" si="1724">COUNTIF(H248:AL248,"П")</f>
        <v>0</v>
      </c>
      <c r="AU248" s="64">
        <f t="shared" ref="AU248" si="1725">COUNTIF(H248:AL248,"К")+COUNTIF(H248:AL248,"Кд")</f>
        <v>0</v>
      </c>
      <c r="AV248" s="64">
        <f t="shared" ref="AV248" si="1726">COUNTIF(H248:AL248,"В")</f>
        <v>2</v>
      </c>
      <c r="AW248" s="64">
        <f t="shared" ref="AW248" si="1727">SUM(AM248:AV248)</f>
        <v>2</v>
      </c>
      <c r="AX248" s="64">
        <f t="shared" ref="AX248" si="1728">AY248+BD248</f>
        <v>0</v>
      </c>
      <c r="AY248" s="65">
        <f t="shared" ref="AY248" si="1729">SUM(H248:AL248)+COUNTIF(H248:AL248,"8/3")*11+COUNTIF(H248:AL248,"3/8")*11+COUNTIF(H248:AL248,"4/8")*12+COUNTIF(H248:AL248,"8/4")*12+COUNTIF(H248:AL248,"2/9")*11+COUNTIF(H248:AL248,"4/7")*11+COUNTIF(H248:AL248,"7/4")*11+COUNTIF(H248:AL248,"6/5")*11+COUNTIF(H248:AL248,"5/6")*11+COUNTIF(H248:AL248,"4/6")*10+COUNTIF(H248:AL248,"2/1")*3+COUNTIF(H248:AL248,"6/3")*9+COUNTIF(H248:AL248,"2/8")*10+COUNTIF(H248:AL248,"1/10")*11</f>
        <v>0</v>
      </c>
      <c r="AZ248" s="66"/>
      <c r="BA248" s="66"/>
      <c r="BB248" s="66"/>
      <c r="BC248" s="67">
        <f t="shared" ref="BC248" si="1730">COUNTIF(H248:AL248,"8/3")*8+COUNTIF(H248:AL248,"3/8")*3+COUNTIF(H248:AL248,"4/8")*4+COUNTIF(H248:AL248,"8/4")*8+COUNTIF(H248:AL248,"2/9")*2+COUNTIF(H248:AL248,"4/7")*4+COUNTIF(H248:AL248,"7/4")*7+COUNTIF(H248:AL248,"6/5")*6+COUNTIF(H248:AL248,"5/6")*5+COUNTIF(H248:AL248,"4/6")*4+COUNTIF(H248:AL248,"2/1")*2+COUNTIF(H248:AL248,"6/3")*6+COUNTIF(H248:AL248,"2/8")*2+COUNTIF(H248:AL248,"1/10")*1</f>
        <v>0</v>
      </c>
      <c r="BD248" s="64">
        <f t="shared" ref="BD248" si="1731">COUNTIF(H248:AL248,"8д")*8+COUNTIF(H248:AL248,"3д")*3+COUNTIF(H248:AL248,"4д")*4+COUNTIF(H248:AL248,"5д")*5+COUNTIF(H248:AL248,"6д")*6+COUNTIF(H248:AL248,"7д")*7+COUNTIF(H248:AL248,"2д")*2+COUNTIF(H248:AL248,"1д")*1</f>
        <v>0</v>
      </c>
      <c r="BE248" s="68"/>
      <c r="BF248" s="68"/>
      <c r="BG248" s="85"/>
      <c r="BH248" s="85"/>
      <c r="BI248" s="85"/>
      <c r="BJ248" s="85"/>
      <c r="BK248" s="85"/>
    </row>
    <row r="249" spans="1:64" s="1" customFormat="1" ht="46.5" customHeight="1" x14ac:dyDescent="0.45">
      <c r="A249" s="3">
        <v>161</v>
      </c>
      <c r="B249" s="38" t="s">
        <v>60</v>
      </c>
      <c r="C249" s="16">
        <v>1038</v>
      </c>
      <c r="D249" s="5" t="s">
        <v>61</v>
      </c>
      <c r="E249" s="16">
        <v>5</v>
      </c>
      <c r="F249" s="3">
        <v>107030001</v>
      </c>
      <c r="G249" s="4"/>
      <c r="H249" s="6" t="s">
        <v>226</v>
      </c>
      <c r="I249" s="6" t="s">
        <v>226</v>
      </c>
      <c r="J249" s="6" t="s">
        <v>226</v>
      </c>
      <c r="K249" s="6" t="s">
        <v>226</v>
      </c>
      <c r="L249" s="8" t="s">
        <v>226</v>
      </c>
      <c r="M249" s="13" t="s">
        <v>226</v>
      </c>
      <c r="N249" s="13" t="s">
        <v>226</v>
      </c>
      <c r="O249" s="6" t="s">
        <v>226</v>
      </c>
      <c r="P249" s="8" t="s">
        <v>226</v>
      </c>
      <c r="Q249" s="8" t="s">
        <v>226</v>
      </c>
      <c r="R249" s="8" t="s">
        <v>226</v>
      </c>
      <c r="S249" s="8" t="s">
        <v>226</v>
      </c>
      <c r="T249" s="13" t="s">
        <v>226</v>
      </c>
      <c r="U249" s="13" t="s">
        <v>226</v>
      </c>
      <c r="V249" s="6" t="s">
        <v>225</v>
      </c>
      <c r="W249" s="8" t="s">
        <v>286</v>
      </c>
      <c r="X249" s="8" t="s">
        <v>286</v>
      </c>
      <c r="Y249" s="8" t="s">
        <v>286</v>
      </c>
      <c r="Z249" s="6">
        <v>11</v>
      </c>
      <c r="AA249" s="7">
        <v>11</v>
      </c>
      <c r="AB249" s="7">
        <v>11</v>
      </c>
      <c r="AC249" s="6">
        <v>11</v>
      </c>
      <c r="AD249" s="8" t="s">
        <v>286</v>
      </c>
      <c r="AE249" s="6">
        <v>11</v>
      </c>
      <c r="AF249" s="8" t="s">
        <v>286</v>
      </c>
      <c r="AG249" s="6">
        <v>11</v>
      </c>
      <c r="AH249" s="7">
        <v>11</v>
      </c>
      <c r="AI249" s="7">
        <v>11</v>
      </c>
      <c r="AJ249" s="6">
        <v>11</v>
      </c>
      <c r="AK249" s="13" t="s">
        <v>286</v>
      </c>
      <c r="AL249" s="6">
        <v>11</v>
      </c>
      <c r="AM249" s="63">
        <f t="shared" si="1670"/>
        <v>17</v>
      </c>
      <c r="AN249" s="64">
        <f t="shared" si="1671"/>
        <v>0</v>
      </c>
      <c r="AO249" s="64">
        <f t="shared" si="1672"/>
        <v>0</v>
      </c>
      <c r="AP249" s="64">
        <f t="shared" si="1673"/>
        <v>0</v>
      </c>
      <c r="AQ249" s="64">
        <f t="shared" si="1674"/>
        <v>0</v>
      </c>
      <c r="AR249" s="64">
        <f t="shared" si="1675"/>
        <v>0</v>
      </c>
      <c r="AS249" s="64">
        <f t="shared" si="1676"/>
        <v>0</v>
      </c>
      <c r="AT249" s="64">
        <f t="shared" si="1677"/>
        <v>0</v>
      </c>
      <c r="AU249" s="64">
        <f t="shared" si="1678"/>
        <v>0</v>
      </c>
      <c r="AV249" s="64">
        <f t="shared" si="1679"/>
        <v>14</v>
      </c>
      <c r="AW249" s="64">
        <f t="shared" si="1680"/>
        <v>31</v>
      </c>
      <c r="AX249" s="64">
        <f t="shared" si="1681"/>
        <v>184</v>
      </c>
      <c r="AY249" s="65">
        <f t="shared" si="1682"/>
        <v>176</v>
      </c>
      <c r="AZ249" s="66"/>
      <c r="BA249" s="66"/>
      <c r="BB249" s="66">
        <v>11</v>
      </c>
      <c r="BC249" s="67">
        <f t="shared" si="1683"/>
        <v>48</v>
      </c>
      <c r="BD249" s="64">
        <f t="shared" si="1684"/>
        <v>8</v>
      </c>
      <c r="BE249" s="68"/>
      <c r="BF249" s="68"/>
      <c r="BG249" s="85"/>
      <c r="BH249" s="85"/>
      <c r="BI249" s="85"/>
      <c r="BJ249" s="85"/>
      <c r="BK249" s="85"/>
    </row>
    <row r="250" spans="1:64" s="1" customFormat="1" ht="48" customHeight="1" x14ac:dyDescent="0.45">
      <c r="A250" s="3">
        <v>163</v>
      </c>
      <c r="B250" s="36" t="s">
        <v>96</v>
      </c>
      <c r="C250" s="34">
        <v>1040</v>
      </c>
      <c r="D250" s="11" t="s">
        <v>97</v>
      </c>
      <c r="E250" s="34">
        <v>10</v>
      </c>
      <c r="F250" s="12">
        <v>107030001</v>
      </c>
      <c r="G250" s="8"/>
      <c r="H250" s="6" t="s">
        <v>227</v>
      </c>
      <c r="I250" s="6" t="s">
        <v>227</v>
      </c>
      <c r="J250" s="6" t="s">
        <v>227</v>
      </c>
      <c r="K250" s="6" t="s">
        <v>227</v>
      </c>
      <c r="L250" s="6" t="s">
        <v>227</v>
      </c>
      <c r="M250" s="7">
        <v>11</v>
      </c>
      <c r="N250" s="7">
        <v>11</v>
      </c>
      <c r="O250" s="6">
        <v>11</v>
      </c>
      <c r="P250" s="6">
        <v>11</v>
      </c>
      <c r="Q250" s="6"/>
      <c r="R250" s="8"/>
      <c r="S250" s="8"/>
      <c r="T250" s="13"/>
      <c r="U250" s="13"/>
      <c r="V250" s="6"/>
      <c r="W250" s="6"/>
      <c r="X250" s="8"/>
      <c r="Y250" s="6"/>
      <c r="Z250" s="6"/>
      <c r="AA250" s="13"/>
      <c r="AB250" s="7"/>
      <c r="AC250" s="6"/>
      <c r="AD250" s="6"/>
      <c r="AE250" s="6"/>
      <c r="AF250" s="6"/>
      <c r="AG250" s="6"/>
      <c r="AH250" s="7"/>
      <c r="AI250" s="7"/>
      <c r="AJ250" s="6"/>
      <c r="AK250" s="7"/>
      <c r="AL250" s="6"/>
      <c r="AM250" s="63">
        <f t="shared" si="1670"/>
        <v>4</v>
      </c>
      <c r="AN250" s="64">
        <f t="shared" si="1671"/>
        <v>0</v>
      </c>
      <c r="AO250" s="64">
        <f t="shared" si="1672"/>
        <v>0</v>
      </c>
      <c r="AP250" s="64">
        <f t="shared" si="1673"/>
        <v>5</v>
      </c>
      <c r="AQ250" s="64">
        <f t="shared" si="1674"/>
        <v>0</v>
      </c>
      <c r="AR250" s="64">
        <f t="shared" si="1675"/>
        <v>0</v>
      </c>
      <c r="AS250" s="64">
        <f t="shared" si="1676"/>
        <v>0</v>
      </c>
      <c r="AT250" s="64">
        <f t="shared" si="1677"/>
        <v>0</v>
      </c>
      <c r="AU250" s="64">
        <f t="shared" si="1678"/>
        <v>0</v>
      </c>
      <c r="AV250" s="64">
        <f t="shared" si="1679"/>
        <v>0</v>
      </c>
      <c r="AW250" s="64">
        <f t="shared" si="1680"/>
        <v>9</v>
      </c>
      <c r="AX250" s="64">
        <f t="shared" si="1681"/>
        <v>44</v>
      </c>
      <c r="AY250" s="65">
        <f t="shared" si="1682"/>
        <v>44</v>
      </c>
      <c r="AZ250" s="66"/>
      <c r="BA250" s="66"/>
      <c r="BB250" s="66"/>
      <c r="BC250" s="67">
        <f t="shared" si="1683"/>
        <v>0</v>
      </c>
      <c r="BD250" s="64">
        <f t="shared" si="1684"/>
        <v>0</v>
      </c>
      <c r="BE250" s="68"/>
      <c r="BF250" s="68"/>
      <c r="BG250" s="85"/>
      <c r="BH250" s="85"/>
      <c r="BI250" s="85"/>
      <c r="BJ250" s="85">
        <f t="shared" ref="BJ250:BJ260" si="1732">BG250*0.2</f>
        <v>0</v>
      </c>
      <c r="BK250" s="85"/>
      <c r="BL250" s="87">
        <f t="shared" ref="BL250:BL260" si="1733">BG250+BH250+BI250+BJ250+BK250</f>
        <v>0</v>
      </c>
    </row>
    <row r="251" spans="1:64" s="1" customFormat="1" ht="48" customHeight="1" x14ac:dyDescent="0.45">
      <c r="A251" s="3"/>
      <c r="B251" s="36" t="s">
        <v>96</v>
      </c>
      <c r="C251" s="34">
        <v>1040</v>
      </c>
      <c r="D251" s="11" t="s">
        <v>97</v>
      </c>
      <c r="E251" s="34">
        <v>10</v>
      </c>
      <c r="F251" s="12">
        <v>107060007</v>
      </c>
      <c r="G251" s="8"/>
      <c r="H251" s="6"/>
      <c r="I251" s="6"/>
      <c r="J251" s="6"/>
      <c r="K251" s="6"/>
      <c r="L251" s="6"/>
      <c r="M251" s="7"/>
      <c r="N251" s="7"/>
      <c r="O251" s="6"/>
      <c r="P251" s="6"/>
      <c r="Q251" s="6">
        <v>11</v>
      </c>
      <c r="R251" s="8" t="s">
        <v>283</v>
      </c>
      <c r="S251" s="8" t="s">
        <v>283</v>
      </c>
      <c r="T251" s="13" t="s">
        <v>283</v>
      </c>
      <c r="U251" s="13" t="s">
        <v>284</v>
      </c>
      <c r="V251" s="6">
        <v>11</v>
      </c>
      <c r="W251" s="6" t="s">
        <v>225</v>
      </c>
      <c r="X251" s="8" t="s">
        <v>226</v>
      </c>
      <c r="Y251" s="6" t="s">
        <v>226</v>
      </c>
      <c r="Z251" s="6" t="s">
        <v>226</v>
      </c>
      <c r="AA251" s="13" t="s">
        <v>226</v>
      </c>
      <c r="AB251" s="7" t="s">
        <v>226</v>
      </c>
      <c r="AC251" s="6" t="s">
        <v>226</v>
      </c>
      <c r="AD251" s="6" t="s">
        <v>226</v>
      </c>
      <c r="AE251" s="6" t="s">
        <v>226</v>
      </c>
      <c r="AF251" s="6" t="s">
        <v>226</v>
      </c>
      <c r="AG251" s="6" t="s">
        <v>226</v>
      </c>
      <c r="AH251" s="7" t="s">
        <v>226</v>
      </c>
      <c r="AI251" s="7" t="s">
        <v>226</v>
      </c>
      <c r="AJ251" s="6" t="s">
        <v>226</v>
      </c>
      <c r="AK251" s="7" t="s">
        <v>225</v>
      </c>
      <c r="AL251" s="6" t="s">
        <v>225</v>
      </c>
      <c r="AM251" s="63">
        <f t="shared" ref="AM251" si="1734">COUNT(H251:AL251)+COUNTIF(H251:AL251,"8д")+COUNTIF(H251:AL251,"8/3")+COUNTIF(H251:AL251,"3/8")+COUNTIF(H251:AL251,"4/8")+COUNTIF(H251:AL251,"8/4")+COUNTIF(H251:AL251,"3/6")+COUNTIF(H251:AL251,"10/1")+COUNTIF(H251:AL251,"5/6")+COUNTIF(H251:AL251,"6/5")+COUNTIF(H251:AL251,"7/4")+COUNTIF(H251:AL251,"4/7")+COUNTIF(H251:AL251,"4д")+COUNTIF(H251:AL251,"2/9")+COUNTIF(H251:AL251,"2д")+COUNTIF(H251:AL251,"4/6")+COUNTIF(H251:AL251,"2/8")+COUNTIF(H251:AL251,"2/1")+COUNTIF(H251:AL251,"6/3")</f>
        <v>9</v>
      </c>
      <c r="AN251" s="64">
        <f t="shared" ref="AN251" si="1735">COUNTIF(H251:AL251,"О")</f>
        <v>0</v>
      </c>
      <c r="AO251" s="64">
        <f t="shared" ref="AO251" si="1736">COUNTIF(H251:AL251,"Р")</f>
        <v>0</v>
      </c>
      <c r="AP251" s="64">
        <f t="shared" ref="AP251" si="1737">COUNTIF(H251:AL251,"Б")</f>
        <v>0</v>
      </c>
      <c r="AQ251" s="64">
        <f t="shared" ref="AQ251" si="1738">COUNTIF(H251:AL251,"Г")+COUNTIF(H251:AL251,"Д")</f>
        <v>0</v>
      </c>
      <c r="AR251" s="64">
        <f t="shared" ref="AR251" si="1739">COUNTIF(H251:AL251,"А")</f>
        <v>0</v>
      </c>
      <c r="AS251" s="64">
        <f t="shared" ref="AS251" si="1740">COUNTIF(H251:AL251,"У")</f>
        <v>0</v>
      </c>
      <c r="AT251" s="64">
        <f t="shared" ref="AT251" si="1741">COUNTIF(H251:AL251,"П")</f>
        <v>0</v>
      </c>
      <c r="AU251" s="64">
        <f t="shared" ref="AU251" si="1742">COUNTIF(H251:AL251,"К")+COUNTIF(H251:AL251,"Кд")</f>
        <v>0</v>
      </c>
      <c r="AV251" s="64">
        <f t="shared" ref="AV251" si="1743">COUNTIF(H251:AL251,"В")</f>
        <v>13</v>
      </c>
      <c r="AW251" s="64">
        <f t="shared" ref="AW251" si="1744">SUM(AM251:AV251)</f>
        <v>22</v>
      </c>
      <c r="AX251" s="64">
        <f t="shared" ref="AX251" si="1745">AY251+BD251</f>
        <v>90</v>
      </c>
      <c r="AY251" s="65">
        <f t="shared" ref="AY251" si="1746">SUM(H251:AL251)+COUNTIF(H251:AL251,"8/3")*11+COUNTIF(H251:AL251,"3/8")*11+COUNTIF(H251:AL251,"4/8")*12+COUNTIF(H251:AL251,"8/4")*12+COUNTIF(H251:AL251,"2/9")*11+COUNTIF(H251:AL251,"4/7")*11+COUNTIF(H251:AL251,"7/4")*11+COUNTIF(H251:AL251,"6/5")*11+COUNTIF(H251:AL251,"5/6")*11+COUNTIF(H251:AL251,"4/6")*10+COUNTIF(H251:AL251,"2/1")*3+COUNTIF(H251:AL251,"6/3")*9+COUNTIF(H251:AL251,"2/8")*10+COUNTIF(H251:AL251,"1/10")*11</f>
        <v>66</v>
      </c>
      <c r="AZ251" s="66"/>
      <c r="BA251" s="66"/>
      <c r="BB251" s="66"/>
      <c r="BC251" s="67">
        <f t="shared" ref="BC251" si="1747">COUNTIF(H251:AL251,"8/3")*8+COUNTIF(H251:AL251,"3/8")*3+COUNTIF(H251:AL251,"4/8")*4+COUNTIF(H251:AL251,"8/4")*8+COUNTIF(H251:AL251,"2/9")*2+COUNTIF(H251:AL251,"4/7")*4+COUNTIF(H251:AL251,"7/4")*7+COUNTIF(H251:AL251,"6/5")*6+COUNTIF(H251:AL251,"5/6")*5+COUNTIF(H251:AL251,"4/6")*4+COUNTIF(H251:AL251,"2/1")*2+COUNTIF(H251:AL251,"6/3")*6+COUNTIF(H251:AL251,"2/8")*2+COUNTIF(H251:AL251,"1/10")*1</f>
        <v>9</v>
      </c>
      <c r="BD251" s="64">
        <f t="shared" ref="BD251" si="1748">COUNTIF(H251:AL251,"8д")*8+COUNTIF(H251:AL251,"3д")*3+COUNTIF(H251:AL251,"4д")*4+COUNTIF(H251:AL251,"5д")*5+COUNTIF(H251:AL251,"6д")*6+COUNTIF(H251:AL251,"7д")*7+COUNTIF(H251:AL251,"2д")*2+COUNTIF(H251:AL251,"1д")*1</f>
        <v>24</v>
      </c>
      <c r="BE251" s="68"/>
      <c r="BF251" s="68"/>
      <c r="BG251" s="85">
        <f>121212/163.33*AY251</f>
        <v>48980.542460050201</v>
      </c>
      <c r="BH251" s="85">
        <f>121212/163.33*BC251/2</f>
        <v>3339.5824404579685</v>
      </c>
      <c r="BI251" s="85">
        <f>121212/163.33*BD251</f>
        <v>17811.106349109163</v>
      </c>
      <c r="BJ251" s="85">
        <f t="shared" si="1732"/>
        <v>9796.1084920100402</v>
      </c>
      <c r="BK251" s="85"/>
      <c r="BL251" s="87">
        <f t="shared" si="1733"/>
        <v>79927.339741627366</v>
      </c>
    </row>
    <row r="252" spans="1:64" s="1" customFormat="1" ht="50.25" customHeight="1" x14ac:dyDescent="0.45">
      <c r="A252" s="3">
        <v>164</v>
      </c>
      <c r="B252" s="38" t="s">
        <v>167</v>
      </c>
      <c r="C252" s="16">
        <v>1041</v>
      </c>
      <c r="D252" s="5" t="s">
        <v>144</v>
      </c>
      <c r="E252" s="16">
        <v>5</v>
      </c>
      <c r="F252" s="12">
        <v>107060001</v>
      </c>
      <c r="G252" s="8"/>
      <c r="H252" s="8" t="s">
        <v>231</v>
      </c>
      <c r="I252" s="6">
        <v>12</v>
      </c>
      <c r="J252" s="6"/>
      <c r="K252" s="6"/>
      <c r="L252" s="6"/>
      <c r="M252" s="7"/>
      <c r="N252" s="7"/>
      <c r="O252" s="6"/>
      <c r="P252" s="6"/>
      <c r="Q252" s="6"/>
      <c r="R252" s="6"/>
      <c r="S252" s="6"/>
      <c r="T252" s="7"/>
      <c r="U252" s="7"/>
      <c r="V252" s="6"/>
      <c r="W252" s="6"/>
      <c r="X252" s="6"/>
      <c r="Y252" s="6"/>
      <c r="Z252" s="6"/>
      <c r="AA252" s="7"/>
      <c r="AB252" s="7"/>
      <c r="AC252" s="6"/>
      <c r="AD252" s="6"/>
      <c r="AE252" s="6"/>
      <c r="AF252" s="6"/>
      <c r="AG252" s="6"/>
      <c r="AH252" s="7"/>
      <c r="AI252" s="7"/>
      <c r="AJ252" s="6"/>
      <c r="AK252" s="7"/>
      <c r="AL252" s="6"/>
      <c r="AM252" s="63">
        <f t="shared" si="1670"/>
        <v>2</v>
      </c>
      <c r="AN252" s="64">
        <f t="shared" si="1671"/>
        <v>0</v>
      </c>
      <c r="AO252" s="64">
        <f t="shared" si="1672"/>
        <v>0</v>
      </c>
      <c r="AP252" s="64">
        <f t="shared" si="1673"/>
        <v>0</v>
      </c>
      <c r="AQ252" s="64">
        <f t="shared" si="1674"/>
        <v>0</v>
      </c>
      <c r="AR252" s="64">
        <f t="shared" si="1675"/>
        <v>0</v>
      </c>
      <c r="AS252" s="64">
        <f t="shared" si="1676"/>
        <v>0</v>
      </c>
      <c r="AT252" s="64">
        <f t="shared" si="1677"/>
        <v>0</v>
      </c>
      <c r="AU252" s="64">
        <f t="shared" si="1678"/>
        <v>0</v>
      </c>
      <c r="AV252" s="64">
        <f t="shared" si="1679"/>
        <v>0</v>
      </c>
      <c r="AW252" s="64">
        <f t="shared" si="1680"/>
        <v>2</v>
      </c>
      <c r="AX252" s="64">
        <f t="shared" si="1681"/>
        <v>24</v>
      </c>
      <c r="AY252" s="65">
        <f t="shared" si="1682"/>
        <v>24</v>
      </c>
      <c r="AZ252" s="66"/>
      <c r="BA252" s="66"/>
      <c r="BB252" s="66"/>
      <c r="BC252" s="67">
        <f t="shared" si="1683"/>
        <v>8</v>
      </c>
      <c r="BD252" s="64">
        <f t="shared" si="1684"/>
        <v>0</v>
      </c>
      <c r="BE252" s="68"/>
      <c r="BF252" s="68"/>
      <c r="BG252" s="85">
        <f>64618/163.33*AY252</f>
        <v>9495.0835731341449</v>
      </c>
      <c r="BH252" s="85">
        <f>64618/163.33*BC252/2</f>
        <v>1582.5139288556909</v>
      </c>
      <c r="BI252" s="85"/>
      <c r="BJ252" s="85">
        <f t="shared" si="1732"/>
        <v>1899.0167146268291</v>
      </c>
      <c r="BK252" s="85"/>
      <c r="BL252" s="87">
        <f t="shared" si="1733"/>
        <v>12976.614216616665</v>
      </c>
    </row>
    <row r="253" spans="1:64" s="1" customFormat="1" ht="48" customHeight="1" x14ac:dyDescent="0.45">
      <c r="A253" s="3"/>
      <c r="B253" s="38" t="s">
        <v>167</v>
      </c>
      <c r="C253" s="16">
        <v>1041</v>
      </c>
      <c r="D253" s="5" t="s">
        <v>144</v>
      </c>
      <c r="E253" s="16">
        <v>5</v>
      </c>
      <c r="F253" s="12">
        <v>107030001</v>
      </c>
      <c r="G253" s="8"/>
      <c r="H253" s="6"/>
      <c r="I253" s="6"/>
      <c r="J253" s="8" t="s">
        <v>231</v>
      </c>
      <c r="K253" s="6">
        <v>12</v>
      </c>
      <c r="L253" s="8" t="s">
        <v>231</v>
      </c>
      <c r="M253" s="7">
        <v>12</v>
      </c>
      <c r="N253" s="13" t="s">
        <v>231</v>
      </c>
      <c r="O253" s="6">
        <v>12</v>
      </c>
      <c r="P253" s="8" t="s">
        <v>231</v>
      </c>
      <c r="Q253" s="6">
        <v>12</v>
      </c>
      <c r="R253" s="8" t="s">
        <v>231</v>
      </c>
      <c r="S253" s="6"/>
      <c r="T253" s="7"/>
      <c r="U253" s="7"/>
      <c r="V253" s="6"/>
      <c r="W253" s="6"/>
      <c r="X253" s="6"/>
      <c r="Y253" s="6"/>
      <c r="Z253" s="6"/>
      <c r="AA253" s="7"/>
      <c r="AB253" s="7"/>
      <c r="AC253" s="6"/>
      <c r="AD253" s="6"/>
      <c r="AE253" s="6"/>
      <c r="AF253" s="6"/>
      <c r="AG253" s="6"/>
      <c r="AH253" s="7"/>
      <c r="AI253" s="7"/>
      <c r="AJ253" s="6"/>
      <c r="AK253" s="7"/>
      <c r="AL253" s="6"/>
      <c r="AM253" s="63">
        <f t="shared" si="1670"/>
        <v>9</v>
      </c>
      <c r="AN253" s="64">
        <f t="shared" si="1671"/>
        <v>0</v>
      </c>
      <c r="AO253" s="64">
        <f t="shared" si="1672"/>
        <v>0</v>
      </c>
      <c r="AP253" s="64">
        <f t="shared" si="1673"/>
        <v>0</v>
      </c>
      <c r="AQ253" s="64">
        <f t="shared" si="1674"/>
        <v>0</v>
      </c>
      <c r="AR253" s="64">
        <f t="shared" si="1675"/>
        <v>0</v>
      </c>
      <c r="AS253" s="64">
        <f t="shared" si="1676"/>
        <v>0</v>
      </c>
      <c r="AT253" s="64">
        <f t="shared" si="1677"/>
        <v>0</v>
      </c>
      <c r="AU253" s="64">
        <f t="shared" si="1678"/>
        <v>0</v>
      </c>
      <c r="AV253" s="64">
        <f t="shared" si="1679"/>
        <v>0</v>
      </c>
      <c r="AW253" s="64">
        <f t="shared" si="1680"/>
        <v>9</v>
      </c>
      <c r="AX253" s="64">
        <f t="shared" si="1681"/>
        <v>108</v>
      </c>
      <c r="AY253" s="65">
        <f t="shared" si="1682"/>
        <v>108</v>
      </c>
      <c r="AZ253" s="66"/>
      <c r="BA253" s="66"/>
      <c r="BB253" s="66"/>
      <c r="BC253" s="67">
        <f t="shared" si="1683"/>
        <v>40</v>
      </c>
      <c r="BD253" s="64">
        <f t="shared" si="1684"/>
        <v>0</v>
      </c>
      <c r="BE253" s="68"/>
      <c r="BF253" s="68"/>
      <c r="BG253" s="85"/>
      <c r="BH253" s="85"/>
      <c r="BI253" s="85"/>
      <c r="BJ253" s="85">
        <f t="shared" si="1732"/>
        <v>0</v>
      </c>
      <c r="BK253" s="85"/>
      <c r="BL253" s="87">
        <f t="shared" si="1733"/>
        <v>0</v>
      </c>
    </row>
    <row r="254" spans="1:64" s="1" customFormat="1" ht="49.5" customHeight="1" x14ac:dyDescent="0.45">
      <c r="A254" s="3"/>
      <c r="B254" s="38" t="s">
        <v>167</v>
      </c>
      <c r="C254" s="16">
        <v>1041</v>
      </c>
      <c r="D254" s="5" t="s">
        <v>144</v>
      </c>
      <c r="E254" s="16">
        <v>5</v>
      </c>
      <c r="F254" s="12">
        <v>107140022</v>
      </c>
      <c r="G254" s="8"/>
      <c r="H254" s="6"/>
      <c r="I254" s="6"/>
      <c r="J254" s="6"/>
      <c r="K254" s="6"/>
      <c r="L254" s="6"/>
      <c r="M254" s="7"/>
      <c r="N254" s="7"/>
      <c r="O254" s="6"/>
      <c r="P254" s="6"/>
      <c r="Q254" s="6"/>
      <c r="R254" s="6"/>
      <c r="S254" s="6">
        <v>12</v>
      </c>
      <c r="T254" s="13" t="s">
        <v>231</v>
      </c>
      <c r="U254" s="7">
        <v>12</v>
      </c>
      <c r="V254" s="8" t="s">
        <v>231</v>
      </c>
      <c r="W254" s="6" t="s">
        <v>225</v>
      </c>
      <c r="X254" s="6" t="s">
        <v>226</v>
      </c>
      <c r="Y254" s="6" t="s">
        <v>226</v>
      </c>
      <c r="Z254" s="6" t="s">
        <v>226</v>
      </c>
      <c r="AA254" s="7" t="s">
        <v>226</v>
      </c>
      <c r="AB254" s="7" t="s">
        <v>226</v>
      </c>
      <c r="AC254" s="6" t="s">
        <v>226</v>
      </c>
      <c r="AD254" s="6" t="s">
        <v>226</v>
      </c>
      <c r="AE254" s="6" t="s">
        <v>226</v>
      </c>
      <c r="AF254" s="6" t="s">
        <v>226</v>
      </c>
      <c r="AG254" s="6" t="s">
        <v>226</v>
      </c>
      <c r="AH254" s="7" t="s">
        <v>226</v>
      </c>
      <c r="AI254" s="7" t="s">
        <v>226</v>
      </c>
      <c r="AJ254" s="6" t="s">
        <v>226</v>
      </c>
      <c r="AK254" s="7" t="s">
        <v>225</v>
      </c>
      <c r="AL254" s="6" t="s">
        <v>225</v>
      </c>
      <c r="AM254" s="63">
        <f t="shared" ref="AM254" si="1749">COUNT(H254:AL254)+COUNTIF(H254:AL254,"8д")+COUNTIF(H254:AL254,"8/3")+COUNTIF(H254:AL254,"3/8")+COUNTIF(H254:AL254,"4/8")+COUNTIF(H254:AL254,"8/4")+COUNTIF(H254:AL254,"3/6")+COUNTIF(H254:AL254,"10/1")+COUNTIF(H254:AL254,"5/6")+COUNTIF(H254:AL254,"6/5")+COUNTIF(H254:AL254,"7/4")+COUNTIF(H254:AL254,"4/7")+COUNTIF(H254:AL254,"4д")+COUNTIF(H254:AL254,"2/9")+COUNTIF(H254:AL254,"2д")+COUNTIF(H254:AL254,"4/6")+COUNTIF(H254:AL254,"2/8")+COUNTIF(H254:AL254,"2/1")+COUNTIF(H254:AL254,"6/3")</f>
        <v>7</v>
      </c>
      <c r="AN254" s="64">
        <f t="shared" ref="AN254" si="1750">COUNTIF(H254:AL254,"О")</f>
        <v>0</v>
      </c>
      <c r="AO254" s="64">
        <f t="shared" ref="AO254" si="1751">COUNTIF(H254:AL254,"Р")</f>
        <v>0</v>
      </c>
      <c r="AP254" s="64">
        <f t="shared" ref="AP254" si="1752">COUNTIF(H254:AL254,"Б")</f>
        <v>0</v>
      </c>
      <c r="AQ254" s="64">
        <f t="shared" ref="AQ254" si="1753">COUNTIF(H254:AL254,"Г")+COUNTIF(H254:AL254,"Д")</f>
        <v>0</v>
      </c>
      <c r="AR254" s="64">
        <f t="shared" ref="AR254" si="1754">COUNTIF(H254:AL254,"А")</f>
        <v>0</v>
      </c>
      <c r="AS254" s="64">
        <f t="shared" ref="AS254" si="1755">COUNTIF(H254:AL254,"У")</f>
        <v>0</v>
      </c>
      <c r="AT254" s="64">
        <f t="shared" ref="AT254" si="1756">COUNTIF(H254:AL254,"П")</f>
        <v>0</v>
      </c>
      <c r="AU254" s="64">
        <f t="shared" ref="AU254" si="1757">COUNTIF(H254:AL254,"К")+COUNTIF(H254:AL254,"Кд")</f>
        <v>0</v>
      </c>
      <c r="AV254" s="64">
        <f t="shared" ref="AV254" si="1758">COUNTIF(H254:AL254,"В")</f>
        <v>13</v>
      </c>
      <c r="AW254" s="64">
        <f t="shared" ref="AW254" si="1759">SUM(AM254:AV254)</f>
        <v>20</v>
      </c>
      <c r="AX254" s="64">
        <f t="shared" ref="AX254" si="1760">AY254+BD254</f>
        <v>72</v>
      </c>
      <c r="AY254" s="65">
        <f t="shared" ref="AY254" si="1761">SUM(H254:AL254)+COUNTIF(H254:AL254,"8/3")*11+COUNTIF(H254:AL254,"3/8")*11+COUNTIF(H254:AL254,"4/8")*12+COUNTIF(H254:AL254,"8/4")*12+COUNTIF(H254:AL254,"2/9")*11+COUNTIF(H254:AL254,"4/7")*11+COUNTIF(H254:AL254,"7/4")*11+COUNTIF(H254:AL254,"6/5")*11+COUNTIF(H254:AL254,"5/6")*11+COUNTIF(H254:AL254,"4/6")*10+COUNTIF(H254:AL254,"2/1")*3+COUNTIF(H254:AL254,"6/3")*9+COUNTIF(H254:AL254,"2/8")*10+COUNTIF(H254:AL254,"1/10")*11</f>
        <v>48</v>
      </c>
      <c r="AZ254" s="66"/>
      <c r="BA254" s="66"/>
      <c r="BB254" s="66"/>
      <c r="BC254" s="67">
        <f t="shared" ref="BC254" si="1762">COUNTIF(H254:AL254,"8/3")*8+COUNTIF(H254:AL254,"3/8")*3+COUNTIF(H254:AL254,"4/8")*4+COUNTIF(H254:AL254,"8/4")*8+COUNTIF(H254:AL254,"2/9")*2+COUNTIF(H254:AL254,"4/7")*4+COUNTIF(H254:AL254,"7/4")*7+COUNTIF(H254:AL254,"6/5")*6+COUNTIF(H254:AL254,"5/6")*5+COUNTIF(H254:AL254,"4/6")*4+COUNTIF(H254:AL254,"2/1")*2+COUNTIF(H254:AL254,"6/3")*6+COUNTIF(H254:AL254,"2/8")*2+COUNTIF(H254:AL254,"1/10")*1</f>
        <v>16</v>
      </c>
      <c r="BD254" s="64">
        <f t="shared" ref="BD254" si="1763">COUNTIF(H254:AL254,"8д")*8+COUNTIF(H254:AL254,"3д")*3+COUNTIF(H254:AL254,"4д")*4+COUNTIF(H254:AL254,"5д")*5+COUNTIF(H254:AL254,"6д")*6+COUNTIF(H254:AL254,"7д")*7+COUNTIF(H254:AL254,"2д")*2+COUNTIF(H254:AL254,"1д")*1</f>
        <v>24</v>
      </c>
      <c r="BE254" s="68"/>
      <c r="BF254" s="68"/>
      <c r="BG254" s="85">
        <f t="shared" ref="BG254" si="1764">64618/163.33*AY254</f>
        <v>18990.16714626829</v>
      </c>
      <c r="BH254" s="85">
        <f t="shared" ref="BH254" si="1765">64618/163.33*BC254/2</f>
        <v>3165.0278577113818</v>
      </c>
      <c r="BI254" s="85">
        <f>64618/163.33*BD254</f>
        <v>9495.0835731341449</v>
      </c>
      <c r="BJ254" s="85">
        <f t="shared" si="1732"/>
        <v>3798.0334292536581</v>
      </c>
      <c r="BK254" s="85"/>
      <c r="BL254" s="87">
        <f t="shared" si="1733"/>
        <v>35448.312006367472</v>
      </c>
    </row>
    <row r="255" spans="1:64" s="1" customFormat="1" ht="57.75" customHeight="1" x14ac:dyDescent="0.45">
      <c r="A255" s="3">
        <v>165</v>
      </c>
      <c r="B255" s="38" t="s">
        <v>168</v>
      </c>
      <c r="C255" s="16">
        <v>1042</v>
      </c>
      <c r="D255" s="5" t="s">
        <v>160</v>
      </c>
      <c r="E255" s="16">
        <v>6</v>
      </c>
      <c r="F255" s="3">
        <v>107060001</v>
      </c>
      <c r="G255" s="4"/>
      <c r="H255" s="6"/>
      <c r="I255" s="6"/>
      <c r="J255" s="6"/>
      <c r="K255" s="6">
        <v>11</v>
      </c>
      <c r="L255" s="6">
        <v>11</v>
      </c>
      <c r="M255" s="7">
        <v>11</v>
      </c>
      <c r="N255" s="7">
        <v>11</v>
      </c>
      <c r="O255" s="6">
        <v>11</v>
      </c>
      <c r="P255" s="6">
        <v>11</v>
      </c>
      <c r="Q255" s="6">
        <v>11</v>
      </c>
      <c r="R255" s="6">
        <v>11</v>
      </c>
      <c r="S255" s="6">
        <v>11</v>
      </c>
      <c r="T255" s="7">
        <v>11</v>
      </c>
      <c r="U255" s="7">
        <v>11</v>
      </c>
      <c r="V255" s="6">
        <v>11</v>
      </c>
      <c r="W255" s="6">
        <v>11</v>
      </c>
      <c r="X255" s="6">
        <v>8</v>
      </c>
      <c r="Y255" s="6" t="s">
        <v>225</v>
      </c>
      <c r="Z255" s="6" t="s">
        <v>226</v>
      </c>
      <c r="AA255" s="7" t="s">
        <v>226</v>
      </c>
      <c r="AB255" s="7" t="s">
        <v>226</v>
      </c>
      <c r="AC255" s="6" t="s">
        <v>226</v>
      </c>
      <c r="AD255" s="6" t="s">
        <v>226</v>
      </c>
      <c r="AE255" s="6" t="s">
        <v>226</v>
      </c>
      <c r="AF255" s="6" t="s">
        <v>226</v>
      </c>
      <c r="AG255" s="6" t="s">
        <v>226</v>
      </c>
      <c r="AH255" s="7" t="s">
        <v>226</v>
      </c>
      <c r="AI255" s="7" t="s">
        <v>226</v>
      </c>
      <c r="AJ255" s="6" t="s">
        <v>226</v>
      </c>
      <c r="AK255" s="7" t="s">
        <v>226</v>
      </c>
      <c r="AL255" s="8" t="s">
        <v>225</v>
      </c>
      <c r="AM255" s="63">
        <f t="shared" si="1670"/>
        <v>16</v>
      </c>
      <c r="AN255" s="64">
        <f t="shared" si="1671"/>
        <v>0</v>
      </c>
      <c r="AO255" s="64">
        <f t="shared" si="1672"/>
        <v>0</v>
      </c>
      <c r="AP255" s="64">
        <f t="shared" si="1673"/>
        <v>0</v>
      </c>
      <c r="AQ255" s="64">
        <f t="shared" si="1674"/>
        <v>0</v>
      </c>
      <c r="AR255" s="64">
        <f t="shared" si="1675"/>
        <v>0</v>
      </c>
      <c r="AS255" s="64">
        <f t="shared" si="1676"/>
        <v>0</v>
      </c>
      <c r="AT255" s="64">
        <f t="shared" si="1677"/>
        <v>0</v>
      </c>
      <c r="AU255" s="64">
        <f t="shared" si="1678"/>
        <v>0</v>
      </c>
      <c r="AV255" s="64">
        <f t="shared" si="1679"/>
        <v>12</v>
      </c>
      <c r="AW255" s="64">
        <f t="shared" si="1680"/>
        <v>28</v>
      </c>
      <c r="AX255" s="64">
        <f t="shared" si="1681"/>
        <v>167</v>
      </c>
      <c r="AY255" s="65">
        <f t="shared" si="1682"/>
        <v>151</v>
      </c>
      <c r="AZ255" s="66"/>
      <c r="BA255" s="66"/>
      <c r="BB255" s="66"/>
      <c r="BC255" s="67">
        <f t="shared" si="1683"/>
        <v>0</v>
      </c>
      <c r="BD255" s="64">
        <f t="shared" si="1684"/>
        <v>16</v>
      </c>
      <c r="BE255" s="68"/>
      <c r="BF255" s="68"/>
      <c r="BG255" s="85">
        <f>74757/163.33*AY255</f>
        <v>69113.494152941887</v>
      </c>
      <c r="BH255" s="85">
        <f>74757/163.33*BD255</f>
        <v>7323.2841486560947</v>
      </c>
      <c r="BI255" s="85"/>
      <c r="BJ255" s="85">
        <f t="shared" si="1732"/>
        <v>13822.698830588379</v>
      </c>
      <c r="BK255" s="85"/>
      <c r="BL255" s="87">
        <f t="shared" si="1733"/>
        <v>90259.477132186352</v>
      </c>
    </row>
    <row r="256" spans="1:64" s="1" customFormat="1" ht="57.75" customHeight="1" x14ac:dyDescent="0.45">
      <c r="A256" s="3"/>
      <c r="B256" s="38" t="s">
        <v>168</v>
      </c>
      <c r="C256" s="16">
        <v>1042</v>
      </c>
      <c r="D256" s="5" t="s">
        <v>160</v>
      </c>
      <c r="E256" s="16">
        <v>6</v>
      </c>
      <c r="F256" s="3">
        <v>107030001</v>
      </c>
      <c r="G256" s="4"/>
      <c r="H256" s="6">
        <v>11</v>
      </c>
      <c r="I256" s="6">
        <v>11</v>
      </c>
      <c r="J256" s="6">
        <v>11</v>
      </c>
      <c r="K256" s="6"/>
      <c r="L256" s="6"/>
      <c r="M256" s="7"/>
      <c r="N256" s="7"/>
      <c r="O256" s="6"/>
      <c r="P256" s="6"/>
      <c r="Q256" s="6"/>
      <c r="R256" s="6"/>
      <c r="S256" s="6"/>
      <c r="T256" s="7"/>
      <c r="U256" s="7"/>
      <c r="V256" s="6"/>
      <c r="W256" s="6"/>
      <c r="X256" s="6"/>
      <c r="Y256" s="6"/>
      <c r="Z256" s="6"/>
      <c r="AA256" s="7"/>
      <c r="AB256" s="7"/>
      <c r="AC256" s="6"/>
      <c r="AD256" s="6"/>
      <c r="AE256" s="6"/>
      <c r="AF256" s="6"/>
      <c r="AG256" s="6"/>
      <c r="AH256" s="7"/>
      <c r="AI256" s="7"/>
      <c r="AJ256" s="6"/>
      <c r="AK256" s="7"/>
      <c r="AL256" s="8"/>
      <c r="AM256" s="63">
        <f t="shared" ref="AM256" si="1766">COUNT(H256:AL256)+COUNTIF(H256:AL256,"8д")+COUNTIF(H256:AL256,"8/3")+COUNTIF(H256:AL256,"3/8")+COUNTIF(H256:AL256,"4/8")+COUNTIF(H256:AL256,"8/4")+COUNTIF(H256:AL256,"3/6")+COUNTIF(H256:AL256,"10/1")+COUNTIF(H256:AL256,"5/6")+COUNTIF(H256:AL256,"6/5")+COUNTIF(H256:AL256,"7/4")+COUNTIF(H256:AL256,"4/7")+COUNTIF(H256:AL256,"4д")+COUNTIF(H256:AL256,"2/9")+COUNTIF(H256:AL256,"2д")+COUNTIF(H256:AL256,"4/6")+COUNTIF(H256:AL256,"2/8")+COUNTIF(H256:AL256,"2/1")+COUNTIF(H256:AL256,"6/3")</f>
        <v>3</v>
      </c>
      <c r="AN256" s="64">
        <f t="shared" ref="AN256" si="1767">COUNTIF(H256:AL256,"О")</f>
        <v>0</v>
      </c>
      <c r="AO256" s="64">
        <f t="shared" ref="AO256" si="1768">COUNTIF(H256:AL256,"Р")</f>
        <v>0</v>
      </c>
      <c r="AP256" s="64">
        <f t="shared" ref="AP256" si="1769">COUNTIF(H256:AL256,"Б")</f>
        <v>0</v>
      </c>
      <c r="AQ256" s="64">
        <f t="shared" ref="AQ256" si="1770">COUNTIF(H256:AL256,"Г")+COUNTIF(H256:AL256,"Д")</f>
        <v>0</v>
      </c>
      <c r="AR256" s="64">
        <f t="shared" ref="AR256" si="1771">COUNTIF(H256:AL256,"А")</f>
        <v>0</v>
      </c>
      <c r="AS256" s="64">
        <f t="shared" ref="AS256" si="1772">COUNTIF(H256:AL256,"У")</f>
        <v>0</v>
      </c>
      <c r="AT256" s="64">
        <f t="shared" ref="AT256" si="1773">COUNTIF(H256:AL256,"П")</f>
        <v>0</v>
      </c>
      <c r="AU256" s="64">
        <f t="shared" ref="AU256" si="1774">COUNTIF(H256:AL256,"К")+COUNTIF(H256:AL256,"Кд")</f>
        <v>0</v>
      </c>
      <c r="AV256" s="64">
        <f t="shared" ref="AV256" si="1775">COUNTIF(H256:AL256,"В")</f>
        <v>0</v>
      </c>
      <c r="AW256" s="64">
        <f t="shared" ref="AW256" si="1776">SUM(AM256:AV256)</f>
        <v>3</v>
      </c>
      <c r="AX256" s="64">
        <f t="shared" ref="AX256" si="1777">AY256+BD256</f>
        <v>33</v>
      </c>
      <c r="AY256" s="65">
        <f t="shared" ref="AY256" si="1778">SUM(H256:AL256)+COUNTIF(H256:AL256,"8/3")*11+COUNTIF(H256:AL256,"3/8")*11+COUNTIF(H256:AL256,"4/8")*12+COUNTIF(H256:AL256,"8/4")*12+COUNTIF(H256:AL256,"2/9")*11+COUNTIF(H256:AL256,"4/7")*11+COUNTIF(H256:AL256,"7/4")*11+COUNTIF(H256:AL256,"6/5")*11+COUNTIF(H256:AL256,"5/6")*11+COUNTIF(H256:AL256,"4/6")*10+COUNTIF(H256:AL256,"2/1")*3+COUNTIF(H256:AL256,"6/3")*9+COUNTIF(H256:AL256,"2/8")*10+COUNTIF(H256:AL256,"1/10")*11</f>
        <v>33</v>
      </c>
      <c r="AZ256" s="66"/>
      <c r="BA256" s="66"/>
      <c r="BB256" s="66"/>
      <c r="BC256" s="67">
        <f t="shared" ref="BC256" si="1779">COUNTIF(H256:AL256,"8/3")*8+COUNTIF(H256:AL256,"3/8")*3+COUNTIF(H256:AL256,"4/8")*4+COUNTIF(H256:AL256,"8/4")*8+COUNTIF(H256:AL256,"2/9")*2+COUNTIF(H256:AL256,"4/7")*4+COUNTIF(H256:AL256,"7/4")*7+COUNTIF(H256:AL256,"6/5")*6+COUNTIF(H256:AL256,"5/6")*5+COUNTIF(H256:AL256,"4/6")*4+COUNTIF(H256:AL256,"2/1")*2+COUNTIF(H256:AL256,"6/3")*6+COUNTIF(H256:AL256,"2/8")*2+COUNTIF(H256:AL256,"1/10")*1</f>
        <v>0</v>
      </c>
      <c r="BD256" s="64">
        <f t="shared" ref="BD256" si="1780">COUNTIF(H256:AL256,"8д")*8+COUNTIF(H256:AL256,"3д")*3+COUNTIF(H256:AL256,"4д")*4+COUNTIF(H256:AL256,"5д")*5+COUNTIF(H256:AL256,"6д")*6+COUNTIF(H256:AL256,"7д")*7+COUNTIF(H256:AL256,"2д")*2+COUNTIF(H256:AL256,"1д")*1</f>
        <v>0</v>
      </c>
      <c r="BE256" s="68"/>
      <c r="BF256" s="68"/>
      <c r="BG256" s="85"/>
      <c r="BH256" s="85"/>
      <c r="BI256" s="85"/>
      <c r="BJ256" s="85">
        <f t="shared" si="1732"/>
        <v>0</v>
      </c>
      <c r="BK256" s="85"/>
      <c r="BL256" s="87">
        <f t="shared" si="1733"/>
        <v>0</v>
      </c>
    </row>
    <row r="257" spans="1:64" s="1" customFormat="1" ht="44.25" customHeight="1" x14ac:dyDescent="0.45">
      <c r="A257" s="3">
        <v>166</v>
      </c>
      <c r="B257" s="36" t="s">
        <v>77</v>
      </c>
      <c r="C257" s="10">
        <v>1044</v>
      </c>
      <c r="D257" s="11" t="s">
        <v>142</v>
      </c>
      <c r="E257" s="6">
        <v>6</v>
      </c>
      <c r="F257" s="12">
        <v>107060001</v>
      </c>
      <c r="G257" s="8"/>
      <c r="H257" s="6" t="s">
        <v>226</v>
      </c>
      <c r="I257" s="6" t="s">
        <v>226</v>
      </c>
      <c r="J257" s="6" t="s">
        <v>226</v>
      </c>
      <c r="K257" s="6" t="s">
        <v>226</v>
      </c>
      <c r="L257" s="8" t="s">
        <v>226</v>
      </c>
      <c r="M257" s="7" t="s">
        <v>226</v>
      </c>
      <c r="N257" s="7" t="s">
        <v>225</v>
      </c>
      <c r="O257" s="6">
        <v>8</v>
      </c>
      <c r="P257" s="6">
        <v>8</v>
      </c>
      <c r="Q257" s="6">
        <v>8</v>
      </c>
      <c r="R257" s="6">
        <v>8</v>
      </c>
      <c r="S257" s="6">
        <v>11</v>
      </c>
      <c r="T257" s="7"/>
      <c r="U257" s="7"/>
      <c r="V257" s="6"/>
      <c r="W257" s="6"/>
      <c r="X257" s="6"/>
      <c r="Y257" s="6"/>
      <c r="Z257" s="6"/>
      <c r="AA257" s="7"/>
      <c r="AB257" s="7"/>
      <c r="AC257" s="6"/>
      <c r="AD257" s="6"/>
      <c r="AE257" s="6"/>
      <c r="AF257" s="6"/>
      <c r="AG257" s="6"/>
      <c r="AH257" s="7"/>
      <c r="AI257" s="7"/>
      <c r="AJ257" s="6"/>
      <c r="AK257" s="7"/>
      <c r="AL257" s="6"/>
      <c r="AM257" s="63">
        <f t="shared" si="1670"/>
        <v>6</v>
      </c>
      <c r="AN257" s="64">
        <f t="shared" si="1671"/>
        <v>0</v>
      </c>
      <c r="AO257" s="64">
        <f t="shared" si="1672"/>
        <v>0</v>
      </c>
      <c r="AP257" s="64">
        <f t="shared" si="1673"/>
        <v>0</v>
      </c>
      <c r="AQ257" s="64">
        <f t="shared" si="1674"/>
        <v>0</v>
      </c>
      <c r="AR257" s="64">
        <f t="shared" si="1675"/>
        <v>0</v>
      </c>
      <c r="AS257" s="64">
        <f t="shared" si="1676"/>
        <v>0</v>
      </c>
      <c r="AT257" s="64">
        <f t="shared" si="1677"/>
        <v>0</v>
      </c>
      <c r="AU257" s="64">
        <f t="shared" si="1678"/>
        <v>0</v>
      </c>
      <c r="AV257" s="64">
        <f t="shared" si="1679"/>
        <v>6</v>
      </c>
      <c r="AW257" s="64">
        <f t="shared" si="1680"/>
        <v>12</v>
      </c>
      <c r="AX257" s="64">
        <f t="shared" si="1681"/>
        <v>51</v>
      </c>
      <c r="AY257" s="65">
        <f t="shared" si="1682"/>
        <v>43</v>
      </c>
      <c r="AZ257" s="66"/>
      <c r="BA257" s="66"/>
      <c r="BB257" s="66"/>
      <c r="BC257" s="67">
        <f t="shared" si="1683"/>
        <v>0</v>
      </c>
      <c r="BD257" s="64">
        <f t="shared" si="1684"/>
        <v>8</v>
      </c>
      <c r="BE257" s="68"/>
      <c r="BF257" s="68"/>
      <c r="BG257" s="85">
        <f>74757/163.33*AY257</f>
        <v>19681.326149513254</v>
      </c>
      <c r="BH257" s="85">
        <f>74757/163.33*BD257</f>
        <v>3661.6420743280473</v>
      </c>
      <c r="BI257" s="85"/>
      <c r="BJ257" s="85">
        <f t="shared" si="1732"/>
        <v>3936.2652299026508</v>
      </c>
      <c r="BK257" s="85"/>
      <c r="BL257" s="87">
        <f t="shared" si="1733"/>
        <v>27279.233453743953</v>
      </c>
    </row>
    <row r="258" spans="1:64" s="1" customFormat="1" ht="72" customHeight="1" x14ac:dyDescent="0.45">
      <c r="A258" s="3"/>
      <c r="B258" s="36" t="s">
        <v>77</v>
      </c>
      <c r="C258" s="10">
        <v>1044</v>
      </c>
      <c r="D258" s="11" t="s">
        <v>279</v>
      </c>
      <c r="E258" s="6">
        <v>9</v>
      </c>
      <c r="F258" s="12">
        <v>107030001</v>
      </c>
      <c r="G258" s="8"/>
      <c r="H258" s="6"/>
      <c r="I258" s="6"/>
      <c r="J258" s="6"/>
      <c r="K258" s="6"/>
      <c r="L258" s="8"/>
      <c r="M258" s="7"/>
      <c r="N258" s="7"/>
      <c r="O258" s="6"/>
      <c r="P258" s="8"/>
      <c r="Q258" s="6"/>
      <c r="R258" s="6"/>
      <c r="S258" s="6"/>
      <c r="T258" s="7">
        <v>8</v>
      </c>
      <c r="U258" s="7" t="s">
        <v>226</v>
      </c>
      <c r="V258" s="6"/>
      <c r="W258" s="6"/>
      <c r="X258" s="6"/>
      <c r="Y258" s="6"/>
      <c r="Z258" s="8"/>
      <c r="AA258" s="13"/>
      <c r="AB258" s="13"/>
      <c r="AC258" s="8"/>
      <c r="AD258" s="8"/>
      <c r="AE258" s="6"/>
      <c r="AF258" s="6"/>
      <c r="AG258" s="8"/>
      <c r="AH258" s="7"/>
      <c r="AI258" s="7"/>
      <c r="AJ258" s="6"/>
      <c r="AK258" s="7"/>
      <c r="AL258" s="6"/>
      <c r="AM258" s="63">
        <f t="shared" ref="AM258" si="1781">COUNT(H258:AL258)+COUNTIF(H258:AL258,"8д")+COUNTIF(H258:AL258,"8/3")+COUNTIF(H258:AL258,"3/8")+COUNTIF(H258:AL258,"4/8")+COUNTIF(H258:AL258,"8/4")+COUNTIF(H258:AL258,"3/6")+COUNTIF(H258:AL258,"10/1")+COUNTIF(H258:AL258,"5/6")+COUNTIF(H258:AL258,"6/5")+COUNTIF(H258:AL258,"7/4")+COUNTIF(H258:AL258,"4/7")+COUNTIF(H258:AL258,"4д")+COUNTIF(H258:AL258,"2/9")+COUNTIF(H258:AL258,"2д")+COUNTIF(H258:AL258,"4/6")+COUNTIF(H258:AL258,"2/8")+COUNTIF(H258:AL258,"2/1")+COUNTIF(H258:AL258,"6/3")</f>
        <v>1</v>
      </c>
      <c r="AN258" s="64">
        <f t="shared" ref="AN258" si="1782">COUNTIF(H258:AL258,"О")</f>
        <v>0</v>
      </c>
      <c r="AO258" s="64">
        <f t="shared" ref="AO258" si="1783">COUNTIF(H258:AL258,"Р")</f>
        <v>0</v>
      </c>
      <c r="AP258" s="64">
        <f t="shared" ref="AP258" si="1784">COUNTIF(H258:AL258,"Б")</f>
        <v>0</v>
      </c>
      <c r="AQ258" s="64">
        <f t="shared" ref="AQ258" si="1785">COUNTIF(H258:AL258,"Г")+COUNTIF(H258:AL258,"Д")</f>
        <v>0</v>
      </c>
      <c r="AR258" s="64">
        <f t="shared" ref="AR258" si="1786">COUNTIF(H258:AL258,"А")</f>
        <v>0</v>
      </c>
      <c r="AS258" s="64">
        <f t="shared" ref="AS258" si="1787">COUNTIF(H258:AL258,"У")</f>
        <v>0</v>
      </c>
      <c r="AT258" s="64">
        <f t="shared" ref="AT258" si="1788">COUNTIF(H258:AL258,"П")</f>
        <v>0</v>
      </c>
      <c r="AU258" s="64">
        <f t="shared" ref="AU258" si="1789">COUNTIF(H258:AL258,"К")+COUNTIF(H258:AL258,"Кд")</f>
        <v>0</v>
      </c>
      <c r="AV258" s="64">
        <f t="shared" ref="AV258" si="1790">COUNTIF(H258:AL258,"В")</f>
        <v>1</v>
      </c>
      <c r="AW258" s="64">
        <f t="shared" ref="AW258" si="1791">SUM(AM258:AV258)</f>
        <v>2</v>
      </c>
      <c r="AX258" s="64">
        <f t="shared" ref="AX258" si="1792">AY258+BD258</f>
        <v>8</v>
      </c>
      <c r="AY258" s="65">
        <f t="shared" ref="AY258" si="1793">SUM(H258:AL258)+COUNTIF(H258:AL258,"8/3")*11+COUNTIF(H258:AL258,"3/8")*11+COUNTIF(H258:AL258,"4/8")*12+COUNTIF(H258:AL258,"8/4")*12+COUNTIF(H258:AL258,"2/9")*11+COUNTIF(H258:AL258,"4/7")*11+COUNTIF(H258:AL258,"7/4")*11+COUNTIF(H258:AL258,"6/5")*11+COUNTIF(H258:AL258,"5/6")*11+COUNTIF(H258:AL258,"4/6")*10+COUNTIF(H258:AL258,"2/1")*3+COUNTIF(H258:AL258,"6/3")*9+COUNTIF(H258:AL258,"2/8")*10+COUNTIF(H258:AL258,"1/10")*11</f>
        <v>8</v>
      </c>
      <c r="AZ258" s="66"/>
      <c r="BA258" s="66"/>
      <c r="BB258" s="66"/>
      <c r="BC258" s="67">
        <f t="shared" ref="BC258" si="1794">COUNTIF(H258:AL258,"8/3")*8+COUNTIF(H258:AL258,"3/8")*3+COUNTIF(H258:AL258,"4/8")*4+COUNTIF(H258:AL258,"8/4")*8+COUNTIF(H258:AL258,"2/9")*2+COUNTIF(H258:AL258,"4/7")*4+COUNTIF(H258:AL258,"7/4")*7+COUNTIF(H258:AL258,"6/5")*6+COUNTIF(H258:AL258,"5/6")*5+COUNTIF(H258:AL258,"4/6")*4+COUNTIF(H258:AL258,"2/1")*2+COUNTIF(H258:AL258,"6/3")*6+COUNTIF(H258:AL258,"2/8")*2+COUNTIF(H258:AL258,"1/10")*1</f>
        <v>0</v>
      </c>
      <c r="BD258" s="64">
        <f t="shared" ref="BD258" si="1795">COUNTIF(H258:AL258,"8д")*8+COUNTIF(H258:AL258,"3д")*3+COUNTIF(H258:AL258,"4д")*4+COUNTIF(H258:AL258,"5д")*5+COUNTIF(H258:AL258,"6д")*6+COUNTIF(H258:AL258,"7д")*7+COUNTIF(H258:AL258,"2д")*2+COUNTIF(H258:AL258,"1д")*1</f>
        <v>0</v>
      </c>
      <c r="BE258" s="68"/>
      <c r="BF258" s="68"/>
      <c r="BG258" s="85"/>
      <c r="BH258" s="85"/>
      <c r="BI258" s="85"/>
      <c r="BJ258" s="85">
        <f t="shared" si="1732"/>
        <v>0</v>
      </c>
      <c r="BK258" s="85"/>
      <c r="BL258" s="87">
        <f t="shared" si="1733"/>
        <v>0</v>
      </c>
    </row>
    <row r="259" spans="1:64" s="1" customFormat="1" ht="72" customHeight="1" x14ac:dyDescent="0.45">
      <c r="A259" s="3"/>
      <c r="B259" s="36" t="s">
        <v>77</v>
      </c>
      <c r="C259" s="10">
        <v>1044</v>
      </c>
      <c r="D259" s="11" t="s">
        <v>279</v>
      </c>
      <c r="E259" s="6">
        <v>9</v>
      </c>
      <c r="F259" s="12">
        <v>107140010</v>
      </c>
      <c r="G259" s="8"/>
      <c r="H259" s="6"/>
      <c r="I259" s="6"/>
      <c r="J259" s="6"/>
      <c r="K259" s="6"/>
      <c r="L259" s="8"/>
      <c r="M259" s="7"/>
      <c r="N259" s="7"/>
      <c r="O259" s="6"/>
      <c r="P259" s="8"/>
      <c r="Q259" s="6"/>
      <c r="R259" s="6"/>
      <c r="S259" s="6"/>
      <c r="T259" s="7"/>
      <c r="U259" s="7"/>
      <c r="V259" s="6" t="s">
        <v>225</v>
      </c>
      <c r="W259" s="6">
        <v>11</v>
      </c>
      <c r="X259" s="6">
        <v>11</v>
      </c>
      <c r="Y259" s="6">
        <v>11</v>
      </c>
      <c r="Z259" s="8" t="s">
        <v>281</v>
      </c>
      <c r="AA259" s="13" t="s">
        <v>281</v>
      </c>
      <c r="AB259" s="13" t="s">
        <v>281</v>
      </c>
      <c r="AC259" s="8" t="s">
        <v>281</v>
      </c>
      <c r="AD259" s="8" t="s">
        <v>281</v>
      </c>
      <c r="AE259" s="6">
        <v>11</v>
      </c>
      <c r="AF259" s="6">
        <v>11</v>
      </c>
      <c r="AG259" s="8" t="s">
        <v>281</v>
      </c>
      <c r="AH259" s="7">
        <v>11</v>
      </c>
      <c r="AI259" s="7">
        <v>11</v>
      </c>
      <c r="AJ259" s="6"/>
      <c r="AK259" s="7"/>
      <c r="AL259" s="6"/>
      <c r="AM259" s="63">
        <f t="shared" ref="AM259:AM260" si="1796">COUNT(H259:AL259)+COUNTIF(H259:AL259,"8д")+COUNTIF(H259:AL259,"8/3")+COUNTIF(H259:AL259,"3/8")+COUNTIF(H259:AL259,"4/8")+COUNTIF(H259:AL259,"8/4")+COUNTIF(H259:AL259,"3/6")+COUNTIF(H259:AL259,"10/1")+COUNTIF(H259:AL259,"5/6")+COUNTIF(H259:AL259,"6/5")+COUNTIF(H259:AL259,"7/4")+COUNTIF(H259:AL259,"4/7")+COUNTIF(H259:AL259,"4д")+COUNTIF(H259:AL259,"2/9")+COUNTIF(H259:AL259,"2д")+COUNTIF(H259:AL259,"4/6")+COUNTIF(H259:AL259,"2/8")+COUNTIF(H259:AL259,"2/1")+COUNTIF(H259:AL259,"6/3")</f>
        <v>14</v>
      </c>
      <c r="AN259" s="64">
        <f t="shared" ref="AN259:AN260" si="1797">COUNTIF(H259:AL259,"О")</f>
        <v>0</v>
      </c>
      <c r="AO259" s="64">
        <f t="shared" ref="AO259:AO260" si="1798">COUNTIF(H259:AL259,"Р")</f>
        <v>0</v>
      </c>
      <c r="AP259" s="64">
        <f t="shared" ref="AP259:AP260" si="1799">COUNTIF(H259:AL259,"Б")</f>
        <v>0</v>
      </c>
      <c r="AQ259" s="64">
        <f t="shared" ref="AQ259:AQ260" si="1800">COUNTIF(H259:AL259,"Г")+COUNTIF(H259:AL259,"Д")</f>
        <v>0</v>
      </c>
      <c r="AR259" s="64">
        <f t="shared" ref="AR259:AR260" si="1801">COUNTIF(H259:AL259,"А")</f>
        <v>0</v>
      </c>
      <c r="AS259" s="64">
        <f t="shared" ref="AS259:AS260" si="1802">COUNTIF(H259:AL259,"У")</f>
        <v>0</v>
      </c>
      <c r="AT259" s="64">
        <f t="shared" ref="AT259:AT260" si="1803">COUNTIF(H259:AL259,"П")</f>
        <v>0</v>
      </c>
      <c r="AU259" s="64">
        <f t="shared" ref="AU259:AU260" si="1804">COUNTIF(H259:AL259,"К")+COUNTIF(H259:AL259,"Кд")</f>
        <v>0</v>
      </c>
      <c r="AV259" s="64">
        <f t="shared" ref="AV259:AV260" si="1805">COUNTIF(H259:AL259,"В")</f>
        <v>0</v>
      </c>
      <c r="AW259" s="64">
        <f t="shared" ref="AW259:AW260" si="1806">SUM(AM259:AV259)</f>
        <v>14</v>
      </c>
      <c r="AX259" s="64">
        <f t="shared" ref="AX259:AX260" si="1807">AY259+BD259</f>
        <v>151</v>
      </c>
      <c r="AY259" s="65">
        <f t="shared" ref="AY259:AY260" si="1808">SUM(H259:AL259)+COUNTIF(H259:AL259,"8/3")*11+COUNTIF(H259:AL259,"3/8")*11+COUNTIF(H259:AL259,"4/8")*12+COUNTIF(H259:AL259,"8/4")*12+COUNTIF(H259:AL259,"2/9")*11+COUNTIF(H259:AL259,"4/7")*11+COUNTIF(H259:AL259,"7/4")*11+COUNTIF(H259:AL259,"6/5")*11+COUNTIF(H259:AL259,"5/6")*11+COUNTIF(H259:AL259,"4/6")*10+COUNTIF(H259:AL259,"2/1")*3+COUNTIF(H259:AL259,"6/3")*9+COUNTIF(H259:AL259,"2/8")*10+COUNTIF(H259:AL259,"1/10")*11</f>
        <v>143</v>
      </c>
      <c r="AZ259" s="66"/>
      <c r="BA259" s="66"/>
      <c r="BB259" s="66"/>
      <c r="BC259" s="67">
        <f t="shared" ref="BC259:BC260" si="1809">COUNTIF(H259:AL259,"8/3")*8+COUNTIF(H259:AL259,"3/8")*3+COUNTIF(H259:AL259,"4/8")*4+COUNTIF(H259:AL259,"8/4")*8+COUNTIF(H259:AL259,"2/9")*2+COUNTIF(H259:AL259,"4/7")*4+COUNTIF(H259:AL259,"7/4")*7+COUNTIF(H259:AL259,"6/5")*6+COUNTIF(H259:AL259,"5/6")*5+COUNTIF(H259:AL259,"4/6")*4+COUNTIF(H259:AL259,"2/1")*2+COUNTIF(H259:AL259,"6/3")*6+COUNTIF(H259:AL259,"2/8")*2+COUNTIF(H259:AL259,"1/10")*1</f>
        <v>24</v>
      </c>
      <c r="BD259" s="64">
        <f t="shared" ref="BD259:BD260" si="1810">COUNTIF(H259:AL259,"8д")*8+COUNTIF(H259:AL259,"3д")*3+COUNTIF(H259:AL259,"4д")*4+COUNTIF(H259:AL259,"5д")*5+COUNTIF(H259:AL259,"6д")*6+COUNTIF(H259:AL259,"7д")*7+COUNTIF(H259:AL259,"2д")*2+COUNTIF(H259:AL259,"1д")*1</f>
        <v>8</v>
      </c>
      <c r="BE259" s="68"/>
      <c r="BF259" s="68"/>
      <c r="BG259" s="85">
        <f>108188/163.33*AY259</f>
        <v>94721.631053694975</v>
      </c>
      <c r="BH259" s="85">
        <f>108188/163.33*BC259/2</f>
        <v>7948.6683401702076</v>
      </c>
      <c r="BI259" s="85">
        <f>108188/163.33*BD259</f>
        <v>5299.1122267801384</v>
      </c>
      <c r="BJ259" s="85">
        <f t="shared" si="1732"/>
        <v>18944.326210738996</v>
      </c>
      <c r="BK259" s="85"/>
      <c r="BL259" s="87">
        <f t="shared" si="1733"/>
        <v>126913.73783138432</v>
      </c>
    </row>
    <row r="260" spans="1:64" s="1" customFormat="1" ht="72" customHeight="1" x14ac:dyDescent="0.45">
      <c r="A260" s="3"/>
      <c r="B260" s="36" t="s">
        <v>77</v>
      </c>
      <c r="C260" s="10">
        <v>1044</v>
      </c>
      <c r="D260" s="11" t="s">
        <v>279</v>
      </c>
      <c r="E260" s="6">
        <v>9</v>
      </c>
      <c r="F260" s="12">
        <v>107060003</v>
      </c>
      <c r="G260" s="8"/>
      <c r="H260" s="6"/>
      <c r="I260" s="6"/>
      <c r="J260" s="6"/>
      <c r="K260" s="6"/>
      <c r="L260" s="8"/>
      <c r="M260" s="7"/>
      <c r="N260" s="7"/>
      <c r="O260" s="6"/>
      <c r="P260" s="8"/>
      <c r="Q260" s="6"/>
      <c r="R260" s="6"/>
      <c r="S260" s="6"/>
      <c r="T260" s="7"/>
      <c r="U260" s="7"/>
      <c r="V260" s="6"/>
      <c r="W260" s="6"/>
      <c r="X260" s="6"/>
      <c r="Y260" s="6"/>
      <c r="Z260" s="8"/>
      <c r="AA260" s="13"/>
      <c r="AB260" s="13"/>
      <c r="AC260" s="8"/>
      <c r="AD260" s="8"/>
      <c r="AE260" s="6"/>
      <c r="AF260" s="6"/>
      <c r="AG260" s="8"/>
      <c r="AH260" s="7"/>
      <c r="AI260" s="7"/>
      <c r="AJ260" s="6">
        <v>11</v>
      </c>
      <c r="AK260" s="7">
        <v>11</v>
      </c>
      <c r="AL260" s="6">
        <v>11</v>
      </c>
      <c r="AM260" s="63">
        <f t="shared" si="1796"/>
        <v>3</v>
      </c>
      <c r="AN260" s="64">
        <f t="shared" si="1797"/>
        <v>0</v>
      </c>
      <c r="AO260" s="64">
        <f t="shared" si="1798"/>
        <v>0</v>
      </c>
      <c r="AP260" s="64">
        <f t="shared" si="1799"/>
        <v>0</v>
      </c>
      <c r="AQ260" s="64">
        <f t="shared" si="1800"/>
        <v>0</v>
      </c>
      <c r="AR260" s="64">
        <f t="shared" si="1801"/>
        <v>0</v>
      </c>
      <c r="AS260" s="64">
        <f t="shared" si="1802"/>
        <v>0</v>
      </c>
      <c r="AT260" s="64">
        <f t="shared" si="1803"/>
        <v>0</v>
      </c>
      <c r="AU260" s="64">
        <f t="shared" si="1804"/>
        <v>0</v>
      </c>
      <c r="AV260" s="64">
        <f t="shared" si="1805"/>
        <v>0</v>
      </c>
      <c r="AW260" s="64">
        <f t="shared" si="1806"/>
        <v>3</v>
      </c>
      <c r="AX260" s="64">
        <f t="shared" si="1807"/>
        <v>33</v>
      </c>
      <c r="AY260" s="65">
        <f t="shared" si="1808"/>
        <v>33</v>
      </c>
      <c r="AZ260" s="66"/>
      <c r="BA260" s="66"/>
      <c r="BB260" s="66">
        <v>11</v>
      </c>
      <c r="BC260" s="67">
        <f t="shared" si="1809"/>
        <v>0</v>
      </c>
      <c r="BD260" s="64">
        <f t="shared" si="1810"/>
        <v>0</v>
      </c>
      <c r="BE260" s="68"/>
      <c r="BF260" s="68"/>
      <c r="BG260" s="85">
        <f>108188/163.33*AY260</f>
        <v>21858.837935468069</v>
      </c>
      <c r="BH260" s="85">
        <f>108188/163.33*BC260/2</f>
        <v>0</v>
      </c>
      <c r="BI260" s="85">
        <f>108188/163.33*BD260</f>
        <v>0</v>
      </c>
      <c r="BJ260" s="85">
        <f t="shared" si="1732"/>
        <v>4371.7675870936137</v>
      </c>
      <c r="BK260" s="85"/>
      <c r="BL260" s="87">
        <f t="shared" si="1733"/>
        <v>26230.605522561684</v>
      </c>
    </row>
    <row r="261" spans="1:64" s="1" customFormat="1" ht="39.950000000000003" customHeight="1" x14ac:dyDescent="0.45">
      <c r="A261" s="3">
        <v>167</v>
      </c>
      <c r="B261" s="49" t="s">
        <v>180</v>
      </c>
      <c r="C261" s="16">
        <v>1985</v>
      </c>
      <c r="D261" s="5" t="s">
        <v>173</v>
      </c>
      <c r="E261" s="16">
        <v>4</v>
      </c>
      <c r="F261" s="3">
        <v>107060001</v>
      </c>
      <c r="G261" s="4"/>
      <c r="H261" s="6" t="s">
        <v>226</v>
      </c>
      <c r="I261" s="6" t="s">
        <v>226</v>
      </c>
      <c r="J261" s="6" t="s">
        <v>226</v>
      </c>
      <c r="K261" s="6" t="s">
        <v>226</v>
      </c>
      <c r="L261" s="6" t="s">
        <v>226</v>
      </c>
      <c r="M261" s="7" t="s">
        <v>226</v>
      </c>
      <c r="N261" s="7" t="s">
        <v>226</v>
      </c>
      <c r="O261" s="6" t="s">
        <v>226</v>
      </c>
      <c r="P261" s="6" t="s">
        <v>226</v>
      </c>
      <c r="Q261" s="6" t="s">
        <v>226</v>
      </c>
      <c r="R261" s="6" t="s">
        <v>226</v>
      </c>
      <c r="S261" s="6" t="s">
        <v>226</v>
      </c>
      <c r="T261" s="7" t="s">
        <v>226</v>
      </c>
      <c r="U261" s="7" t="s">
        <v>226</v>
      </c>
      <c r="V261" s="6" t="s">
        <v>225</v>
      </c>
      <c r="W261" s="6">
        <v>11</v>
      </c>
      <c r="X261" s="6">
        <v>11</v>
      </c>
      <c r="Y261" s="6">
        <v>11</v>
      </c>
      <c r="Z261" s="6">
        <v>11</v>
      </c>
      <c r="AA261" s="7">
        <v>11</v>
      </c>
      <c r="AB261" s="7">
        <v>11</v>
      </c>
      <c r="AC261" s="6">
        <v>11</v>
      </c>
      <c r="AD261" s="6">
        <v>11</v>
      </c>
      <c r="AE261" s="6">
        <v>11</v>
      </c>
      <c r="AF261" s="6">
        <v>11</v>
      </c>
      <c r="AG261" s="6">
        <v>11</v>
      </c>
      <c r="AH261" s="7">
        <v>11</v>
      </c>
      <c r="AI261" s="7">
        <v>11</v>
      </c>
      <c r="AJ261" s="6">
        <v>11</v>
      </c>
      <c r="AK261" s="7">
        <v>11</v>
      </c>
      <c r="AL261" s="6">
        <v>11</v>
      </c>
      <c r="AM261" s="63">
        <f t="shared" si="1670"/>
        <v>17</v>
      </c>
      <c r="AN261" s="64">
        <f t="shared" si="1671"/>
        <v>0</v>
      </c>
      <c r="AO261" s="64">
        <f t="shared" si="1672"/>
        <v>0</v>
      </c>
      <c r="AP261" s="64">
        <f t="shared" si="1673"/>
        <v>0</v>
      </c>
      <c r="AQ261" s="64">
        <f t="shared" si="1674"/>
        <v>0</v>
      </c>
      <c r="AR261" s="64">
        <f t="shared" si="1675"/>
        <v>0</v>
      </c>
      <c r="AS261" s="64">
        <f t="shared" si="1676"/>
        <v>0</v>
      </c>
      <c r="AT261" s="64">
        <f t="shared" si="1677"/>
        <v>0</v>
      </c>
      <c r="AU261" s="64">
        <f t="shared" si="1678"/>
        <v>0</v>
      </c>
      <c r="AV261" s="64">
        <f t="shared" si="1679"/>
        <v>14</v>
      </c>
      <c r="AW261" s="64">
        <f t="shared" si="1680"/>
        <v>31</v>
      </c>
      <c r="AX261" s="64">
        <f t="shared" si="1681"/>
        <v>184</v>
      </c>
      <c r="AY261" s="65">
        <f t="shared" si="1682"/>
        <v>176</v>
      </c>
      <c r="AZ261" s="66"/>
      <c r="BA261" s="66"/>
      <c r="BB261" s="66">
        <v>11</v>
      </c>
      <c r="BC261" s="67">
        <f t="shared" si="1683"/>
        <v>0</v>
      </c>
      <c r="BD261" s="64">
        <f t="shared" si="1684"/>
        <v>8</v>
      </c>
      <c r="BE261" s="68"/>
      <c r="BF261" s="68"/>
      <c r="BG261" s="85"/>
      <c r="BH261" s="85"/>
      <c r="BI261" s="85"/>
      <c r="BJ261" s="85"/>
      <c r="BK261" s="85"/>
    </row>
    <row r="262" spans="1:64" s="1" customFormat="1" ht="48" customHeight="1" x14ac:dyDescent="0.45">
      <c r="A262" s="3">
        <v>168</v>
      </c>
      <c r="B262" s="38" t="s">
        <v>130</v>
      </c>
      <c r="C262" s="16">
        <v>1048</v>
      </c>
      <c r="D262" s="5" t="s">
        <v>129</v>
      </c>
      <c r="E262" s="16">
        <v>6</v>
      </c>
      <c r="F262" s="3">
        <v>107030001</v>
      </c>
      <c r="G262" s="4"/>
      <c r="H262" s="6" t="s">
        <v>226</v>
      </c>
      <c r="I262" s="6" t="s">
        <v>226</v>
      </c>
      <c r="J262" s="6" t="s">
        <v>226</v>
      </c>
      <c r="K262" s="6" t="s">
        <v>226</v>
      </c>
      <c r="L262" s="6" t="s">
        <v>226</v>
      </c>
      <c r="M262" s="7" t="s">
        <v>226</v>
      </c>
      <c r="N262" s="7" t="s">
        <v>226</v>
      </c>
      <c r="O262" s="6" t="s">
        <v>226</v>
      </c>
      <c r="P262" s="6" t="s">
        <v>225</v>
      </c>
      <c r="Q262" s="6">
        <v>8</v>
      </c>
      <c r="R262" s="6">
        <v>8</v>
      </c>
      <c r="S262" s="6">
        <v>11</v>
      </c>
      <c r="T262" s="7">
        <v>11</v>
      </c>
      <c r="U262" s="7">
        <v>11</v>
      </c>
      <c r="V262" s="6">
        <v>11</v>
      </c>
      <c r="W262" s="6">
        <v>11</v>
      </c>
      <c r="X262" s="6">
        <v>11</v>
      </c>
      <c r="Y262" s="6">
        <v>11</v>
      </c>
      <c r="Z262" s="6">
        <v>8</v>
      </c>
      <c r="AA262" s="7">
        <v>8</v>
      </c>
      <c r="AB262" s="7">
        <v>8</v>
      </c>
      <c r="AC262" s="6">
        <v>8</v>
      </c>
      <c r="AD262" s="6">
        <v>8</v>
      </c>
      <c r="AE262" s="6">
        <v>8</v>
      </c>
      <c r="AF262" s="6">
        <v>8</v>
      </c>
      <c r="AG262" s="6">
        <v>8</v>
      </c>
      <c r="AH262" s="7">
        <v>8</v>
      </c>
      <c r="AI262" s="7">
        <v>11</v>
      </c>
      <c r="AJ262" s="6">
        <v>8</v>
      </c>
      <c r="AK262" s="7">
        <v>8</v>
      </c>
      <c r="AL262" s="6">
        <v>8</v>
      </c>
      <c r="AM262" s="63">
        <f t="shared" si="1670"/>
        <v>23</v>
      </c>
      <c r="AN262" s="64">
        <f t="shared" si="1671"/>
        <v>0</v>
      </c>
      <c r="AO262" s="64">
        <f t="shared" si="1672"/>
        <v>0</v>
      </c>
      <c r="AP262" s="64">
        <f t="shared" si="1673"/>
        <v>0</v>
      </c>
      <c r="AQ262" s="64">
        <f t="shared" si="1674"/>
        <v>0</v>
      </c>
      <c r="AR262" s="64">
        <f t="shared" si="1675"/>
        <v>0</v>
      </c>
      <c r="AS262" s="64">
        <f t="shared" si="1676"/>
        <v>0</v>
      </c>
      <c r="AT262" s="64">
        <f t="shared" si="1677"/>
        <v>0</v>
      </c>
      <c r="AU262" s="64">
        <f t="shared" si="1678"/>
        <v>0</v>
      </c>
      <c r="AV262" s="64">
        <f t="shared" si="1679"/>
        <v>8</v>
      </c>
      <c r="AW262" s="64">
        <f t="shared" si="1680"/>
        <v>31</v>
      </c>
      <c r="AX262" s="64">
        <f t="shared" si="1681"/>
        <v>208</v>
      </c>
      <c r="AY262" s="65">
        <f t="shared" si="1682"/>
        <v>200</v>
      </c>
      <c r="AZ262" s="66"/>
      <c r="BA262" s="66"/>
      <c r="BB262" s="66">
        <v>8</v>
      </c>
      <c r="BC262" s="67">
        <f t="shared" si="1683"/>
        <v>0</v>
      </c>
      <c r="BD262" s="64">
        <f t="shared" si="1684"/>
        <v>8</v>
      </c>
      <c r="BE262" s="68"/>
      <c r="BF262" s="68"/>
      <c r="BG262" s="85"/>
      <c r="BH262" s="85"/>
      <c r="BI262" s="85"/>
      <c r="BJ262" s="85"/>
      <c r="BK262" s="85"/>
    </row>
    <row r="263" spans="1:64" s="1" customFormat="1" ht="45" customHeight="1" x14ac:dyDescent="0.45">
      <c r="A263" s="3">
        <v>169</v>
      </c>
      <c r="B263" s="38" t="s">
        <v>169</v>
      </c>
      <c r="C263" s="16">
        <v>1049</v>
      </c>
      <c r="D263" s="5" t="s">
        <v>144</v>
      </c>
      <c r="E263" s="16">
        <v>5</v>
      </c>
      <c r="F263" s="12">
        <v>107140022</v>
      </c>
      <c r="G263" s="4"/>
      <c r="H263" s="6"/>
      <c r="I263" s="6"/>
      <c r="J263" s="6"/>
      <c r="K263" s="6"/>
      <c r="L263" s="6"/>
      <c r="M263" s="7"/>
      <c r="N263" s="7"/>
      <c r="O263" s="6"/>
      <c r="P263" s="6"/>
      <c r="Q263" s="6"/>
      <c r="R263" s="6"/>
      <c r="S263" s="6"/>
      <c r="T263" s="7"/>
      <c r="U263" s="7"/>
      <c r="V263" s="6"/>
      <c r="W263" s="8"/>
      <c r="X263" s="6"/>
      <c r="Y263" s="8"/>
      <c r="Z263" s="6" t="s">
        <v>226</v>
      </c>
      <c r="AA263" s="13" t="s">
        <v>226</v>
      </c>
      <c r="AB263" s="7" t="s">
        <v>225</v>
      </c>
      <c r="AC263" s="8" t="s">
        <v>231</v>
      </c>
      <c r="AD263" s="6">
        <v>12</v>
      </c>
      <c r="AE263" s="8" t="s">
        <v>231</v>
      </c>
      <c r="AF263" s="6">
        <v>12</v>
      </c>
      <c r="AG263" s="8" t="s">
        <v>231</v>
      </c>
      <c r="AH263" s="7">
        <v>12</v>
      </c>
      <c r="AI263" s="13" t="s">
        <v>231</v>
      </c>
      <c r="AJ263" s="6">
        <v>12</v>
      </c>
      <c r="AK263" s="13" t="s">
        <v>231</v>
      </c>
      <c r="AL263" s="6">
        <v>12</v>
      </c>
      <c r="AM263" s="63">
        <f t="shared" si="1670"/>
        <v>11</v>
      </c>
      <c r="AN263" s="64">
        <f t="shared" si="1671"/>
        <v>0</v>
      </c>
      <c r="AO263" s="64">
        <f t="shared" si="1672"/>
        <v>0</v>
      </c>
      <c r="AP263" s="64">
        <f t="shared" si="1673"/>
        <v>0</v>
      </c>
      <c r="AQ263" s="64">
        <f t="shared" si="1674"/>
        <v>0</v>
      </c>
      <c r="AR263" s="64">
        <f t="shared" si="1675"/>
        <v>0</v>
      </c>
      <c r="AS263" s="64">
        <f t="shared" si="1676"/>
        <v>0</v>
      </c>
      <c r="AT263" s="64">
        <f t="shared" si="1677"/>
        <v>0</v>
      </c>
      <c r="AU263" s="64">
        <f t="shared" si="1678"/>
        <v>0</v>
      </c>
      <c r="AV263" s="64">
        <f t="shared" si="1679"/>
        <v>2</v>
      </c>
      <c r="AW263" s="64">
        <f t="shared" si="1680"/>
        <v>13</v>
      </c>
      <c r="AX263" s="64">
        <f t="shared" si="1681"/>
        <v>128</v>
      </c>
      <c r="AY263" s="65">
        <f t="shared" si="1682"/>
        <v>120</v>
      </c>
      <c r="AZ263" s="66"/>
      <c r="BA263" s="66"/>
      <c r="BB263" s="66">
        <v>12</v>
      </c>
      <c r="BC263" s="67">
        <f t="shared" si="1683"/>
        <v>40</v>
      </c>
      <c r="BD263" s="64">
        <f t="shared" si="1684"/>
        <v>8</v>
      </c>
      <c r="BE263" s="68"/>
      <c r="BF263" s="68"/>
      <c r="BG263" s="85">
        <f>64618/163.33*AY263</f>
        <v>47475.41786567073</v>
      </c>
      <c r="BH263" s="85">
        <f>64618/163.33*52/2</f>
        <v>10286.340537561991</v>
      </c>
      <c r="BI263" s="85">
        <f>64618/163.33*BD263</f>
        <v>3165.0278577113818</v>
      </c>
      <c r="BJ263" s="85">
        <f t="shared" ref="BJ263" si="1811">BG263*0.2</f>
        <v>9495.0835731341467</v>
      </c>
      <c r="BK263" s="85"/>
      <c r="BL263" s="87">
        <f>BG263+BH263+BI263+BJ263+BK263</f>
        <v>70421.869834078243</v>
      </c>
    </row>
    <row r="264" spans="1:64" s="1" customFormat="1" ht="42.75" customHeight="1" x14ac:dyDescent="0.45">
      <c r="A264" s="3"/>
      <c r="B264" s="41" t="s">
        <v>169</v>
      </c>
      <c r="C264" s="16">
        <v>1049</v>
      </c>
      <c r="D264" s="5" t="s">
        <v>173</v>
      </c>
      <c r="E264" s="16">
        <v>3</v>
      </c>
      <c r="F264" s="12">
        <v>107060001</v>
      </c>
      <c r="G264" s="4"/>
      <c r="H264" s="6">
        <v>11</v>
      </c>
      <c r="I264" s="6">
        <v>11</v>
      </c>
      <c r="J264" s="6">
        <v>11</v>
      </c>
      <c r="K264" s="6">
        <v>11</v>
      </c>
      <c r="L264" s="6">
        <v>11</v>
      </c>
      <c r="M264" s="7">
        <v>11</v>
      </c>
      <c r="N264" s="7">
        <v>11</v>
      </c>
      <c r="O264" s="6">
        <v>11</v>
      </c>
      <c r="P264" s="6">
        <v>11</v>
      </c>
      <c r="Q264" s="6">
        <v>11</v>
      </c>
      <c r="R264" s="6">
        <v>11</v>
      </c>
      <c r="S264" s="6">
        <v>11</v>
      </c>
      <c r="T264" s="7">
        <v>11</v>
      </c>
      <c r="U264" s="7">
        <v>11</v>
      </c>
      <c r="V264" s="6">
        <v>11</v>
      </c>
      <c r="W264" s="8" t="s">
        <v>225</v>
      </c>
      <c r="X264" s="6" t="s">
        <v>226</v>
      </c>
      <c r="Y264" s="8" t="s">
        <v>226</v>
      </c>
      <c r="Z264" s="6"/>
      <c r="AA264" s="13"/>
      <c r="AB264" s="13"/>
      <c r="AC264" s="8"/>
      <c r="AD264" s="8"/>
      <c r="AE264" s="8"/>
      <c r="AF264" s="8"/>
      <c r="AG264" s="8"/>
      <c r="AH264" s="7"/>
      <c r="AI264" s="7"/>
      <c r="AJ264" s="6"/>
      <c r="AK264" s="7"/>
      <c r="AL264" s="6"/>
      <c r="AM264" s="63">
        <f t="shared" ref="AM264" si="1812">COUNT(H264:AL264)+COUNTIF(H264:AL264,"8д")+COUNTIF(H264:AL264,"8/3")+COUNTIF(H264:AL264,"3/8")+COUNTIF(H264:AL264,"4/8")+COUNTIF(H264:AL264,"8/4")+COUNTIF(H264:AL264,"3/6")+COUNTIF(H264:AL264,"10/1")+COUNTIF(H264:AL264,"5/6")+COUNTIF(H264:AL264,"6/5")+COUNTIF(H264:AL264,"7/4")+COUNTIF(H264:AL264,"4/7")+COUNTIF(H264:AL264,"4д")+COUNTIF(H264:AL264,"2/9")+COUNTIF(H264:AL264,"2д")+COUNTIF(H264:AL264,"4/6")+COUNTIF(H264:AL264,"2/8")+COUNTIF(H264:AL264,"2/1")+COUNTIF(H264:AL264,"6/3")</f>
        <v>16</v>
      </c>
      <c r="AN264" s="64">
        <f t="shared" ref="AN264" si="1813">COUNTIF(H264:AL264,"О")</f>
        <v>0</v>
      </c>
      <c r="AO264" s="64">
        <f t="shared" ref="AO264" si="1814">COUNTIF(H264:AL264,"Р")</f>
        <v>0</v>
      </c>
      <c r="AP264" s="64">
        <f t="shared" ref="AP264" si="1815">COUNTIF(H264:AL264,"Б")</f>
        <v>0</v>
      </c>
      <c r="AQ264" s="64">
        <f t="shared" ref="AQ264" si="1816">COUNTIF(H264:AL264,"Г")+COUNTIF(H264:AL264,"Д")</f>
        <v>0</v>
      </c>
      <c r="AR264" s="64">
        <f t="shared" ref="AR264" si="1817">COUNTIF(H264:AL264,"А")</f>
        <v>0</v>
      </c>
      <c r="AS264" s="64">
        <f t="shared" ref="AS264" si="1818">COUNTIF(H264:AL264,"У")</f>
        <v>0</v>
      </c>
      <c r="AT264" s="64">
        <f t="shared" ref="AT264" si="1819">COUNTIF(H264:AL264,"П")</f>
        <v>0</v>
      </c>
      <c r="AU264" s="64">
        <f t="shared" ref="AU264" si="1820">COUNTIF(H264:AL264,"К")+COUNTIF(H264:AL264,"Кд")</f>
        <v>0</v>
      </c>
      <c r="AV264" s="64">
        <f t="shared" ref="AV264" si="1821">COUNTIF(H264:AL264,"В")</f>
        <v>2</v>
      </c>
      <c r="AW264" s="64">
        <f t="shared" ref="AW264" si="1822">SUM(AM264:AV264)</f>
        <v>18</v>
      </c>
      <c r="AX264" s="64">
        <f t="shared" ref="AX264" si="1823">AY264+BD264</f>
        <v>173</v>
      </c>
      <c r="AY264" s="65">
        <f t="shared" ref="AY264" si="1824">SUM(H264:AL264)+COUNTIF(H264:AL264,"8/3")*11+COUNTIF(H264:AL264,"3/8")*11+COUNTIF(H264:AL264,"4/8")*12+COUNTIF(H264:AL264,"8/4")*12+COUNTIF(H264:AL264,"2/9")*11+COUNTIF(H264:AL264,"4/7")*11+COUNTIF(H264:AL264,"7/4")*11+COUNTIF(H264:AL264,"6/5")*11+COUNTIF(H264:AL264,"5/6")*11+COUNTIF(H264:AL264,"4/6")*10+COUNTIF(H264:AL264,"2/1")*3+COUNTIF(H264:AL264,"6/3")*9+COUNTIF(H264:AL264,"2/8")*10+COUNTIF(H264:AL264,"1/10")*11</f>
        <v>165</v>
      </c>
      <c r="AZ264" s="66"/>
      <c r="BA264" s="66"/>
      <c r="BB264" s="66"/>
      <c r="BC264" s="67">
        <f t="shared" ref="BC264" si="1825">COUNTIF(H264:AL264,"8/3")*8+COUNTIF(H264:AL264,"3/8")*3+COUNTIF(H264:AL264,"4/8")*4+COUNTIF(H264:AL264,"8/4")*8+COUNTIF(H264:AL264,"2/9")*2+COUNTIF(H264:AL264,"4/7")*4+COUNTIF(H264:AL264,"7/4")*7+COUNTIF(H264:AL264,"6/5")*6+COUNTIF(H264:AL264,"5/6")*5+COUNTIF(H264:AL264,"4/6")*4+COUNTIF(H264:AL264,"2/1")*2+COUNTIF(H264:AL264,"6/3")*6+COUNTIF(H264:AL264,"2/8")*2+COUNTIF(H264:AL264,"1/10")*1</f>
        <v>0</v>
      </c>
      <c r="BD264" s="64">
        <f t="shared" ref="BD264" si="1826">COUNTIF(H264:AL264,"8д")*8+COUNTIF(H264:AL264,"3д")*3+COUNTIF(H264:AL264,"4д")*4+COUNTIF(H264:AL264,"5д")*5+COUNTIF(H264:AL264,"6д")*6+COUNTIF(H264:AL264,"7д")*7+COUNTIF(H264:AL264,"2д")*2+COUNTIF(H264:AL264,"1д")*1</f>
        <v>8</v>
      </c>
      <c r="BE264" s="68"/>
      <c r="BF264" s="68"/>
      <c r="BG264" s="85"/>
      <c r="BH264" s="85"/>
      <c r="BI264" s="85"/>
      <c r="BJ264" s="85"/>
      <c r="BK264" s="85"/>
    </row>
    <row r="265" spans="1:64" s="1" customFormat="1" ht="45" customHeight="1" x14ac:dyDescent="0.45">
      <c r="A265" s="3">
        <v>170</v>
      </c>
      <c r="B265" s="38" t="s">
        <v>66</v>
      </c>
      <c r="C265" s="16">
        <v>1050</v>
      </c>
      <c r="D265" s="5" t="s">
        <v>65</v>
      </c>
      <c r="E265" s="16"/>
      <c r="F265" s="3">
        <v>107030001</v>
      </c>
      <c r="G265" s="4"/>
      <c r="H265" s="6">
        <v>8</v>
      </c>
      <c r="I265" s="6">
        <v>8</v>
      </c>
      <c r="J265" s="6">
        <v>8</v>
      </c>
      <c r="K265" s="6">
        <v>8</v>
      </c>
      <c r="L265" s="6">
        <v>8</v>
      </c>
      <c r="M265" s="7" t="s">
        <v>226</v>
      </c>
      <c r="N265" s="7">
        <v>4</v>
      </c>
      <c r="O265" s="6">
        <v>8</v>
      </c>
      <c r="P265" s="6">
        <v>8</v>
      </c>
      <c r="Q265" s="6">
        <v>8</v>
      </c>
      <c r="R265" s="6">
        <v>8</v>
      </c>
      <c r="S265" s="6">
        <v>11</v>
      </c>
      <c r="T265" s="7">
        <v>11</v>
      </c>
      <c r="U265" s="7">
        <v>11</v>
      </c>
      <c r="V265" s="6">
        <v>11</v>
      </c>
      <c r="W265" s="6">
        <v>11</v>
      </c>
      <c r="X265" s="6">
        <v>8</v>
      </c>
      <c r="Y265" s="6">
        <v>11</v>
      </c>
      <c r="Z265" s="6">
        <v>8</v>
      </c>
      <c r="AA265" s="7" t="s">
        <v>226</v>
      </c>
      <c r="AB265" s="7" t="s">
        <v>226</v>
      </c>
      <c r="AC265" s="6">
        <v>8</v>
      </c>
      <c r="AD265" s="6">
        <v>8</v>
      </c>
      <c r="AE265" s="6" t="s">
        <v>226</v>
      </c>
      <c r="AF265" s="6" t="s">
        <v>226</v>
      </c>
      <c r="AG265" s="6" t="s">
        <v>226</v>
      </c>
      <c r="AH265" s="7" t="s">
        <v>226</v>
      </c>
      <c r="AI265" s="7" t="s">
        <v>226</v>
      </c>
      <c r="AJ265" s="6" t="s">
        <v>226</v>
      </c>
      <c r="AK265" s="7" t="s">
        <v>226</v>
      </c>
      <c r="AL265" s="6" t="s">
        <v>226</v>
      </c>
      <c r="AM265" s="63">
        <f t="shared" si="1670"/>
        <v>20</v>
      </c>
      <c r="AN265" s="64">
        <f t="shared" si="1671"/>
        <v>0</v>
      </c>
      <c r="AO265" s="64">
        <f t="shared" si="1672"/>
        <v>0</v>
      </c>
      <c r="AP265" s="64">
        <f t="shared" si="1673"/>
        <v>0</v>
      </c>
      <c r="AQ265" s="64">
        <f t="shared" si="1674"/>
        <v>0</v>
      </c>
      <c r="AR265" s="64">
        <f t="shared" si="1675"/>
        <v>0</v>
      </c>
      <c r="AS265" s="64">
        <f t="shared" si="1676"/>
        <v>0</v>
      </c>
      <c r="AT265" s="64">
        <f t="shared" si="1677"/>
        <v>0</v>
      </c>
      <c r="AU265" s="64">
        <f t="shared" si="1678"/>
        <v>0</v>
      </c>
      <c r="AV265" s="64">
        <f t="shared" si="1679"/>
        <v>11</v>
      </c>
      <c r="AW265" s="64">
        <f t="shared" si="1680"/>
        <v>31</v>
      </c>
      <c r="AX265" s="64">
        <f t="shared" si="1681"/>
        <v>174</v>
      </c>
      <c r="AY265" s="65">
        <f t="shared" si="1682"/>
        <v>174</v>
      </c>
      <c r="AZ265" s="66"/>
      <c r="BA265" s="66"/>
      <c r="BB265" s="66"/>
      <c r="BC265" s="67">
        <f t="shared" si="1683"/>
        <v>0</v>
      </c>
      <c r="BD265" s="64">
        <f t="shared" si="1684"/>
        <v>0</v>
      </c>
      <c r="BE265" s="68"/>
      <c r="BF265" s="68"/>
      <c r="BG265" s="85"/>
      <c r="BH265" s="85"/>
      <c r="BI265" s="85"/>
      <c r="BJ265" s="85"/>
      <c r="BK265" s="85"/>
    </row>
    <row r="266" spans="1:64" s="1" customFormat="1" ht="45" customHeight="1" x14ac:dyDescent="0.45">
      <c r="A266" s="3">
        <v>171</v>
      </c>
      <c r="B266" s="38" t="s">
        <v>270</v>
      </c>
      <c r="C266" s="16">
        <v>3153</v>
      </c>
      <c r="D266" s="5" t="s">
        <v>142</v>
      </c>
      <c r="E266" s="16">
        <v>6</v>
      </c>
      <c r="F266" s="3">
        <v>107060001</v>
      </c>
      <c r="G266" s="4"/>
      <c r="H266" s="6"/>
      <c r="I266" s="6"/>
      <c r="J266" s="6"/>
      <c r="K266" s="6"/>
      <c r="L266" s="8"/>
      <c r="M266" s="13"/>
      <c r="N266" s="13"/>
      <c r="O266" s="6"/>
      <c r="P266" s="6"/>
      <c r="Q266" s="8"/>
      <c r="R266" s="6"/>
      <c r="S266" s="6">
        <v>11</v>
      </c>
      <c r="T266" s="7">
        <v>11</v>
      </c>
      <c r="U266" s="7">
        <v>11</v>
      </c>
      <c r="V266" s="6">
        <v>11</v>
      </c>
      <c r="W266" s="6">
        <v>11</v>
      </c>
      <c r="X266" s="6">
        <v>11</v>
      </c>
      <c r="Y266" s="6">
        <v>11</v>
      </c>
      <c r="Z266" s="6">
        <v>8</v>
      </c>
      <c r="AA266" s="7">
        <v>8</v>
      </c>
      <c r="AB266" s="7">
        <v>8</v>
      </c>
      <c r="AC266" s="6">
        <v>8</v>
      </c>
      <c r="AD266" s="6">
        <v>8</v>
      </c>
      <c r="AE266" s="6">
        <v>8</v>
      </c>
      <c r="AF266" s="6">
        <v>8</v>
      </c>
      <c r="AG266" s="6">
        <v>8</v>
      </c>
      <c r="AH266" s="7">
        <v>8</v>
      </c>
      <c r="AI266" s="7">
        <v>8</v>
      </c>
      <c r="AJ266" s="6">
        <v>8</v>
      </c>
      <c r="AK266" s="7">
        <v>8</v>
      </c>
      <c r="AL266" s="6">
        <v>8</v>
      </c>
      <c r="AM266" s="63">
        <f t="shared" ref="AM266" si="1827">COUNT(H266:AL266)+COUNTIF(H266:AL266,"8д")+COUNTIF(H266:AL266,"8/3")+COUNTIF(H266:AL266,"3/8")+COUNTIF(H266:AL266,"4/8")+COUNTIF(H266:AL266,"8/4")+COUNTIF(H266:AL266,"3/6")+COUNTIF(H266:AL266,"10/1")+COUNTIF(H266:AL266,"5/6")+COUNTIF(H266:AL266,"6/5")+COUNTIF(H266:AL266,"7/4")+COUNTIF(H266:AL266,"4/7")+COUNTIF(H266:AL266,"4д")+COUNTIF(H266:AL266,"2/9")+COUNTIF(H266:AL266,"2д")+COUNTIF(H266:AL266,"4/6")+COUNTIF(H266:AL266,"2/8")+COUNTIF(H266:AL266,"2/1")+COUNTIF(H266:AL266,"6/3")</f>
        <v>20</v>
      </c>
      <c r="AN266" s="64">
        <f t="shared" ref="AN266" si="1828">COUNTIF(H266:AL266,"О")</f>
        <v>0</v>
      </c>
      <c r="AO266" s="64">
        <f t="shared" ref="AO266" si="1829">COUNTIF(H266:AL266,"Р")</f>
        <v>0</v>
      </c>
      <c r="AP266" s="64">
        <f t="shared" ref="AP266" si="1830">COUNTIF(H266:AL266,"Б")</f>
        <v>0</v>
      </c>
      <c r="AQ266" s="64">
        <f t="shared" ref="AQ266" si="1831">COUNTIF(H266:AL266,"Г")+COUNTIF(H266:AL266,"Д")</f>
        <v>0</v>
      </c>
      <c r="AR266" s="64">
        <f t="shared" ref="AR266" si="1832">COUNTIF(H266:AL266,"А")</f>
        <v>0</v>
      </c>
      <c r="AS266" s="64">
        <f t="shared" ref="AS266" si="1833">COUNTIF(H266:AL266,"У")</f>
        <v>0</v>
      </c>
      <c r="AT266" s="64">
        <f t="shared" ref="AT266" si="1834">COUNTIF(H266:AL266,"П")</f>
        <v>0</v>
      </c>
      <c r="AU266" s="64">
        <f t="shared" ref="AU266" si="1835">COUNTIF(H266:AL266,"К")+COUNTIF(H266:AL266,"Кд")</f>
        <v>0</v>
      </c>
      <c r="AV266" s="64">
        <f t="shared" ref="AV266" si="1836">COUNTIF(H266:AL266,"В")</f>
        <v>0</v>
      </c>
      <c r="AW266" s="64">
        <f t="shared" ref="AW266" si="1837">SUM(AM266:AV266)</f>
        <v>20</v>
      </c>
      <c r="AX266" s="64">
        <f t="shared" ref="AX266" si="1838">AY266+BD266</f>
        <v>181</v>
      </c>
      <c r="AY266" s="65">
        <f t="shared" ref="AY266" si="1839">SUM(H266:AL266)+COUNTIF(H266:AL266,"8/3")*11+COUNTIF(H266:AL266,"3/8")*11+COUNTIF(H266:AL266,"4/8")*12+COUNTIF(H266:AL266,"8/4")*12+COUNTIF(H266:AL266,"2/9")*11+COUNTIF(H266:AL266,"4/7")*11+COUNTIF(H266:AL266,"7/4")*11+COUNTIF(H266:AL266,"6/5")*11+COUNTIF(H266:AL266,"5/6")*11+COUNTIF(H266:AL266,"4/6")*10+COUNTIF(H266:AL266,"2/1")*3+COUNTIF(H266:AL266,"6/3")*9+COUNTIF(H266:AL266,"2/8")*10+COUNTIF(H266:AL266,"1/10")*11</f>
        <v>181</v>
      </c>
      <c r="AZ266" s="66"/>
      <c r="BA266" s="66"/>
      <c r="BB266" s="66">
        <v>8</v>
      </c>
      <c r="BC266" s="67">
        <f t="shared" ref="BC266" si="1840">COUNTIF(H266:AL266,"8/3")*8+COUNTIF(H266:AL266,"3/8")*3+COUNTIF(H266:AL266,"4/8")*4+COUNTIF(H266:AL266,"8/4")*8+COUNTIF(H266:AL266,"2/9")*2+COUNTIF(H266:AL266,"4/7")*4+COUNTIF(H266:AL266,"7/4")*7+COUNTIF(H266:AL266,"6/5")*6+COUNTIF(H266:AL266,"5/6")*5+COUNTIF(H266:AL266,"4/6")*4+COUNTIF(H266:AL266,"2/1")*2+COUNTIF(H266:AL266,"6/3")*6+COUNTIF(H266:AL266,"2/8")*2+COUNTIF(H266:AL266,"1/10")*1</f>
        <v>0</v>
      </c>
      <c r="BD266" s="64">
        <f t="shared" ref="BD266" si="1841">COUNTIF(H266:AL266,"8д")*8+COUNTIF(H266:AL266,"3д")*3+COUNTIF(H266:AL266,"4д")*4+COUNTIF(H266:AL266,"5д")*5+COUNTIF(H266:AL266,"6д")*6+COUNTIF(H266:AL266,"7д")*7+COUNTIF(H266:AL266,"2д")*2+COUNTIF(H266:AL266,"1д")*1</f>
        <v>0</v>
      </c>
      <c r="BE266" s="68"/>
      <c r="BF266" s="68"/>
      <c r="BG266" s="85">
        <f>74757/163.33*AY266</f>
        <v>82844.651931672066</v>
      </c>
      <c r="BH266" s="85">
        <f>74757/163.33*BB266/2</f>
        <v>1830.8210371640237</v>
      </c>
      <c r="BI266" s="85"/>
      <c r="BJ266" s="85">
        <f t="shared" ref="BJ266" si="1842">BG266*0.2</f>
        <v>16568.930386334414</v>
      </c>
      <c r="BK266" s="85"/>
      <c r="BL266" s="87">
        <f>BG266+BH266+BI266+BJ266+BK266</f>
        <v>101244.40335517051</v>
      </c>
    </row>
    <row r="267" spans="1:64" s="1" customFormat="1" ht="39.950000000000003" customHeight="1" x14ac:dyDescent="0.45">
      <c r="A267" s="3">
        <v>172</v>
      </c>
      <c r="B267" s="50" t="s">
        <v>187</v>
      </c>
      <c r="C267" s="16">
        <v>1053</v>
      </c>
      <c r="D267" s="5" t="s">
        <v>35</v>
      </c>
      <c r="E267" s="16"/>
      <c r="F267" s="3">
        <v>107010001</v>
      </c>
      <c r="G267" s="4"/>
      <c r="H267" s="6" t="s">
        <v>227</v>
      </c>
      <c r="I267" s="6" t="s">
        <v>227</v>
      </c>
      <c r="J267" s="6" t="s">
        <v>227</v>
      </c>
      <c r="K267" s="6" t="s">
        <v>227</v>
      </c>
      <c r="L267" s="6" t="s">
        <v>227</v>
      </c>
      <c r="M267" s="7" t="s">
        <v>226</v>
      </c>
      <c r="N267" s="7" t="s">
        <v>226</v>
      </c>
      <c r="O267" s="6" t="s">
        <v>227</v>
      </c>
      <c r="P267" s="6" t="s">
        <v>227</v>
      </c>
      <c r="Q267" s="6" t="s">
        <v>227</v>
      </c>
      <c r="R267" s="6" t="s">
        <v>227</v>
      </c>
      <c r="S267" s="6" t="s">
        <v>227</v>
      </c>
      <c r="T267" s="7" t="s">
        <v>226</v>
      </c>
      <c r="U267" s="7" t="s">
        <v>226</v>
      </c>
      <c r="V267" s="6" t="s">
        <v>227</v>
      </c>
      <c r="W267" s="6" t="s">
        <v>227</v>
      </c>
      <c r="X267" s="6" t="s">
        <v>227</v>
      </c>
      <c r="Y267" s="6" t="s">
        <v>227</v>
      </c>
      <c r="Z267" s="6" t="s">
        <v>227</v>
      </c>
      <c r="AA267" s="7" t="s">
        <v>226</v>
      </c>
      <c r="AB267" s="7" t="s">
        <v>226</v>
      </c>
      <c r="AC267" s="6" t="s">
        <v>227</v>
      </c>
      <c r="AD267" s="6" t="s">
        <v>227</v>
      </c>
      <c r="AE267" s="6" t="s">
        <v>227</v>
      </c>
      <c r="AF267" s="6" t="s">
        <v>227</v>
      </c>
      <c r="AG267" s="6" t="s">
        <v>227</v>
      </c>
      <c r="AH267" s="7" t="s">
        <v>226</v>
      </c>
      <c r="AI267" s="7" t="s">
        <v>226</v>
      </c>
      <c r="AJ267" s="6" t="s">
        <v>227</v>
      </c>
      <c r="AK267" s="7" t="s">
        <v>226</v>
      </c>
      <c r="AL267" s="6" t="s">
        <v>227</v>
      </c>
      <c r="AM267" s="63">
        <f t="shared" ref="AM267" si="1843">COUNT(H267:AL267)+COUNTIF(H267:AL267,"8д")+COUNTIF(H267:AL267,"8/3")+COUNTIF(H267:AL267,"3/8")+COUNTIF(H267:AL267,"4/8")+COUNTIF(H267:AL267,"8/4")+COUNTIF(H267:AL267,"3/6")+COUNTIF(H267:AL267,"10/1")+COUNTIF(H267:AL267,"5/6")+COUNTIF(H267:AL267,"6/5")+COUNTIF(H267:AL267,"7/4")+COUNTIF(H267:AL267,"4/7")+COUNTIF(H267:AL267,"4д")+COUNTIF(H267:AL267,"2/9")+COUNTIF(H267:AL267,"2д")+COUNTIF(H267:AL267,"4/6")+COUNTIF(H267:AL267,"2/8")+COUNTIF(H267:AL267,"2/1")+COUNTIF(H267:AL267,"6/3")</f>
        <v>0</v>
      </c>
      <c r="AN267" s="64">
        <f t="shared" ref="AN267" si="1844">COUNTIF(H267:AL267,"О")</f>
        <v>0</v>
      </c>
      <c r="AO267" s="64">
        <f t="shared" ref="AO267" si="1845">COUNTIF(H267:AL267,"Р")</f>
        <v>0</v>
      </c>
      <c r="AP267" s="64">
        <f t="shared" ref="AP267" si="1846">COUNTIF(H267:AL267,"Б")</f>
        <v>22</v>
      </c>
      <c r="AQ267" s="64">
        <f t="shared" ref="AQ267" si="1847">COUNTIF(H267:AL267,"Г")+COUNTIF(H267:AL267,"Д")</f>
        <v>0</v>
      </c>
      <c r="AR267" s="64">
        <f t="shared" ref="AR267" si="1848">COUNTIF(H267:AL267,"А")</f>
        <v>0</v>
      </c>
      <c r="AS267" s="64">
        <f t="shared" ref="AS267" si="1849">COUNTIF(H267:AL267,"У")</f>
        <v>0</v>
      </c>
      <c r="AT267" s="64">
        <f t="shared" ref="AT267" si="1850">COUNTIF(H267:AL267,"П")</f>
        <v>0</v>
      </c>
      <c r="AU267" s="64">
        <f t="shared" ref="AU267" si="1851">COUNTIF(H267:AL267,"К")+COUNTIF(H267:AL267,"Кд")</f>
        <v>0</v>
      </c>
      <c r="AV267" s="64">
        <f t="shared" ref="AV267" si="1852">COUNTIF(H267:AL267,"В")</f>
        <v>9</v>
      </c>
      <c r="AW267" s="64">
        <f t="shared" ref="AW267" si="1853">SUM(AM267:AV267)</f>
        <v>31</v>
      </c>
      <c r="AX267" s="64">
        <f t="shared" ref="AX267" si="1854">AY267+BD267</f>
        <v>0</v>
      </c>
      <c r="AY267" s="65">
        <f t="shared" ref="AY267" si="1855">SUM(H267:AL267)+COUNTIF(H267:AL267,"8/3")*11+COUNTIF(H267:AL267,"3/8")*11+COUNTIF(H267:AL267,"4/8")*12+COUNTIF(H267:AL267,"8/4")*12+COUNTIF(H267:AL267,"2/9")*11+COUNTIF(H267:AL267,"4/7")*11+COUNTIF(H267:AL267,"7/4")*11+COUNTIF(H267:AL267,"6/5")*11+COUNTIF(H267:AL267,"5/6")*11+COUNTIF(H267:AL267,"4/6")*10+COUNTIF(H267:AL267,"2/1")*3+COUNTIF(H267:AL267,"6/3")*9+COUNTIF(H267:AL267,"2/8")*10+COUNTIF(H267:AL267,"1/10")*11</f>
        <v>0</v>
      </c>
      <c r="AZ267" s="66"/>
      <c r="BA267" s="66"/>
      <c r="BB267" s="66"/>
      <c r="BC267" s="67">
        <f t="shared" ref="BC267" si="1856">COUNTIF(H267:AL267,"8/3")*8+COUNTIF(H267:AL267,"3/8")*3+COUNTIF(H267:AL267,"4/8")*4+COUNTIF(H267:AL267,"8/4")*8+COUNTIF(H267:AL267,"2/9")*2+COUNTIF(H267:AL267,"4/7")*4+COUNTIF(H267:AL267,"7/4")*7+COUNTIF(H267:AL267,"6/5")*6+COUNTIF(H267:AL267,"5/6")*5+COUNTIF(H267:AL267,"4/6")*4+COUNTIF(H267:AL267,"2/1")*2+COUNTIF(H267:AL267,"6/3")*6+COUNTIF(H267:AL267,"2/8")*2+COUNTIF(H267:AL267,"1/10")*1</f>
        <v>0</v>
      </c>
      <c r="BD267" s="64">
        <f t="shared" ref="BD267" si="1857">COUNTIF(H267:AL267,"8д")*8+COUNTIF(H267:AL267,"3д")*3+COUNTIF(H267:AL267,"4д")*4+COUNTIF(H267:AL267,"5д")*5+COUNTIF(H267:AL267,"6д")*6+COUNTIF(H267:AL267,"7д")*7+COUNTIF(H267:AL267,"2д")*2+COUNTIF(H267:AL267,"1д")*1</f>
        <v>0</v>
      </c>
      <c r="BE267" s="68"/>
      <c r="BF267" s="68"/>
      <c r="BG267" s="85"/>
      <c r="BH267" s="85"/>
      <c r="BI267" s="85"/>
      <c r="BJ267" s="85"/>
      <c r="BK267" s="85"/>
    </row>
    <row r="268" spans="1:64" s="1" customFormat="1" ht="48" customHeight="1" x14ac:dyDescent="0.45">
      <c r="A268" s="3">
        <v>173</v>
      </c>
      <c r="B268" s="45" t="s">
        <v>195</v>
      </c>
      <c r="C268" s="16">
        <v>1905</v>
      </c>
      <c r="D268" s="5" t="s">
        <v>173</v>
      </c>
      <c r="E268" s="16">
        <v>3</v>
      </c>
      <c r="F268" s="3">
        <v>107060001</v>
      </c>
      <c r="G268" s="4"/>
      <c r="H268" s="6">
        <v>11</v>
      </c>
      <c r="I268" s="6">
        <v>11</v>
      </c>
      <c r="J268" s="6">
        <v>11</v>
      </c>
      <c r="K268" s="6">
        <v>11</v>
      </c>
      <c r="L268" s="6">
        <v>11</v>
      </c>
      <c r="M268" s="7">
        <v>11</v>
      </c>
      <c r="N268" s="7">
        <v>11</v>
      </c>
      <c r="O268" s="6">
        <v>11</v>
      </c>
      <c r="P268" s="6">
        <v>11</v>
      </c>
      <c r="Q268" s="6">
        <v>11</v>
      </c>
      <c r="R268" s="6">
        <v>11</v>
      </c>
      <c r="S268" s="6">
        <v>11</v>
      </c>
      <c r="T268" s="7">
        <v>11</v>
      </c>
      <c r="U268" s="7">
        <v>11</v>
      </c>
      <c r="V268" s="6">
        <v>11</v>
      </c>
      <c r="W268" s="6" t="s">
        <v>226</v>
      </c>
      <c r="X268" s="6" t="s">
        <v>226</v>
      </c>
      <c r="Y268" s="6" t="s">
        <v>226</v>
      </c>
      <c r="Z268" s="6" t="s">
        <v>226</v>
      </c>
      <c r="AA268" s="7" t="s">
        <v>226</v>
      </c>
      <c r="AB268" s="7" t="s">
        <v>226</v>
      </c>
      <c r="AC268" s="6" t="s">
        <v>226</v>
      </c>
      <c r="AD268" s="6" t="s">
        <v>226</v>
      </c>
      <c r="AE268" s="6" t="s">
        <v>226</v>
      </c>
      <c r="AF268" s="6" t="s">
        <v>226</v>
      </c>
      <c r="AG268" s="6" t="s">
        <v>226</v>
      </c>
      <c r="AH268" s="7" t="s">
        <v>226</v>
      </c>
      <c r="AI268" s="7" t="s">
        <v>226</v>
      </c>
      <c r="AJ268" s="6" t="s">
        <v>226</v>
      </c>
      <c r="AK268" s="7" t="s">
        <v>226</v>
      </c>
      <c r="AL268" s="6" t="s">
        <v>226</v>
      </c>
      <c r="AM268" s="63">
        <f t="shared" si="1670"/>
        <v>15</v>
      </c>
      <c r="AN268" s="64">
        <f t="shared" si="1671"/>
        <v>0</v>
      </c>
      <c r="AO268" s="64">
        <f t="shared" si="1672"/>
        <v>0</v>
      </c>
      <c r="AP268" s="64">
        <f t="shared" si="1673"/>
        <v>0</v>
      </c>
      <c r="AQ268" s="64">
        <f t="shared" si="1674"/>
        <v>0</v>
      </c>
      <c r="AR268" s="64">
        <f t="shared" si="1675"/>
        <v>0</v>
      </c>
      <c r="AS268" s="64">
        <f t="shared" si="1676"/>
        <v>0</v>
      </c>
      <c r="AT268" s="64">
        <f t="shared" si="1677"/>
        <v>0</v>
      </c>
      <c r="AU268" s="64">
        <f t="shared" si="1678"/>
        <v>0</v>
      </c>
      <c r="AV268" s="64">
        <f t="shared" si="1679"/>
        <v>16</v>
      </c>
      <c r="AW268" s="64">
        <f t="shared" si="1680"/>
        <v>31</v>
      </c>
      <c r="AX268" s="64">
        <f t="shared" si="1681"/>
        <v>165</v>
      </c>
      <c r="AY268" s="65">
        <f t="shared" si="1682"/>
        <v>165</v>
      </c>
      <c r="AZ268" s="66"/>
      <c r="BA268" s="66"/>
      <c r="BB268" s="66"/>
      <c r="BC268" s="67">
        <f t="shared" si="1683"/>
        <v>0</v>
      </c>
      <c r="BD268" s="64">
        <f t="shared" si="1684"/>
        <v>0</v>
      </c>
      <c r="BE268" s="68"/>
      <c r="BF268" s="68"/>
      <c r="BG268" s="85"/>
      <c r="BH268" s="85"/>
      <c r="BI268" s="85"/>
      <c r="BJ268" s="85"/>
      <c r="BK268" s="85"/>
    </row>
    <row r="269" spans="1:64" s="1" customFormat="1" ht="39.950000000000003" customHeight="1" x14ac:dyDescent="0.45">
      <c r="A269" s="3">
        <v>174</v>
      </c>
      <c r="B269" s="36" t="s">
        <v>101</v>
      </c>
      <c r="C269" s="34">
        <v>1054</v>
      </c>
      <c r="D269" s="11" t="s">
        <v>100</v>
      </c>
      <c r="E269" s="34">
        <v>8</v>
      </c>
      <c r="F269" s="12">
        <v>107030001</v>
      </c>
      <c r="G269" s="8"/>
      <c r="H269" s="8" t="s">
        <v>226</v>
      </c>
      <c r="I269" s="8" t="s">
        <v>226</v>
      </c>
      <c r="J269" s="8" t="s">
        <v>226</v>
      </c>
      <c r="K269" s="8" t="s">
        <v>226</v>
      </c>
      <c r="L269" s="8" t="s">
        <v>226</v>
      </c>
      <c r="M269" s="13" t="s">
        <v>226</v>
      </c>
      <c r="N269" s="13" t="s">
        <v>226</v>
      </c>
      <c r="O269" s="8" t="s">
        <v>226</v>
      </c>
      <c r="P269" s="8" t="s">
        <v>226</v>
      </c>
      <c r="Q269" s="8" t="s">
        <v>226</v>
      </c>
      <c r="R269" s="8" t="s">
        <v>226</v>
      </c>
      <c r="S269" s="8" t="s">
        <v>226</v>
      </c>
      <c r="T269" s="13" t="s">
        <v>226</v>
      </c>
      <c r="U269" s="13" t="s">
        <v>226</v>
      </c>
      <c r="V269" s="8" t="s">
        <v>226</v>
      </c>
      <c r="W269" s="6" t="s">
        <v>227</v>
      </c>
      <c r="X269" s="6" t="s">
        <v>227</v>
      </c>
      <c r="Y269" s="6" t="s">
        <v>227</v>
      </c>
      <c r="Z269" s="6" t="s">
        <v>227</v>
      </c>
      <c r="AA269" s="7" t="s">
        <v>227</v>
      </c>
      <c r="AB269" s="7" t="s">
        <v>227</v>
      </c>
      <c r="AC269" s="6" t="s">
        <v>227</v>
      </c>
      <c r="AD269" s="6" t="s">
        <v>227</v>
      </c>
      <c r="AE269" s="6" t="s">
        <v>227</v>
      </c>
      <c r="AF269" s="6" t="s">
        <v>280</v>
      </c>
      <c r="AG269" s="6" t="s">
        <v>280</v>
      </c>
      <c r="AH269" s="7" t="s">
        <v>280</v>
      </c>
      <c r="AI269" s="7" t="s">
        <v>280</v>
      </c>
      <c r="AJ269" s="6" t="s">
        <v>280</v>
      </c>
      <c r="AK269" s="7" t="s">
        <v>280</v>
      </c>
      <c r="AL269" s="6" t="s">
        <v>280</v>
      </c>
      <c r="AM269" s="63">
        <f t="shared" si="1670"/>
        <v>0</v>
      </c>
      <c r="AN269" s="64">
        <f t="shared" si="1671"/>
        <v>0</v>
      </c>
      <c r="AO269" s="64">
        <f t="shared" si="1672"/>
        <v>0</v>
      </c>
      <c r="AP269" s="64">
        <f t="shared" si="1673"/>
        <v>9</v>
      </c>
      <c r="AQ269" s="64">
        <f t="shared" si="1674"/>
        <v>0</v>
      </c>
      <c r="AR269" s="64">
        <f t="shared" si="1675"/>
        <v>7</v>
      </c>
      <c r="AS269" s="64">
        <f t="shared" si="1676"/>
        <v>0</v>
      </c>
      <c r="AT269" s="64">
        <f t="shared" si="1677"/>
        <v>0</v>
      </c>
      <c r="AU269" s="64">
        <f t="shared" si="1678"/>
        <v>0</v>
      </c>
      <c r="AV269" s="64">
        <f t="shared" si="1679"/>
        <v>15</v>
      </c>
      <c r="AW269" s="64">
        <f t="shared" si="1680"/>
        <v>31</v>
      </c>
      <c r="AX269" s="64">
        <f t="shared" si="1681"/>
        <v>0</v>
      </c>
      <c r="AY269" s="65">
        <f t="shared" si="1682"/>
        <v>0</v>
      </c>
      <c r="AZ269" s="66"/>
      <c r="BA269" s="66"/>
      <c r="BB269" s="66"/>
      <c r="BC269" s="67">
        <f t="shared" si="1683"/>
        <v>0</v>
      </c>
      <c r="BD269" s="64">
        <f t="shared" si="1684"/>
        <v>0</v>
      </c>
      <c r="BE269" s="68"/>
      <c r="BF269" s="68"/>
      <c r="BG269" s="85"/>
      <c r="BH269" s="85"/>
      <c r="BI269" s="85"/>
      <c r="BJ269" s="85">
        <f t="shared" ref="BJ269" si="1858">BG269*0.2</f>
        <v>0</v>
      </c>
      <c r="BK269" s="85"/>
      <c r="BL269" s="87">
        <f>BG269+BH269+BI269+BJ269+BK269</f>
        <v>0</v>
      </c>
    </row>
    <row r="270" spans="1:64" s="1" customFormat="1" ht="39.950000000000003" customHeight="1" x14ac:dyDescent="0.45">
      <c r="A270" s="3">
        <v>175</v>
      </c>
      <c r="B270" s="36" t="s">
        <v>249</v>
      </c>
      <c r="C270" s="34">
        <v>3197</v>
      </c>
      <c r="D270" s="11" t="s">
        <v>173</v>
      </c>
      <c r="E270" s="34">
        <v>2</v>
      </c>
      <c r="F270" s="12">
        <v>107030001</v>
      </c>
      <c r="G270" s="8"/>
      <c r="H270" s="8"/>
      <c r="I270" s="8"/>
      <c r="J270" s="8"/>
      <c r="K270" s="8"/>
      <c r="L270" s="8"/>
      <c r="M270" s="13"/>
      <c r="N270" s="13"/>
      <c r="O270" s="8"/>
      <c r="P270" s="8"/>
      <c r="Q270" s="8" t="s">
        <v>226</v>
      </c>
      <c r="R270" s="8" t="s">
        <v>226</v>
      </c>
      <c r="S270" s="8"/>
      <c r="T270" s="13"/>
      <c r="U270" s="13"/>
      <c r="V270" s="8"/>
      <c r="W270" s="6"/>
      <c r="X270" s="6"/>
      <c r="Y270" s="6"/>
      <c r="Z270" s="6"/>
      <c r="AA270" s="7"/>
      <c r="AB270" s="7"/>
      <c r="AC270" s="6"/>
      <c r="AD270" s="6"/>
      <c r="AE270" s="6"/>
      <c r="AF270" s="6"/>
      <c r="AG270" s="6"/>
      <c r="AH270" s="7"/>
      <c r="AI270" s="7"/>
      <c r="AJ270" s="6"/>
      <c r="AK270" s="7"/>
      <c r="AL270" s="6"/>
      <c r="AM270" s="63">
        <f t="shared" ref="AM270:AM271" si="1859">COUNT(H270:AL270)+COUNTIF(H270:AL270,"8д")+COUNTIF(H270:AL270,"8/3")+COUNTIF(H270:AL270,"3/8")+COUNTIF(H270:AL270,"4/8")+COUNTIF(H270:AL270,"8/4")+COUNTIF(H270:AL270,"3/6")+COUNTIF(H270:AL270,"10/1")+COUNTIF(H270:AL270,"5/6")+COUNTIF(H270:AL270,"6/5")+COUNTIF(H270:AL270,"7/4")+COUNTIF(H270:AL270,"4/7")+COUNTIF(H270:AL270,"4д")+COUNTIF(H270:AL270,"2/9")+COUNTIF(H270:AL270,"2д")+COUNTIF(H270:AL270,"4/6")+COUNTIF(H270:AL270,"2/8")+COUNTIF(H270:AL270,"2/1")+COUNTIF(H270:AL270,"6/3")</f>
        <v>0</v>
      </c>
      <c r="AN270" s="64">
        <f t="shared" ref="AN270:AN271" si="1860">COUNTIF(H270:AL270,"О")</f>
        <v>0</v>
      </c>
      <c r="AO270" s="64">
        <f t="shared" ref="AO270:AO271" si="1861">COUNTIF(H270:AL270,"Р")</f>
        <v>0</v>
      </c>
      <c r="AP270" s="64">
        <f t="shared" ref="AP270:AP271" si="1862">COUNTIF(H270:AL270,"Б")</f>
        <v>0</v>
      </c>
      <c r="AQ270" s="64">
        <f t="shared" ref="AQ270:AQ271" si="1863">COUNTIF(H270:AL270,"Г")+COUNTIF(H270:AL270,"Д")</f>
        <v>0</v>
      </c>
      <c r="AR270" s="64">
        <f t="shared" ref="AR270:AR271" si="1864">COUNTIF(H270:AL270,"А")</f>
        <v>0</v>
      </c>
      <c r="AS270" s="64">
        <f t="shared" ref="AS270:AS271" si="1865">COUNTIF(H270:AL270,"У")</f>
        <v>0</v>
      </c>
      <c r="AT270" s="64">
        <f t="shared" ref="AT270:AT271" si="1866">COUNTIF(H270:AL270,"П")</f>
        <v>0</v>
      </c>
      <c r="AU270" s="64">
        <f t="shared" ref="AU270:AU271" si="1867">COUNTIF(H270:AL270,"К")+COUNTIF(H270:AL270,"Кд")</f>
        <v>0</v>
      </c>
      <c r="AV270" s="64">
        <f t="shared" ref="AV270:AV271" si="1868">COUNTIF(H270:AL270,"В")</f>
        <v>2</v>
      </c>
      <c r="AW270" s="64">
        <f t="shared" ref="AW270:AW271" si="1869">SUM(AM270:AV270)</f>
        <v>2</v>
      </c>
      <c r="AX270" s="64">
        <f t="shared" ref="AX270:AX271" si="1870">AY270+BD270</f>
        <v>0</v>
      </c>
      <c r="AY270" s="65">
        <f t="shared" ref="AY270:AY271" si="1871">SUM(H270:AL270)+COUNTIF(H270:AL270,"8/3")*11+COUNTIF(H270:AL270,"3/8")*11+COUNTIF(H270:AL270,"4/8")*12+COUNTIF(H270:AL270,"8/4")*12+COUNTIF(H270:AL270,"2/9")*11+COUNTIF(H270:AL270,"4/7")*11+COUNTIF(H270:AL270,"7/4")*11+COUNTIF(H270:AL270,"6/5")*11+COUNTIF(H270:AL270,"5/6")*11+COUNTIF(H270:AL270,"4/6")*10+COUNTIF(H270:AL270,"2/1")*3+COUNTIF(H270:AL270,"6/3")*9+COUNTIF(H270:AL270,"2/8")*10+COUNTIF(H270:AL270,"1/10")*11</f>
        <v>0</v>
      </c>
      <c r="AZ270" s="66"/>
      <c r="BA270" s="66"/>
      <c r="BB270" s="66"/>
      <c r="BC270" s="67">
        <f t="shared" ref="BC270:BC271" si="1872">COUNTIF(H270:AL270,"8/3")*8+COUNTIF(H270:AL270,"3/8")*3+COUNTIF(H270:AL270,"4/8")*4+COUNTIF(H270:AL270,"8/4")*8+COUNTIF(H270:AL270,"2/9")*2+COUNTIF(H270:AL270,"4/7")*4+COUNTIF(H270:AL270,"7/4")*7+COUNTIF(H270:AL270,"6/5")*6+COUNTIF(H270:AL270,"5/6")*5+COUNTIF(H270:AL270,"4/6")*4+COUNTIF(H270:AL270,"2/1")*2+COUNTIF(H270:AL270,"6/3")*6+COUNTIF(H270:AL270,"2/8")*2+COUNTIF(H270:AL270,"1/10")*1</f>
        <v>0</v>
      </c>
      <c r="BD270" s="64">
        <f t="shared" ref="BD270:BD271" si="1873">COUNTIF(H270:AL270,"8д")*8+COUNTIF(H270:AL270,"3д")*3+COUNTIF(H270:AL270,"4д")*4+COUNTIF(H270:AL270,"5д")*5+COUNTIF(H270:AL270,"6д")*6+COUNTIF(H270:AL270,"7д")*7+COUNTIF(H270:AL270,"2д")*2+COUNTIF(H270:AL270,"1д")*1</f>
        <v>0</v>
      </c>
      <c r="BE270" s="68"/>
      <c r="BF270" s="68"/>
      <c r="BG270" s="85"/>
      <c r="BH270" s="85"/>
      <c r="BI270" s="85"/>
      <c r="BJ270" s="85"/>
      <c r="BK270" s="85"/>
    </row>
    <row r="271" spans="1:64" s="1" customFormat="1" ht="39.950000000000003" customHeight="1" x14ac:dyDescent="0.45">
      <c r="A271" s="3">
        <v>176</v>
      </c>
      <c r="B271" s="36" t="s">
        <v>250</v>
      </c>
      <c r="C271" s="34">
        <v>3179</v>
      </c>
      <c r="D271" s="11" t="s">
        <v>173</v>
      </c>
      <c r="E271" s="34">
        <v>3</v>
      </c>
      <c r="F271" s="12">
        <v>107030001</v>
      </c>
      <c r="G271" s="8"/>
      <c r="H271" s="8"/>
      <c r="I271" s="8"/>
      <c r="J271" s="8"/>
      <c r="K271" s="8"/>
      <c r="L271" s="8"/>
      <c r="M271" s="13"/>
      <c r="N271" s="13"/>
      <c r="O271" s="8"/>
      <c r="P271" s="8"/>
      <c r="Q271" s="8" t="s">
        <v>226</v>
      </c>
      <c r="R271" s="8" t="s">
        <v>226</v>
      </c>
      <c r="S271" s="8"/>
      <c r="T271" s="13"/>
      <c r="U271" s="13"/>
      <c r="V271" s="8"/>
      <c r="W271" s="6"/>
      <c r="X271" s="6"/>
      <c r="Y271" s="6"/>
      <c r="Z271" s="6"/>
      <c r="AA271" s="7"/>
      <c r="AB271" s="7"/>
      <c r="AC271" s="6"/>
      <c r="AD271" s="6"/>
      <c r="AE271" s="6"/>
      <c r="AF271" s="6"/>
      <c r="AG271" s="6"/>
      <c r="AH271" s="7"/>
      <c r="AI271" s="7"/>
      <c r="AJ271" s="6"/>
      <c r="AK271" s="7"/>
      <c r="AL271" s="6"/>
      <c r="AM271" s="63">
        <f t="shared" si="1859"/>
        <v>0</v>
      </c>
      <c r="AN271" s="64">
        <f t="shared" si="1860"/>
        <v>0</v>
      </c>
      <c r="AO271" s="64">
        <f t="shared" si="1861"/>
        <v>0</v>
      </c>
      <c r="AP271" s="64">
        <f t="shared" si="1862"/>
        <v>0</v>
      </c>
      <c r="AQ271" s="64">
        <f t="shared" si="1863"/>
        <v>0</v>
      </c>
      <c r="AR271" s="64">
        <f t="shared" si="1864"/>
        <v>0</v>
      </c>
      <c r="AS271" s="64">
        <f t="shared" si="1865"/>
        <v>0</v>
      </c>
      <c r="AT271" s="64">
        <f t="shared" si="1866"/>
        <v>0</v>
      </c>
      <c r="AU271" s="64">
        <f t="shared" si="1867"/>
        <v>0</v>
      </c>
      <c r="AV271" s="64">
        <f t="shared" si="1868"/>
        <v>2</v>
      </c>
      <c r="AW271" s="64">
        <f t="shared" si="1869"/>
        <v>2</v>
      </c>
      <c r="AX271" s="64">
        <f t="shared" si="1870"/>
        <v>0</v>
      </c>
      <c r="AY271" s="65">
        <f t="shared" si="1871"/>
        <v>0</v>
      </c>
      <c r="AZ271" s="66"/>
      <c r="BA271" s="66"/>
      <c r="BB271" s="66"/>
      <c r="BC271" s="67">
        <f t="shared" si="1872"/>
        <v>0</v>
      </c>
      <c r="BD271" s="64">
        <f t="shared" si="1873"/>
        <v>0</v>
      </c>
      <c r="BE271" s="68"/>
      <c r="BF271" s="68"/>
      <c r="BG271" s="85"/>
      <c r="BH271" s="85"/>
      <c r="BI271" s="85"/>
      <c r="BJ271" s="85"/>
      <c r="BK271" s="85"/>
    </row>
    <row r="272" spans="1:64" s="1" customFormat="1" ht="39.950000000000003" customHeight="1" x14ac:dyDescent="0.45">
      <c r="A272" s="3">
        <v>177</v>
      </c>
      <c r="B272" s="37" t="s">
        <v>95</v>
      </c>
      <c r="C272" s="34">
        <v>1056</v>
      </c>
      <c r="D272" s="30" t="s">
        <v>94</v>
      </c>
      <c r="E272" s="31">
        <v>8</v>
      </c>
      <c r="F272" s="12">
        <v>107030001</v>
      </c>
      <c r="G272" s="8"/>
      <c r="H272" s="6" t="s">
        <v>225</v>
      </c>
      <c r="I272" s="6" t="s">
        <v>226</v>
      </c>
      <c r="J272" s="6" t="s">
        <v>226</v>
      </c>
      <c r="K272" s="6" t="s">
        <v>226</v>
      </c>
      <c r="L272" s="6" t="s">
        <v>226</v>
      </c>
      <c r="M272" s="7" t="s">
        <v>226</v>
      </c>
      <c r="N272" s="7" t="s">
        <v>226</v>
      </c>
      <c r="O272" s="6" t="s">
        <v>226</v>
      </c>
      <c r="P272" s="6" t="s">
        <v>226</v>
      </c>
      <c r="Q272" s="6" t="s">
        <v>226</v>
      </c>
      <c r="R272" s="6" t="s">
        <v>226</v>
      </c>
      <c r="S272" s="6" t="s">
        <v>226</v>
      </c>
      <c r="T272" s="7" t="s">
        <v>226</v>
      </c>
      <c r="U272" s="7" t="s">
        <v>225</v>
      </c>
      <c r="V272" s="6">
        <v>11</v>
      </c>
      <c r="W272" s="6">
        <v>11</v>
      </c>
      <c r="X272" s="6">
        <v>11</v>
      </c>
      <c r="Y272" s="6">
        <v>11</v>
      </c>
      <c r="Z272" s="6">
        <v>11</v>
      </c>
      <c r="AA272" s="7">
        <v>11</v>
      </c>
      <c r="AB272" s="7">
        <v>11</v>
      </c>
      <c r="AC272" s="6">
        <v>11</v>
      </c>
      <c r="AD272" s="6">
        <v>11</v>
      </c>
      <c r="AE272" s="6">
        <v>11</v>
      </c>
      <c r="AF272" s="6">
        <v>11</v>
      </c>
      <c r="AG272" s="6">
        <v>11</v>
      </c>
      <c r="AH272" s="7">
        <v>11</v>
      </c>
      <c r="AI272" s="7">
        <v>11</v>
      </c>
      <c r="AJ272" s="6">
        <v>11</v>
      </c>
      <c r="AK272" s="7">
        <v>11</v>
      </c>
      <c r="AL272" s="6">
        <v>11</v>
      </c>
      <c r="AM272" s="63">
        <f t="shared" si="1670"/>
        <v>19</v>
      </c>
      <c r="AN272" s="64">
        <f t="shared" si="1671"/>
        <v>0</v>
      </c>
      <c r="AO272" s="64">
        <f t="shared" si="1672"/>
        <v>0</v>
      </c>
      <c r="AP272" s="64">
        <f t="shared" si="1673"/>
        <v>0</v>
      </c>
      <c r="AQ272" s="64">
        <f t="shared" si="1674"/>
        <v>0</v>
      </c>
      <c r="AR272" s="64">
        <f t="shared" si="1675"/>
        <v>0</v>
      </c>
      <c r="AS272" s="64">
        <f t="shared" si="1676"/>
        <v>0</v>
      </c>
      <c r="AT272" s="64">
        <f t="shared" si="1677"/>
        <v>0</v>
      </c>
      <c r="AU272" s="64">
        <f t="shared" si="1678"/>
        <v>0</v>
      </c>
      <c r="AV272" s="64">
        <f t="shared" si="1679"/>
        <v>12</v>
      </c>
      <c r="AW272" s="64">
        <f t="shared" si="1680"/>
        <v>31</v>
      </c>
      <c r="AX272" s="64">
        <f t="shared" si="1681"/>
        <v>203</v>
      </c>
      <c r="AY272" s="65">
        <f t="shared" si="1682"/>
        <v>187</v>
      </c>
      <c r="AZ272" s="66"/>
      <c r="BA272" s="66"/>
      <c r="BB272" s="66">
        <v>11</v>
      </c>
      <c r="BC272" s="67">
        <f t="shared" si="1683"/>
        <v>0</v>
      </c>
      <c r="BD272" s="64">
        <f t="shared" si="1684"/>
        <v>16</v>
      </c>
      <c r="BE272" s="68"/>
      <c r="BF272" s="68"/>
      <c r="BG272" s="85"/>
      <c r="BH272" s="85"/>
      <c r="BI272" s="85"/>
      <c r="BJ272" s="85">
        <f t="shared" ref="BJ272" si="1874">BG272*0.2</f>
        <v>0</v>
      </c>
      <c r="BK272" s="85"/>
      <c r="BL272" s="87">
        <f>BG272+BH272+BI272+BJ272+BK272</f>
        <v>0</v>
      </c>
    </row>
    <row r="273" spans="1:64" s="1" customFormat="1" ht="39.950000000000003" customHeight="1" x14ac:dyDescent="0.45">
      <c r="A273" s="3">
        <v>178</v>
      </c>
      <c r="B273" s="37" t="s">
        <v>260</v>
      </c>
      <c r="C273" s="34">
        <v>3195</v>
      </c>
      <c r="D273" s="30" t="s">
        <v>173</v>
      </c>
      <c r="E273" s="31">
        <v>3</v>
      </c>
      <c r="F273" s="12">
        <v>107030001</v>
      </c>
      <c r="G273" s="8"/>
      <c r="H273" s="6"/>
      <c r="I273" s="6"/>
      <c r="J273" s="6"/>
      <c r="K273" s="6"/>
      <c r="L273" s="6"/>
      <c r="M273" s="7"/>
      <c r="N273" s="7"/>
      <c r="O273" s="6"/>
      <c r="P273" s="6"/>
      <c r="Q273" s="6" t="s">
        <v>226</v>
      </c>
      <c r="R273" s="6" t="s">
        <v>226</v>
      </c>
      <c r="S273" s="6"/>
      <c r="T273" s="7"/>
      <c r="U273" s="7"/>
      <c r="V273" s="6"/>
      <c r="W273" s="6"/>
      <c r="X273" s="6"/>
      <c r="Y273" s="6"/>
      <c r="Z273" s="6"/>
      <c r="AA273" s="7"/>
      <c r="AB273" s="7"/>
      <c r="AC273" s="6"/>
      <c r="AD273" s="6"/>
      <c r="AE273" s="6"/>
      <c r="AF273" s="6"/>
      <c r="AG273" s="6"/>
      <c r="AH273" s="7"/>
      <c r="AI273" s="7"/>
      <c r="AJ273" s="6"/>
      <c r="AK273" s="7"/>
      <c r="AL273" s="6"/>
      <c r="AM273" s="63">
        <f t="shared" ref="AM273" si="1875">COUNT(H273:AL273)+COUNTIF(H273:AL273,"8д")+COUNTIF(H273:AL273,"8/3")+COUNTIF(H273:AL273,"3/8")+COUNTIF(H273:AL273,"4/8")+COUNTIF(H273:AL273,"8/4")+COUNTIF(H273:AL273,"3/6")+COUNTIF(H273:AL273,"10/1")+COUNTIF(H273:AL273,"5/6")+COUNTIF(H273:AL273,"6/5")+COUNTIF(H273:AL273,"7/4")+COUNTIF(H273:AL273,"4/7")+COUNTIF(H273:AL273,"4д")+COUNTIF(H273:AL273,"2/9")+COUNTIF(H273:AL273,"2д")+COUNTIF(H273:AL273,"4/6")+COUNTIF(H273:AL273,"2/8")+COUNTIF(H273:AL273,"2/1")+COUNTIF(H273:AL273,"6/3")</f>
        <v>0</v>
      </c>
      <c r="AN273" s="64">
        <f t="shared" ref="AN273" si="1876">COUNTIF(H273:AL273,"О")</f>
        <v>0</v>
      </c>
      <c r="AO273" s="64">
        <f t="shared" ref="AO273" si="1877">COUNTIF(H273:AL273,"Р")</f>
        <v>0</v>
      </c>
      <c r="AP273" s="64">
        <f t="shared" ref="AP273" si="1878">COUNTIF(H273:AL273,"Б")</f>
        <v>0</v>
      </c>
      <c r="AQ273" s="64">
        <f t="shared" ref="AQ273" si="1879">COUNTIF(H273:AL273,"Г")+COUNTIF(H273:AL273,"Д")</f>
        <v>0</v>
      </c>
      <c r="AR273" s="64">
        <f t="shared" ref="AR273" si="1880">COUNTIF(H273:AL273,"А")</f>
        <v>0</v>
      </c>
      <c r="AS273" s="64">
        <f t="shared" ref="AS273" si="1881">COUNTIF(H273:AL273,"У")</f>
        <v>0</v>
      </c>
      <c r="AT273" s="64">
        <f t="shared" ref="AT273" si="1882">COUNTIF(H273:AL273,"П")</f>
        <v>0</v>
      </c>
      <c r="AU273" s="64">
        <f t="shared" ref="AU273" si="1883">COUNTIF(H273:AL273,"К")+COUNTIF(H273:AL273,"Кд")</f>
        <v>0</v>
      </c>
      <c r="AV273" s="64">
        <f t="shared" ref="AV273" si="1884">COUNTIF(H273:AL273,"В")</f>
        <v>2</v>
      </c>
      <c r="AW273" s="64">
        <f t="shared" ref="AW273" si="1885">SUM(AM273:AV273)</f>
        <v>2</v>
      </c>
      <c r="AX273" s="64">
        <f t="shared" ref="AX273" si="1886">AY273+BD273</f>
        <v>0</v>
      </c>
      <c r="AY273" s="65">
        <f t="shared" ref="AY273" si="1887">SUM(H273:AL273)+COUNTIF(H273:AL273,"8/3")*11+COUNTIF(H273:AL273,"3/8")*11+COUNTIF(H273:AL273,"4/8")*12+COUNTIF(H273:AL273,"8/4")*12+COUNTIF(H273:AL273,"2/9")*11+COUNTIF(H273:AL273,"4/7")*11+COUNTIF(H273:AL273,"7/4")*11+COUNTIF(H273:AL273,"6/5")*11+COUNTIF(H273:AL273,"5/6")*11+COUNTIF(H273:AL273,"4/6")*10+COUNTIF(H273:AL273,"2/1")*3+COUNTIF(H273:AL273,"6/3")*9+COUNTIF(H273:AL273,"2/8")*10+COUNTIF(H273:AL273,"1/10")*11</f>
        <v>0</v>
      </c>
      <c r="AZ273" s="66"/>
      <c r="BA273" s="66"/>
      <c r="BB273" s="66"/>
      <c r="BC273" s="67">
        <f t="shared" ref="BC273" si="1888">COUNTIF(H273:AL273,"8/3")*8+COUNTIF(H273:AL273,"3/8")*3+COUNTIF(H273:AL273,"4/8")*4+COUNTIF(H273:AL273,"8/4")*8+COUNTIF(H273:AL273,"2/9")*2+COUNTIF(H273:AL273,"4/7")*4+COUNTIF(H273:AL273,"7/4")*7+COUNTIF(H273:AL273,"6/5")*6+COUNTIF(H273:AL273,"5/6")*5+COUNTIF(H273:AL273,"4/6")*4+COUNTIF(H273:AL273,"2/1")*2+COUNTIF(H273:AL273,"6/3")*6+COUNTIF(H273:AL273,"2/8")*2+COUNTIF(H273:AL273,"1/10")*1</f>
        <v>0</v>
      </c>
      <c r="BD273" s="64">
        <f t="shared" ref="BD273" si="1889">COUNTIF(H273:AL273,"8д")*8+COUNTIF(H273:AL273,"3д")*3+COUNTIF(H273:AL273,"4д")*4+COUNTIF(H273:AL273,"5д")*5+COUNTIF(H273:AL273,"6д")*6+COUNTIF(H273:AL273,"7д")*7+COUNTIF(H273:AL273,"2д")*2+COUNTIF(H273:AL273,"1д")*1</f>
        <v>0</v>
      </c>
      <c r="BE273" s="68"/>
      <c r="BF273" s="68"/>
      <c r="BG273" s="85"/>
      <c r="BH273" s="85"/>
      <c r="BI273" s="85"/>
      <c r="BJ273" s="85"/>
      <c r="BK273" s="85"/>
    </row>
    <row r="274" spans="1:64" s="1" customFormat="1" ht="45" customHeight="1" x14ac:dyDescent="0.45">
      <c r="A274" s="3">
        <v>179</v>
      </c>
      <c r="B274" s="45" t="s">
        <v>204</v>
      </c>
      <c r="C274" s="34">
        <v>1980</v>
      </c>
      <c r="D274" s="30" t="s">
        <v>173</v>
      </c>
      <c r="E274" s="31">
        <v>3</v>
      </c>
      <c r="F274" s="12">
        <v>107060001</v>
      </c>
      <c r="G274" s="8"/>
      <c r="H274" s="6" t="s">
        <v>226</v>
      </c>
      <c r="I274" s="6" t="s">
        <v>226</v>
      </c>
      <c r="J274" s="6" t="s">
        <v>226</v>
      </c>
      <c r="K274" s="6" t="s">
        <v>226</v>
      </c>
      <c r="L274" s="6" t="s">
        <v>226</v>
      </c>
      <c r="M274" s="7" t="s">
        <v>226</v>
      </c>
      <c r="N274" s="7" t="s">
        <v>226</v>
      </c>
      <c r="O274" s="6" t="s">
        <v>226</v>
      </c>
      <c r="P274" s="6" t="s">
        <v>226</v>
      </c>
      <c r="Q274" s="6" t="s">
        <v>226</v>
      </c>
      <c r="R274" s="6" t="s">
        <v>226</v>
      </c>
      <c r="S274" s="6" t="s">
        <v>226</v>
      </c>
      <c r="T274" s="7" t="s">
        <v>226</v>
      </c>
      <c r="U274" s="7" t="s">
        <v>226</v>
      </c>
      <c r="V274" s="6" t="s">
        <v>226</v>
      </c>
      <c r="W274" s="6">
        <v>11</v>
      </c>
      <c r="X274" s="6">
        <v>11</v>
      </c>
      <c r="Y274" s="6">
        <v>11</v>
      </c>
      <c r="Z274" s="6">
        <v>11</v>
      </c>
      <c r="AA274" s="7">
        <v>11</v>
      </c>
      <c r="AB274" s="7">
        <v>11</v>
      </c>
      <c r="AC274" s="6">
        <v>11</v>
      </c>
      <c r="AD274" s="6">
        <v>11</v>
      </c>
      <c r="AE274" s="6">
        <v>11</v>
      </c>
      <c r="AF274" s="6">
        <v>11</v>
      </c>
      <c r="AG274" s="6">
        <v>11</v>
      </c>
      <c r="AH274" s="7">
        <v>11</v>
      </c>
      <c r="AI274" s="7">
        <v>11</v>
      </c>
      <c r="AJ274" s="6">
        <v>11</v>
      </c>
      <c r="AK274" s="7">
        <v>11</v>
      </c>
      <c r="AL274" s="6">
        <v>11</v>
      </c>
      <c r="AM274" s="63">
        <f t="shared" si="1670"/>
        <v>16</v>
      </c>
      <c r="AN274" s="64">
        <f t="shared" si="1671"/>
        <v>0</v>
      </c>
      <c r="AO274" s="64">
        <f t="shared" si="1672"/>
        <v>0</v>
      </c>
      <c r="AP274" s="64">
        <f t="shared" si="1673"/>
        <v>0</v>
      </c>
      <c r="AQ274" s="64">
        <f t="shared" si="1674"/>
        <v>0</v>
      </c>
      <c r="AR274" s="64">
        <f t="shared" si="1675"/>
        <v>0</v>
      </c>
      <c r="AS274" s="64">
        <f t="shared" si="1676"/>
        <v>0</v>
      </c>
      <c r="AT274" s="64">
        <f t="shared" si="1677"/>
        <v>0</v>
      </c>
      <c r="AU274" s="64">
        <f t="shared" si="1678"/>
        <v>0</v>
      </c>
      <c r="AV274" s="64">
        <f t="shared" si="1679"/>
        <v>15</v>
      </c>
      <c r="AW274" s="64">
        <f t="shared" si="1680"/>
        <v>31</v>
      </c>
      <c r="AX274" s="64">
        <f t="shared" si="1681"/>
        <v>176</v>
      </c>
      <c r="AY274" s="65">
        <f t="shared" si="1682"/>
        <v>176</v>
      </c>
      <c r="AZ274" s="66"/>
      <c r="BA274" s="66"/>
      <c r="BB274" s="66">
        <v>11</v>
      </c>
      <c r="BC274" s="67">
        <f t="shared" si="1683"/>
        <v>0</v>
      </c>
      <c r="BD274" s="64">
        <f t="shared" si="1684"/>
        <v>0</v>
      </c>
      <c r="BE274" s="68"/>
      <c r="BF274" s="68"/>
      <c r="BG274" s="85"/>
      <c r="BH274" s="85"/>
      <c r="BI274" s="85"/>
      <c r="BJ274" s="85"/>
      <c r="BK274" s="85"/>
    </row>
    <row r="275" spans="1:64" s="1" customFormat="1" ht="39.950000000000003" customHeight="1" x14ac:dyDescent="0.45">
      <c r="A275" s="3">
        <v>180</v>
      </c>
      <c r="B275" s="38" t="s">
        <v>125</v>
      </c>
      <c r="C275" s="16">
        <v>1061</v>
      </c>
      <c r="D275" s="5" t="s">
        <v>173</v>
      </c>
      <c r="E275" s="16">
        <v>3</v>
      </c>
      <c r="F275" s="3">
        <v>107060001</v>
      </c>
      <c r="G275" s="4"/>
      <c r="H275" s="6" t="s">
        <v>226</v>
      </c>
      <c r="I275" s="6" t="s">
        <v>226</v>
      </c>
      <c r="J275" s="6" t="s">
        <v>226</v>
      </c>
      <c r="K275" s="6" t="s">
        <v>226</v>
      </c>
      <c r="L275" s="6" t="s">
        <v>226</v>
      </c>
      <c r="M275" s="7" t="s">
        <v>226</v>
      </c>
      <c r="N275" s="7" t="s">
        <v>226</v>
      </c>
      <c r="O275" s="6" t="s">
        <v>226</v>
      </c>
      <c r="P275" s="6" t="s">
        <v>226</v>
      </c>
      <c r="Q275" s="6" t="s">
        <v>226</v>
      </c>
      <c r="R275" s="6" t="s">
        <v>226</v>
      </c>
      <c r="S275" s="6" t="s">
        <v>226</v>
      </c>
      <c r="T275" s="7" t="s">
        <v>226</v>
      </c>
      <c r="U275" s="7" t="s">
        <v>226</v>
      </c>
      <c r="V275" s="6" t="s">
        <v>225</v>
      </c>
      <c r="W275" s="6">
        <v>11</v>
      </c>
      <c r="X275" s="6">
        <v>11</v>
      </c>
      <c r="Y275" s="6">
        <v>11</v>
      </c>
      <c r="Z275" s="6">
        <v>11</v>
      </c>
      <c r="AA275" s="7">
        <v>11</v>
      </c>
      <c r="AB275" s="7">
        <v>11</v>
      </c>
      <c r="AC275" s="6">
        <v>11</v>
      </c>
      <c r="AD275" s="6">
        <v>11</v>
      </c>
      <c r="AE275" s="6">
        <v>11</v>
      </c>
      <c r="AF275" s="6">
        <v>11</v>
      </c>
      <c r="AG275" s="6">
        <v>8</v>
      </c>
      <c r="AH275" s="7" t="s">
        <v>226</v>
      </c>
      <c r="AI275" s="7" t="s">
        <v>226</v>
      </c>
      <c r="AJ275" s="6"/>
      <c r="AK275" s="7"/>
      <c r="AL275" s="6"/>
      <c r="AM275" s="63">
        <f t="shared" si="1670"/>
        <v>12</v>
      </c>
      <c r="AN275" s="64">
        <f t="shared" si="1671"/>
        <v>0</v>
      </c>
      <c r="AO275" s="64">
        <f t="shared" si="1672"/>
        <v>0</v>
      </c>
      <c r="AP275" s="64">
        <f t="shared" si="1673"/>
        <v>0</v>
      </c>
      <c r="AQ275" s="64">
        <f t="shared" si="1674"/>
        <v>0</v>
      </c>
      <c r="AR275" s="64">
        <f t="shared" si="1675"/>
        <v>0</v>
      </c>
      <c r="AS275" s="64">
        <f t="shared" si="1676"/>
        <v>0</v>
      </c>
      <c r="AT275" s="64">
        <f t="shared" si="1677"/>
        <v>0</v>
      </c>
      <c r="AU275" s="64">
        <f t="shared" si="1678"/>
        <v>0</v>
      </c>
      <c r="AV275" s="64">
        <f t="shared" si="1679"/>
        <v>16</v>
      </c>
      <c r="AW275" s="64">
        <f t="shared" si="1680"/>
        <v>28</v>
      </c>
      <c r="AX275" s="64">
        <f t="shared" si="1681"/>
        <v>126</v>
      </c>
      <c r="AY275" s="65">
        <f t="shared" si="1682"/>
        <v>118</v>
      </c>
      <c r="AZ275" s="66"/>
      <c r="BA275" s="66"/>
      <c r="BB275" s="66"/>
      <c r="BC275" s="67">
        <f t="shared" si="1683"/>
        <v>0</v>
      </c>
      <c r="BD275" s="64">
        <f t="shared" si="1684"/>
        <v>8</v>
      </c>
      <c r="BE275" s="68"/>
      <c r="BF275" s="68"/>
      <c r="BG275" s="85"/>
      <c r="BH275" s="85"/>
      <c r="BI275" s="85"/>
      <c r="BJ275" s="85"/>
      <c r="BK275" s="85"/>
    </row>
    <row r="276" spans="1:64" s="1" customFormat="1" ht="39.950000000000003" customHeight="1" x14ac:dyDescent="0.45">
      <c r="A276" s="3"/>
      <c r="B276" s="38" t="s">
        <v>125</v>
      </c>
      <c r="C276" s="16">
        <v>1061</v>
      </c>
      <c r="D276" s="5" t="s">
        <v>291</v>
      </c>
      <c r="E276" s="6">
        <v>7</v>
      </c>
      <c r="F276" s="3">
        <v>107030001</v>
      </c>
      <c r="G276" s="4"/>
      <c r="H276" s="6"/>
      <c r="I276" s="6"/>
      <c r="J276" s="6"/>
      <c r="K276" s="6"/>
      <c r="L276" s="6"/>
      <c r="M276" s="7"/>
      <c r="N276" s="7"/>
      <c r="O276" s="6"/>
      <c r="P276" s="6"/>
      <c r="Q276" s="6"/>
      <c r="R276" s="6"/>
      <c r="S276" s="6"/>
      <c r="T276" s="7"/>
      <c r="U276" s="7"/>
      <c r="V276" s="6"/>
      <c r="W276" s="6"/>
      <c r="X276" s="6"/>
      <c r="Y276" s="6"/>
      <c r="Z276" s="6"/>
      <c r="AA276" s="7"/>
      <c r="AB276" s="13"/>
      <c r="AC276" s="6"/>
      <c r="AD276" s="6"/>
      <c r="AE276" s="6"/>
      <c r="AF276" s="6"/>
      <c r="AG276" s="6"/>
      <c r="AH276" s="7"/>
      <c r="AI276" s="7"/>
      <c r="AJ276" s="6">
        <v>8</v>
      </c>
      <c r="AK276" s="7" t="s">
        <v>226</v>
      </c>
      <c r="AL276" s="6">
        <v>8</v>
      </c>
      <c r="AM276" s="63">
        <f t="shared" ref="AM276" si="1890">COUNT(H276:AL276)+COUNTIF(H276:AL276,"8д")+COUNTIF(H276:AL276,"8/3")+COUNTIF(H276:AL276,"3/8")+COUNTIF(H276:AL276,"4/8")+COUNTIF(H276:AL276,"8/4")+COUNTIF(H276:AL276,"3/6")+COUNTIF(H276:AL276,"10/1")+COUNTIF(H276:AL276,"5/6")+COUNTIF(H276:AL276,"6/5")+COUNTIF(H276:AL276,"7/4")+COUNTIF(H276:AL276,"4/7")+COUNTIF(H276:AL276,"4д")+COUNTIF(H276:AL276,"2/9")+COUNTIF(H276:AL276,"2д")+COUNTIF(H276:AL276,"4/6")+COUNTIF(H276:AL276,"2/8")+COUNTIF(H276:AL276,"2/1")+COUNTIF(H276:AL276,"6/3")</f>
        <v>2</v>
      </c>
      <c r="AN276" s="64">
        <f t="shared" ref="AN276" si="1891">COUNTIF(H276:AL276,"О")</f>
        <v>0</v>
      </c>
      <c r="AO276" s="64">
        <f t="shared" ref="AO276" si="1892">COUNTIF(H276:AL276,"Р")</f>
        <v>0</v>
      </c>
      <c r="AP276" s="64">
        <f t="shared" ref="AP276" si="1893">COUNTIF(H276:AL276,"Б")</f>
        <v>0</v>
      </c>
      <c r="AQ276" s="64">
        <f t="shared" ref="AQ276" si="1894">COUNTIF(H276:AL276,"Г")+COUNTIF(H276:AL276,"Д")</f>
        <v>0</v>
      </c>
      <c r="AR276" s="64">
        <f t="shared" ref="AR276" si="1895">COUNTIF(H276:AL276,"А")</f>
        <v>0</v>
      </c>
      <c r="AS276" s="64">
        <f t="shared" ref="AS276" si="1896">COUNTIF(H276:AL276,"У")</f>
        <v>0</v>
      </c>
      <c r="AT276" s="64">
        <f t="shared" ref="AT276" si="1897">COUNTIF(H276:AL276,"П")</f>
        <v>0</v>
      </c>
      <c r="AU276" s="64">
        <f t="shared" ref="AU276" si="1898">COUNTIF(H276:AL276,"К")+COUNTIF(H276:AL276,"Кд")</f>
        <v>0</v>
      </c>
      <c r="AV276" s="64">
        <f t="shared" ref="AV276" si="1899">COUNTIF(H276:AL276,"В")</f>
        <v>1</v>
      </c>
      <c r="AW276" s="64">
        <f t="shared" ref="AW276" si="1900">SUM(AM276:AV276)</f>
        <v>3</v>
      </c>
      <c r="AX276" s="64">
        <f t="shared" ref="AX276" si="1901">AY276+BD276</f>
        <v>16</v>
      </c>
      <c r="AY276" s="65">
        <f t="shared" ref="AY276" si="1902">SUM(H276:AL276)+COUNTIF(H276:AL276,"8/3")*11+COUNTIF(H276:AL276,"3/8")*11+COUNTIF(H276:AL276,"4/8")*12+COUNTIF(H276:AL276,"8/4")*12+COUNTIF(H276:AL276,"2/9")*11+COUNTIF(H276:AL276,"4/7")*11+COUNTIF(H276:AL276,"7/4")*11+COUNTIF(H276:AL276,"6/5")*11+COUNTIF(H276:AL276,"5/6")*11+COUNTIF(H276:AL276,"4/6")*10+COUNTIF(H276:AL276,"2/1")*3+COUNTIF(H276:AL276,"6/3")*9+COUNTIF(H276:AL276,"2/8")*10+COUNTIF(H276:AL276,"1/10")*11</f>
        <v>16</v>
      </c>
      <c r="AZ276" s="66"/>
      <c r="BA276" s="66"/>
      <c r="BB276" s="66"/>
      <c r="BC276" s="67">
        <f t="shared" ref="BC276" si="1903">COUNTIF(H276:AL276,"8/3")*8+COUNTIF(H276:AL276,"3/8")*3+COUNTIF(H276:AL276,"4/8")*4+COUNTIF(H276:AL276,"8/4")*8+COUNTIF(H276:AL276,"2/9")*2+COUNTIF(H276:AL276,"4/7")*4+COUNTIF(H276:AL276,"7/4")*7+COUNTIF(H276:AL276,"6/5")*6+COUNTIF(H276:AL276,"5/6")*5+COUNTIF(H276:AL276,"4/6")*4+COUNTIF(H276:AL276,"2/1")*2+COUNTIF(H276:AL276,"6/3")*6+COUNTIF(H276:AL276,"2/8")*2+COUNTIF(H276:AL276,"1/10")*1</f>
        <v>0</v>
      </c>
      <c r="BD276" s="64">
        <f t="shared" ref="BD276" si="1904">COUNTIF(H276:AL276,"8д")*8+COUNTIF(H276:AL276,"3д")*3+COUNTIF(H276:AL276,"4д")*4+COUNTIF(H276:AL276,"5д")*5+COUNTIF(H276:AL276,"6д")*6+COUNTIF(H276:AL276,"7д")*7+COUNTIF(H276:AL276,"2д")*2+COUNTIF(H276:AL276,"1д")*1</f>
        <v>0</v>
      </c>
      <c r="BE276" s="68"/>
      <c r="BF276" s="68"/>
      <c r="BG276" s="85"/>
      <c r="BH276" s="85"/>
      <c r="BI276" s="85"/>
      <c r="BJ276" s="85"/>
      <c r="BK276" s="85"/>
    </row>
    <row r="277" spans="1:64" s="1" customFormat="1" ht="45" customHeight="1" x14ac:dyDescent="0.45">
      <c r="A277" s="3">
        <v>181</v>
      </c>
      <c r="B277" s="38" t="s">
        <v>170</v>
      </c>
      <c r="C277" s="16">
        <v>1063</v>
      </c>
      <c r="D277" s="5" t="s">
        <v>165</v>
      </c>
      <c r="E277" s="16">
        <v>7</v>
      </c>
      <c r="F277" s="3">
        <v>107030001</v>
      </c>
      <c r="G277" s="4"/>
      <c r="H277" s="6">
        <v>8</v>
      </c>
      <c r="I277" s="6">
        <v>8</v>
      </c>
      <c r="J277" s="8" t="s">
        <v>289</v>
      </c>
      <c r="K277" s="8" t="s">
        <v>290</v>
      </c>
      <c r="L277" s="6">
        <v>11</v>
      </c>
      <c r="M277" s="7">
        <v>8</v>
      </c>
      <c r="N277" s="7">
        <v>8</v>
      </c>
      <c r="O277" s="6">
        <v>8</v>
      </c>
      <c r="P277" s="6">
        <v>8</v>
      </c>
      <c r="Q277" s="6">
        <v>8</v>
      </c>
      <c r="R277" s="6" t="s">
        <v>225</v>
      </c>
      <c r="S277" s="6">
        <v>8</v>
      </c>
      <c r="T277" s="7" t="s">
        <v>226</v>
      </c>
      <c r="U277" s="7" t="s">
        <v>226</v>
      </c>
      <c r="V277" s="6">
        <v>8</v>
      </c>
      <c r="W277" s="6">
        <v>8</v>
      </c>
      <c r="X277" s="6">
        <v>8</v>
      </c>
      <c r="Y277" s="6">
        <v>8</v>
      </c>
      <c r="Z277" s="6">
        <v>8</v>
      </c>
      <c r="AA277" s="7" t="s">
        <v>226</v>
      </c>
      <c r="AB277" s="7" t="s">
        <v>226</v>
      </c>
      <c r="AC277" s="6">
        <v>8</v>
      </c>
      <c r="AD277" s="6">
        <v>8</v>
      </c>
      <c r="AE277" s="6">
        <v>8</v>
      </c>
      <c r="AF277" s="6">
        <v>8</v>
      </c>
      <c r="AG277" s="6">
        <v>8</v>
      </c>
      <c r="AH277" s="7" t="s">
        <v>226</v>
      </c>
      <c r="AI277" s="7" t="s">
        <v>226</v>
      </c>
      <c r="AJ277" s="6">
        <v>8</v>
      </c>
      <c r="AK277" s="7" t="s">
        <v>226</v>
      </c>
      <c r="AL277" s="6">
        <v>8</v>
      </c>
      <c r="AM277" s="63">
        <f t="shared" si="1670"/>
        <v>24</v>
      </c>
      <c r="AN277" s="64">
        <f t="shared" si="1671"/>
        <v>0</v>
      </c>
      <c r="AO277" s="64">
        <f t="shared" si="1672"/>
        <v>0</v>
      </c>
      <c r="AP277" s="64">
        <f t="shared" si="1673"/>
        <v>0</v>
      </c>
      <c r="AQ277" s="64">
        <f t="shared" si="1674"/>
        <v>0</v>
      </c>
      <c r="AR277" s="64">
        <f t="shared" si="1675"/>
        <v>0</v>
      </c>
      <c r="AS277" s="64">
        <f t="shared" si="1676"/>
        <v>0</v>
      </c>
      <c r="AT277" s="64">
        <f t="shared" si="1677"/>
        <v>0</v>
      </c>
      <c r="AU277" s="64">
        <f t="shared" si="1678"/>
        <v>0</v>
      </c>
      <c r="AV277" s="64">
        <f t="shared" si="1679"/>
        <v>7</v>
      </c>
      <c r="AW277" s="64">
        <f t="shared" si="1680"/>
        <v>31</v>
      </c>
      <c r="AX277" s="64">
        <f t="shared" si="1681"/>
        <v>201</v>
      </c>
      <c r="AY277" s="65">
        <f t="shared" si="1682"/>
        <v>193</v>
      </c>
      <c r="AZ277" s="66"/>
      <c r="BA277" s="66"/>
      <c r="BB277" s="66"/>
      <c r="BC277" s="67">
        <f t="shared" si="1683"/>
        <v>11</v>
      </c>
      <c r="BD277" s="64">
        <f t="shared" si="1684"/>
        <v>8</v>
      </c>
      <c r="BE277" s="68"/>
      <c r="BF277" s="68"/>
      <c r="BG277" s="85"/>
      <c r="BH277" s="85"/>
      <c r="BI277" s="85"/>
      <c r="BJ277" s="85">
        <f t="shared" ref="BJ277:BJ278" si="1905">BG277*0.2</f>
        <v>0</v>
      </c>
      <c r="BK277" s="85"/>
      <c r="BL277" s="87">
        <f t="shared" ref="BL277:BL278" si="1906">BG277+BH277+BI277+BJ277+BK277</f>
        <v>0</v>
      </c>
    </row>
    <row r="278" spans="1:64" s="1" customFormat="1" ht="51" customHeight="1" x14ac:dyDescent="0.45">
      <c r="A278" s="3">
        <v>182</v>
      </c>
      <c r="B278" s="38" t="s">
        <v>171</v>
      </c>
      <c r="C278" s="16">
        <v>1067</v>
      </c>
      <c r="D278" s="5" t="s">
        <v>165</v>
      </c>
      <c r="E278" s="16">
        <v>6</v>
      </c>
      <c r="F278" s="12">
        <v>107060001</v>
      </c>
      <c r="G278" s="4"/>
      <c r="H278" s="6" t="s">
        <v>225</v>
      </c>
      <c r="I278" s="6" t="s">
        <v>226</v>
      </c>
      <c r="J278" s="6" t="s">
        <v>226</v>
      </c>
      <c r="K278" s="6" t="s">
        <v>226</v>
      </c>
      <c r="L278" s="6" t="s">
        <v>226</v>
      </c>
      <c r="M278" s="7" t="s">
        <v>226</v>
      </c>
      <c r="N278" s="7" t="s">
        <v>226</v>
      </c>
      <c r="O278" s="6" t="s">
        <v>226</v>
      </c>
      <c r="P278" s="6" t="s">
        <v>226</v>
      </c>
      <c r="Q278" s="6" t="s">
        <v>226</v>
      </c>
      <c r="R278" s="6" t="s">
        <v>226</v>
      </c>
      <c r="S278" s="6" t="s">
        <v>226</v>
      </c>
      <c r="T278" s="7" t="s">
        <v>226</v>
      </c>
      <c r="U278" s="7" t="s">
        <v>226</v>
      </c>
      <c r="V278" s="6" t="s">
        <v>225</v>
      </c>
      <c r="W278" s="6">
        <v>11</v>
      </c>
      <c r="X278" s="6">
        <v>11</v>
      </c>
      <c r="Y278" s="6">
        <v>11</v>
      </c>
      <c r="Z278" s="6">
        <v>8</v>
      </c>
      <c r="AA278" s="7">
        <v>8</v>
      </c>
      <c r="AB278" s="7">
        <v>8</v>
      </c>
      <c r="AC278" s="6">
        <v>8</v>
      </c>
      <c r="AD278" s="6">
        <v>8</v>
      </c>
      <c r="AE278" s="6">
        <v>8</v>
      </c>
      <c r="AF278" s="6">
        <v>8</v>
      </c>
      <c r="AG278" s="6">
        <v>8</v>
      </c>
      <c r="AH278" s="7">
        <v>8</v>
      </c>
      <c r="AI278" s="7">
        <v>11</v>
      </c>
      <c r="AJ278" s="6">
        <v>11</v>
      </c>
      <c r="AK278" s="7">
        <v>11</v>
      </c>
      <c r="AL278" s="6">
        <v>8</v>
      </c>
      <c r="AM278" s="63">
        <f t="shared" ref="AM278:AM279" si="1907">COUNT(H278:AL278)+COUNTIF(H278:AL278,"8д")+COUNTIF(H278:AL278,"8/3")+COUNTIF(H278:AL278,"3/8")+COUNTIF(H278:AL278,"4/8")+COUNTIF(H278:AL278,"8/4")+COUNTIF(H278:AL278,"3/6")+COUNTIF(H278:AL278,"10/1")+COUNTIF(H278:AL278,"5/6")+COUNTIF(H278:AL278,"6/5")+COUNTIF(H278:AL278,"7/4")+COUNTIF(H278:AL278,"4/7")+COUNTIF(H278:AL278,"4д")+COUNTIF(H278:AL278,"2/9")+COUNTIF(H278:AL278,"2д")+COUNTIF(H278:AL278,"4/6")+COUNTIF(H278:AL278,"2/8")+COUNTIF(H278:AL278,"2/1")+COUNTIF(H278:AL278,"6/3")</f>
        <v>18</v>
      </c>
      <c r="AN278" s="64">
        <f t="shared" ref="AN278:AN279" si="1908">COUNTIF(H278:AL278,"О")</f>
        <v>0</v>
      </c>
      <c r="AO278" s="64">
        <f t="shared" ref="AO278:AO279" si="1909">COUNTIF(H278:AL278,"Р")</f>
        <v>0</v>
      </c>
      <c r="AP278" s="64">
        <f t="shared" ref="AP278:AP279" si="1910">COUNTIF(H278:AL278,"Б")</f>
        <v>0</v>
      </c>
      <c r="AQ278" s="64">
        <f t="shared" ref="AQ278:AQ279" si="1911">COUNTIF(H278:AL278,"Г")+COUNTIF(H278:AL278,"Д")</f>
        <v>0</v>
      </c>
      <c r="AR278" s="64">
        <f t="shared" ref="AR278:AR279" si="1912">COUNTIF(H278:AL278,"А")</f>
        <v>0</v>
      </c>
      <c r="AS278" s="64">
        <f t="shared" ref="AS278:AS279" si="1913">COUNTIF(H278:AL278,"У")</f>
        <v>0</v>
      </c>
      <c r="AT278" s="64">
        <f t="shared" ref="AT278:AT279" si="1914">COUNTIF(H278:AL278,"П")</f>
        <v>0</v>
      </c>
      <c r="AU278" s="64">
        <f t="shared" ref="AU278:AU279" si="1915">COUNTIF(H278:AL278,"К")+COUNTIF(H278:AL278,"Кд")</f>
        <v>0</v>
      </c>
      <c r="AV278" s="64">
        <f t="shared" ref="AV278:AV279" si="1916">COUNTIF(H278:AL278,"В")</f>
        <v>13</v>
      </c>
      <c r="AW278" s="64">
        <f t="shared" ref="AW278:AW279" si="1917">SUM(AM278:AV278)</f>
        <v>31</v>
      </c>
      <c r="AX278" s="64">
        <f t="shared" ref="AX278:AX279" si="1918">AY278+BD278</f>
        <v>162</v>
      </c>
      <c r="AY278" s="65">
        <f t="shared" ref="AY278:AY279" si="1919">SUM(H278:AL278)+COUNTIF(H278:AL278,"8/3")*11+COUNTIF(H278:AL278,"3/8")*11+COUNTIF(H278:AL278,"4/8")*12+COUNTIF(H278:AL278,"8/4")*12+COUNTIF(H278:AL278,"2/9")*11+COUNTIF(H278:AL278,"4/7")*11+COUNTIF(H278:AL278,"7/4")*11+COUNTIF(H278:AL278,"6/5")*11+COUNTIF(H278:AL278,"5/6")*11+COUNTIF(H278:AL278,"4/6")*10+COUNTIF(H278:AL278,"2/1")*3+COUNTIF(H278:AL278,"6/3")*9+COUNTIF(H278:AL278,"2/8")*10+COUNTIF(H278:AL278,"1/10")*11</f>
        <v>146</v>
      </c>
      <c r="AZ278" s="66"/>
      <c r="BA278" s="66"/>
      <c r="BB278" s="66">
        <v>11</v>
      </c>
      <c r="BC278" s="67">
        <f t="shared" ref="BC278:BC279" si="1920">COUNTIF(H278:AL278,"8/3")*8+COUNTIF(H278:AL278,"3/8")*3+COUNTIF(H278:AL278,"4/8")*4+COUNTIF(H278:AL278,"8/4")*8+COUNTIF(H278:AL278,"2/9")*2+COUNTIF(H278:AL278,"4/7")*4+COUNTIF(H278:AL278,"7/4")*7+COUNTIF(H278:AL278,"6/5")*6+COUNTIF(H278:AL278,"5/6")*5+COUNTIF(H278:AL278,"4/6")*4+COUNTIF(H278:AL278,"2/1")*2+COUNTIF(H278:AL278,"6/3")*6+COUNTIF(H278:AL278,"2/8")*2+COUNTIF(H278:AL278,"1/10")*1</f>
        <v>0</v>
      </c>
      <c r="BD278" s="64">
        <f t="shared" ref="BD278" si="1921">COUNTIF(H278:AL278,"8д")*8+COUNTIF(H278:AL278,"3д")*3+COUNTIF(H278:AL278,"4д")*4+COUNTIF(H278:AL278,"5д")*5+COUNTIF(H278:AL278,"6д")*6+COUNTIF(H278:AL278,"7д")*7+COUNTIF(H278:AL278,"2д")*2+COUNTIF(H278:AL278,"1д")*1</f>
        <v>16</v>
      </c>
      <c r="BE278" s="68"/>
      <c r="BF278" s="68"/>
      <c r="BG278" s="85">
        <f>74757/163.33*AY278</f>
        <v>66824.967856486866</v>
      </c>
      <c r="BH278" s="85">
        <f>74757/163.33*BB278/2</f>
        <v>2517.3789261005327</v>
      </c>
      <c r="BI278" s="85">
        <f>74757/163.33*BD278</f>
        <v>7323.2841486560947</v>
      </c>
      <c r="BJ278" s="85">
        <f t="shared" si="1905"/>
        <v>13364.993571297375</v>
      </c>
      <c r="BK278" s="85"/>
      <c r="BL278" s="87">
        <f t="shared" si="1906"/>
        <v>90030.624502540857</v>
      </c>
    </row>
    <row r="279" spans="1:64" s="1" customFormat="1" ht="93" x14ac:dyDescent="0.45">
      <c r="A279" s="3">
        <v>183</v>
      </c>
      <c r="B279" s="52" t="s">
        <v>214</v>
      </c>
      <c r="C279" s="34">
        <v>1071</v>
      </c>
      <c r="D279" s="11" t="s">
        <v>215</v>
      </c>
      <c r="E279" s="16"/>
      <c r="F279" s="3">
        <v>107010001</v>
      </c>
      <c r="G279" s="4"/>
      <c r="H279" s="6">
        <v>8</v>
      </c>
      <c r="I279" s="6">
        <v>8</v>
      </c>
      <c r="J279" s="6">
        <v>8</v>
      </c>
      <c r="K279" s="6">
        <v>8</v>
      </c>
      <c r="L279" s="6">
        <v>8</v>
      </c>
      <c r="M279" s="7" t="s">
        <v>226</v>
      </c>
      <c r="N279" s="7" t="s">
        <v>226</v>
      </c>
      <c r="O279" s="6">
        <v>8</v>
      </c>
      <c r="P279" s="6">
        <v>8</v>
      </c>
      <c r="Q279" s="6">
        <v>8</v>
      </c>
      <c r="R279" s="6">
        <v>8</v>
      </c>
      <c r="S279" s="6">
        <v>8</v>
      </c>
      <c r="T279" s="7" t="s">
        <v>226</v>
      </c>
      <c r="U279" s="7" t="s">
        <v>226</v>
      </c>
      <c r="V279" s="6">
        <v>8</v>
      </c>
      <c r="W279" s="6">
        <v>8</v>
      </c>
      <c r="X279" s="6">
        <v>8</v>
      </c>
      <c r="Y279" s="6">
        <v>8</v>
      </c>
      <c r="Z279" s="6">
        <v>8</v>
      </c>
      <c r="AA279" s="7" t="s">
        <v>226</v>
      </c>
      <c r="AB279" s="7" t="s">
        <v>226</v>
      </c>
      <c r="AC279" s="6">
        <v>8</v>
      </c>
      <c r="AD279" s="6">
        <v>8</v>
      </c>
      <c r="AE279" s="6">
        <v>8</v>
      </c>
      <c r="AF279" s="6">
        <v>8</v>
      </c>
      <c r="AG279" s="6">
        <v>8</v>
      </c>
      <c r="AH279" s="7" t="s">
        <v>226</v>
      </c>
      <c r="AI279" s="7" t="s">
        <v>226</v>
      </c>
      <c r="AJ279" s="6">
        <v>8</v>
      </c>
      <c r="AK279" s="7" t="s">
        <v>226</v>
      </c>
      <c r="AL279" s="6">
        <v>8</v>
      </c>
      <c r="AM279" s="63">
        <f t="shared" si="1907"/>
        <v>22</v>
      </c>
      <c r="AN279" s="64">
        <f t="shared" si="1908"/>
        <v>0</v>
      </c>
      <c r="AO279" s="64">
        <f t="shared" si="1909"/>
        <v>0</v>
      </c>
      <c r="AP279" s="64">
        <f t="shared" si="1910"/>
        <v>0</v>
      </c>
      <c r="AQ279" s="64">
        <f t="shared" si="1911"/>
        <v>0</v>
      </c>
      <c r="AR279" s="64">
        <f t="shared" si="1912"/>
        <v>0</v>
      </c>
      <c r="AS279" s="64">
        <f t="shared" si="1913"/>
        <v>0</v>
      </c>
      <c r="AT279" s="64">
        <f t="shared" si="1914"/>
        <v>0</v>
      </c>
      <c r="AU279" s="64">
        <f t="shared" si="1915"/>
        <v>0</v>
      </c>
      <c r="AV279" s="64">
        <f t="shared" si="1916"/>
        <v>9</v>
      </c>
      <c r="AW279" s="64">
        <f t="shared" si="1917"/>
        <v>31</v>
      </c>
      <c r="AX279" s="64">
        <f t="shared" si="1918"/>
        <v>176</v>
      </c>
      <c r="AY279" s="65">
        <f t="shared" si="1919"/>
        <v>176</v>
      </c>
      <c r="AZ279" s="66"/>
      <c r="BA279" s="66"/>
      <c r="BB279" s="66"/>
      <c r="BC279" s="67">
        <f t="shared" si="1920"/>
        <v>0</v>
      </c>
      <c r="BD279" s="79">
        <f t="shared" si="1684"/>
        <v>0</v>
      </c>
      <c r="BE279" s="80"/>
      <c r="BF279" s="80"/>
      <c r="BG279" s="85"/>
      <c r="BH279" s="85"/>
      <c r="BI279" s="85"/>
      <c r="BJ279" s="85"/>
      <c r="BK279" s="85"/>
    </row>
    <row r="280" spans="1:64" s="1" customFormat="1" ht="45" customHeight="1" x14ac:dyDescent="0.45">
      <c r="A280" s="3">
        <v>184</v>
      </c>
      <c r="B280" s="40" t="s">
        <v>194</v>
      </c>
      <c r="C280" s="22">
        <v>1074</v>
      </c>
      <c r="D280" s="17" t="s">
        <v>165</v>
      </c>
      <c r="E280" s="31">
        <v>6</v>
      </c>
      <c r="F280" s="3">
        <v>107060001</v>
      </c>
      <c r="G280" s="4"/>
      <c r="H280" s="6">
        <v>8</v>
      </c>
      <c r="I280" s="6">
        <v>8</v>
      </c>
      <c r="J280" s="8" t="s">
        <v>289</v>
      </c>
      <c r="K280" s="8" t="s">
        <v>290</v>
      </c>
      <c r="L280" s="6">
        <v>11</v>
      </c>
      <c r="M280" s="7">
        <v>8</v>
      </c>
      <c r="N280" s="7">
        <v>8</v>
      </c>
      <c r="O280" s="6" t="s">
        <v>226</v>
      </c>
      <c r="P280" s="6" t="s">
        <v>226</v>
      </c>
      <c r="Q280" s="6"/>
      <c r="R280" s="6"/>
      <c r="S280" s="6"/>
      <c r="T280" s="7"/>
      <c r="U280" s="7"/>
      <c r="V280" s="6"/>
      <c r="W280" s="6"/>
      <c r="X280" s="6"/>
      <c r="Y280" s="6"/>
      <c r="Z280" s="6"/>
      <c r="AA280" s="7"/>
      <c r="AB280" s="13"/>
      <c r="AC280" s="6"/>
      <c r="AD280" s="6"/>
      <c r="AE280" s="6"/>
      <c r="AF280" s="6"/>
      <c r="AG280" s="6"/>
      <c r="AH280" s="7"/>
      <c r="AI280" s="7"/>
      <c r="AJ280" s="6"/>
      <c r="AK280" s="7"/>
      <c r="AL280" s="6"/>
      <c r="AM280" s="63">
        <f t="shared" si="1670"/>
        <v>7</v>
      </c>
      <c r="AN280" s="64">
        <f t="shared" si="1671"/>
        <v>0</v>
      </c>
      <c r="AO280" s="64">
        <f t="shared" si="1672"/>
        <v>0</v>
      </c>
      <c r="AP280" s="64">
        <f t="shared" si="1673"/>
        <v>0</v>
      </c>
      <c r="AQ280" s="64">
        <f t="shared" si="1674"/>
        <v>0</v>
      </c>
      <c r="AR280" s="64">
        <f t="shared" si="1675"/>
        <v>0</v>
      </c>
      <c r="AS280" s="64">
        <f t="shared" si="1676"/>
        <v>0</v>
      </c>
      <c r="AT280" s="64">
        <f t="shared" si="1677"/>
        <v>0</v>
      </c>
      <c r="AU280" s="64">
        <f t="shared" si="1678"/>
        <v>0</v>
      </c>
      <c r="AV280" s="64">
        <f t="shared" si="1679"/>
        <v>2</v>
      </c>
      <c r="AW280" s="64">
        <f t="shared" si="1680"/>
        <v>9</v>
      </c>
      <c r="AX280" s="64">
        <f t="shared" si="1681"/>
        <v>65</v>
      </c>
      <c r="AY280" s="65">
        <f t="shared" si="1682"/>
        <v>65</v>
      </c>
      <c r="AZ280" s="66"/>
      <c r="BA280" s="66"/>
      <c r="BB280" s="66"/>
      <c r="BC280" s="67">
        <f t="shared" si="1683"/>
        <v>11</v>
      </c>
      <c r="BD280" s="64">
        <f t="shared" si="1684"/>
        <v>0</v>
      </c>
      <c r="BE280" s="68"/>
      <c r="BF280" s="68"/>
      <c r="BG280" s="85">
        <f>74757/163.33*AY280</f>
        <v>29750.841853915386</v>
      </c>
      <c r="BH280" s="85">
        <f>74757/163.33*11/2</f>
        <v>2517.3789261005327</v>
      </c>
      <c r="BI280" s="85">
        <f>74757/163.33*BD280</f>
        <v>0</v>
      </c>
      <c r="BJ280" s="85">
        <f t="shared" ref="BJ280:BJ283" si="1922">BG280*0.2</f>
        <v>5950.168370783078</v>
      </c>
      <c r="BK280" s="85"/>
      <c r="BL280" s="87">
        <f t="shared" ref="BL280:BL283" si="1923">BG280+BH280+BI280+BJ280+BK280</f>
        <v>38218.389150798997</v>
      </c>
    </row>
    <row r="281" spans="1:64" s="1" customFormat="1" ht="72.75" customHeight="1" x14ac:dyDescent="0.45">
      <c r="A281" s="3"/>
      <c r="B281" s="40" t="s">
        <v>194</v>
      </c>
      <c r="C281" s="22">
        <v>1074</v>
      </c>
      <c r="D281" s="11" t="s">
        <v>279</v>
      </c>
      <c r="E281" s="31">
        <v>9</v>
      </c>
      <c r="F281" s="3">
        <v>107030001</v>
      </c>
      <c r="G281" s="4"/>
      <c r="H281" s="6"/>
      <c r="I281" s="6"/>
      <c r="J281" s="6"/>
      <c r="K281" s="6"/>
      <c r="L281" s="6"/>
      <c r="M281" s="7"/>
      <c r="N281" s="7"/>
      <c r="O281" s="6"/>
      <c r="P281" s="6"/>
      <c r="Q281" s="6">
        <v>8</v>
      </c>
      <c r="R281" s="6">
        <v>8</v>
      </c>
      <c r="S281" s="6"/>
      <c r="T281" s="7"/>
      <c r="U281" s="7"/>
      <c r="V281" s="6"/>
      <c r="W281" s="6"/>
      <c r="X281" s="6"/>
      <c r="Y281" s="6"/>
      <c r="Z281" s="6"/>
      <c r="AA281" s="7"/>
      <c r="AB281" s="13"/>
      <c r="AC281" s="6"/>
      <c r="AD281" s="6"/>
      <c r="AE281" s="6"/>
      <c r="AF281" s="6"/>
      <c r="AG281" s="6"/>
      <c r="AH281" s="7"/>
      <c r="AI281" s="7"/>
      <c r="AJ281" s="6"/>
      <c r="AK281" s="7"/>
      <c r="AL281" s="6"/>
      <c r="AM281" s="63">
        <f t="shared" ref="AM281" si="1924">COUNT(H281:AL281)+COUNTIF(H281:AL281,"8д")+COUNTIF(H281:AL281,"8/3")+COUNTIF(H281:AL281,"3/8")+COUNTIF(H281:AL281,"4/8")+COUNTIF(H281:AL281,"8/4")+COUNTIF(H281:AL281,"3/6")+COUNTIF(H281:AL281,"10/1")+COUNTIF(H281:AL281,"5/6")+COUNTIF(H281:AL281,"6/5")+COUNTIF(H281:AL281,"7/4")+COUNTIF(H281:AL281,"4/7")+COUNTIF(H281:AL281,"4д")+COUNTIF(H281:AL281,"2/9")+COUNTIF(H281:AL281,"2д")+COUNTIF(H281:AL281,"4/6")+COUNTIF(H281:AL281,"2/8")+COUNTIF(H281:AL281,"2/1")+COUNTIF(H281:AL281,"6/3")</f>
        <v>2</v>
      </c>
      <c r="AN281" s="64">
        <f t="shared" ref="AN281" si="1925">COUNTIF(H281:AL281,"О")</f>
        <v>0</v>
      </c>
      <c r="AO281" s="64">
        <f t="shared" ref="AO281" si="1926">COUNTIF(H281:AL281,"Р")</f>
        <v>0</v>
      </c>
      <c r="AP281" s="64">
        <f t="shared" ref="AP281" si="1927">COUNTIF(H281:AL281,"Б")</f>
        <v>0</v>
      </c>
      <c r="AQ281" s="64">
        <f t="shared" ref="AQ281" si="1928">COUNTIF(H281:AL281,"Г")+COUNTIF(H281:AL281,"Д")</f>
        <v>0</v>
      </c>
      <c r="AR281" s="64">
        <f t="shared" ref="AR281" si="1929">COUNTIF(H281:AL281,"А")</f>
        <v>0</v>
      </c>
      <c r="AS281" s="64">
        <f t="shared" ref="AS281" si="1930">COUNTIF(H281:AL281,"У")</f>
        <v>0</v>
      </c>
      <c r="AT281" s="64">
        <f t="shared" ref="AT281" si="1931">COUNTIF(H281:AL281,"П")</f>
        <v>0</v>
      </c>
      <c r="AU281" s="64">
        <f t="shared" ref="AU281" si="1932">COUNTIF(H281:AL281,"К")+COUNTIF(H281:AL281,"Кд")</f>
        <v>0</v>
      </c>
      <c r="AV281" s="64">
        <f t="shared" ref="AV281" si="1933">COUNTIF(H281:AL281,"В")</f>
        <v>0</v>
      </c>
      <c r="AW281" s="64">
        <f t="shared" ref="AW281" si="1934">SUM(AM281:AV281)</f>
        <v>2</v>
      </c>
      <c r="AX281" s="64">
        <f t="shared" ref="AX281" si="1935">AY281+BD281</f>
        <v>16</v>
      </c>
      <c r="AY281" s="65">
        <f t="shared" ref="AY281" si="1936">SUM(H281:AL281)+COUNTIF(H281:AL281,"8/3")*11+COUNTIF(H281:AL281,"3/8")*11+COUNTIF(H281:AL281,"4/8")*12+COUNTIF(H281:AL281,"8/4")*12+COUNTIF(H281:AL281,"2/9")*11+COUNTIF(H281:AL281,"4/7")*11+COUNTIF(H281:AL281,"7/4")*11+COUNTIF(H281:AL281,"6/5")*11+COUNTIF(H281:AL281,"5/6")*11+COUNTIF(H281:AL281,"4/6")*10+COUNTIF(H281:AL281,"2/1")*3+COUNTIF(H281:AL281,"6/3")*9+COUNTIF(H281:AL281,"2/8")*10+COUNTIF(H281:AL281,"1/10")*11</f>
        <v>16</v>
      </c>
      <c r="AZ281" s="66"/>
      <c r="BA281" s="66"/>
      <c r="BB281" s="66"/>
      <c r="BC281" s="67">
        <f t="shared" ref="BC281" si="1937">COUNTIF(H281:AL281,"8/3")*8+COUNTIF(H281:AL281,"3/8")*3+COUNTIF(H281:AL281,"4/8")*4+COUNTIF(H281:AL281,"8/4")*8+COUNTIF(H281:AL281,"2/9")*2+COUNTIF(H281:AL281,"4/7")*4+COUNTIF(H281:AL281,"7/4")*7+COUNTIF(H281:AL281,"6/5")*6+COUNTIF(H281:AL281,"5/6")*5+COUNTIF(H281:AL281,"4/6")*4+COUNTIF(H281:AL281,"2/1")*2+COUNTIF(H281:AL281,"6/3")*6+COUNTIF(H281:AL281,"2/8")*2+COUNTIF(H281:AL281,"1/10")*1</f>
        <v>0</v>
      </c>
      <c r="BD281" s="64">
        <f t="shared" ref="BD281" si="1938">COUNTIF(H281:AL281,"8д")*8+COUNTIF(H281:AL281,"3д")*3+COUNTIF(H281:AL281,"4д")*4+COUNTIF(H281:AL281,"5д")*5+COUNTIF(H281:AL281,"6д")*6+COUNTIF(H281:AL281,"7д")*7+COUNTIF(H281:AL281,"2д")*2+COUNTIF(H281:AL281,"1д")*1</f>
        <v>0</v>
      </c>
      <c r="BE281" s="68"/>
      <c r="BF281" s="68"/>
      <c r="BG281" s="85"/>
      <c r="BH281" s="85"/>
      <c r="BI281" s="85"/>
      <c r="BJ281" s="85">
        <f t="shared" si="1922"/>
        <v>0</v>
      </c>
      <c r="BK281" s="85"/>
      <c r="BL281" s="87">
        <f t="shared" si="1923"/>
        <v>0</v>
      </c>
    </row>
    <row r="282" spans="1:64" s="1" customFormat="1" ht="78" customHeight="1" x14ac:dyDescent="0.45">
      <c r="A282" s="3"/>
      <c r="B282" s="40" t="s">
        <v>194</v>
      </c>
      <c r="C282" s="22">
        <v>1074</v>
      </c>
      <c r="D282" s="11" t="s">
        <v>279</v>
      </c>
      <c r="E282" s="31">
        <v>9</v>
      </c>
      <c r="F282" s="3">
        <v>107140010</v>
      </c>
      <c r="G282" s="4"/>
      <c r="H282" s="6"/>
      <c r="I282" s="6"/>
      <c r="J282" s="6"/>
      <c r="K282" s="6"/>
      <c r="L282" s="6"/>
      <c r="M282" s="7"/>
      <c r="N282" s="7"/>
      <c r="O282" s="6"/>
      <c r="P282" s="6"/>
      <c r="Q282" s="6"/>
      <c r="R282" s="6"/>
      <c r="S282" s="6">
        <v>11</v>
      </c>
      <c r="T282" s="7">
        <v>11</v>
      </c>
      <c r="U282" s="7">
        <v>11</v>
      </c>
      <c r="V282" s="6">
        <v>11</v>
      </c>
      <c r="W282" s="6" t="s">
        <v>225</v>
      </c>
      <c r="X282" s="6" t="s">
        <v>226</v>
      </c>
      <c r="Y282" s="6" t="s">
        <v>226</v>
      </c>
      <c r="Z282" s="6" t="s">
        <v>226</v>
      </c>
      <c r="AA282" s="7" t="s">
        <v>226</v>
      </c>
      <c r="AB282" s="13" t="s">
        <v>226</v>
      </c>
      <c r="AC282" s="6" t="s">
        <v>226</v>
      </c>
      <c r="AD282" s="6" t="s">
        <v>226</v>
      </c>
      <c r="AE282" s="6" t="s">
        <v>226</v>
      </c>
      <c r="AF282" s="6" t="s">
        <v>226</v>
      </c>
      <c r="AG282" s="6" t="s">
        <v>226</v>
      </c>
      <c r="AH282" s="7" t="s">
        <v>226</v>
      </c>
      <c r="AI282" s="7" t="s">
        <v>226</v>
      </c>
      <c r="AJ282" s="6" t="s">
        <v>226</v>
      </c>
      <c r="AK282" s="7" t="s">
        <v>226</v>
      </c>
      <c r="AL282" s="6"/>
      <c r="AM282" s="63">
        <f t="shared" ref="AM282" si="1939">COUNT(H282:AL282)+COUNTIF(H282:AL282,"8д")+COUNTIF(H282:AL282,"8/3")+COUNTIF(H282:AL282,"3/8")+COUNTIF(H282:AL282,"4/8")+COUNTIF(H282:AL282,"8/4")+COUNTIF(H282:AL282,"3/6")+COUNTIF(H282:AL282,"10/1")+COUNTIF(H282:AL282,"5/6")+COUNTIF(H282:AL282,"6/5")+COUNTIF(H282:AL282,"7/4")+COUNTIF(H282:AL282,"4/7")+COUNTIF(H282:AL282,"4д")+COUNTIF(H282:AL282,"2/9")+COUNTIF(H282:AL282,"2д")+COUNTIF(H282:AL282,"4/6")+COUNTIF(H282:AL282,"2/8")+COUNTIF(H282:AL282,"2/1")+COUNTIF(H282:AL282,"6/3")</f>
        <v>5</v>
      </c>
      <c r="AN282" s="64">
        <f t="shared" ref="AN282" si="1940">COUNTIF(H282:AL282,"О")</f>
        <v>0</v>
      </c>
      <c r="AO282" s="64">
        <f t="shared" ref="AO282" si="1941">COUNTIF(H282:AL282,"Р")</f>
        <v>0</v>
      </c>
      <c r="AP282" s="64">
        <f t="shared" ref="AP282" si="1942">COUNTIF(H282:AL282,"Б")</f>
        <v>0</v>
      </c>
      <c r="AQ282" s="64">
        <f t="shared" ref="AQ282" si="1943">COUNTIF(H282:AL282,"Г")+COUNTIF(H282:AL282,"Д")</f>
        <v>0</v>
      </c>
      <c r="AR282" s="64">
        <f t="shared" ref="AR282" si="1944">COUNTIF(H282:AL282,"А")</f>
        <v>0</v>
      </c>
      <c r="AS282" s="64">
        <f t="shared" ref="AS282" si="1945">COUNTIF(H282:AL282,"У")</f>
        <v>0</v>
      </c>
      <c r="AT282" s="64">
        <f t="shared" ref="AT282" si="1946">COUNTIF(H282:AL282,"П")</f>
        <v>0</v>
      </c>
      <c r="AU282" s="64">
        <f t="shared" ref="AU282" si="1947">COUNTIF(H282:AL282,"К")+COUNTIF(H282:AL282,"Кд")</f>
        <v>0</v>
      </c>
      <c r="AV282" s="64">
        <f t="shared" ref="AV282" si="1948">COUNTIF(H282:AL282,"В")</f>
        <v>14</v>
      </c>
      <c r="AW282" s="64">
        <f t="shared" ref="AW282" si="1949">SUM(AM282:AV282)</f>
        <v>19</v>
      </c>
      <c r="AX282" s="64">
        <f t="shared" ref="AX282" si="1950">AY282+BD282</f>
        <v>52</v>
      </c>
      <c r="AY282" s="65">
        <f t="shared" ref="AY282" si="1951">SUM(H282:AL282)+COUNTIF(H282:AL282,"8/3")*11+COUNTIF(H282:AL282,"3/8")*11+COUNTIF(H282:AL282,"4/8")*12+COUNTIF(H282:AL282,"8/4")*12+COUNTIF(H282:AL282,"2/9")*11+COUNTIF(H282:AL282,"4/7")*11+COUNTIF(H282:AL282,"7/4")*11+COUNTIF(H282:AL282,"6/5")*11+COUNTIF(H282:AL282,"5/6")*11+COUNTIF(H282:AL282,"4/6")*10+COUNTIF(H282:AL282,"2/1")*3+COUNTIF(H282:AL282,"6/3")*9+COUNTIF(H282:AL282,"2/8")*10+COUNTIF(H282:AL282,"1/10")*11</f>
        <v>44</v>
      </c>
      <c r="AZ282" s="66"/>
      <c r="BA282" s="66"/>
      <c r="BB282" s="66"/>
      <c r="BC282" s="67">
        <f t="shared" ref="BC282" si="1952">COUNTIF(H282:AL282,"8/3")*8+COUNTIF(H282:AL282,"3/8")*3+COUNTIF(H282:AL282,"4/8")*4+COUNTIF(H282:AL282,"8/4")*8+COUNTIF(H282:AL282,"2/9")*2+COUNTIF(H282:AL282,"4/7")*4+COUNTIF(H282:AL282,"7/4")*7+COUNTIF(H282:AL282,"6/5")*6+COUNTIF(H282:AL282,"5/6")*5+COUNTIF(H282:AL282,"4/6")*4+COUNTIF(H282:AL282,"2/1")*2+COUNTIF(H282:AL282,"6/3")*6+COUNTIF(H282:AL282,"2/8")*2+COUNTIF(H282:AL282,"1/10")*1</f>
        <v>0</v>
      </c>
      <c r="BD282" s="64">
        <f t="shared" ref="BD282" si="1953">COUNTIF(H282:AL282,"8д")*8+COUNTIF(H282:AL282,"3д")*3+COUNTIF(H282:AL282,"4д")*4+COUNTIF(H282:AL282,"5д")*5+COUNTIF(H282:AL282,"6д")*6+COUNTIF(H282:AL282,"7д")*7+COUNTIF(H282:AL282,"2д")*2+COUNTIF(H282:AL282,"1д")*1</f>
        <v>8</v>
      </c>
      <c r="BE282" s="68"/>
      <c r="BF282" s="68"/>
      <c r="BG282" s="85">
        <f>108188/163.33*AY282</f>
        <v>29145.11724729076</v>
      </c>
      <c r="BH282" s="85">
        <f>108188/163.33*BD282</f>
        <v>5299.1122267801384</v>
      </c>
      <c r="BI282" s="85"/>
      <c r="BJ282" s="85">
        <f t="shared" si="1922"/>
        <v>5829.0234494581528</v>
      </c>
      <c r="BK282" s="85"/>
      <c r="BL282" s="87">
        <f t="shared" si="1923"/>
        <v>40273.252923529049</v>
      </c>
    </row>
    <row r="283" spans="1:64" s="1" customFormat="1" ht="78" customHeight="1" x14ac:dyDescent="0.45">
      <c r="A283" s="3"/>
      <c r="B283" s="40" t="s">
        <v>194</v>
      </c>
      <c r="C283" s="22">
        <v>1074</v>
      </c>
      <c r="D283" s="11" t="s">
        <v>279</v>
      </c>
      <c r="E283" s="31">
        <v>9</v>
      </c>
      <c r="F283" s="3">
        <v>107060003</v>
      </c>
      <c r="G283" s="4"/>
      <c r="H283" s="6"/>
      <c r="I283" s="6"/>
      <c r="J283" s="6"/>
      <c r="K283" s="6"/>
      <c r="L283" s="6"/>
      <c r="M283" s="7"/>
      <c r="N283" s="7"/>
      <c r="O283" s="6"/>
      <c r="P283" s="6"/>
      <c r="Q283" s="6"/>
      <c r="R283" s="6"/>
      <c r="S283" s="6"/>
      <c r="T283" s="7"/>
      <c r="U283" s="7"/>
      <c r="V283" s="6"/>
      <c r="W283" s="6"/>
      <c r="X283" s="6"/>
      <c r="Y283" s="6"/>
      <c r="Z283" s="6"/>
      <c r="AA283" s="7"/>
      <c r="AB283" s="13"/>
      <c r="AC283" s="6"/>
      <c r="AD283" s="6"/>
      <c r="AE283" s="6"/>
      <c r="AF283" s="6"/>
      <c r="AG283" s="6"/>
      <c r="AH283" s="7"/>
      <c r="AI283" s="7"/>
      <c r="AJ283" s="6"/>
      <c r="AK283" s="7"/>
      <c r="AL283" s="6" t="s">
        <v>225</v>
      </c>
      <c r="AM283" s="63">
        <f t="shared" ref="AM283" si="1954">COUNT(H283:AL283)+COUNTIF(H283:AL283,"8д")+COUNTIF(H283:AL283,"8/3")+COUNTIF(H283:AL283,"3/8")+COUNTIF(H283:AL283,"4/8")+COUNTIF(H283:AL283,"8/4")+COUNTIF(H283:AL283,"3/6")+COUNTIF(H283:AL283,"10/1")+COUNTIF(H283:AL283,"5/6")+COUNTIF(H283:AL283,"6/5")+COUNTIF(H283:AL283,"7/4")+COUNTIF(H283:AL283,"4/7")+COUNTIF(H283:AL283,"4д")+COUNTIF(H283:AL283,"2/9")+COUNTIF(H283:AL283,"2д")+COUNTIF(H283:AL283,"4/6")+COUNTIF(H283:AL283,"2/8")+COUNTIF(H283:AL283,"2/1")+COUNTIF(H283:AL283,"6/3")</f>
        <v>1</v>
      </c>
      <c r="AN283" s="64">
        <f t="shared" ref="AN283" si="1955">COUNTIF(H283:AL283,"О")</f>
        <v>0</v>
      </c>
      <c r="AO283" s="64">
        <f t="shared" ref="AO283" si="1956">COUNTIF(H283:AL283,"Р")</f>
        <v>0</v>
      </c>
      <c r="AP283" s="64">
        <f t="shared" ref="AP283" si="1957">COUNTIF(H283:AL283,"Б")</f>
        <v>0</v>
      </c>
      <c r="AQ283" s="64">
        <f t="shared" ref="AQ283" si="1958">COUNTIF(H283:AL283,"Г")+COUNTIF(H283:AL283,"Д")</f>
        <v>0</v>
      </c>
      <c r="AR283" s="64">
        <f t="shared" ref="AR283" si="1959">COUNTIF(H283:AL283,"А")</f>
        <v>0</v>
      </c>
      <c r="AS283" s="64">
        <f t="shared" ref="AS283" si="1960">COUNTIF(H283:AL283,"У")</f>
        <v>0</v>
      </c>
      <c r="AT283" s="64">
        <f t="shared" ref="AT283" si="1961">COUNTIF(H283:AL283,"П")</f>
        <v>0</v>
      </c>
      <c r="AU283" s="64">
        <f t="shared" ref="AU283" si="1962">COUNTIF(H283:AL283,"К")+COUNTIF(H283:AL283,"Кд")</f>
        <v>0</v>
      </c>
      <c r="AV283" s="64">
        <f t="shared" ref="AV283" si="1963">COUNTIF(H283:AL283,"В")</f>
        <v>0</v>
      </c>
      <c r="AW283" s="64">
        <f t="shared" ref="AW283" si="1964">SUM(AM283:AV283)</f>
        <v>1</v>
      </c>
      <c r="AX283" s="64">
        <f t="shared" ref="AX283" si="1965">AY283+BD283</f>
        <v>8</v>
      </c>
      <c r="AY283" s="65">
        <f t="shared" ref="AY283" si="1966">SUM(H283:AL283)+COUNTIF(H283:AL283,"8/3")*11+COUNTIF(H283:AL283,"3/8")*11+COUNTIF(H283:AL283,"4/8")*12+COUNTIF(H283:AL283,"8/4")*12+COUNTIF(H283:AL283,"2/9")*11+COUNTIF(H283:AL283,"4/7")*11+COUNTIF(H283:AL283,"7/4")*11+COUNTIF(H283:AL283,"6/5")*11+COUNTIF(H283:AL283,"5/6")*11+COUNTIF(H283:AL283,"4/6")*10+COUNTIF(H283:AL283,"2/1")*3+COUNTIF(H283:AL283,"6/3")*9+COUNTIF(H283:AL283,"2/8")*10+COUNTIF(H283:AL283,"1/10")*11</f>
        <v>0</v>
      </c>
      <c r="AZ283" s="66"/>
      <c r="BA283" s="66"/>
      <c r="BB283" s="66"/>
      <c r="BC283" s="67">
        <f t="shared" ref="BC283" si="1967">COUNTIF(H283:AL283,"8/3")*8+COUNTIF(H283:AL283,"3/8")*3+COUNTIF(H283:AL283,"4/8")*4+COUNTIF(H283:AL283,"8/4")*8+COUNTIF(H283:AL283,"2/9")*2+COUNTIF(H283:AL283,"4/7")*4+COUNTIF(H283:AL283,"7/4")*7+COUNTIF(H283:AL283,"6/5")*6+COUNTIF(H283:AL283,"5/6")*5+COUNTIF(H283:AL283,"4/6")*4+COUNTIF(H283:AL283,"2/1")*2+COUNTIF(H283:AL283,"6/3")*6+COUNTIF(H283:AL283,"2/8")*2+COUNTIF(H283:AL283,"1/10")*1</f>
        <v>0</v>
      </c>
      <c r="BD283" s="64">
        <f t="shared" ref="BD283" si="1968">COUNTIF(H283:AL283,"8д")*8+COUNTIF(H283:AL283,"3д")*3+COUNTIF(H283:AL283,"4д")*4+COUNTIF(H283:AL283,"5д")*5+COUNTIF(H283:AL283,"6д")*6+COUNTIF(H283:AL283,"7д")*7+COUNTIF(H283:AL283,"2д")*2+COUNTIF(H283:AL283,"1д")*1</f>
        <v>8</v>
      </c>
      <c r="BE283" s="68"/>
      <c r="BF283" s="68"/>
      <c r="BG283" s="85">
        <f>108188/163.33*AY283</f>
        <v>0</v>
      </c>
      <c r="BH283" s="85">
        <f>108188/163.33*BD283</f>
        <v>5299.1122267801384</v>
      </c>
      <c r="BI283" s="85"/>
      <c r="BJ283" s="85">
        <f t="shared" si="1922"/>
        <v>0</v>
      </c>
      <c r="BK283" s="85"/>
      <c r="BL283" s="87">
        <f t="shared" si="1923"/>
        <v>5299.1122267801384</v>
      </c>
    </row>
    <row r="284" spans="1:64" s="1" customFormat="1" ht="45" customHeight="1" x14ac:dyDescent="0.45">
      <c r="A284" s="3">
        <v>185</v>
      </c>
      <c r="B284" s="40" t="s">
        <v>239</v>
      </c>
      <c r="C284" s="22">
        <v>3157</v>
      </c>
      <c r="D284" s="17" t="s">
        <v>173</v>
      </c>
      <c r="E284" s="31">
        <v>3</v>
      </c>
      <c r="F284" s="3">
        <v>107060001</v>
      </c>
      <c r="G284" s="4"/>
      <c r="H284" s="6"/>
      <c r="I284" s="6"/>
      <c r="J284" s="6"/>
      <c r="K284" s="6"/>
      <c r="L284" s="6">
        <v>8</v>
      </c>
      <c r="M284" s="7">
        <v>8</v>
      </c>
      <c r="N284" s="7">
        <v>8</v>
      </c>
      <c r="O284" s="6">
        <v>8</v>
      </c>
      <c r="P284" s="6">
        <v>8</v>
      </c>
      <c r="Q284" s="6">
        <v>8</v>
      </c>
      <c r="R284" s="6">
        <v>8</v>
      </c>
      <c r="S284" s="6">
        <v>11</v>
      </c>
      <c r="T284" s="7">
        <v>11</v>
      </c>
      <c r="U284" s="7">
        <v>11</v>
      </c>
      <c r="V284" s="6">
        <v>11</v>
      </c>
      <c r="W284" s="6">
        <v>11</v>
      </c>
      <c r="X284" s="6">
        <v>8</v>
      </c>
      <c r="Y284" s="6">
        <v>11</v>
      </c>
      <c r="Z284" s="6">
        <v>8</v>
      </c>
      <c r="AA284" s="7" t="s">
        <v>226</v>
      </c>
      <c r="AB284" s="13" t="s">
        <v>226</v>
      </c>
      <c r="AC284" s="6" t="s">
        <v>226</v>
      </c>
      <c r="AD284" s="6" t="s">
        <v>226</v>
      </c>
      <c r="AE284" s="6" t="s">
        <v>226</v>
      </c>
      <c r="AF284" s="6" t="s">
        <v>226</v>
      </c>
      <c r="AG284" s="6" t="s">
        <v>226</v>
      </c>
      <c r="AH284" s="7" t="s">
        <v>226</v>
      </c>
      <c r="AI284" s="7" t="s">
        <v>226</v>
      </c>
      <c r="AJ284" s="6" t="s">
        <v>226</v>
      </c>
      <c r="AK284" s="7" t="s">
        <v>226</v>
      </c>
      <c r="AL284" s="6" t="s">
        <v>226</v>
      </c>
      <c r="AM284" s="63">
        <f t="shared" ref="AM284" si="1969">COUNT(H284:AL284)+COUNTIF(H284:AL284,"8д")+COUNTIF(H284:AL284,"8/3")+COUNTIF(H284:AL284,"3/8")+COUNTIF(H284:AL284,"4/8")+COUNTIF(H284:AL284,"8/4")+COUNTIF(H284:AL284,"3/6")+COUNTIF(H284:AL284,"10/1")+COUNTIF(H284:AL284,"5/6")+COUNTIF(H284:AL284,"6/5")+COUNTIF(H284:AL284,"7/4")+COUNTIF(H284:AL284,"4/7")+COUNTIF(H284:AL284,"4д")+COUNTIF(H284:AL284,"2/9")+COUNTIF(H284:AL284,"2д")+COUNTIF(H284:AL284,"4/6")+COUNTIF(H284:AL284,"2/8")+COUNTIF(H284:AL284,"2/1")+COUNTIF(H284:AL284,"6/3")</f>
        <v>15</v>
      </c>
      <c r="AN284" s="64">
        <f t="shared" ref="AN284" si="1970">COUNTIF(H284:AL284,"О")</f>
        <v>0</v>
      </c>
      <c r="AO284" s="64">
        <f t="shared" ref="AO284" si="1971">COUNTIF(H284:AL284,"Р")</f>
        <v>0</v>
      </c>
      <c r="AP284" s="64">
        <f t="shared" ref="AP284" si="1972">COUNTIF(H284:AL284,"Б")</f>
        <v>0</v>
      </c>
      <c r="AQ284" s="64">
        <f t="shared" ref="AQ284" si="1973">COUNTIF(H284:AL284,"Г")+COUNTIF(H284:AL284,"Д")</f>
        <v>0</v>
      </c>
      <c r="AR284" s="64">
        <f t="shared" ref="AR284" si="1974">COUNTIF(H284:AL284,"А")</f>
        <v>0</v>
      </c>
      <c r="AS284" s="64">
        <f t="shared" ref="AS284" si="1975">COUNTIF(H284:AL284,"У")</f>
        <v>0</v>
      </c>
      <c r="AT284" s="64">
        <f t="shared" ref="AT284" si="1976">COUNTIF(H284:AL284,"П")</f>
        <v>0</v>
      </c>
      <c r="AU284" s="64">
        <f t="shared" ref="AU284" si="1977">COUNTIF(H284:AL284,"К")+COUNTIF(H284:AL284,"Кд")</f>
        <v>0</v>
      </c>
      <c r="AV284" s="64">
        <f t="shared" ref="AV284" si="1978">COUNTIF(H284:AL284,"В")</f>
        <v>12</v>
      </c>
      <c r="AW284" s="64">
        <f t="shared" ref="AW284" si="1979">SUM(AM284:AV284)</f>
        <v>27</v>
      </c>
      <c r="AX284" s="64">
        <f t="shared" ref="AX284" si="1980">AY284+BD284</f>
        <v>138</v>
      </c>
      <c r="AY284" s="65">
        <f t="shared" ref="AY284" si="1981">SUM(H284:AL284)+COUNTIF(H284:AL284,"8/3")*11+COUNTIF(H284:AL284,"3/8")*11+COUNTIF(H284:AL284,"4/8")*12+COUNTIF(H284:AL284,"8/4")*12+COUNTIF(H284:AL284,"2/9")*11+COUNTIF(H284:AL284,"4/7")*11+COUNTIF(H284:AL284,"7/4")*11+COUNTIF(H284:AL284,"6/5")*11+COUNTIF(H284:AL284,"5/6")*11+COUNTIF(H284:AL284,"4/6")*10+COUNTIF(H284:AL284,"2/1")*3+COUNTIF(H284:AL284,"6/3")*9+COUNTIF(H284:AL284,"2/8")*10+COUNTIF(H284:AL284,"1/10")*11</f>
        <v>138</v>
      </c>
      <c r="AZ284" s="66"/>
      <c r="BA284" s="66"/>
      <c r="BB284" s="66"/>
      <c r="BC284" s="67">
        <f t="shared" ref="BC284" si="1982">COUNTIF(H284:AL284,"8/3")*8+COUNTIF(H284:AL284,"3/8")*3+COUNTIF(H284:AL284,"4/8")*4+COUNTIF(H284:AL284,"8/4")*8+COUNTIF(H284:AL284,"2/9")*2+COUNTIF(H284:AL284,"4/7")*4+COUNTIF(H284:AL284,"7/4")*7+COUNTIF(H284:AL284,"6/5")*6+COUNTIF(H284:AL284,"5/6")*5+COUNTIF(H284:AL284,"4/6")*4+COUNTIF(H284:AL284,"2/1")*2+COUNTIF(H284:AL284,"6/3")*6+COUNTIF(H284:AL284,"2/8")*2+COUNTIF(H284:AL284,"1/10")*1</f>
        <v>0</v>
      </c>
      <c r="BD284" s="64">
        <f t="shared" ref="BD284" si="1983">COUNTIF(H284:AL284,"8д")*8+COUNTIF(H284:AL284,"3д")*3+COUNTIF(H284:AL284,"4д")*4+COUNTIF(H284:AL284,"5д")*5+COUNTIF(H284:AL284,"6д")*6+COUNTIF(H284:AL284,"7д")*7+COUNTIF(H284:AL284,"2д")*2+COUNTIF(H284:AL284,"1д")*1</f>
        <v>0</v>
      </c>
      <c r="BE284" s="68"/>
      <c r="BF284" s="68"/>
      <c r="BG284" s="85"/>
      <c r="BH284" s="85"/>
      <c r="BI284" s="85"/>
      <c r="BJ284" s="85"/>
      <c r="BK284" s="85"/>
    </row>
    <row r="285" spans="1:64" s="1" customFormat="1" ht="45" customHeight="1" x14ac:dyDescent="0.45">
      <c r="A285" s="3">
        <v>186</v>
      </c>
      <c r="B285" s="36" t="s">
        <v>57</v>
      </c>
      <c r="C285" s="34">
        <v>1075</v>
      </c>
      <c r="D285" s="11" t="s">
        <v>52</v>
      </c>
      <c r="E285" s="16"/>
      <c r="F285" s="3">
        <v>107030009</v>
      </c>
      <c r="G285" s="4"/>
      <c r="H285" s="6">
        <v>8</v>
      </c>
      <c r="I285" s="6">
        <v>8</v>
      </c>
      <c r="J285" s="6">
        <v>8</v>
      </c>
      <c r="K285" s="6">
        <v>8</v>
      </c>
      <c r="L285" s="6">
        <v>8</v>
      </c>
      <c r="M285" s="7" t="s">
        <v>226</v>
      </c>
      <c r="N285" s="7" t="s">
        <v>226</v>
      </c>
      <c r="O285" s="6">
        <v>8</v>
      </c>
      <c r="P285" s="6">
        <v>8</v>
      </c>
      <c r="Q285" s="6">
        <v>8</v>
      </c>
      <c r="R285" s="6">
        <v>8</v>
      </c>
      <c r="S285" s="6">
        <v>8</v>
      </c>
      <c r="T285" s="7" t="s">
        <v>226</v>
      </c>
      <c r="U285" s="7" t="s">
        <v>226</v>
      </c>
      <c r="V285" s="6">
        <v>8</v>
      </c>
      <c r="W285" s="6">
        <v>8</v>
      </c>
      <c r="X285" s="6">
        <v>8</v>
      </c>
      <c r="Y285" s="6">
        <v>8</v>
      </c>
      <c r="Z285" s="6">
        <v>8</v>
      </c>
      <c r="AA285" s="7" t="s">
        <v>226</v>
      </c>
      <c r="AB285" s="7" t="s">
        <v>226</v>
      </c>
      <c r="AC285" s="6">
        <v>8</v>
      </c>
      <c r="AD285" s="6">
        <v>8</v>
      </c>
      <c r="AE285" s="6">
        <v>8</v>
      </c>
      <c r="AF285" s="6">
        <v>8</v>
      </c>
      <c r="AG285" s="6">
        <v>8</v>
      </c>
      <c r="AH285" s="7" t="s">
        <v>226</v>
      </c>
      <c r="AI285" s="7" t="s">
        <v>226</v>
      </c>
      <c r="AJ285" s="6">
        <v>8</v>
      </c>
      <c r="AK285" s="7" t="s">
        <v>226</v>
      </c>
      <c r="AL285" s="6">
        <v>8</v>
      </c>
      <c r="AM285" s="63">
        <f>COUNT(H285:AL285)+COUNTIF(H285:AL285,"8д")+COUNTIF(H285:AL285,"8/3")+COUNTIF(H285:AL285,"3/8")+COUNTIF(H285:AL285,"4/8")+COUNTIF(H285:AL285,"8/4")+COUNTIF(H285:AL285,"3/6")+COUNTIF(H285:AL285,"10/1")+COUNTIF(H285:AL285,"5/6")+COUNTIF(H285:AL285,"6/5")+COUNTIF(H285:AL285,"7/4")+COUNTIF(H285:AL285,"4/7")+COUNTIF(H285:AL285,"4д")+COUNTIF(H285:AL285,"2/9")+COUNTIF(H285:AL285,"2д")+COUNTIF(H285:AL285,"4/6")+COUNTIF(H285:AL285,"2/8")+COUNTIF(H285:AL285,"2/1")+COUNTIF(H285:AL285,"6/3")+COUNTIF(H285:AL285,"4/4")+COUNTIF(H285:AL285,"2/6")+COUNTIF(H285:AL285,"5/3")+COUNTIF(H285:AL285,"3/5")+COUNTIF(H285:AL285,"6/2")</f>
        <v>22</v>
      </c>
      <c r="AN285" s="64">
        <f t="shared" si="1671"/>
        <v>0</v>
      </c>
      <c r="AO285" s="64">
        <f t="shared" si="1672"/>
        <v>0</v>
      </c>
      <c r="AP285" s="64">
        <f t="shared" si="1673"/>
        <v>0</v>
      </c>
      <c r="AQ285" s="64">
        <f t="shared" si="1674"/>
        <v>0</v>
      </c>
      <c r="AR285" s="64">
        <f t="shared" si="1675"/>
        <v>0</v>
      </c>
      <c r="AS285" s="64">
        <f t="shared" si="1676"/>
        <v>0</v>
      </c>
      <c r="AT285" s="64">
        <f t="shared" si="1677"/>
        <v>0</v>
      </c>
      <c r="AU285" s="64">
        <f t="shared" si="1678"/>
        <v>0</v>
      </c>
      <c r="AV285" s="64">
        <f t="shared" si="1679"/>
        <v>9</v>
      </c>
      <c r="AW285" s="64">
        <f t="shared" si="1680"/>
        <v>31</v>
      </c>
      <c r="AX285" s="64">
        <f t="shared" si="1681"/>
        <v>176</v>
      </c>
      <c r="AY285" s="65">
        <f>SUM(H285:AL285)+COUNTIF(H285:AL285,"8/3")*11+COUNTIF(H285:AL285,"3/8")*11+COUNTIF(H285:AL285,"4/8")*12+COUNTIF(H285:AL285,"8/4")*12+COUNTIF(H285:AL285,"2/9")*11+COUNTIF(H285:AL285,"4/7")*11+COUNTIF(H285:AL285,"7/4")*11+COUNTIF(H285:AL285,"6/5")*11+COUNTIF(H285:AL285,"5/6")*11+COUNTIF(H285:AL285,"4/6")*10+COUNTIF(H285:AL285,"2/1")*3+COUNTIF(H285:AL285,"6/3")*9+COUNTIF(H285:AL285,"2/8")*10+COUNTIF(H285:AL285,"1/10")*11+COUNTIF(H285:AL285,"4/4")*8+COUNTIF(H285:AL285,"2/6")*8+COUNTIF(H285:AL285,"5/3")*8+COUNTIF(H285:AL285,"3/5")*8+COUNTIF(H285:AL285,"6/2")*8</f>
        <v>176</v>
      </c>
      <c r="AZ285" s="66"/>
      <c r="BA285" s="66"/>
      <c r="BB285" s="66"/>
      <c r="BC285" s="67">
        <f>COUNTIF(H285:AL285,"8/3")*8+COUNTIF(H285:AL285,"3/8")*3+COUNTIF(H285:AL285,"4/8")*4+COUNTIF(H285:AL285,"8/4")*8+COUNTIF(H285:AL285,"2/9")*2+COUNTIF(H285:AL285,"4/7")*4+COUNTIF(H285:AL285,"7/4")*7+COUNTIF(H285:AL285,"6/5")*6+COUNTIF(H285:AL285,"5/6")*5+COUNTIF(H285:AL285,"4/6")*4+COUNTIF(H285:AL285,"2/1")*2+COUNTIF(H285:AL285,"6/3")*6+COUNTIF(H285:AL285,"2/8")*2+COUNTIF(H285:AL285,"1/10")*1+COUNTIF(H285:AL285,"2/6")*2+COUNTIF(H285:AL285,"4/4")*4+COUNTIF(H285:AL285,"5/3")*5+COUNTIF(H285:AL285,"3/5")*3+COUNTIF(H285:AL285,"6/2")*6</f>
        <v>0</v>
      </c>
      <c r="BD285" s="64">
        <f t="shared" si="1684"/>
        <v>0</v>
      </c>
      <c r="BE285" s="68"/>
      <c r="BF285" s="68"/>
      <c r="BG285" s="85"/>
      <c r="BH285" s="85"/>
      <c r="BI285" s="85"/>
      <c r="BJ285" s="85"/>
      <c r="BK285" s="85"/>
    </row>
    <row r="286" spans="1:64" s="1" customFormat="1" ht="77.25" customHeight="1" x14ac:dyDescent="0.45">
      <c r="A286" s="3">
        <v>187</v>
      </c>
      <c r="B286" s="40" t="s">
        <v>213</v>
      </c>
      <c r="C286" s="34">
        <v>511</v>
      </c>
      <c r="D286" s="11" t="s">
        <v>279</v>
      </c>
      <c r="E286" s="16">
        <v>9</v>
      </c>
      <c r="F286" s="3">
        <v>107030001</v>
      </c>
      <c r="G286" s="4"/>
      <c r="H286" s="6">
        <v>11</v>
      </c>
      <c r="I286" s="6">
        <v>11</v>
      </c>
      <c r="J286" s="6">
        <v>11</v>
      </c>
      <c r="K286" s="6">
        <v>11</v>
      </c>
      <c r="L286" s="6">
        <v>11</v>
      </c>
      <c r="M286" s="7">
        <v>11</v>
      </c>
      <c r="N286" s="7">
        <v>11</v>
      </c>
      <c r="O286" s="6">
        <v>11</v>
      </c>
      <c r="P286" s="6">
        <v>11</v>
      </c>
      <c r="Q286" s="6"/>
      <c r="R286" s="6"/>
      <c r="S286" s="6"/>
      <c r="T286" s="7"/>
      <c r="U286" s="7"/>
      <c r="V286" s="6"/>
      <c r="W286" s="6"/>
      <c r="X286" s="6"/>
      <c r="Y286" s="6"/>
      <c r="Z286" s="6"/>
      <c r="AA286" s="7"/>
      <c r="AB286" s="7"/>
      <c r="AC286" s="6"/>
      <c r="AD286" s="6"/>
      <c r="AE286" s="6"/>
      <c r="AF286" s="6"/>
      <c r="AG286" s="6"/>
      <c r="AH286" s="7"/>
      <c r="AI286" s="7"/>
      <c r="AJ286" s="6"/>
      <c r="AK286" s="7"/>
      <c r="AL286" s="6"/>
      <c r="AM286" s="63">
        <f t="shared" ref="AM286" si="1984">COUNT(H286:AL286)+COUNTIF(H286:AL286,"8д")+COUNTIF(H286:AL286,"8/3")+COUNTIF(H286:AL286,"3/8")+COUNTIF(H286:AL286,"4/8")+COUNTIF(H286:AL286,"8/4")+COUNTIF(H286:AL286,"3/6")+COUNTIF(H286:AL286,"10/1")+COUNTIF(H286:AL286,"5/6")+COUNTIF(H286:AL286,"6/5")+COUNTIF(H286:AL286,"7/4")+COUNTIF(H286:AL286,"4/7")+COUNTIF(H286:AL286,"4д")+COUNTIF(H286:AL286,"2/9")+COUNTIF(H286:AL286,"2д")+COUNTIF(H286:AL286,"4/6")+COUNTIF(H286:AL286,"2/8")+COUNTIF(H286:AL286,"2/1")+COUNTIF(H286:AL286,"6/3")</f>
        <v>9</v>
      </c>
      <c r="AN286" s="64">
        <f t="shared" ref="AN286" si="1985">COUNTIF(H286:AL286,"О")</f>
        <v>0</v>
      </c>
      <c r="AO286" s="64">
        <f t="shared" ref="AO286" si="1986">COUNTIF(H286:AL286,"Р")</f>
        <v>0</v>
      </c>
      <c r="AP286" s="64">
        <f t="shared" ref="AP286" si="1987">COUNTIF(H286:AL286,"Б")</f>
        <v>0</v>
      </c>
      <c r="AQ286" s="64">
        <f t="shared" ref="AQ286" si="1988">COUNTIF(H286:AL286,"Г")+COUNTIF(H286:AL286,"Д")</f>
        <v>0</v>
      </c>
      <c r="AR286" s="64">
        <f t="shared" ref="AR286" si="1989">COUNTIF(H286:AL286,"А")</f>
        <v>0</v>
      </c>
      <c r="AS286" s="64">
        <f t="shared" ref="AS286" si="1990">COUNTIF(H286:AL286,"У")</f>
        <v>0</v>
      </c>
      <c r="AT286" s="64">
        <f t="shared" ref="AT286" si="1991">COUNTIF(H286:AL286,"П")</f>
        <v>0</v>
      </c>
      <c r="AU286" s="64">
        <f t="shared" ref="AU286" si="1992">COUNTIF(H286:AL286,"К")+COUNTIF(H286:AL286,"Кд")</f>
        <v>0</v>
      </c>
      <c r="AV286" s="64">
        <f t="shared" ref="AV286" si="1993">COUNTIF(H286:AL286,"В")</f>
        <v>0</v>
      </c>
      <c r="AW286" s="64">
        <f t="shared" ref="AW286" si="1994">SUM(AM286:AV286)</f>
        <v>9</v>
      </c>
      <c r="AX286" s="64">
        <f t="shared" ref="AX286" si="1995">AY286+BD286</f>
        <v>99</v>
      </c>
      <c r="AY286" s="65">
        <f t="shared" ref="AY286" si="1996">SUM(H286:AL286)+COUNTIF(H286:AL286,"8/3")*11+COUNTIF(H286:AL286,"3/8")*11+COUNTIF(H286:AL286,"4/8")*12+COUNTIF(H286:AL286,"8/4")*12+COUNTIF(H286:AL286,"2/9")*11+COUNTIF(H286:AL286,"4/7")*11+COUNTIF(H286:AL286,"7/4")*11+COUNTIF(H286:AL286,"6/5")*11+COUNTIF(H286:AL286,"5/6")*11+COUNTIF(H286:AL286,"4/6")*10+COUNTIF(H286:AL286,"2/1")*3+COUNTIF(H286:AL286,"6/3")*9+COUNTIF(H286:AL286,"2/8")*10+COUNTIF(H286:AL286,"1/10")*11</f>
        <v>99</v>
      </c>
      <c r="AZ286" s="66"/>
      <c r="BA286" s="66"/>
      <c r="BB286" s="66"/>
      <c r="BC286" s="67">
        <f t="shared" ref="BC286" si="1997">COUNTIF(H286:AL286,"8/3")*8+COUNTIF(H286:AL286,"3/8")*3+COUNTIF(H286:AL286,"4/8")*4+COUNTIF(H286:AL286,"8/4")*8+COUNTIF(H286:AL286,"2/9")*2+COUNTIF(H286:AL286,"4/7")*4+COUNTIF(H286:AL286,"7/4")*7+COUNTIF(H286:AL286,"6/5")*6+COUNTIF(H286:AL286,"5/6")*5+COUNTIF(H286:AL286,"4/6")*4+COUNTIF(H286:AL286,"2/1")*2+COUNTIF(H286:AL286,"6/3")*6+COUNTIF(H286:AL286,"2/8")*2+COUNTIF(H286:AL286,"1/10")*1</f>
        <v>0</v>
      </c>
      <c r="BD286" s="64">
        <f t="shared" ref="BD286" si="1998">COUNTIF(H286:AL286,"8д")*8+COUNTIF(H286:AL286,"3д")*3+COUNTIF(H286:AL286,"4д")*4+COUNTIF(H286:AL286,"5д")*5+COUNTIF(H286:AL286,"6д")*6+COUNTIF(H286:AL286,"7д")*7+COUNTIF(H286:AL286,"2д")*2+COUNTIF(H286:AL286,"1д")*1</f>
        <v>0</v>
      </c>
      <c r="BE286" s="68"/>
      <c r="BF286" s="68"/>
      <c r="BG286" s="85"/>
      <c r="BH286" s="85"/>
      <c r="BI286" s="85"/>
      <c r="BJ286" s="85">
        <f t="shared" ref="BJ286:BJ287" si="1999">BG286*0.2</f>
        <v>0</v>
      </c>
      <c r="BK286" s="85"/>
      <c r="BL286" s="87">
        <f t="shared" ref="BL286:BL287" si="2000">BG286+BH286+BI286+BJ286+BK286</f>
        <v>0</v>
      </c>
    </row>
    <row r="287" spans="1:64" s="1" customFormat="1" ht="69" customHeight="1" x14ac:dyDescent="0.45">
      <c r="A287" s="3"/>
      <c r="B287" s="40" t="s">
        <v>213</v>
      </c>
      <c r="C287" s="34">
        <v>511</v>
      </c>
      <c r="D287" s="11" t="s">
        <v>279</v>
      </c>
      <c r="E287" s="16">
        <v>9</v>
      </c>
      <c r="F287" s="12">
        <v>107060007</v>
      </c>
      <c r="G287" s="4"/>
      <c r="H287" s="6"/>
      <c r="I287" s="6"/>
      <c r="J287" s="6"/>
      <c r="K287" s="6"/>
      <c r="L287" s="6"/>
      <c r="M287" s="7"/>
      <c r="N287" s="7"/>
      <c r="O287" s="6"/>
      <c r="P287" s="6"/>
      <c r="Q287" s="6">
        <v>11</v>
      </c>
      <c r="R287" s="6">
        <v>11</v>
      </c>
      <c r="S287" s="6">
        <v>11</v>
      </c>
      <c r="T287" s="7">
        <v>11</v>
      </c>
      <c r="U287" s="7">
        <v>11</v>
      </c>
      <c r="V287" s="6">
        <v>11</v>
      </c>
      <c r="W287" s="6" t="s">
        <v>225</v>
      </c>
      <c r="X287" s="6" t="s">
        <v>226</v>
      </c>
      <c r="Y287" s="6" t="s">
        <v>226</v>
      </c>
      <c r="Z287" s="6" t="s">
        <v>226</v>
      </c>
      <c r="AA287" s="7" t="s">
        <v>226</v>
      </c>
      <c r="AB287" s="7" t="s">
        <v>226</v>
      </c>
      <c r="AC287" s="6" t="s">
        <v>226</v>
      </c>
      <c r="AD287" s="6" t="s">
        <v>226</v>
      </c>
      <c r="AE287" s="6" t="s">
        <v>226</v>
      </c>
      <c r="AF287" s="6" t="s">
        <v>226</v>
      </c>
      <c r="AG287" s="6" t="s">
        <v>226</v>
      </c>
      <c r="AH287" s="7" t="s">
        <v>226</v>
      </c>
      <c r="AI287" s="7" t="s">
        <v>226</v>
      </c>
      <c r="AJ287" s="6" t="s">
        <v>226</v>
      </c>
      <c r="AK287" s="7" t="s">
        <v>225</v>
      </c>
      <c r="AL287" s="6" t="s">
        <v>225</v>
      </c>
      <c r="AM287" s="63">
        <f t="shared" ref="AM287" si="2001">COUNT(H287:AL287)+COUNTIF(H287:AL287,"8д")+COUNTIF(H287:AL287,"8/3")+COUNTIF(H287:AL287,"3/8")+COUNTIF(H287:AL287,"4/8")+COUNTIF(H287:AL287,"8/4")+COUNTIF(H287:AL287,"3/6")+COUNTIF(H287:AL287,"10/1")+COUNTIF(H287:AL287,"5/6")+COUNTIF(H287:AL287,"6/5")+COUNTIF(H287:AL287,"7/4")+COUNTIF(H287:AL287,"4/7")+COUNTIF(H287:AL287,"4д")+COUNTIF(H287:AL287,"2/9")+COUNTIF(H287:AL287,"2д")+COUNTIF(H287:AL287,"4/6")+COUNTIF(H287:AL287,"2/8")+COUNTIF(H287:AL287,"2/1")+COUNTIF(H287:AL287,"6/3")</f>
        <v>9</v>
      </c>
      <c r="AN287" s="64">
        <f t="shared" ref="AN287" si="2002">COUNTIF(H287:AL287,"О")</f>
        <v>0</v>
      </c>
      <c r="AO287" s="64">
        <f t="shared" ref="AO287" si="2003">COUNTIF(H287:AL287,"Р")</f>
        <v>0</v>
      </c>
      <c r="AP287" s="64">
        <f t="shared" ref="AP287" si="2004">COUNTIF(H287:AL287,"Б")</f>
        <v>0</v>
      </c>
      <c r="AQ287" s="64">
        <f t="shared" ref="AQ287" si="2005">COUNTIF(H287:AL287,"Г")+COUNTIF(H287:AL287,"Д")</f>
        <v>0</v>
      </c>
      <c r="AR287" s="64">
        <f t="shared" ref="AR287" si="2006">COUNTIF(H287:AL287,"А")</f>
        <v>0</v>
      </c>
      <c r="AS287" s="64">
        <f t="shared" ref="AS287" si="2007">COUNTIF(H287:AL287,"У")</f>
        <v>0</v>
      </c>
      <c r="AT287" s="64">
        <f t="shared" ref="AT287" si="2008">COUNTIF(H287:AL287,"П")</f>
        <v>0</v>
      </c>
      <c r="AU287" s="64">
        <f t="shared" ref="AU287" si="2009">COUNTIF(H287:AL287,"К")+COUNTIF(H287:AL287,"Кд")</f>
        <v>0</v>
      </c>
      <c r="AV287" s="64">
        <f t="shared" ref="AV287" si="2010">COUNTIF(H287:AL287,"В")</f>
        <v>13</v>
      </c>
      <c r="AW287" s="64">
        <f t="shared" ref="AW287" si="2011">SUM(AM287:AV287)</f>
        <v>22</v>
      </c>
      <c r="AX287" s="64">
        <f t="shared" ref="AX287" si="2012">AY287+BD287</f>
        <v>90</v>
      </c>
      <c r="AY287" s="65">
        <f t="shared" ref="AY287" si="2013">SUM(H287:AL287)+COUNTIF(H287:AL287,"8/3")*11+COUNTIF(H287:AL287,"3/8")*11+COUNTIF(H287:AL287,"4/8")*12+COUNTIF(H287:AL287,"8/4")*12+COUNTIF(H287:AL287,"2/9")*11+COUNTIF(H287:AL287,"4/7")*11+COUNTIF(H287:AL287,"7/4")*11+COUNTIF(H287:AL287,"6/5")*11+COUNTIF(H287:AL287,"5/6")*11+COUNTIF(H287:AL287,"4/6")*10+COUNTIF(H287:AL287,"2/1")*3+COUNTIF(H287:AL287,"6/3")*9+COUNTIF(H287:AL287,"2/8")*10+COUNTIF(H287:AL287,"1/10")*11</f>
        <v>66</v>
      </c>
      <c r="AZ287" s="66"/>
      <c r="BA287" s="66"/>
      <c r="BB287" s="66"/>
      <c r="BC287" s="67">
        <f t="shared" ref="BC287" si="2014">COUNTIF(H287:AL287,"8/3")*8+COUNTIF(H287:AL287,"3/8")*3+COUNTIF(H287:AL287,"4/8")*4+COUNTIF(H287:AL287,"8/4")*8+COUNTIF(H287:AL287,"2/9")*2+COUNTIF(H287:AL287,"4/7")*4+COUNTIF(H287:AL287,"7/4")*7+COUNTIF(H287:AL287,"6/5")*6+COUNTIF(H287:AL287,"5/6")*5+COUNTIF(H287:AL287,"4/6")*4+COUNTIF(H287:AL287,"2/1")*2+COUNTIF(H287:AL287,"6/3")*6+COUNTIF(H287:AL287,"2/8")*2+COUNTIF(H287:AL287,"1/10")*1</f>
        <v>0</v>
      </c>
      <c r="BD287" s="64">
        <f t="shared" ref="BD287" si="2015">COUNTIF(H287:AL287,"8д")*8+COUNTIF(H287:AL287,"3д")*3+COUNTIF(H287:AL287,"4д")*4+COUNTIF(H287:AL287,"5д")*5+COUNTIF(H287:AL287,"6д")*6+COUNTIF(H287:AL287,"7д")*7+COUNTIF(H287:AL287,"2д")*2+COUNTIF(H287:AL287,"1д")*1</f>
        <v>24</v>
      </c>
      <c r="BE287" s="68"/>
      <c r="BF287" s="68"/>
      <c r="BG287" s="85">
        <f>108188/163.33*AY287</f>
        <v>43717.675870936138</v>
      </c>
      <c r="BH287" s="85">
        <f>108188/163.33*BD287</f>
        <v>15897.336680340415</v>
      </c>
      <c r="BI287" s="85"/>
      <c r="BJ287" s="85">
        <f t="shared" si="1999"/>
        <v>8743.5351741872273</v>
      </c>
      <c r="BK287" s="85"/>
      <c r="BL287" s="87">
        <f t="shared" si="2000"/>
        <v>68358.547725463781</v>
      </c>
    </row>
    <row r="288" spans="1:64" s="1" customFormat="1" ht="39.950000000000003" customHeight="1" x14ac:dyDescent="0.45">
      <c r="A288" s="3">
        <v>188</v>
      </c>
      <c r="B288" s="46" t="s">
        <v>269</v>
      </c>
      <c r="C288" s="34">
        <v>3200</v>
      </c>
      <c r="D288" s="11" t="s">
        <v>61</v>
      </c>
      <c r="E288" s="16">
        <v>5</v>
      </c>
      <c r="F288" s="3">
        <v>107030001</v>
      </c>
      <c r="G288" s="4"/>
      <c r="H288" s="6"/>
      <c r="I288" s="6"/>
      <c r="J288" s="6"/>
      <c r="K288" s="6"/>
      <c r="L288" s="6"/>
      <c r="M288" s="7"/>
      <c r="N288" s="7"/>
      <c r="O288" s="6"/>
      <c r="P288" s="6"/>
      <c r="Q288" s="6"/>
      <c r="R288" s="6"/>
      <c r="S288" s="6"/>
      <c r="T288" s="7"/>
      <c r="U288" s="7"/>
      <c r="V288" s="6"/>
      <c r="W288" s="6"/>
      <c r="X288" s="6"/>
      <c r="Y288" s="6"/>
      <c r="Z288" s="6"/>
      <c r="AA288" s="7"/>
      <c r="AB288" s="7"/>
      <c r="AC288" s="6"/>
      <c r="AD288" s="6" t="s">
        <v>226</v>
      </c>
      <c r="AE288" s="6" t="s">
        <v>226</v>
      </c>
      <c r="AF288" s="6" t="s">
        <v>226</v>
      </c>
      <c r="AG288" s="6" t="s">
        <v>226</v>
      </c>
      <c r="AH288" s="7" t="s">
        <v>225</v>
      </c>
      <c r="AI288" s="7">
        <v>11</v>
      </c>
      <c r="AJ288" s="6">
        <v>11</v>
      </c>
      <c r="AK288" s="7">
        <v>11</v>
      </c>
      <c r="AL288" s="6">
        <v>11</v>
      </c>
      <c r="AM288" s="63">
        <f t="shared" ref="AM288" si="2016">COUNT(H288:AL288)+COUNTIF(H288:AL288,"8д")+COUNTIF(H288:AL288,"8/3")+COUNTIF(H288:AL288,"3/8")+COUNTIF(H288:AL288,"4/8")+COUNTIF(H288:AL288,"8/4")+COUNTIF(H288:AL288,"3/6")+COUNTIF(H288:AL288,"10/1")+COUNTIF(H288:AL288,"5/6")+COUNTIF(H288:AL288,"6/5")+COUNTIF(H288:AL288,"7/4")+COUNTIF(H288:AL288,"4/7")+COUNTIF(H288:AL288,"4д")+COUNTIF(H288:AL288,"2/9")+COUNTIF(H288:AL288,"2д")+COUNTIF(H288:AL288,"4/6")+COUNTIF(H288:AL288,"2/8")+COUNTIF(H288:AL288,"2/1")+COUNTIF(H288:AL288,"6/3")</f>
        <v>5</v>
      </c>
      <c r="AN288" s="64">
        <f t="shared" ref="AN288" si="2017">COUNTIF(H288:AL288,"О")</f>
        <v>0</v>
      </c>
      <c r="AO288" s="64">
        <f t="shared" ref="AO288" si="2018">COUNTIF(H288:AL288,"Р")</f>
        <v>0</v>
      </c>
      <c r="AP288" s="64">
        <f t="shared" ref="AP288" si="2019">COUNTIF(H288:AL288,"Б")</f>
        <v>0</v>
      </c>
      <c r="AQ288" s="64">
        <f t="shared" ref="AQ288" si="2020">COUNTIF(H288:AL288,"Г")+COUNTIF(H288:AL288,"Д")</f>
        <v>0</v>
      </c>
      <c r="AR288" s="64">
        <f t="shared" ref="AR288" si="2021">COUNTIF(H288:AL288,"А")</f>
        <v>0</v>
      </c>
      <c r="AS288" s="64">
        <f t="shared" ref="AS288" si="2022">COUNTIF(H288:AL288,"У")</f>
        <v>0</v>
      </c>
      <c r="AT288" s="64">
        <f t="shared" ref="AT288" si="2023">COUNTIF(H288:AL288,"П")</f>
        <v>0</v>
      </c>
      <c r="AU288" s="64">
        <f t="shared" ref="AU288" si="2024">COUNTIF(H288:AL288,"К")+COUNTIF(H288:AL288,"Кд")</f>
        <v>0</v>
      </c>
      <c r="AV288" s="64">
        <f t="shared" ref="AV288" si="2025">COUNTIF(H288:AL288,"В")</f>
        <v>4</v>
      </c>
      <c r="AW288" s="64">
        <f t="shared" ref="AW288" si="2026">SUM(AM288:AV288)</f>
        <v>9</v>
      </c>
      <c r="AX288" s="64">
        <f t="shared" ref="AX288" si="2027">AY288+BD288</f>
        <v>52</v>
      </c>
      <c r="AY288" s="65">
        <f t="shared" ref="AY288" si="2028">SUM(H288:AL288)+COUNTIF(H288:AL288,"8/3")*11+COUNTIF(H288:AL288,"3/8")*11+COUNTIF(H288:AL288,"4/8")*12+COUNTIF(H288:AL288,"8/4")*12+COUNTIF(H288:AL288,"2/9")*11+COUNTIF(H288:AL288,"4/7")*11+COUNTIF(H288:AL288,"7/4")*11+COUNTIF(H288:AL288,"6/5")*11+COUNTIF(H288:AL288,"5/6")*11+COUNTIF(H288:AL288,"4/6")*10+COUNTIF(H288:AL288,"2/1")*3+COUNTIF(H288:AL288,"6/3")*9+COUNTIF(H288:AL288,"2/8")*10+COUNTIF(H288:AL288,"1/10")*11</f>
        <v>44</v>
      </c>
      <c r="AZ288" s="66"/>
      <c r="BA288" s="66"/>
      <c r="BB288" s="66">
        <v>11</v>
      </c>
      <c r="BC288" s="67">
        <f t="shared" ref="BC288" si="2029">COUNTIF(H288:AL288,"8/3")*8+COUNTIF(H288:AL288,"3/8")*3+COUNTIF(H288:AL288,"4/8")*4+COUNTIF(H288:AL288,"8/4")*8+COUNTIF(H288:AL288,"2/9")*2+COUNTIF(H288:AL288,"4/7")*4+COUNTIF(H288:AL288,"7/4")*7+COUNTIF(H288:AL288,"6/5")*6+COUNTIF(H288:AL288,"5/6")*5+COUNTIF(H288:AL288,"4/6")*4+COUNTIF(H288:AL288,"2/1")*2+COUNTIF(H288:AL288,"6/3")*6+COUNTIF(H288:AL288,"2/8")*2+COUNTIF(H288:AL288,"1/10")*1</f>
        <v>0</v>
      </c>
      <c r="BD288" s="64">
        <f t="shared" ref="BD288" si="2030">COUNTIF(H288:AL288,"8д")*8+COUNTIF(H288:AL288,"3д")*3+COUNTIF(H288:AL288,"4д")*4+COUNTIF(H288:AL288,"5д")*5+COUNTIF(H288:AL288,"6д")*6+COUNTIF(H288:AL288,"7д")*7+COUNTIF(H288:AL288,"2д")*2+COUNTIF(H288:AL288,"1д")*1</f>
        <v>8</v>
      </c>
      <c r="BE288" s="68"/>
      <c r="BF288" s="68"/>
      <c r="BG288" s="85">
        <f>108188/163.33*AY288</f>
        <v>29145.11724729076</v>
      </c>
      <c r="BH288" s="85">
        <f>108188/163.33*BD288</f>
        <v>5299.1122267801384</v>
      </c>
      <c r="BI288" s="85"/>
      <c r="BJ288" s="85"/>
      <c r="BK288" s="85"/>
    </row>
    <row r="289" spans="1:64" s="1" customFormat="1" ht="49.5" customHeight="1" x14ac:dyDescent="0.45">
      <c r="A289" s="3">
        <v>189</v>
      </c>
      <c r="B289" s="38" t="s">
        <v>134</v>
      </c>
      <c r="C289" s="16">
        <v>1085</v>
      </c>
      <c r="D289" s="5" t="s">
        <v>229</v>
      </c>
      <c r="E289" s="16">
        <v>5</v>
      </c>
      <c r="F289" s="3">
        <v>107030001</v>
      </c>
      <c r="G289" s="4"/>
      <c r="H289" s="6">
        <v>8</v>
      </c>
      <c r="I289" s="6">
        <v>8</v>
      </c>
      <c r="J289" s="6">
        <v>8</v>
      </c>
      <c r="K289" s="6">
        <v>8</v>
      </c>
      <c r="L289" s="6">
        <v>8</v>
      </c>
      <c r="M289" s="7">
        <v>8</v>
      </c>
      <c r="N289" s="7">
        <v>8</v>
      </c>
      <c r="O289" s="6">
        <v>8</v>
      </c>
      <c r="P289" s="6">
        <v>8</v>
      </c>
      <c r="Q289" s="6">
        <v>8</v>
      </c>
      <c r="R289" s="6">
        <v>8</v>
      </c>
      <c r="S289" s="6">
        <v>11</v>
      </c>
      <c r="T289" s="7">
        <v>11</v>
      </c>
      <c r="U289" s="7">
        <v>11</v>
      </c>
      <c r="V289" s="6">
        <v>11</v>
      </c>
      <c r="W289" s="6">
        <v>11</v>
      </c>
      <c r="X289" s="6">
        <v>11</v>
      </c>
      <c r="Y289" s="6">
        <v>11</v>
      </c>
      <c r="Z289" s="6">
        <v>8</v>
      </c>
      <c r="AA289" s="7" t="s">
        <v>225</v>
      </c>
      <c r="AB289" s="7" t="s">
        <v>226</v>
      </c>
      <c r="AC289" s="6" t="s">
        <v>226</v>
      </c>
      <c r="AD289" s="6" t="s">
        <v>226</v>
      </c>
      <c r="AE289" s="6" t="s">
        <v>226</v>
      </c>
      <c r="AF289" s="6" t="s">
        <v>226</v>
      </c>
      <c r="AG289" s="6" t="s">
        <v>226</v>
      </c>
      <c r="AH289" s="7" t="s">
        <v>226</v>
      </c>
      <c r="AI289" s="7" t="s">
        <v>226</v>
      </c>
      <c r="AJ289" s="6" t="s">
        <v>226</v>
      </c>
      <c r="AK289" s="7" t="s">
        <v>226</v>
      </c>
      <c r="AL289" s="8" t="s">
        <v>225</v>
      </c>
      <c r="AM289" s="63">
        <f t="shared" si="1670"/>
        <v>21</v>
      </c>
      <c r="AN289" s="64">
        <f t="shared" si="1671"/>
        <v>0</v>
      </c>
      <c r="AO289" s="64">
        <f t="shared" si="1672"/>
        <v>0</v>
      </c>
      <c r="AP289" s="64">
        <f t="shared" si="1673"/>
        <v>0</v>
      </c>
      <c r="AQ289" s="64">
        <f t="shared" si="1674"/>
        <v>0</v>
      </c>
      <c r="AR289" s="64">
        <f t="shared" si="1675"/>
        <v>0</v>
      </c>
      <c r="AS289" s="64">
        <f t="shared" si="1676"/>
        <v>0</v>
      </c>
      <c r="AT289" s="64">
        <f t="shared" si="1677"/>
        <v>0</v>
      </c>
      <c r="AU289" s="64">
        <f t="shared" si="1678"/>
        <v>0</v>
      </c>
      <c r="AV289" s="64">
        <f t="shared" si="1679"/>
        <v>10</v>
      </c>
      <c r="AW289" s="64">
        <f t="shared" si="1680"/>
        <v>31</v>
      </c>
      <c r="AX289" s="64">
        <f t="shared" si="1681"/>
        <v>189</v>
      </c>
      <c r="AY289" s="65">
        <f t="shared" si="1682"/>
        <v>173</v>
      </c>
      <c r="AZ289" s="66"/>
      <c r="BA289" s="66"/>
      <c r="BB289" s="66"/>
      <c r="BC289" s="67">
        <f t="shared" si="1683"/>
        <v>0</v>
      </c>
      <c r="BD289" s="64">
        <f t="shared" si="1684"/>
        <v>16</v>
      </c>
      <c r="BE289" s="68"/>
      <c r="BF289" s="68"/>
      <c r="BG289" s="85"/>
      <c r="BH289" s="85"/>
      <c r="BI289" s="85"/>
      <c r="BJ289" s="85"/>
      <c r="BK289" s="85"/>
    </row>
    <row r="290" spans="1:64" s="1" customFormat="1" ht="49.5" customHeight="1" x14ac:dyDescent="0.45">
      <c r="A290" s="3">
        <v>190</v>
      </c>
      <c r="B290" s="36" t="s">
        <v>115</v>
      </c>
      <c r="C290" s="34">
        <v>1077</v>
      </c>
      <c r="D290" s="11" t="s">
        <v>83</v>
      </c>
      <c r="E290" s="34">
        <v>9</v>
      </c>
      <c r="F290" s="12">
        <v>107060001</v>
      </c>
      <c r="G290" s="8"/>
      <c r="H290" s="6">
        <v>11</v>
      </c>
      <c r="I290" s="6">
        <v>11</v>
      </c>
      <c r="J290" s="6">
        <v>11</v>
      </c>
      <c r="K290" s="6">
        <v>11</v>
      </c>
      <c r="L290" s="6">
        <v>11</v>
      </c>
      <c r="M290" s="7">
        <v>11</v>
      </c>
      <c r="N290" s="7">
        <v>11</v>
      </c>
      <c r="O290" s="6">
        <v>11</v>
      </c>
      <c r="P290" s="6">
        <v>11</v>
      </c>
      <c r="Q290" s="6">
        <v>11</v>
      </c>
      <c r="R290" s="6">
        <v>11</v>
      </c>
      <c r="S290" s="6">
        <v>11</v>
      </c>
      <c r="T290" s="7">
        <v>11</v>
      </c>
      <c r="U290" s="7">
        <v>11</v>
      </c>
      <c r="V290" s="6" t="s">
        <v>225</v>
      </c>
      <c r="W290" s="6">
        <v>8</v>
      </c>
      <c r="X290" s="6" t="s">
        <v>226</v>
      </c>
      <c r="Y290" s="6" t="s">
        <v>226</v>
      </c>
      <c r="Z290" s="6" t="s">
        <v>226</v>
      </c>
      <c r="AA290" s="7" t="s">
        <v>226</v>
      </c>
      <c r="AB290" s="7" t="s">
        <v>226</v>
      </c>
      <c r="AC290" s="6">
        <v>8</v>
      </c>
      <c r="AD290" s="6" t="s">
        <v>226</v>
      </c>
      <c r="AE290" s="6" t="s">
        <v>226</v>
      </c>
      <c r="AF290" s="6" t="s">
        <v>226</v>
      </c>
      <c r="AG290" s="6" t="s">
        <v>226</v>
      </c>
      <c r="AH290" s="7" t="s">
        <v>226</v>
      </c>
      <c r="AI290" s="7" t="s">
        <v>226</v>
      </c>
      <c r="AJ290" s="6" t="s">
        <v>226</v>
      </c>
      <c r="AK290" s="7" t="s">
        <v>226</v>
      </c>
      <c r="AL290" s="8" t="s">
        <v>225</v>
      </c>
      <c r="AM290" s="63">
        <f t="shared" si="1670"/>
        <v>18</v>
      </c>
      <c r="AN290" s="64">
        <f t="shared" si="1671"/>
        <v>0</v>
      </c>
      <c r="AO290" s="64">
        <f t="shared" si="1672"/>
        <v>0</v>
      </c>
      <c r="AP290" s="64">
        <f t="shared" si="1673"/>
        <v>0</v>
      </c>
      <c r="AQ290" s="64">
        <f t="shared" si="1674"/>
        <v>0</v>
      </c>
      <c r="AR290" s="64">
        <f t="shared" si="1675"/>
        <v>0</v>
      </c>
      <c r="AS290" s="64">
        <f t="shared" si="1676"/>
        <v>0</v>
      </c>
      <c r="AT290" s="64">
        <f t="shared" si="1677"/>
        <v>0</v>
      </c>
      <c r="AU290" s="64">
        <f t="shared" si="1678"/>
        <v>0</v>
      </c>
      <c r="AV290" s="64">
        <f t="shared" si="1679"/>
        <v>13</v>
      </c>
      <c r="AW290" s="64">
        <f t="shared" si="1680"/>
        <v>31</v>
      </c>
      <c r="AX290" s="64">
        <f t="shared" si="1681"/>
        <v>186</v>
      </c>
      <c r="AY290" s="65">
        <f t="shared" si="1682"/>
        <v>170</v>
      </c>
      <c r="AZ290" s="66"/>
      <c r="BA290" s="66"/>
      <c r="BB290" s="66"/>
      <c r="BC290" s="67">
        <f t="shared" si="1683"/>
        <v>0</v>
      </c>
      <c r="BD290" s="64">
        <f t="shared" si="1684"/>
        <v>16</v>
      </c>
      <c r="BE290" s="68"/>
      <c r="BF290" s="68"/>
      <c r="BG290" s="85">
        <f>108188/163.33*AY290</f>
        <v>112606.13481907794</v>
      </c>
      <c r="BH290" s="85">
        <f>108188/163.33*BD290</f>
        <v>10598.224453560277</v>
      </c>
      <c r="BI290" s="85"/>
      <c r="BJ290" s="85">
        <f t="shared" ref="BJ290" si="2031">BG290*0.2</f>
        <v>22521.226963815589</v>
      </c>
      <c r="BK290" s="85"/>
      <c r="BL290" s="87">
        <f>BG290+BH290+BI290+BJ290+BK290</f>
        <v>145725.58623645382</v>
      </c>
    </row>
    <row r="291" spans="1:64" x14ac:dyDescent="0.45"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L291"/>
    </row>
    <row r="292" spans="1:64" x14ac:dyDescent="0.45"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1"/>
      <c r="BD292" s="71"/>
      <c r="BE292" s="71"/>
      <c r="BF292" s="71"/>
      <c r="BL292"/>
    </row>
    <row r="293" spans="1:64" x14ac:dyDescent="0.45">
      <c r="AY293" s="73"/>
      <c r="BL293"/>
    </row>
    <row r="294" spans="1:64" x14ac:dyDescent="0.45">
      <c r="BL294"/>
    </row>
    <row r="295" spans="1:64" x14ac:dyDescent="0.45">
      <c r="AW295" s="74"/>
      <c r="BL295"/>
    </row>
    <row r="296" spans="1:64" x14ac:dyDescent="0.45">
      <c r="BL296"/>
    </row>
    <row r="297" spans="1:64" x14ac:dyDescent="0.45">
      <c r="AY297" s="75"/>
      <c r="BL297"/>
    </row>
    <row r="298" spans="1:64" x14ac:dyDescent="0.45"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BL298"/>
    </row>
    <row r="299" spans="1:64" x14ac:dyDescent="0.45"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BL299"/>
    </row>
    <row r="300" spans="1:64" x14ac:dyDescent="0.45"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BL300"/>
    </row>
    <row r="301" spans="1:64" x14ac:dyDescent="0.45"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BL301"/>
    </row>
    <row r="302" spans="1:64" x14ac:dyDescent="0.45"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BL302"/>
    </row>
    <row r="303" spans="1:64" x14ac:dyDescent="0.45"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BL303"/>
    </row>
    <row r="304" spans="1:64" x14ac:dyDescent="0.45"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BL304"/>
    </row>
    <row r="305" spans="2:63" customFormat="1" x14ac:dyDescent="0.45"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85"/>
      <c r="BH305" s="85"/>
      <c r="BI305" s="85"/>
      <c r="BJ305" s="85"/>
      <c r="BK305" s="85"/>
    </row>
    <row r="306" spans="2:63" customFormat="1" x14ac:dyDescent="0.45"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85"/>
      <c r="BH306" s="85"/>
      <c r="BI306" s="85"/>
      <c r="BJ306" s="85"/>
      <c r="BK306" s="85"/>
    </row>
    <row r="307" spans="2:63" customFormat="1" x14ac:dyDescent="0.45"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85"/>
      <c r="BH307" s="85"/>
      <c r="BI307" s="85"/>
      <c r="BJ307" s="85"/>
      <c r="BK307" s="85"/>
    </row>
  </sheetData>
  <autoFilter ref="A1:BF307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50" showButton="0"/>
    <filterColumn colId="51" showButton="0"/>
    <filterColumn colId="52" showButton="0"/>
    <filterColumn colId="53" showButton="0"/>
    <filterColumn colId="54" showButton="0"/>
  </autoFilter>
  <sortState ref="A5:BF151">
    <sortCondition ref="B5:B151"/>
  </sortState>
  <mergeCells count="62">
    <mergeCell ref="F1:F4"/>
    <mergeCell ref="A1:A4"/>
    <mergeCell ref="B1:B4"/>
    <mergeCell ref="C1:C4"/>
    <mergeCell ref="D1:D4"/>
    <mergeCell ref="E1:E4"/>
    <mergeCell ref="G1:G4"/>
    <mergeCell ref="H1:AL2"/>
    <mergeCell ref="AM1:AM3"/>
    <mergeCell ref="AN1:AT2"/>
    <mergeCell ref="AU1:AU4"/>
    <mergeCell ref="H3:H4"/>
    <mergeCell ref="I3:I4"/>
    <mergeCell ref="J3:J4"/>
    <mergeCell ref="K3:K4"/>
    <mergeCell ref="Q3:Q4"/>
    <mergeCell ref="AA3:AA4"/>
    <mergeCell ref="AB3:AB4"/>
    <mergeCell ref="AP3:AP4"/>
    <mergeCell ref="AD3:AD4"/>
    <mergeCell ref="AE3:AE4"/>
    <mergeCell ref="AF3:AF4"/>
    <mergeCell ref="O3:O4"/>
    <mergeCell ref="P3:P4"/>
    <mergeCell ref="AZ2:BC2"/>
    <mergeCell ref="BD2:BD4"/>
    <mergeCell ref="BC3:BC4"/>
    <mergeCell ref="AC3:AC4"/>
    <mergeCell ref="R3:R4"/>
    <mergeCell ref="S3:S4"/>
    <mergeCell ref="T3:T4"/>
    <mergeCell ref="U3:U4"/>
    <mergeCell ref="V3:V4"/>
    <mergeCell ref="W3:W4"/>
    <mergeCell ref="BF1:BF4"/>
    <mergeCell ref="AQ3:AQ4"/>
    <mergeCell ref="AR3:AR4"/>
    <mergeCell ref="AS3:AS4"/>
    <mergeCell ref="AT3:AT4"/>
    <mergeCell ref="AZ3:AZ4"/>
    <mergeCell ref="BA3:BB3"/>
    <mergeCell ref="AV1:AV4"/>
    <mergeCell ref="AW1:AW4"/>
    <mergeCell ref="AX1:AX4"/>
    <mergeCell ref="AY1:BD1"/>
    <mergeCell ref="AY2:AY4"/>
    <mergeCell ref="B298:T307"/>
    <mergeCell ref="AL3:AL4"/>
    <mergeCell ref="AN3:AN4"/>
    <mergeCell ref="AO3:AO4"/>
    <mergeCell ref="BE1:BE4"/>
    <mergeCell ref="AG3:AG4"/>
    <mergeCell ref="AH3:AH4"/>
    <mergeCell ref="AI3:AI4"/>
    <mergeCell ref="AJ3:AJ4"/>
    <mergeCell ref="AK3:AK4"/>
    <mergeCell ref="X3:X4"/>
    <mergeCell ref="Y3:Y4"/>
    <mergeCell ref="Z3:Z4"/>
    <mergeCell ref="L3:L4"/>
    <mergeCell ref="M3:M4"/>
    <mergeCell ref="N3:N4"/>
  </mergeCells>
  <pageMargins left="0" right="0" top="0.74803149606299213" bottom="0.74803149606299213" header="0.31496062992125984" footer="0.31496062992125984"/>
  <pageSetup paperSize="9" scale="30" fitToHeight="9" orientation="landscape" r:id="rId1"/>
  <rowBreaks count="3" manualBreakCount="3">
    <brk id="62" max="57" man="1"/>
    <brk id="97" max="57" man="1"/>
    <brk id="132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Табель</vt:lpstr>
      <vt:lpstr>Табель!Область_печати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Асет Асенов</dc:creator>
  <cp:lastModifiedBy>Олег Карпенко</cp:lastModifiedBy>
  <cp:lastPrinted>2016-09-01T06:53:17Z</cp:lastPrinted>
  <dcterms:created xsi:type="dcterms:W3CDTF">2014-07-15T05:08:29Z</dcterms:created>
  <dcterms:modified xsi:type="dcterms:W3CDTF">2016-10-21T17:12:52Z</dcterms:modified>
</cp:coreProperties>
</file>