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\Code\micrometeorites\"/>
    </mc:Choice>
  </mc:AlternateContent>
  <xr:revisionPtr revIDLastSave="0" documentId="13_ncr:1_{3CF4C2CC-F735-4E91-91AF-F6889FF4CB4E}" xr6:coauthVersionLast="41" xr6:coauthVersionMax="41" xr10:uidLastSave="{00000000-0000-0000-0000-000000000000}"/>
  <bookViews>
    <workbookView xWindow="6510" yWindow="1125" windowWidth="21600" windowHeight="11385" activeTab="1" xr2:uid="{00000000-000D-0000-FFFF-FFFF00000000}"/>
  </bookViews>
  <sheets>
    <sheet name="wustite data" sheetId="1" r:id="rId1"/>
    <sheet name="iron data" sheetId="3" r:id="rId2"/>
    <sheet name="magnetite 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2" i="3"/>
  <c r="H3" i="1"/>
  <c r="H4" i="1"/>
  <c r="H5" i="1"/>
  <c r="H6" i="1"/>
  <c r="H7" i="1"/>
  <c r="H8" i="1"/>
  <c r="H2" i="1"/>
  <c r="J3" i="1" l="1"/>
  <c r="J4" i="1"/>
  <c r="J5" i="1"/>
  <c r="J6" i="1"/>
  <c r="J7" i="1"/>
  <c r="J8" i="1"/>
  <c r="J2" i="1"/>
  <c r="D3" i="3" l="1"/>
  <c r="D4" i="3"/>
  <c r="D5" i="3"/>
  <c r="E5" i="3" s="1"/>
  <c r="D6" i="3"/>
  <c r="D7" i="3"/>
  <c r="D2" i="3"/>
  <c r="E2" i="3" s="1"/>
  <c r="B3" i="3"/>
  <c r="F3" i="3" s="1"/>
  <c r="B4" i="3"/>
  <c r="F4" i="3" s="1"/>
  <c r="B5" i="3"/>
  <c r="F5" i="3" s="1"/>
  <c r="B6" i="3"/>
  <c r="F6" i="3" s="1"/>
  <c r="B7" i="3"/>
  <c r="F7" i="3" s="1"/>
  <c r="B2" i="3"/>
  <c r="F2" i="3" s="1"/>
  <c r="D3" i="4"/>
  <c r="E3" i="4" s="1"/>
  <c r="D4" i="4"/>
  <c r="D5" i="4"/>
  <c r="E5" i="4" s="1"/>
  <c r="D6" i="4"/>
  <c r="D2" i="4"/>
  <c r="E2" i="1"/>
  <c r="F2" i="1" s="1"/>
  <c r="E3" i="1"/>
  <c r="E4" i="1"/>
  <c r="E5" i="1"/>
  <c r="F5" i="1" s="1"/>
  <c r="E6" i="1"/>
  <c r="F6" i="1" s="1"/>
  <c r="E7" i="1"/>
  <c r="F7" i="1" s="1"/>
  <c r="E8" i="1"/>
  <c r="F8" i="1" s="1"/>
  <c r="B3" i="4"/>
  <c r="F3" i="4" s="1"/>
  <c r="B4" i="4"/>
  <c r="F4" i="4" s="1"/>
  <c r="B5" i="4"/>
  <c r="F5" i="4" s="1"/>
  <c r="B6" i="4"/>
  <c r="F6" i="4" s="1"/>
  <c r="B2" i="4"/>
  <c r="E2" i="4" s="1"/>
  <c r="F3" i="1"/>
  <c r="F4" i="1"/>
  <c r="G3" i="1"/>
  <c r="G4" i="1"/>
  <c r="G5" i="1"/>
  <c r="G6" i="1"/>
  <c r="G7" i="1"/>
  <c r="G8" i="1"/>
  <c r="G2" i="1"/>
  <c r="E4" i="4" l="1"/>
  <c r="E7" i="3"/>
  <c r="E6" i="3"/>
  <c r="E4" i="3"/>
  <c r="E6" i="4"/>
  <c r="E3" i="3"/>
  <c r="F2" i="4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<sst xmlns="http://schemas.openxmlformats.org/spreadsheetml/2006/main" count="22" uniqueCount="13">
  <si>
    <t>10000/T</t>
  </si>
  <si>
    <t>log(J)</t>
  </si>
  <si>
    <t>Temp [K]</t>
  </si>
  <si>
    <t>J [mol cm-2 s-1]</t>
  </si>
  <si>
    <t>J [mol m-2 s-1]</t>
  </si>
  <si>
    <t>p from fit [Pa]</t>
  </si>
  <si>
    <t>p [Pa] from Wang 1994</t>
  </si>
  <si>
    <t>Temperature [K]</t>
  </si>
  <si>
    <t>p [Pa] from fit</t>
  </si>
  <si>
    <t>p from Genge [dynes cm-2]</t>
  </si>
  <si>
    <t>p from Genge [Pa]</t>
  </si>
  <si>
    <t>Genge pressure with natural log [dynes cm-2]</t>
  </si>
  <si>
    <t>base 10 fit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</si>
</sst>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Wang Data vs Temp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'wustite data'!$D$2:$D$8</c:f>
              <c:numCache>
                <c:formatCode>General</c:formatCode>
                <c:ptCount val="7"/>
                <c:pt idx="0">
                  <c:v>2065.463941</c:v>
                </c:pt>
                <c:pt idx="1">
                  <c:v>1968.4590559999999</c:v>
                </c:pt>
                <c:pt idx="2">
                  <c:v>1881.5826890000001</c:v>
                </c:pt>
                <c:pt idx="3">
                  <c:v>1783.8532090000001</c:v>
                </c:pt>
                <c:pt idx="4">
                  <c:v>1741.1487500000001</c:v>
                </c:pt>
                <c:pt idx="5">
                  <c:v>1684.2257119999999</c:v>
                </c:pt>
                <c:pt idx="6">
                  <c:v>1633.061882</c:v>
                </c:pt>
              </c:numCache>
            </c:numRef>
          </c:xVal>
          <c:yVal>
            <c:numRef>
              <c:f>'wustite data'!$F$2:$F$8</c:f>
              <c:numCache>
                <c:formatCode>0.00E+00</c:formatCode>
                <c:ptCount val="7"/>
                <c:pt idx="0">
                  <c:v>4.619319366638841</c:v>
                </c:pt>
                <c:pt idx="1">
                  <c:v>1.4043187886526931</c:v>
                </c:pt>
                <c:pt idx="2">
                  <c:v>0.40209700181720415</c:v>
                </c:pt>
                <c:pt idx="3">
                  <c:v>8.969097341653455E-2</c:v>
                </c:pt>
                <c:pt idx="4">
                  <c:v>4.5097636853446005E-2</c:v>
                </c:pt>
                <c:pt idx="5">
                  <c:v>1.66061641682777E-2</c:v>
                </c:pt>
                <c:pt idx="6">
                  <c:v>6.5098428008912813E-3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8-47E2-A074-A176C22D8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36303"/>
        <c:axId val="556011375"/>
      </c:scatterChart>
      <c:valAx>
        <c:axId val="6762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11375"/>
        <c:crosses val="autoZero"/>
        <c:crossBetween val="midCat"/>
      </c:valAx>
      <c:valAx>
        <c:axId val="5560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3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9</xdr:row>
      <xdr:rowOff>85725</xdr:rowOff>
    </xdr:from>
    <xdr:to>
      <xdr:col>8</xdr:col>
      <xdr:colOff>485775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B1621-CA8A-4C44-9329-B71357F02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12</xdr:row>
      <xdr:rowOff>28575</xdr:rowOff>
    </xdr:from>
    <xdr:to>
      <xdr:col>4</xdr:col>
      <xdr:colOff>200025</xdr:colOff>
      <xdr:row>20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62BD5E-73B9-4B3F-93A7-1A02D061B209}"/>
            </a:ext>
          </a:extLst>
        </xdr:cNvPr>
        <xdr:cNvSpPr txBox="1"/>
      </xdr:nvSpPr>
      <xdr:spPr>
        <a:xfrm>
          <a:off x="809625" y="2314575"/>
          <a:ext cx="229552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this data was collected</a:t>
          </a:r>
          <a:r>
            <a:rPr lang="en-US" sz="1100" baseline="0"/>
            <a:t> using figure 1 in Wang 1994. The tool at the website:</a:t>
          </a:r>
        </a:p>
        <a:p>
          <a:r>
            <a:rPr lang="en-US" sz="1100" baseline="0"/>
            <a:t>https://apps.automeris.io/wpd/</a:t>
          </a:r>
        </a:p>
        <a:p>
          <a:endParaRPr lang="en-US" sz="1100" baseline="0"/>
        </a:p>
        <a:p>
          <a:r>
            <a:rPr lang="en-US" sz="1100" baseline="0"/>
            <a:t>was used to find the data points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opLeftCell="B1" workbookViewId="0">
      <selection activeCell="G2" sqref="G2"/>
    </sheetView>
  </sheetViews>
  <sheetFormatPr defaultRowHeight="15" x14ac:dyDescent="0.25"/>
  <cols>
    <col min="4" max="4" width="16.140625" customWidth="1"/>
    <col min="5" max="5" width="25.140625" customWidth="1"/>
    <col min="6" max="6" width="21.7109375" customWidth="1"/>
    <col min="7" max="8" width="34.42578125" customWidth="1"/>
    <col min="9" max="9" width="26.28515625" customWidth="1"/>
    <col min="10" max="10" width="21.42578125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4</v>
      </c>
      <c r="F1" t="s">
        <v>6</v>
      </c>
      <c r="G1" t="s">
        <v>5</v>
      </c>
      <c r="H1" t="s">
        <v>11</v>
      </c>
      <c r="I1" t="s">
        <v>9</v>
      </c>
      <c r="J1" t="s">
        <v>10</v>
      </c>
    </row>
    <row r="2" spans="1:10" x14ac:dyDescent="0.25">
      <c r="A2">
        <v>4.8415272729999996</v>
      </c>
      <c r="B2">
        <v>-5.28</v>
      </c>
      <c r="D2">
        <v>2065.463941</v>
      </c>
      <c r="E2" s="1">
        <f>10^(B2)*10000</f>
        <v>5.2480746024977203E-2</v>
      </c>
      <c r="F2" s="1">
        <f>E2*SQRT(2*PI()*0.0718*8.31446*D2)</f>
        <v>4.619319366638841</v>
      </c>
      <c r="G2">
        <f>EXP(25.93 - 50390/D2)</f>
        <v>4.6345730277245742</v>
      </c>
      <c r="H2">
        <f>EXP(11.3-2.0126*10^4/D2)</f>
        <v>4.7395500832911193</v>
      </c>
      <c r="I2">
        <f>10^(11.3-2.0126*10^4/D2)</f>
        <v>35.970146950464866</v>
      </c>
      <c r="J2">
        <f>10^((11.3-2.0126*10^4/D2)-1)</f>
        <v>3.5970146950464863</v>
      </c>
    </row>
    <row r="3" spans="1:10" x14ac:dyDescent="0.25">
      <c r="A3">
        <v>5.080115825</v>
      </c>
      <c r="B3">
        <v>-5.7866666670000004</v>
      </c>
      <c r="D3">
        <v>1968.4590559999999</v>
      </c>
      <c r="E3" s="1">
        <f t="shared" ref="E3:E8" si="0">10^(B3)*10000</f>
        <v>1.634305841468757E-2</v>
      </c>
      <c r="F3" s="1">
        <f t="shared" ref="F3:F8" si="1">E3*SQRT(2*PI()*0.0718*8.31446*D3)</f>
        <v>1.4043187886526931</v>
      </c>
      <c r="G3">
        <f t="shared" ref="G3:G8" si="2">EXP(25.93 - 50390/D3)</f>
        <v>1.3927724946351798</v>
      </c>
      <c r="H3">
        <f t="shared" ref="H3:H8" si="3">EXP(11.3-2.0126*10^4/D3)</f>
        <v>2.9322172922934069</v>
      </c>
      <c r="I3">
        <f t="shared" ref="I3:I8" si="4">10^(11.3-2.0126*10^4/D3)</f>
        <v>11.905808474181356</v>
      </c>
      <c r="J3">
        <f t="shared" ref="J3:J8" si="5">10^((11.3-2.0126*10^4/D3)-1)</f>
        <v>1.1905808474181356</v>
      </c>
    </row>
    <row r="4" spans="1:10" x14ac:dyDescent="0.25">
      <c r="A4">
        <v>5.3146747469999998</v>
      </c>
      <c r="B4">
        <v>-6.32</v>
      </c>
      <c r="D4">
        <v>1881.5826890000001</v>
      </c>
      <c r="E4" s="1">
        <f t="shared" si="0"/>
        <v>4.7863009232263741E-3</v>
      </c>
      <c r="F4" s="1">
        <f t="shared" si="1"/>
        <v>0.40209700181720415</v>
      </c>
      <c r="G4">
        <f t="shared" si="2"/>
        <v>0.4271388915071529</v>
      </c>
      <c r="H4">
        <f t="shared" si="3"/>
        <v>1.8288468029977487</v>
      </c>
      <c r="I4">
        <f t="shared" si="4"/>
        <v>4.0150005205477921</v>
      </c>
      <c r="J4">
        <f t="shared" si="5"/>
        <v>0.40150005205477912</v>
      </c>
    </row>
    <row r="5" spans="1:10" x14ac:dyDescent="0.25">
      <c r="A5">
        <v>5.6058424240000004</v>
      </c>
      <c r="B5">
        <v>-6.96</v>
      </c>
      <c r="D5">
        <v>1783.8532090000001</v>
      </c>
      <c r="E5" s="1">
        <f t="shared" si="0"/>
        <v>1.0964781961431838E-3</v>
      </c>
      <c r="F5" s="1">
        <f t="shared" si="1"/>
        <v>8.969097341653455E-2</v>
      </c>
      <c r="G5">
        <f t="shared" si="2"/>
        <v>9.8486087696128558E-2</v>
      </c>
      <c r="H5">
        <f t="shared" si="3"/>
        <v>1.0178387780299463</v>
      </c>
      <c r="I5">
        <f t="shared" si="4"/>
        <v>1.0415533840548161</v>
      </c>
      <c r="J5">
        <f t="shared" si="5"/>
        <v>0.10415533840548159</v>
      </c>
    </row>
    <row r="6" spans="1:10" x14ac:dyDescent="0.25">
      <c r="A6">
        <v>5.7433346800000002</v>
      </c>
      <c r="B6">
        <v>-7.2533333329999996</v>
      </c>
      <c r="D6">
        <v>1741.1487500000001</v>
      </c>
      <c r="E6" s="1">
        <f t="shared" si="0"/>
        <v>5.5804171790530888E-4</v>
      </c>
      <c r="F6" s="1">
        <f t="shared" si="1"/>
        <v>4.5097636853446005E-2</v>
      </c>
      <c r="G6">
        <f t="shared" si="2"/>
        <v>4.9258986763046561E-2</v>
      </c>
      <c r="H6">
        <f t="shared" si="3"/>
        <v>0.77179571779913458</v>
      </c>
      <c r="I6">
        <f t="shared" si="4"/>
        <v>0.55076282868306725</v>
      </c>
      <c r="J6">
        <f t="shared" si="5"/>
        <v>5.5076282868306722E-2</v>
      </c>
    </row>
    <row r="7" spans="1:10" x14ac:dyDescent="0.25">
      <c r="A7">
        <v>5.9374464649999998</v>
      </c>
      <c r="B7">
        <v>-7.68</v>
      </c>
      <c r="D7">
        <v>1684.2257119999999</v>
      </c>
      <c r="E7" s="1">
        <f t="shared" si="0"/>
        <v>2.0892961308540368E-4</v>
      </c>
      <c r="F7" s="1">
        <f t="shared" si="1"/>
        <v>1.66061641682777E-2</v>
      </c>
      <c r="G7">
        <f t="shared" si="2"/>
        <v>1.852206162332944E-2</v>
      </c>
      <c r="H7">
        <f t="shared" si="3"/>
        <v>0.52219993066752979</v>
      </c>
      <c r="I7">
        <f t="shared" si="4"/>
        <v>0.22402435959856551</v>
      </c>
      <c r="J7">
        <f t="shared" si="5"/>
        <v>2.2402435959856543E-2</v>
      </c>
    </row>
    <row r="8" spans="1:10" x14ac:dyDescent="0.25">
      <c r="A8">
        <v>6.1234666669999998</v>
      </c>
      <c r="B8">
        <v>-8.08</v>
      </c>
      <c r="D8">
        <v>1633.061882</v>
      </c>
      <c r="E8" s="1">
        <f t="shared" si="0"/>
        <v>8.3176377110267023E-5</v>
      </c>
      <c r="F8" s="1">
        <f t="shared" si="1"/>
        <v>6.5098428008912813E-3</v>
      </c>
      <c r="G8">
        <f t="shared" si="2"/>
        <v>7.2543895633021714E-3</v>
      </c>
      <c r="H8">
        <f t="shared" si="3"/>
        <v>0.35912347270030981</v>
      </c>
      <c r="I8">
        <f t="shared" si="4"/>
        <v>9.4604323713669669E-2</v>
      </c>
      <c r="J8">
        <f t="shared" si="5"/>
        <v>9.460432371366961E-3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6AB9-8B80-425A-BD7D-82836A637DC5}">
  <dimension ref="A1:G7"/>
  <sheetViews>
    <sheetView tabSelected="1" workbookViewId="0">
      <selection activeCell="G1" sqref="G1"/>
    </sheetView>
  </sheetViews>
  <sheetFormatPr defaultRowHeight="15" x14ac:dyDescent="0.25"/>
  <cols>
    <col min="2" max="2" width="15.42578125" customWidth="1"/>
    <col min="3" max="3" width="16.42578125" customWidth="1"/>
    <col min="4" max="4" width="13.5703125" customWidth="1"/>
    <col min="5" max="5" width="21.140625" customWidth="1"/>
    <col min="6" max="6" width="14.5703125" customWidth="1"/>
    <col min="7" max="7" width="38.28515625" customWidth="1"/>
  </cols>
  <sheetData>
    <row r="1" spans="1:7" x14ac:dyDescent="0.25">
      <c r="A1" t="s">
        <v>0</v>
      </c>
      <c r="B1" t="s">
        <v>7</v>
      </c>
      <c r="C1" t="s">
        <v>3</v>
      </c>
      <c r="D1" t="s">
        <v>4</v>
      </c>
      <c r="E1" t="s">
        <v>6</v>
      </c>
      <c r="F1" t="s">
        <v>8</v>
      </c>
      <c r="G1" t="s">
        <v>12</v>
      </c>
    </row>
    <row r="2" spans="1:7" x14ac:dyDescent="0.25">
      <c r="A2">
        <v>4.7813596629142801</v>
      </c>
      <c r="B2">
        <f>1/A2*10000</f>
        <v>2091.4552982832743</v>
      </c>
      <c r="C2">
        <v>1.6775342826330701E-4</v>
      </c>
      <c r="D2">
        <f>10000*C2</f>
        <v>1.6775342826330701</v>
      </c>
      <c r="E2">
        <f>D2*SQRT(2*PI()*0.055845*8.31446*B2)</f>
        <v>131.03726006585563</v>
      </c>
      <c r="F2">
        <f>EXP(26.5-45210/B2)</f>
        <v>132.08860718813861</v>
      </c>
      <c r="G2">
        <f>10^(11.5-19630/B2)</f>
        <v>130.07414554362003</v>
      </c>
    </row>
    <row r="3" spans="1:7" x14ac:dyDescent="0.25">
      <c r="A3">
        <v>5.0217623330069001</v>
      </c>
      <c r="B3">
        <f t="shared" ref="B3:B7" si="0">1/A3*10000</f>
        <v>1991.3327905369549</v>
      </c>
      <c r="C3">
        <v>5.81948440370619E-5</v>
      </c>
      <c r="D3">
        <f t="shared" ref="D3:D7" si="1">10000*C3</f>
        <v>0.58194844037061899</v>
      </c>
      <c r="E3">
        <f t="shared" ref="E3:E7" si="2">D3*SQRT(2*PI()*0.055845*8.31446*B3)</f>
        <v>44.356322984295332</v>
      </c>
      <c r="F3">
        <f t="shared" ref="F3:F7" si="3">EXP(26.5-45210/B3)</f>
        <v>44.550015082805274</v>
      </c>
      <c r="G3">
        <f t="shared" ref="G3:G7" si="4">10^(11.5-19630/B3)</f>
        <v>43.881406605559583</v>
      </c>
    </row>
    <row r="4" spans="1:7" x14ac:dyDescent="0.25">
      <c r="A4">
        <v>5.2843738489043801</v>
      </c>
      <c r="B4">
        <f t="shared" si="0"/>
        <v>1892.3717900983331</v>
      </c>
      <c r="C4">
        <v>1.7944560104565599E-5</v>
      </c>
      <c r="D4">
        <f t="shared" si="1"/>
        <v>0.17944560104565599</v>
      </c>
      <c r="E4">
        <f t="shared" si="2"/>
        <v>13.333223376707162</v>
      </c>
      <c r="F4">
        <f t="shared" si="3"/>
        <v>13.590157657692417</v>
      </c>
      <c r="G4">
        <f t="shared" si="4"/>
        <v>13.389801371532043</v>
      </c>
    </row>
    <row r="5" spans="1:7" x14ac:dyDescent="0.25">
      <c r="A5">
        <v>5.5731157968501499</v>
      </c>
      <c r="B5">
        <f t="shared" si="0"/>
        <v>1794.3284088322489</v>
      </c>
      <c r="C5">
        <v>4.9190779995484796E-6</v>
      </c>
      <c r="D5">
        <f t="shared" si="1"/>
        <v>4.9190779995484796E-2</v>
      </c>
      <c r="E5">
        <f t="shared" si="2"/>
        <v>3.5590474781220718</v>
      </c>
      <c r="F5">
        <f t="shared" si="3"/>
        <v>3.6837950428522164</v>
      </c>
      <c r="G5">
        <f t="shared" si="4"/>
        <v>3.6305606045439478</v>
      </c>
    </row>
    <row r="6" spans="1:7" x14ac:dyDescent="0.25">
      <c r="A6">
        <v>5.89974395141365</v>
      </c>
      <c r="B6">
        <f t="shared" si="0"/>
        <v>1694.9888134728083</v>
      </c>
      <c r="C6">
        <v>1.10808969085993E-6</v>
      </c>
      <c r="D6">
        <f t="shared" si="1"/>
        <v>1.10808969085993E-2</v>
      </c>
      <c r="E6">
        <f t="shared" si="2"/>
        <v>0.77921524108358475</v>
      </c>
      <c r="F6">
        <f t="shared" si="3"/>
        <v>0.84135431615219503</v>
      </c>
      <c r="G6">
        <f t="shared" si="4"/>
        <v>0.82947370555269306</v>
      </c>
    </row>
    <row r="7" spans="1:7" x14ac:dyDescent="0.25">
      <c r="A7">
        <v>6.2211478163996796</v>
      </c>
      <c r="B7">
        <f t="shared" si="0"/>
        <v>1607.4204142262654</v>
      </c>
      <c r="C7" s="1">
        <v>2.5963215972181998E-7</v>
      </c>
      <c r="D7">
        <f t="shared" si="1"/>
        <v>2.5963215972181998E-3</v>
      </c>
      <c r="E7">
        <f t="shared" si="2"/>
        <v>0.17779614149400005</v>
      </c>
      <c r="F7">
        <f t="shared" si="3"/>
        <v>0.19675238339310983</v>
      </c>
      <c r="G7">
        <f t="shared" si="4"/>
        <v>0.19403802091697159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3BA8-CAEB-4779-8B2B-E2DA7E5366CE}">
  <dimension ref="A1:F6"/>
  <sheetViews>
    <sheetView workbookViewId="0">
      <selection activeCell="F2" sqref="F2"/>
    </sheetView>
  </sheetViews>
  <sheetFormatPr defaultRowHeight="15" x14ac:dyDescent="0.25"/>
  <cols>
    <col min="1" max="2" width="19.140625" customWidth="1"/>
    <col min="3" max="3" width="15.7109375" customWidth="1"/>
    <col min="4" max="4" width="16.28515625" customWidth="1"/>
    <col min="5" max="5" width="21.140625" customWidth="1"/>
    <col min="6" max="6" width="13.57031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8</v>
      </c>
    </row>
    <row r="2" spans="1:6" x14ac:dyDescent="0.25">
      <c r="A2">
        <v>5.0276011726510399</v>
      </c>
      <c r="B2">
        <f>1/A2*10000</f>
        <v>1989.0201423290359</v>
      </c>
      <c r="C2">
        <v>1.0980839744828899E-6</v>
      </c>
      <c r="D2">
        <f>C2*10000</f>
        <v>1.0980839744828899E-2</v>
      </c>
      <c r="E2">
        <f>D2*SQRT(2*PI()*0.2315*8.31446*B2)</f>
        <v>1.7030900044415427</v>
      </c>
      <c r="F2">
        <f>EXP(27.74-54120/B2)</f>
        <v>1.6999901443642464</v>
      </c>
    </row>
    <row r="3" spans="1:6" x14ac:dyDescent="0.25">
      <c r="A3">
        <v>5.2913351617569901</v>
      </c>
      <c r="B3">
        <f t="shared" ref="B3:B6" si="0">1/A3*10000</f>
        <v>1889.8821742147015</v>
      </c>
      <c r="C3" s="1">
        <v>2.7032718289184597E-7</v>
      </c>
      <c r="D3">
        <f t="shared" ref="D3:D6" si="1">C3*10000</f>
        <v>2.7032718289184596E-3</v>
      </c>
      <c r="E3">
        <f t="shared" ref="E3:E6" si="2">D3*SQRT(2*PI()*0.2315*8.31446*B3)</f>
        <v>0.40868579131143623</v>
      </c>
      <c r="F3">
        <f t="shared" ref="F3:F6" si="3">EXP(27.74-54120/B3)</f>
        <v>0.4079111510084496</v>
      </c>
    </row>
    <row r="4" spans="1:6" x14ac:dyDescent="0.25">
      <c r="A4">
        <v>5.5811860604819703</v>
      </c>
      <c r="B4">
        <f t="shared" si="0"/>
        <v>1791.7338522013792</v>
      </c>
      <c r="C4" s="1">
        <v>5.9119878129203802E-8</v>
      </c>
      <c r="D4">
        <f t="shared" si="1"/>
        <v>5.9119878129203804E-4</v>
      </c>
      <c r="E4">
        <f t="shared" si="2"/>
        <v>8.7026744095048639E-2</v>
      </c>
      <c r="F4">
        <f t="shared" si="3"/>
        <v>8.4976633581180683E-2</v>
      </c>
    </row>
    <row r="5" spans="1:6" x14ac:dyDescent="0.25">
      <c r="A5">
        <v>5.9049790421249897</v>
      </c>
      <c r="B5">
        <f t="shared" si="0"/>
        <v>1693.4861120864132</v>
      </c>
      <c r="C5" s="1">
        <v>1.0612334302997301E-8</v>
      </c>
      <c r="D5">
        <f t="shared" si="1"/>
        <v>1.0612334302997301E-4</v>
      </c>
      <c r="E5">
        <f t="shared" si="2"/>
        <v>1.5187426813244984E-2</v>
      </c>
      <c r="F5">
        <f t="shared" si="3"/>
        <v>1.4731804130800984E-2</v>
      </c>
    </row>
    <row r="6" spans="1:6" x14ac:dyDescent="0.25">
      <c r="A6">
        <v>6.2170252641952199</v>
      </c>
      <c r="B6">
        <f t="shared" si="0"/>
        <v>1608.4863057564683</v>
      </c>
      <c r="C6" s="1">
        <v>2.0616295558676399E-9</v>
      </c>
      <c r="D6">
        <f t="shared" si="1"/>
        <v>2.06162955586764E-5</v>
      </c>
      <c r="E6">
        <f t="shared" si="2"/>
        <v>2.8754231942910609E-3</v>
      </c>
      <c r="F6">
        <f t="shared" si="3"/>
        <v>2.7215853210849385E-3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wustite data</vt:lpstr>
      <vt:lpstr>iron data</vt:lpstr>
      <vt:lpstr>magnetite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</cp:lastModifiedBy>
  <dcterms:created xsi:type="dcterms:W3CDTF">2018-10-17T20:34:39Z</dcterms:created>
  <dcterms:modified xsi:type="dcterms:W3CDTF">2019-03-11T18:24:30Z</dcterms:modified>
</cp:coreProperties>
</file>