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<sst xmlns="http://schemas.openxmlformats.org/spreadsheetml/2006/main" count="419" uniqueCount="399">
  <si>
    <t>ru</t>
  </si>
  <si>
    <t xml:space="preserve">no	</t>
  </si>
  <si>
    <t>fl</t>
  </si>
  <si>
    <t>ja</t>
  </si>
  <si>
    <t>cancel</t>
  </si>
  <si>
    <t>Отмена</t>
  </si>
  <si>
    <t>apps_delete_dialog_message</t>
  </si>
  <si>
    <t>Удаление нельзя будет отменить</t>
  </si>
  <si>
    <t>base_memory_used</t>
  </si>
  <si>
    <t>Использовано1002из1008</t>
  </si>
  <si>
    <t>junk_optimization_description</t>
  </si>
  <si>
    <t>Проверяем какие приложения используют ОЗУ, нагревают ЦП и увеличивают расход заряда батареи…</t>
  </si>
  <si>
    <t>battery_scanning_message</t>
  </si>
  <si>
    <t>Ищем оптимальные способы экономии энергии...</t>
  </si>
  <si>
    <t>junk_files_clean_title</t>
  </si>
  <si>
    <t>Очистка</t>
  </si>
  <si>
    <t>ultra_energy_saving_adv_title</t>
  </si>
  <si>
    <t>Ультра-экономия энергии активирует слудующие ограничения:</t>
  </si>
  <si>
    <t>junk_optimization_app_data</t>
  </si>
  <si>
    <t>Данные приложений</t>
  </si>
  <si>
    <t>dialog_power_safe_mode_title</t>
  </si>
  <si>
    <t>Включите режим энергесбережения в настройках</t>
  </si>
  <si>
    <t>dark_theme</t>
  </si>
  <si>
    <t>Тёмная тема</t>
  </si>
  <si>
    <t>settings_battery_description</t>
  </si>
  <si>
    <t>Напомнить, что можно включить экономию энергии, когда остается менее 20% заряда</t>
  </si>
  <si>
    <t>apps_deleting_message</t>
  </si>
  <si>
    <t>Удаляем приложения...</t>
  </si>
  <si>
    <t>battery_energy_saving_description</t>
  </si>
  <si>
    <t>Ограничивать фоновую активность и отключать синхронизацию.</t>
  </si>
  <si>
    <t>junk_files_selected_files</t>
  </si>
  <si>
    <t>Выбрано10014файлов (1009)</t>
  </si>
  <si>
    <t>safety_scanning_message</t>
  </si>
  <si>
    <t>Сканируем доступы приложений к вашим данным, ищем угрозы, оцениваем безопасность...</t>
  </si>
  <si>
    <t>apps_delete_dialog_title</t>
  </si>
  <si>
    <t>Вы уверены, что хотите удалить выбранные приложения?</t>
  </si>
  <si>
    <t>base_internal_memory</t>
  </si>
  <si>
    <t>Внутренняя память</t>
  </si>
  <si>
    <t>pass</t>
  </si>
  <si>
    <t>Пропустить</t>
  </si>
  <si>
    <t>onboarding_scan_description</t>
  </si>
  <si>
    <t>Мы покажем, что можно безопасно удалить для освобождения места на диске.</t>
  </si>
  <si>
    <t>energy_saving_1_adv</t>
  </si>
  <si>
    <t>Заморозка фоновых прилоений</t>
  </si>
  <si>
    <t>version</t>
  </si>
  <si>
    <t>Версия10012</t>
  </si>
  <si>
    <t>app_search</t>
  </si>
  <si>
    <t>Поиск приложений</t>
  </si>
  <si>
    <t>tutorial_optimization_description</t>
  </si>
  <si>
    <t>Тут мы поможем вам освободить оперативную память.10011001Это ускорит работу вашего телефона, охладит центральный процессор и сэкономит вам заряд батареи.10011001Очень полезная функция :)</t>
  </si>
  <si>
    <t>safety_hint</t>
  </si>
  <si>
    <t>Чтобы проверить какие доступы есть у приложения, просто нажмите на него10011001 Запретите доступы тем приложениям, которым вы не доверяете.10011001 Будьте в безопасности :)</t>
  </si>
  <si>
    <t>junk_info_start_clean</t>
  </si>
  <si>
    <t>Начать очистку</t>
  </si>
  <si>
    <t>optimization_permission</t>
  </si>
  <si>
    <t>10096Для проведения оптимизации нам нужен доступ к 10046последним запущенным приложениям1004710097</t>
  </si>
  <si>
    <t>ultra_energy_saving_description</t>
  </si>
  <si>
    <t>Ограничивать большинство энергоемких функций, чтобы сделать основные функции] (например звонки, SMS и избранные приложения доступными как мложно дольше.</t>
  </si>
  <si>
    <t>tutorial_optimization_title</t>
  </si>
  <si>
    <t>Оптимизация</t>
  </si>
  <si>
    <t>scanning</t>
  </si>
  <si>
    <t>Сканирование</t>
  </si>
  <si>
    <t>battery</t>
  </si>
  <si>
    <t>Батарея</t>
  </si>
  <si>
    <t>settings_remind_enable_power_safety</t>
  </si>
  <si>
    <t>У Вас осталось менее 20% заряда. Не забудьте включить режим энергосбережения!</t>
  </si>
  <si>
    <t>battery_remaining_time_label</t>
  </si>
  <si>
    <t>Оставшееся время |</t>
  </si>
  <si>
    <t>minutes_ago</t>
  </si>
  <si>
    <t>минут назад</t>
  </si>
  <si>
    <t>sn</t>
  </si>
  <si>
    <t>Вс</t>
  </si>
  <si>
    <t>ultra_energy_saving_3_adv</t>
  </si>
  <si>
    <t>Разрешить нормальную работу избранных приложений (избранные приложения можно назначить в настройках)</t>
  </si>
  <si>
    <t>decrease_brightness</t>
  </si>
  <si>
    <t>Уменьшить яркость</t>
  </si>
  <si>
    <t>junk_scanning_description</t>
  </si>
  <si>
    <t>Ищем ненужные файлы, кэш и прочий мусор…</t>
  </si>
  <si>
    <t>apps</t>
  </si>
  <si>
    <t>Приложения</t>
  </si>
  <si>
    <t>st</t>
  </si>
  <si>
    <t>Cб</t>
  </si>
  <si>
    <t>onboarding_continue</t>
  </si>
  <si>
    <t>Продолжить</t>
  </si>
  <si>
    <t>optimization_outcome_message</t>
  </si>
  <si>
    <t>Успех!1001Получилось освободить10010оперативной памяти</t>
  </si>
  <si>
    <t>notification_setup_notifications</t>
  </si>
  <si>
    <t>Настроить уведомления</t>
  </si>
  <si>
    <t>everyday</t>
  </si>
  <si>
    <t>Ежедневно</t>
  </si>
  <si>
    <t>app_name</t>
  </si>
  <si>
    <t>Супер Клинер</t>
  </si>
  <si>
    <t>main_menu_optimization_item_charger</t>
  </si>
  <si>
    <t>Питание</t>
  </si>
  <si>
    <t>support_email</t>
  </si>
  <si>
    <t>th</t>
  </si>
  <si>
    <t>Чт</t>
  </si>
  <si>
    <t>settings_remind_delete_apk</t>
  </si>
  <si>
    <t>Не забудьте удалить APK файл после установки приложения!</t>
  </si>
  <si>
    <t>apps_deleting</t>
  </si>
  <si>
    <t>Удаление приложений</t>
  </si>
  <si>
    <t>tutorial_okay</t>
  </si>
  <si>
    <t>Хорошо!</t>
  </si>
  <si>
    <t>tu</t>
  </si>
  <si>
    <t>Вт</t>
  </si>
  <si>
    <t>settings_app_uninstall_description</t>
  </si>
  <si>
    <t>Напомнить, что после удаления можно удалить остаточные файлы</t>
  </si>
  <si>
    <t>every_day</t>
  </si>
  <si>
    <t>Каждый день</t>
  </si>
  <si>
    <t>junk_files_apks</t>
  </si>
  <si>
    <t>Ненужные APK</t>
  </si>
  <si>
    <t>sort_by_count</t>
  </si>
  <si>
    <t>Сортировать по количеству</t>
  </si>
  <si>
    <t>power_safe_mode</t>
  </si>
  <si>
    <t>Режим энергосбережения</t>
  </si>
  <si>
    <t>notification_background_channel</t>
  </si>
  <si>
    <t>Канал для главного уведомления</t>
  </si>
  <si>
    <t>support_description_header</t>
  </si>
  <si>
    <t>Опишите вашу проблему, мы будем рады помочь</t>
  </si>
  <si>
    <t>app_notification_channel_desc</t>
  </si>
  <si>
    <t>Канал для уведомлений приложения</t>
  </si>
  <si>
    <t>cleaning_done_ram_space_freed</t>
  </si>
  <si>
    <t>Успех! Получилось освободить10010оперативной памяти</t>
  </si>
  <si>
    <t>junk_files_safe_delete</t>
  </si>
  <si>
    <t>Безопасное удаление</t>
  </si>
  <si>
    <t>repeating</t>
  </si>
  <si>
    <t>Повтор</t>
  </si>
  <si>
    <t>main_menu_optimization_item_in_progress</t>
  </si>
  <si>
    <t>В разработке</t>
  </si>
  <si>
    <t>battery_disable_automatically_description</t>
  </si>
  <si>
    <t>Автоматически отключать Экономию энергии, когда уровень заряда более 60%.</t>
  </si>
  <si>
    <t>cleaning_done_storage_space_freed</t>
  </si>
  <si>
    <t>Успех! Теперь у вас на10010больше сводной памяти</t>
  </si>
  <si>
    <t>notifications_enable_dnd</t>
  </si>
  <si>
    <t>Включить режим “Не беспокоить”</t>
  </si>
  <si>
    <t>optimization_info_free</t>
  </si>
  <si>
    <t>Свободно</t>
  </si>
  <si>
    <t>main_menu_optimization_item_junk</t>
  </si>
  <si>
    <t>never</t>
  </si>
  <si>
    <t>Никогда</t>
  </si>
  <si>
    <t>optimization_cleaning_cleaning_ram</t>
  </si>
  <si>
    <t>Очищаем ОЗУ…</t>
  </si>
  <si>
    <t>tutorial_junk_title</t>
  </si>
  <si>
    <t>junk_info_title</t>
  </si>
  <si>
    <t>onboarding_we_will_help_you</t>
  </si>
  <si>
    <t>Мы поможем вам с первой очисткой</t>
  </si>
  <si>
    <t>support</t>
  </si>
  <si>
    <t>Поддержка</t>
  </si>
  <si>
    <t>manage_notification_permission_message</t>
  </si>
  <si>
    <t>10096Нам нужно разрешение на 10046управление уведомлениями10047, чтобы включить или выключить режим "не беспокоить"10097</t>
  </si>
  <si>
    <t>allow</t>
  </si>
  <si>
    <t>Разрешить</t>
  </si>
  <si>
    <t>passed_notifications</t>
  </si>
  <si>
    <t>10011пропущенных уведомлений</t>
  </si>
  <si>
    <t>junk_info_legend_format</t>
  </si>
  <si>
    <t>notification_settings</t>
  </si>
  <si>
    <t>Настройки напоминаний</t>
  </si>
  <si>
    <t>junk_files_clean</t>
  </si>
  <si>
    <t>Очистить</t>
  </si>
  <si>
    <t>go_to_settings</t>
  </si>
  <si>
    <t>Перейти в настройки</t>
  </si>
  <si>
    <t>ultra_energy_saving_2_adv</t>
  </si>
  <si>
    <t>"Ограничить потребление энергии (синхронизация, GPS, вибрация, Активный экран и т. д.) "</t>
  </si>
  <si>
    <t>fr</t>
  </si>
  <si>
    <t>Пт</t>
  </si>
  <si>
    <t>setting_optimization_description</t>
  </si>
  <si>
    <t>Напоминать, когда оперативная память заполнена</t>
  </si>
  <si>
    <t>junk_optimization_empty_directories</t>
  </si>
  <si>
    <t>Пустые папки</t>
  </si>
  <si>
    <t>wd</t>
  </si>
  <si>
    <t>Ср</t>
  </si>
  <si>
    <t>battery_disable_automatically</t>
  </si>
  <si>
    <t>Отключать автоматически</t>
  </si>
  <si>
    <t>junk_files_group_description</t>
  </si>
  <si>
    <t>1005/1007•10024/10027элементов</t>
  </si>
  <si>
    <t>cleaning_done_go_to_main</t>
  </si>
  <si>
    <t>На главный экран</t>
  </si>
  <si>
    <t>onboarding_start_cleaning</t>
  </si>
  <si>
    <t>every</t>
  </si>
  <si>
    <t>Каждый</t>
  </si>
  <si>
    <t>notification_clean_junk</t>
  </si>
  <si>
    <t>Очистить мусор</t>
  </si>
  <si>
    <t>discharge_notifications_description</t>
  </si>
  <si>
    <t>Получать уведомления о быстром разряде батареи</t>
  </si>
  <si>
    <t>settings_remind_cleaning</t>
  </si>
  <si>
    <t>Очистка не выполнялась уже более 24 часов!</t>
  </si>
  <si>
    <t>onboarding_scan_title</t>
  </si>
  <si>
    <t>Сканирование на наличие ненужных файлов</t>
  </si>
  <si>
    <t>optimization_cleaning_freed_space</t>
  </si>
  <si>
    <t>Освобождено10010оперативной памяти</t>
  </si>
  <si>
    <t>settings_remind_clean_remaining_files</t>
  </si>
  <si>
    <t>Не забудьте удалить остаточные файлы!</t>
  </si>
  <si>
    <t>junk_files_thumbnails</t>
  </si>
  <si>
    <t>Миниатюры</t>
  </si>
  <si>
    <t>apps_scanning_message</t>
  </si>
  <si>
    <t>Сортируем все ваши приложения, чтобы вам было удобно их просматривать и удалять...</t>
  </si>
  <si>
    <t>notification_safe_energy</t>
  </si>
  <si>
    <t>Экономить энергию</t>
  </si>
  <si>
    <t>system_apps</t>
  </si>
  <si>
    <t>Системные приложения</t>
  </si>
  <si>
    <t>time</t>
  </si>
  <si>
    <t>Время</t>
  </si>
  <si>
    <t>junk_optimization_apks</t>
  </si>
  <si>
    <t>base_ram_memory</t>
  </si>
  <si>
    <t>Оперативная память</t>
  </si>
  <si>
    <t>support_user_email</t>
  </si>
  <si>
    <t>Оставьте вашу электронную почту, чтобы мы могли вам ответить</t>
  </si>
  <si>
    <t>battery_fast_discharging_message</t>
  </si>
  <si>
    <t>Мобильный телефон быстро разряжается! Закройте приложения, которые потребляют большое количество энергии аккумулятора.</t>
  </si>
  <si>
    <t>optimization_info_total</t>
  </si>
  <si>
    <t>Общий объем оперативной памяти</t>
  </si>
  <si>
    <t>energy_saving_3_adv</t>
  </si>
  <si>
    <t>Отключить службы и функции с высоким энергопотреблением</t>
  </si>
  <si>
    <t>sort_by_size</t>
  </si>
  <si>
    <t>Сортировать по размеру</t>
  </si>
  <si>
    <t>main_menu_optimization_item_security</t>
  </si>
  <si>
    <t>Безопасность</t>
  </si>
  <si>
    <t>settings_chosen_app_message</t>
  </si>
  <si>
    <t>Выбранные приложения не будут закрыты или заморожены в фоновой активности во время оптимизации, а также будут работать без ограничений в режиме экономии и ультра-экономии энергии</t>
  </si>
  <si>
    <t>notifications_missed</t>
  </si>
  <si>
    <t>Пропущенные уведомления</t>
  </si>
  <si>
    <t>battery_remind_disable_power_safety_mode_in_time</t>
  </si>
  <si>
    <t>Пора выключить режим энергосбережения.</t>
  </si>
  <si>
    <t>junk_optimization_done</t>
  </si>
  <si>
    <t>Готово</t>
  </si>
  <si>
    <t>notification_hint</t>
  </si>
  <si>
    <t>Чтобы не получать уведомления от приложения просто нажмите на переключатель1001Уведомления от выбранных приложений не будут вас беспокоить, а просмотреть их вы всегда можете во вкладке “Пропущенные уведомления”</t>
  </si>
  <si>
    <t>every_7_days</t>
  </si>
  <si>
    <t>Каждые 7 дней</t>
  </si>
  <si>
    <t>safety</t>
  </si>
  <si>
    <t>permissions</t>
  </si>
  <si>
    <t>Разрешения</t>
  </si>
  <si>
    <t>hours_short</t>
  </si>
  <si>
    <t>ч</t>
  </si>
  <si>
    <t>battery_remind_disable_power_safety_mode</t>
  </si>
  <si>
    <t>Уроваень заряда более 60%. Можно отключить режим экономии энергии</t>
  </si>
  <si>
    <t>base_scanning_title</t>
  </si>
  <si>
    <t>discharge_notifications</t>
  </si>
  <si>
    <t>Уведомлять о разряде</t>
  </si>
  <si>
    <t>orboarding_scanned_done</t>
  </si>
  <si>
    <t>Сканирование завершено</t>
  </si>
  <si>
    <t>settings_chosen_apps</t>
  </si>
  <si>
    <t>Избранные приложения</t>
  </si>
  <si>
    <t>main_menu_drawer_rate_app</t>
  </si>
  <si>
    <t>Оцените наше приложение</t>
  </si>
  <si>
    <t>optimization_info_bottom_sheet_description</t>
  </si>
  <si>
    <t>Приложения, которые прямо сейчас занимают ОЗУ, нагревают ЦП и увеличивают расход заряда батареи</t>
  </si>
  <si>
    <t>ultra_energy_saving_change_settings_for_decrease_brightness</t>
  </si>
  <si>
    <t>10096Позвольте нам 10046изменять системные настройки10047, чтобы мы могли уменьшить яркость10097</t>
  </si>
  <si>
    <t>energy_saving_title</t>
  </si>
  <si>
    <t>Экономия энергии активирует следующие ограничения:</t>
  </si>
  <si>
    <t>notifications</t>
  </si>
  <si>
    <t>Уведомления</t>
  </si>
  <si>
    <t>open_settings</t>
  </si>
  <si>
    <t>Открыть настройки</t>
  </si>
  <si>
    <t>apps_search_among_apps</t>
  </si>
  <si>
    <t>Поиск среди10010приложений</t>
  </si>
  <si>
    <t>ultra_energy_saving_1_adv</t>
  </si>
  <si>
    <t>Ограничить фоновую активность</t>
  </si>
  <si>
    <t>battery_saving_energy_mode</t>
  </si>
  <si>
    <t>Режимы экономии энергии</t>
  </si>
  <si>
    <t>main_menu_drawer_share</t>
  </si>
  <si>
    <t>Поделиться</t>
  </si>
  <si>
    <t>installed_apps</t>
  </si>
  <si>
    <t>Установленные приложения</t>
  </si>
  <si>
    <t>junk_info_junk_files</t>
  </si>
  <si>
    <t>Мусорные1001файлы</t>
  </si>
  <si>
    <t>settings_cleaning_description</t>
  </si>
  <si>
    <t>Напомнить, если очистка не выполнялась 24 часа</t>
  </si>
  <si>
    <t>share</t>
  </si>
  <si>
    <t>disable_automatically_description</t>
  </si>
  <si>
    <t>battery_percents_charged</t>
  </si>
  <si>
    <t>10013%% заряжено</t>
  </si>
  <si>
    <t>support_theme</t>
  </si>
  <si>
    <t>do_not_disturb</t>
  </si>
  <si>
    <t>Не беспокоить</t>
  </si>
  <si>
    <t>hours_ago</t>
  </si>
  <si>
    <t>часов назад</t>
  </si>
  <si>
    <t>main_menu_drawer_premium_subscription</t>
  </si>
  <si>
    <t>Премиум подписка</t>
  </si>
  <si>
    <t>junk_info_scan_result</t>
  </si>
  <si>
    <t>Результаты сканирования</t>
  </si>
  <si>
    <t>junk_optimization_free_up_space</t>
  </si>
  <si>
    <t>Освобождаем место на диске…</t>
  </si>
  <si>
    <t>never_remind</t>
  </si>
  <si>
    <t>Никогда не напоминать</t>
  </si>
  <si>
    <t>safety_app_has_not_access</t>
  </si>
  <si>
    <t>У этого приложения нет доступов.</t>
  </si>
  <si>
    <t>main_menu_optimization_item_notification</t>
  </si>
  <si>
    <t>all_apps</t>
  </si>
  <si>
    <t>Все1001приложения</t>
  </si>
  <si>
    <t>junk_info_delete_safe</t>
  </si>
  <si>
    <t>Удалять мусор абсолютно безопасно, мы все проверили</t>
  </si>
  <si>
    <t>share_message</t>
  </si>
  <si>
    <t>Супер-бомбезное приложение! Смотри здесь: ...</t>
  </si>
  <si>
    <t>minutes_short</t>
  </si>
  <si>
    <t>мин</t>
  </si>
  <si>
    <t>apps_installing</t>
  </si>
  <si>
    <t>Установка приложений</t>
  </si>
  <si>
    <t>splash_hello</t>
  </si>
  <si>
    <t>Привет!</t>
  </si>
  <si>
    <t>base_done</t>
  </si>
  <si>
    <t>Готово!</t>
  </si>
  <si>
    <t>junk_files_cache</t>
  </si>
  <si>
    <t>КЭШ</t>
  </si>
  <si>
    <t>before</t>
  </si>
  <si>
    <t>До</t>
  </si>
  <si>
    <t>settings_app_install_description</t>
  </si>
  <si>
    <t>Напомнить, что после установки можно удалить APK</t>
  </si>
  <si>
    <t>apps_there_are_no_selected</t>
  </si>
  <si>
    <t>Не выбрано ни одного приложения</t>
  </si>
  <si>
    <t>apps_chosen_count</t>
  </si>
  <si>
    <t>Выбран1002файл(ов) (1009)</t>
  </si>
  <si>
    <t>junk_optimization_cache</t>
  </si>
  <si>
    <t>privacy_policy_link</t>
  </si>
  <si>
    <t>https://stackoverflow.com/questions/17960599/how-to-remove-padding-around-buttons-in-android</t>
  </si>
  <si>
    <t>main_menu_drawer_support</t>
  </si>
  <si>
    <t>Написать в поддержку</t>
  </si>
  <si>
    <t>energy_saving_2_adv</t>
  </si>
  <si>
    <t>Очистка памяти при блокировке устройства</t>
  </si>
  <si>
    <t>junk_optimization_freed_space</t>
  </si>
  <si>
    <t>Освобождено10010внутренней памяти</t>
  </si>
  <si>
    <t>optimization_info_boost</t>
  </si>
  <si>
    <t>Ускорить</t>
  </si>
  <si>
    <t>sort_by_name</t>
  </si>
  <si>
    <t>Сортировать по имени</t>
  </si>
  <si>
    <t>optimization_info_used</t>
  </si>
  <si>
    <t>Занято</t>
  </si>
  <si>
    <t>battery_power</t>
  </si>
  <si>
    <t>settings</t>
  </si>
  <si>
    <t>Настройки</t>
  </si>
  <si>
    <t>mn</t>
  </si>
  <si>
    <t>Пн</t>
  </si>
  <si>
    <t>safety_app_low_risk</t>
  </si>
  <si>
    <t>Это приложение не имеет доступа к Вашим данным, оно не представляет опасности.</t>
  </si>
  <si>
    <t>junk_optimization_more_free_space</t>
  </si>
  <si>
    <t>Теперь у вас на10010больше свободной памяти</t>
  </si>
  <si>
    <t>dialog_power_safe_mode_message</t>
  </si>
  <si>
    <t>Для использования этой функции, вам необходимо включить “Режим энергосбережения” в настройках телефона</t>
  </si>
  <si>
    <t>main_menu_drawer_privacy</t>
  </si>
  <si>
    <t>Политика конфиденциальности</t>
  </si>
  <si>
    <t>energy_saving</t>
  </si>
  <si>
    <t>Экономия энергии</t>
  </si>
  <si>
    <t>optimization_title</t>
  </si>
  <si>
    <t>send</t>
  </si>
  <si>
    <t>Отправить</t>
  </si>
  <si>
    <t>since</t>
  </si>
  <si>
    <t>С</t>
  </si>
  <si>
    <t>main_menu_optimization_item_application</t>
  </si>
  <si>
    <t>every_3_days</t>
  </si>
  <si>
    <t>Каждые 3 дня</t>
  </si>
  <si>
    <t>junk_optimization_cleaning_complete</t>
  </si>
  <si>
    <t>Очистка завершена!</t>
  </si>
  <si>
    <t>main_menu_optimization_item_optimization</t>
  </si>
  <si>
    <t>notifications_in_sb</t>
  </si>
  <si>
    <t>Уведомления в шторке</t>
  </si>
  <si>
    <t>disable_automatically</t>
  </si>
  <si>
    <t>onboarding_grant_access_title</t>
  </si>
  <si>
    <t>Предоставьте нам доступ</t>
  </si>
  <si>
    <t>junk_optimization_thumbnails</t>
  </si>
  <si>
    <t>delete</t>
  </si>
  <si>
    <t>Удалить</t>
  </si>
  <si>
    <t>ultra_energy_saving</t>
  </si>
  <si>
    <t>Ультра-экономия энергии</t>
  </si>
  <si>
    <t>onboarding_grant_access_description</t>
  </si>
  <si>
    <t>Нам нужно разрешение, чтобы отчистить ненужные файлы.</t>
  </si>
  <si>
    <t>safety_app_has_access</t>
  </si>
  <si>
    <t>У этого приложения есть доступы:</t>
  </si>
  <si>
    <t>apps_deleting_done_message</t>
  </si>
  <si>
    <t>Успех!1001 Мы удалили10014приложений и освободили1008</t>
  </si>
  <si>
    <t>notifications_dnd_schedule_exact_alarm_message</t>
  </si>
  <si>
    <t>Для выполнения данной функции нам нужен доступ к созданию запланированных операций.</t>
  </si>
  <si>
    <t>tutorial_junk_description</t>
  </si>
  <si>
    <t>Эта функция очистит телефон от КЭШа, пустых папок, файлов, которые остаются после удаления и установки приложений и других мусорных файлов.10011001Это позволит освободить место в памяти вашего телефона для чего-то более важного:)</t>
  </si>
  <si>
    <t>cleaning_done_cpu_boosted</t>
  </si>
  <si>
    <t>Успех! Получилось охладить ЦП и ускорить работу телефона</t>
  </si>
  <si>
    <t>battery_remind_enable_power_safety_mode_in_time</t>
  </si>
  <si>
    <t>Пора включить режим энергосбережения.</t>
  </si>
  <si>
    <t>notifications_permissions_message</t>
  </si>
  <si>
    <t>10096Нам нужен доступ к 10046просмотру ваших уведомлений10047, чтобы вы могли выбирать от каких приложений вы не хотите получать уведомления10097</t>
  </si>
  <si>
    <t>splash_welcome</t>
  </si>
  <si>
    <t>Добро пожаловать в</t>
  </si>
  <si>
    <t>safety_app_high_risk</t>
  </si>
  <si>
    <t>Это прилоджение имеет доступ к Вашим данным, что представляет ВЫСОКИЙ риск Вашей конфиденциальности.</t>
  </si>
  <si>
    <t>notification_speedup_working</t>
  </si>
  <si>
    <t>Ускорить работу</t>
  </si>
  <si>
    <t>onboarding_one_more_step</t>
  </si>
  <si>
    <t>До очистки остался еще один шаг</t>
  </si>
  <si>
    <t>junk_files_empty_directories</t>
  </si>
  <si>
    <t>permission_required</t>
  </si>
  <si>
    <t>Нам требуется разрешение</t>
  </si>
  <si>
    <t>support_chooser</t>
  </si>
  <si>
    <t>Написать в техподдержку</t>
  </si>
  <si>
    <t>additional_settings</t>
  </si>
  <si>
    <t>Дополнительные настройки</t>
  </si>
  <si>
    <t>notification_frequency</t>
  </si>
  <si>
    <t>Частота уведомлений</t>
  </si>
  <si>
    <t>battery_use_on_schedule</t>
  </si>
  <si>
    <t>Использовать по расписанию</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</si>
</sst>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8.0"/>
      <color rgb="FF000000"/>
      <name val="Calibri"/>
    </font>
    <font>
      <color rgb="FF000000"/>
      <name val="Arial"/>
    </font>
    <font>
      <sz val="11.0"/>
      <color rgb="FF000000"/>
      <name val="Inconsolata"/>
    </font>
    <font>
      <u/>
      <sz val="8.0"/>
      <color rgb="FF000000"/>
      <name val="Calibri"/>
    </font>
    <font>
      <u/>
      <color rgb="FF0000FF"/>
    </font>
    <font>
      <u/>
      <sz val="11.0"/>
      <color rgb="FF000000"/>
      <name val="Inconsolata"/>
    </font>
  </fonts>
  <fills count="4">
    <fill>
      <patternFill patternType="none"/>
    </fill>
    <fill>
      <patternFill patternType="lightGray"/>
    </fill>
    <fill>
      <patternFill patternType="solid">
        <fgColor rgb="FFFFFFFF"/>
        <bgColor rgb="FFFFFFFF"/>
      </patternFill>
    </fill>
    <fill>
      <patternFill patternType="solid">
        <fgColor rgb="FFE5E5E5"/>
        <bgColor rgb="FFE5E5E5"/>
      </patternFill>
    </fill>
  </fills>
  <borders count="2">
    <border/>
    <border>
      <left style="thin">
        <color rgb="FF9A9A9A"/>
      </left>
      <right style="thin">
        <color rgb="FF9A9A9A"/>
      </right>
      <top style="thin">
        <color rgb="FF9A9A9A"/>
      </top>
      <bottom style="thin">
        <color rgb="FF9A9A9A"/>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readingOrder="0" vertical="bottom"/>
    </xf>
    <xf borderId="1" fillId="0" fontId="1" numFmtId="0" xfId="0" applyAlignment="1" applyBorder="1" applyFont="1">
      <alignment readingOrder="0" vertical="bottom"/>
    </xf>
    <xf borderId="0" fillId="2" fontId="3" numFmtId="0" xfId="0" applyAlignment="1" applyFill="1" applyFont="1">
      <alignment horizontal="left" readingOrder="0"/>
    </xf>
    <xf borderId="0" fillId="0" fontId="1" numFmtId="0" xfId="0" applyAlignment="1" applyFont="1">
      <alignment readingOrder="0" shrinkToFit="0" wrapText="0"/>
    </xf>
    <xf borderId="0" fillId="0" fontId="1" numFmtId="0" xfId="0" applyAlignment="1" applyFont="1">
      <alignment shrinkToFit="0" wrapText="0"/>
    </xf>
    <xf borderId="1" fillId="0" fontId="1" numFmtId="0" xfId="0" applyAlignment="1" applyBorder="1" applyFont="1">
      <alignment vertical="bottom"/>
    </xf>
    <xf borderId="0" fillId="3" fontId="4" numFmtId="0" xfId="0" applyFill="1" applyFont="1"/>
    <xf borderId="0" fillId="2" fontId="4" numFmtId="0" xfId="0" applyFont="1"/>
    <xf borderId="1" fillId="0" fontId="5" numFmtId="0" xfId="0" applyAlignment="1" applyBorder="1" applyFont="1">
      <alignment readingOrder="0" vertical="bottom"/>
    </xf>
    <xf borderId="1" fillId="0" fontId="6" numFmtId="0" xfId="0" applyAlignment="1" applyBorder="1" applyFont="1">
      <alignment vertical="bottom"/>
    </xf>
    <xf borderId="0" fillId="3"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ackoverflow.com/questions/17960599/how-to-remove-padding-around-buttons-in-android"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0"/>
    <col customWidth="1" min="3" max="3" width="41.43"/>
    <col customWidth="1" min="4" max="4" width="36.14"/>
    <col customWidth="1" min="5" max="5" width="27.86"/>
    <col customWidth="1" min="7" max="7" width="141.71"/>
    <col customWidth="1" min="8" max="8" width="82.57"/>
  </cols>
  <sheetData>
    <row r="1">
      <c r="A1" s="1"/>
      <c r="B1" s="2" t="s">
        <v>0</v>
      </c>
      <c r="C1" s="3" t="s">
        <v>1</v>
      </c>
      <c r="D1" s="4" t="s">
        <v>2</v>
      </c>
      <c r="E1" s="3" t="s">
        <v>3</v>
      </c>
      <c r="F1" s="5"/>
      <c r="G1" s="5"/>
      <c r="H1" s="5"/>
      <c r="I1" s="5"/>
      <c r="J1" s="5"/>
      <c r="K1" s="5"/>
      <c r="L1" s="6"/>
      <c r="M1" s="6"/>
      <c r="N1" s="6"/>
      <c r="O1" s="6"/>
      <c r="P1" s="6"/>
      <c r="Q1" s="6"/>
      <c r="R1" s="6"/>
      <c r="S1" s="6"/>
      <c r="T1" s="6"/>
      <c r="U1" s="6"/>
      <c r="V1" s="6"/>
      <c r="W1" s="6"/>
      <c r="X1" s="6"/>
      <c r="Y1" s="6"/>
      <c r="Z1" s="6"/>
    </row>
    <row r="2">
      <c r="A2" s="2" t="s">
        <v>4</v>
      </c>
      <c r="B2" s="2" t="s">
        <v>5</v>
      </c>
      <c r="C2" s="7" t="str">
        <f>IFERROR(__xludf.DUMMYFUNCTION("GOOGLETRANSLATE(B2, ""ru"", ""no"")"),"Avbryt")</f>
        <v>Avbryt</v>
      </c>
      <c r="D2" s="7" t="str">
        <f>IFERROR(__xludf.DUMMYFUNCTION("GOOGLETRANSLATE(B2, ""ru"", ""tl"")"),"Kanselahin")</f>
        <v>Kanselahin</v>
      </c>
      <c r="E2" s="8" t="str">
        <f>IFERROR(__xludf.DUMMYFUNCTION("GOOGLETRANSLATE(B2, ""ru"", ""ja"")"),"キャンセル")</f>
        <v>キャンセル</v>
      </c>
      <c r="F2" s="9"/>
      <c r="G2" s="9"/>
      <c r="H2" s="9"/>
      <c r="I2" s="9"/>
      <c r="J2" s="6"/>
      <c r="K2" s="6"/>
      <c r="L2" s="6"/>
      <c r="M2" s="6"/>
      <c r="N2" s="6"/>
      <c r="O2" s="6"/>
      <c r="P2" s="6"/>
      <c r="Q2" s="6"/>
      <c r="R2" s="6"/>
      <c r="S2" s="6"/>
      <c r="T2" s="6"/>
      <c r="U2" s="6"/>
      <c r="V2" s="6"/>
      <c r="W2" s="6"/>
      <c r="X2" s="6"/>
      <c r="Y2" s="6"/>
      <c r="Z2" s="6"/>
    </row>
    <row r="3">
      <c r="A3" s="2" t="s">
        <v>6</v>
      </c>
      <c r="B3" s="2" t="s">
        <v>7</v>
      </c>
      <c r="C3" s="7" t="str">
        <f>IFERROR(__xludf.DUMMYFUNCTION("GOOGLETRANSLATE(B3, ""ru"", ""no"")"),"Fjerning kan ikke kanselleres")</f>
        <v>Fjerning kan ikke kanselleres</v>
      </c>
      <c r="D3" s="7" t="str">
        <f>IFERROR(__xludf.DUMMYFUNCTION("GOOGLETRANSLATE(B3, ""ru"", ""tl"")"),"Hindi maaaring kanselahin ang pag-alis")</f>
        <v>Hindi maaaring kanselahin ang pag-alis</v>
      </c>
      <c r="E3" s="8" t="str">
        <f>IFERROR(__xludf.DUMMYFUNCTION("GOOGLETRANSLATE(B3, ""ru"", ""ja"")"),"削除はキャンセルできません")</f>
        <v>削除はキャンセルできません</v>
      </c>
      <c r="F3" s="9"/>
      <c r="G3" s="9"/>
      <c r="H3" s="9"/>
      <c r="I3" s="9"/>
      <c r="J3" s="6"/>
      <c r="K3" s="6"/>
      <c r="L3" s="6"/>
      <c r="M3" s="6"/>
      <c r="N3" s="6"/>
      <c r="O3" s="6"/>
      <c r="P3" s="6"/>
      <c r="Q3" s="6"/>
      <c r="R3" s="6"/>
      <c r="S3" s="6"/>
      <c r="T3" s="6"/>
      <c r="U3" s="6"/>
      <c r="V3" s="6"/>
      <c r="W3" s="6"/>
      <c r="X3" s="6"/>
      <c r="Y3" s="6"/>
      <c r="Z3" s="6"/>
    </row>
    <row r="4">
      <c r="A4" s="2" t="s">
        <v>8</v>
      </c>
      <c r="B4" s="2" t="s">
        <v>9</v>
      </c>
      <c r="C4" s="7" t="str">
        <f>IFERROR(__xludf.DUMMYFUNCTION("GOOGLETRANSLATE(B4, ""ru"", ""no"")"),"Brukt1002is1008.")</f>
        <v>Brukt1002is1008.</v>
      </c>
      <c r="D4" s="7" t="str">
        <f>IFERROR(__xludf.DUMMYFUNCTION("GOOGLETRANSLATE(B4, ""ru"", ""tl"")"),"Ginamit1002is1008.")</f>
        <v>Ginamit1002is1008.</v>
      </c>
      <c r="E4" s="8" t="str">
        <f>IFERROR(__xludf.DUMMYFUNCTION("GOOGLETRANSLATE(B4, ""ru"", ""ja"")"),"USED​​1002IS1008")</f>
        <v>USED​​1002IS1008</v>
      </c>
      <c r="F4" s="9"/>
      <c r="G4" s="9"/>
      <c r="H4" s="9"/>
      <c r="I4" s="9"/>
      <c r="J4" s="6"/>
      <c r="K4" s="6"/>
      <c r="L4" s="6"/>
      <c r="M4" s="6"/>
      <c r="N4" s="6"/>
      <c r="O4" s="6"/>
      <c r="P4" s="6"/>
      <c r="Q4" s="6"/>
      <c r="R4" s="6"/>
      <c r="S4" s="6"/>
      <c r="T4" s="6"/>
      <c r="U4" s="6"/>
      <c r="V4" s="6"/>
      <c r="W4" s="6"/>
      <c r="X4" s="6"/>
      <c r="Y4" s="6"/>
      <c r="Z4" s="6"/>
    </row>
    <row r="5">
      <c r="A5" s="2" t="s">
        <v>10</v>
      </c>
      <c r="B5" s="2" t="s">
        <v>11</v>
      </c>
      <c r="C5" s="7" t="str">
        <f>IFERROR(__xludf.DUMMYFUNCTION("GOOGLETRANSLATE(B5, ""ru"", ""no"")"),"Vi sjekker hvilke applikasjoner som brukes av RAM, CPUen er oppvarmet og batteriforbruket øker ...")</f>
        <v>Vi sjekker hvilke applikasjoner som brukes av RAM, CPUen er oppvarmet og batteriforbruket øker ...</v>
      </c>
      <c r="D5" s="7" t="str">
        <f>IFERROR(__xludf.DUMMYFUNCTION("GOOGLETRANSLATE(B5, ""ru"", ""tl"")"),"Sinusuri namin kung aling mga application ang ginagamit ng RAM, ang CPU ay pinainit at ang pagtaas ng baterya ay nagdaragdag ...")</f>
        <v>Sinusuri namin kung aling mga application ang ginagamit ng RAM, ang CPU ay pinainit at ang pagtaas ng baterya ay nagdaragdag ...</v>
      </c>
      <c r="E5" s="8" t="str">
        <f>IFERROR(__xludf.DUMMYFUNCTION("GOOGLETRANSLATE(B5, ""ru"", ""ja"")"),"どのアプリケーションがRAMで使用されているかを確認し、CPUが加熱され、バッテリの消費量が増加します。")</f>
        <v>どのアプリケーションがRAMで使用されているかを確認し、CPUが加熱され、バッテリの消費量が増加します。</v>
      </c>
      <c r="F5" s="9"/>
      <c r="G5" s="9"/>
      <c r="H5" s="9"/>
      <c r="I5" s="9"/>
      <c r="J5" s="6"/>
      <c r="K5" s="6"/>
      <c r="L5" s="6"/>
      <c r="M5" s="6"/>
      <c r="N5" s="6"/>
      <c r="O5" s="6"/>
      <c r="P5" s="6"/>
      <c r="Q5" s="6"/>
      <c r="R5" s="6"/>
      <c r="S5" s="6"/>
      <c r="T5" s="6"/>
      <c r="U5" s="6"/>
      <c r="V5" s="6"/>
      <c r="W5" s="6"/>
      <c r="X5" s="6"/>
      <c r="Y5" s="6"/>
      <c r="Z5" s="6"/>
    </row>
    <row r="6">
      <c r="A6" s="2" t="s">
        <v>12</v>
      </c>
      <c r="B6" s="2" t="s">
        <v>13</v>
      </c>
      <c r="C6" s="7" t="str">
        <f>IFERROR(__xludf.DUMMYFUNCTION("GOOGLETRANSLATE(B6, ""ru"", ""no"")"),"Vi ser etter optimale måter å spare energi på ...")</f>
        <v>Vi ser etter optimale måter å spare energi på ...</v>
      </c>
      <c r="D6" s="7" t="str">
        <f>IFERROR(__xludf.DUMMYFUNCTION("GOOGLETRANSLATE(B6, ""ru"", ""tl"")"),"Naghahanap kami ng pinakamainam na paraan upang makatipid ng enerhiya ...")</f>
        <v>Naghahanap kami ng pinakamainam na paraan upang makatipid ng enerhiya ...</v>
      </c>
      <c r="E6" s="8" t="str">
        <f>IFERROR(__xludf.DUMMYFUNCTION("GOOGLETRANSLATE(B6, ""ru"", ""ja"")"),"私たちはエネルギーを節約するための最適な方法を探しています...")</f>
        <v>私たちはエネルギーを節約するための最適な方法を探しています...</v>
      </c>
      <c r="F6" s="9"/>
      <c r="G6" s="9"/>
      <c r="H6" s="9"/>
      <c r="I6" s="9"/>
      <c r="J6" s="6"/>
      <c r="K6" s="6"/>
      <c r="L6" s="6"/>
      <c r="M6" s="6"/>
      <c r="N6" s="6"/>
      <c r="O6" s="6"/>
      <c r="P6" s="6"/>
      <c r="Q6" s="6"/>
      <c r="R6" s="6"/>
      <c r="S6" s="6"/>
      <c r="T6" s="6"/>
      <c r="U6" s="6"/>
      <c r="V6" s="6"/>
      <c r="W6" s="6"/>
      <c r="X6" s="6"/>
      <c r="Y6" s="6"/>
      <c r="Z6" s="6"/>
    </row>
    <row r="7" ht="74.25" customHeight="1">
      <c r="A7" s="2" t="s">
        <v>14</v>
      </c>
      <c r="B7" s="2" t="s">
        <v>15</v>
      </c>
      <c r="C7" s="7" t="str">
        <f>IFERROR(__xludf.DUMMYFUNCTION("GOOGLETRANSLATE(B7, ""ru"", ""no"")"),"Rengjøring")</f>
        <v>Rengjøring</v>
      </c>
      <c r="D7" s="7" t="str">
        <f>IFERROR(__xludf.DUMMYFUNCTION("GOOGLETRANSLATE(B7, ""ru"", ""tl"")"),"Paglilinis")</f>
        <v>Paglilinis</v>
      </c>
      <c r="E7" s="8" t="str">
        <f>IFERROR(__xludf.DUMMYFUNCTION("GOOGLETRANSLATE(B7, ""ru"", ""ja"")"),"クリーニング")</f>
        <v>クリーニング</v>
      </c>
      <c r="F7" s="9"/>
      <c r="G7" s="9"/>
      <c r="H7" s="9"/>
      <c r="I7" s="9"/>
      <c r="J7" s="6"/>
      <c r="K7" s="6"/>
      <c r="L7" s="6"/>
      <c r="M7" s="6"/>
      <c r="N7" s="6"/>
      <c r="O7" s="6"/>
      <c r="P7" s="6"/>
      <c r="Q7" s="6"/>
      <c r="R7" s="6"/>
      <c r="S7" s="6"/>
      <c r="T7" s="6"/>
      <c r="U7" s="6"/>
      <c r="V7" s="6"/>
      <c r="W7" s="6"/>
      <c r="X7" s="6"/>
      <c r="Y7" s="6"/>
      <c r="Z7" s="6"/>
    </row>
    <row r="8">
      <c r="A8" s="2" t="s">
        <v>16</v>
      </c>
      <c r="B8" s="2" t="s">
        <v>17</v>
      </c>
      <c r="C8" s="7" t="str">
        <f>IFERROR(__xludf.DUMMYFUNCTION("GOOGLETRANSLATE(B8, ""ru"", ""no"")"),"Ultra-sparende energi aktiverer lyttebegrensningene:")</f>
        <v>Ultra-sparende energi aktiverer lyttebegrensningene:</v>
      </c>
      <c r="D8" s="7" t="str">
        <f>IFERROR(__xludf.DUMMYFUNCTION("GOOGLETRANSLATE(B8, ""ru"", ""tl"")"),"Ang Ultra-Saving Energy ay nagpapatakbo ng mga paghihigpit sa pakikinig:")</f>
        <v>Ang Ultra-Saving Energy ay nagpapatakbo ng mga paghihigpit sa pakikinig:</v>
      </c>
      <c r="E8" s="8" t="str">
        <f>IFERROR(__xludf.DUMMYFUNCTION("GOOGLETRANSLATE(B8, ""ru"", ""ja"")"),"超節約エネルギーはリスニングの制限を活性化します。")</f>
        <v>超節約エネルギーはリスニングの制限を活性化します。</v>
      </c>
      <c r="F8" s="9"/>
      <c r="G8" s="9"/>
      <c r="H8" s="9"/>
      <c r="I8" s="9"/>
      <c r="J8" s="6"/>
      <c r="K8" s="6"/>
      <c r="L8" s="6"/>
      <c r="M8" s="6"/>
      <c r="N8" s="6"/>
      <c r="O8" s="6"/>
      <c r="P8" s="6"/>
      <c r="Q8" s="6"/>
      <c r="R8" s="6"/>
      <c r="S8" s="6"/>
      <c r="T8" s="6"/>
      <c r="U8" s="6"/>
      <c r="V8" s="6"/>
      <c r="W8" s="6"/>
      <c r="X8" s="6"/>
      <c r="Y8" s="6"/>
      <c r="Z8" s="6"/>
    </row>
    <row r="9">
      <c r="A9" s="2" t="s">
        <v>18</v>
      </c>
      <c r="B9" s="2" t="s">
        <v>19</v>
      </c>
      <c r="C9" s="7" t="str">
        <f>IFERROR(__xludf.DUMMYFUNCTION("GOOGLETRANSLATE(B9, ""ru"", ""no"")"),"Applikasjonsdata")</f>
        <v>Applikasjonsdata</v>
      </c>
      <c r="D9" s="7" t="str">
        <f>IFERROR(__xludf.DUMMYFUNCTION("GOOGLETRANSLATE(B9, ""ru"", ""tl"")"),"Data ng Application.")</f>
        <v>Data ng Application.</v>
      </c>
      <c r="E9" s="8" t="str">
        <f>IFERROR(__xludf.DUMMYFUNCTION("GOOGLETRANSLATE(B9, ""ru"", ""ja"")"),"アプリケーションデータ")</f>
        <v>アプリケーションデータ</v>
      </c>
      <c r="F9" s="9"/>
      <c r="G9" s="9"/>
      <c r="H9" s="9"/>
      <c r="I9" s="9"/>
      <c r="J9" s="6"/>
      <c r="K9" s="6"/>
      <c r="L9" s="6"/>
      <c r="M9" s="6"/>
      <c r="N9" s="6"/>
      <c r="O9" s="6"/>
      <c r="P9" s="6"/>
      <c r="Q9" s="6"/>
      <c r="R9" s="6"/>
      <c r="S9" s="6"/>
      <c r="T9" s="6"/>
      <c r="U9" s="6"/>
      <c r="V9" s="6"/>
      <c r="W9" s="6"/>
      <c r="X9" s="6"/>
      <c r="Y9" s="6"/>
      <c r="Z9" s="6"/>
    </row>
    <row r="10">
      <c r="A10" s="2" t="s">
        <v>20</v>
      </c>
      <c r="B10" s="2" t="s">
        <v>21</v>
      </c>
      <c r="C10" s="7" t="str">
        <f>IFERROR(__xludf.DUMMYFUNCTION("GOOGLETRANSLATE(B10, ""ru"", ""no"")"),"Slå på strømsporingsmodus i innstillingene")</f>
        <v>Slå på strømsporingsmodus i innstillingene</v>
      </c>
      <c r="D10" s="7" t="str">
        <f>IFERROR(__xludf.DUMMYFUNCTION("GOOGLETRANSLATE(B10, ""ru"", ""tl"")"),"I-on ang mode ng pagsubaybay sa kapangyarihan sa mga setting")</f>
        <v>I-on ang mode ng pagsubaybay sa kapangyarihan sa mga setting</v>
      </c>
      <c r="E10" s="8" t="str">
        <f>IFERROR(__xludf.DUMMYFUNCTION("GOOGLETRANSLATE(B10, ""ru"", ""ja"")"),"設定の電源トラッキングモードをオンにします")</f>
        <v>設定の電源トラッキングモードをオンにします</v>
      </c>
      <c r="F10" s="9"/>
      <c r="G10" s="9"/>
      <c r="H10" s="9"/>
      <c r="I10" s="9"/>
      <c r="J10" s="6"/>
      <c r="K10" s="6"/>
      <c r="L10" s="6"/>
      <c r="M10" s="6"/>
      <c r="N10" s="6"/>
      <c r="O10" s="6"/>
      <c r="P10" s="6"/>
      <c r="Q10" s="6"/>
      <c r="R10" s="6"/>
      <c r="S10" s="6"/>
      <c r="T10" s="6"/>
      <c r="U10" s="6"/>
      <c r="V10" s="6"/>
      <c r="W10" s="6"/>
      <c r="X10" s="6"/>
      <c r="Y10" s="6"/>
      <c r="Z10" s="6"/>
    </row>
    <row r="11">
      <c r="A11" s="2" t="s">
        <v>22</v>
      </c>
      <c r="B11" s="2" t="s">
        <v>23</v>
      </c>
      <c r="C11" s="7" t="str">
        <f>IFERROR(__xludf.DUMMYFUNCTION("GOOGLETRANSLATE(B11, ""ru"", ""no"")"),"Mørkt tema")</f>
        <v>Mørkt tema</v>
      </c>
      <c r="D11" s="7" t="str">
        <f>IFERROR(__xludf.DUMMYFUNCTION("GOOGLETRANSLATE(B11, ""ru"", ""tl"")"),"Madilim na tema")</f>
        <v>Madilim na tema</v>
      </c>
      <c r="E11" s="8" t="str">
        <f>IFERROR(__xludf.DUMMYFUNCTION("GOOGLETRANSLATE(B11, ""ru"", ""ja"")"),"暗いテーマ")</f>
        <v>暗いテーマ</v>
      </c>
      <c r="F11" s="9"/>
      <c r="G11" s="9"/>
      <c r="H11" s="9"/>
      <c r="I11" s="9"/>
      <c r="J11" s="6"/>
      <c r="K11" s="6"/>
      <c r="L11" s="6"/>
      <c r="M11" s="6"/>
      <c r="N11" s="6"/>
      <c r="O11" s="6"/>
      <c r="P11" s="6"/>
      <c r="Q11" s="6"/>
      <c r="R11" s="6"/>
      <c r="S11" s="6"/>
      <c r="T11" s="6"/>
      <c r="U11" s="6"/>
      <c r="V11" s="6"/>
      <c r="W11" s="6"/>
      <c r="X11" s="6"/>
      <c r="Y11" s="6"/>
      <c r="Z11" s="6"/>
    </row>
    <row r="12">
      <c r="A12" s="2" t="s">
        <v>24</v>
      </c>
      <c r="B12" s="2" t="s">
        <v>25</v>
      </c>
      <c r="C12" s="7" t="str">
        <f>IFERROR(__xludf.DUMMYFUNCTION("GOOGLETRANSLATE(B12, ""ru"", ""no"")"),"Påminn om at det er mulig å inkludere energibesparelser når mindre enn 20% av ladningen forblir")</f>
        <v>Påminn om at det er mulig å inkludere energibesparelser når mindre enn 20% av ladningen forblir</v>
      </c>
      <c r="D12" s="7" t="str">
        <f>IFERROR(__xludf.DUMMYFUNCTION("GOOGLETRANSLATE(B12, ""ru"", ""tl"")"),"Ipaalala na posible na isama ang pagtitipid ng enerhiya kapag mas mababa sa 20% ng singil ang nananatiling")</f>
        <v>Ipaalala na posible na isama ang pagtitipid ng enerhiya kapag mas mababa sa 20% ng singil ang nananatiling</v>
      </c>
      <c r="E12" s="8" t="str">
        <f>IFERROR(__xludf.DUMMYFUNCTION("GOOGLETRANSLATE(B12, ""ru"", ""ja"")"),"20％未満の料金が残っているときに省エネルギーを含めることが可能であることを思い出させる")</f>
        <v>20％未満の料金が残っているときに省エネルギーを含めることが可能であることを思い出させる</v>
      </c>
      <c r="F12" s="9"/>
      <c r="G12" s="9"/>
      <c r="H12" s="9"/>
      <c r="I12" s="9"/>
      <c r="J12" s="6"/>
      <c r="K12" s="6"/>
      <c r="L12" s="6"/>
      <c r="M12" s="6"/>
      <c r="N12" s="6"/>
      <c r="O12" s="6"/>
      <c r="P12" s="6"/>
      <c r="Q12" s="6"/>
      <c r="R12" s="6"/>
      <c r="S12" s="6"/>
      <c r="T12" s="6"/>
      <c r="U12" s="6"/>
      <c r="V12" s="6"/>
      <c r="W12" s="6"/>
      <c r="X12" s="6"/>
      <c r="Y12" s="6"/>
      <c r="Z12" s="6"/>
    </row>
    <row r="13">
      <c r="A13" s="2" t="s">
        <v>26</v>
      </c>
      <c r="B13" s="2" t="s">
        <v>27</v>
      </c>
      <c r="C13" s="7" t="str">
        <f>IFERROR(__xludf.DUMMYFUNCTION("GOOGLETRANSLATE(B13, ""ru"", ""no"")"),"Fjern programmet ...")</f>
        <v>Fjern programmet ...</v>
      </c>
      <c r="D13" s="7" t="str">
        <f>IFERROR(__xludf.DUMMYFUNCTION("GOOGLETRANSLATE(B13, ""ru"", ""tl"")"),"Alisin ang application ...")</f>
        <v>Alisin ang application ...</v>
      </c>
      <c r="E13" s="8" t="str">
        <f>IFERROR(__xludf.DUMMYFUNCTION("GOOGLETRANSLATE(B13, ""ru"", ""ja"")"),"アプリケーションを削除してください...")</f>
        <v>アプリケーションを削除してください...</v>
      </c>
      <c r="F13" s="9"/>
      <c r="G13" s="9"/>
      <c r="H13" s="9"/>
      <c r="I13" s="9"/>
      <c r="J13" s="6"/>
      <c r="K13" s="6"/>
      <c r="L13" s="6"/>
      <c r="M13" s="6"/>
      <c r="N13" s="6"/>
      <c r="O13" s="6"/>
      <c r="P13" s="6"/>
      <c r="Q13" s="6"/>
      <c r="R13" s="6"/>
      <c r="S13" s="6"/>
      <c r="T13" s="6"/>
      <c r="U13" s="6"/>
      <c r="V13" s="6"/>
      <c r="W13" s="6"/>
      <c r="X13" s="6"/>
      <c r="Y13" s="6"/>
      <c r="Z13" s="6"/>
    </row>
    <row r="14">
      <c r="A14" s="2" t="s">
        <v>28</v>
      </c>
      <c r="B14" s="2" t="s">
        <v>29</v>
      </c>
      <c r="C14" s="7" t="str">
        <f>IFERROR(__xludf.DUMMYFUNCTION("GOOGLETRANSLATE(B14, ""ru"", ""no"")"),"Begrens bakgrunnsaktivitet og deaktiver synkronisering.")</f>
        <v>Begrens bakgrunnsaktivitet og deaktiver synkronisering.</v>
      </c>
      <c r="D14" s="7" t="str">
        <f>IFERROR(__xludf.DUMMYFUNCTION("GOOGLETRANSLATE(B14, ""ru"", ""tl"")"),"Limitahan ang aktibidad sa background at huwag paganahin ang pag-synchronize.")</f>
        <v>Limitahan ang aktibidad sa background at huwag paganahin ang pag-synchronize.</v>
      </c>
      <c r="E14" s="8" t="str">
        <f>IFERROR(__xludf.DUMMYFUNCTION("GOOGLETRANSLATE(B14, ""ru"", ""ja"")"),"バックグラウンドアクティビティを制限し、同期を無効にします。")</f>
        <v>バックグラウンドアクティビティを制限し、同期を無効にします。</v>
      </c>
      <c r="F14" s="9"/>
      <c r="G14" s="9"/>
      <c r="H14" s="9"/>
      <c r="I14" s="9"/>
      <c r="J14" s="6"/>
      <c r="K14" s="6"/>
      <c r="L14" s="6"/>
      <c r="M14" s="6"/>
      <c r="N14" s="6"/>
      <c r="O14" s="6"/>
      <c r="P14" s="6"/>
      <c r="Q14" s="6"/>
      <c r="R14" s="6"/>
      <c r="S14" s="6"/>
      <c r="T14" s="6"/>
      <c r="U14" s="6"/>
      <c r="V14" s="6"/>
      <c r="W14" s="6"/>
      <c r="X14" s="6"/>
      <c r="Y14" s="6"/>
      <c r="Z14" s="6"/>
    </row>
    <row r="15">
      <c r="A15" s="2" t="s">
        <v>30</v>
      </c>
      <c r="B15" s="2" t="s">
        <v>31</v>
      </c>
      <c r="C15" s="7" t="str">
        <f>IFERROR(__xludf.DUMMYFUNCTION("GOOGLETRANSLATE(B15, ""ru"", ""no"")"),"Utvalgte10014-filer (1009)")</f>
        <v>Utvalgte10014-filer (1009)</v>
      </c>
      <c r="D15" s="7" t="str">
        <f>IFERROR(__xludf.DUMMYFUNCTION("GOOGLETRANSLATE(B15, ""ru"", ""tl"")"),"Napili10014 mga file (1009)")</f>
        <v>Napili10014 mga file (1009)</v>
      </c>
      <c r="E15" s="8" t="str">
        <f>IFERROR(__xludf.DUMMYFUNCTION("GOOGLETRANSLATE(B15, ""ru"", ""ja"")"),"SELECTED10014ファイル（1009）")</f>
        <v>SELECTED10014ファイル（1009）</v>
      </c>
      <c r="F15" s="9"/>
      <c r="G15" s="9"/>
      <c r="H15" s="9"/>
      <c r="I15" s="9"/>
      <c r="J15" s="6"/>
      <c r="K15" s="6"/>
      <c r="L15" s="6"/>
      <c r="M15" s="6"/>
      <c r="N15" s="6"/>
      <c r="O15" s="6"/>
      <c r="P15" s="6"/>
      <c r="Q15" s="6"/>
      <c r="R15" s="6"/>
      <c r="S15" s="6"/>
      <c r="T15" s="6"/>
      <c r="U15" s="6"/>
      <c r="V15" s="6"/>
      <c r="W15" s="6"/>
      <c r="X15" s="6"/>
      <c r="Y15" s="6"/>
      <c r="Z15" s="6"/>
    </row>
    <row r="16">
      <c r="A16" s="2" t="s">
        <v>32</v>
      </c>
      <c r="B16" s="2" t="s">
        <v>33</v>
      </c>
      <c r="C16" s="7" t="str">
        <f>IFERROR(__xludf.DUMMYFUNCTION("GOOGLETRANSLATE(B16, ""ru"", ""no"")"),"Skann applikasjonstilgang til dataene dine, vi leter etter trusler, vurderer sikkerheten ...")</f>
        <v>Skann applikasjonstilgang til dataene dine, vi leter etter trusler, vurderer sikkerheten ...</v>
      </c>
      <c r="D16" s="7" t="str">
        <f>IFERROR(__xludf.DUMMYFUNCTION("GOOGLETRANSLATE(B16, ""ru"", ""tl"")"),"I-scan ang access access sa iyong data, hinahanap namin ang mga banta, tinatasa ang kaligtasan ...")</f>
        <v>I-scan ang access access sa iyong data, hinahanap namin ang mga banta, tinatasa ang kaligtasan ...</v>
      </c>
      <c r="E16" s="8" t="str">
        <f>IFERROR(__xludf.DUMMYFUNCTION("GOOGLETRANSLATE(B16, ""ru"", ""ja"")"),"データへのアプリケーションへのアクセスをスキャンすると、脅威を探しているため、安全性を評価します。")</f>
        <v>データへのアプリケーションへのアクセスをスキャンすると、脅威を探しているため、安全性を評価します。</v>
      </c>
      <c r="F16" s="9"/>
      <c r="G16" s="9"/>
      <c r="H16" s="9"/>
      <c r="I16" s="9"/>
      <c r="J16" s="6"/>
      <c r="K16" s="6"/>
      <c r="L16" s="6"/>
      <c r="M16" s="6"/>
      <c r="N16" s="6"/>
      <c r="O16" s="6"/>
      <c r="P16" s="6"/>
      <c r="Q16" s="6"/>
      <c r="R16" s="6"/>
      <c r="S16" s="6"/>
      <c r="T16" s="6"/>
      <c r="U16" s="6"/>
      <c r="V16" s="6"/>
      <c r="W16" s="6"/>
      <c r="X16" s="6"/>
      <c r="Y16" s="6"/>
      <c r="Z16" s="6"/>
    </row>
    <row r="17">
      <c r="A17" s="2" t="s">
        <v>34</v>
      </c>
      <c r="B17" s="2" t="s">
        <v>35</v>
      </c>
      <c r="C17" s="7" t="str">
        <f>IFERROR(__xludf.DUMMYFUNCTION("GOOGLETRANSLATE(B17, ""ru"", ""no"")"),"Er du sikker på at du vil slette utvalgte programmer?")</f>
        <v>Er du sikker på at du vil slette utvalgte programmer?</v>
      </c>
      <c r="D17" s="7" t="str">
        <f>IFERROR(__xludf.DUMMYFUNCTION("GOOGLETRANSLATE(B17, ""ru"", ""tl"")"),"Sigurado ka bang gusto mong tanggalin ang mga napiling application?")</f>
        <v>Sigurado ka bang gusto mong tanggalin ang mga napiling application?</v>
      </c>
      <c r="E17" s="8" t="str">
        <f>IFERROR(__xludf.DUMMYFUNCTION("GOOGLETRANSLATE(B17, ""ru"", ""ja"")"),"選択したアプリケーションを削除してよくよくわかりますか？")</f>
        <v>選択したアプリケーションを削除してよくよくわかりますか？</v>
      </c>
      <c r="F17" s="9"/>
      <c r="G17" s="9"/>
      <c r="H17" s="9"/>
      <c r="I17" s="9"/>
      <c r="J17" s="6"/>
      <c r="K17" s="6"/>
      <c r="L17" s="6"/>
      <c r="M17" s="6"/>
      <c r="N17" s="6"/>
      <c r="O17" s="6"/>
      <c r="P17" s="6"/>
      <c r="Q17" s="6"/>
      <c r="R17" s="6"/>
      <c r="S17" s="6"/>
      <c r="T17" s="6"/>
      <c r="U17" s="6"/>
      <c r="V17" s="6"/>
      <c r="W17" s="6"/>
      <c r="X17" s="6"/>
      <c r="Y17" s="6"/>
      <c r="Z17" s="6"/>
    </row>
    <row r="18">
      <c r="A18" s="2" t="s">
        <v>36</v>
      </c>
      <c r="B18" s="2" t="s">
        <v>37</v>
      </c>
      <c r="C18" s="7" t="str">
        <f>IFERROR(__xludf.DUMMYFUNCTION("GOOGLETRANSLATE(B18, ""ru"", ""no"")"),"Indre minne")</f>
        <v>Indre minne</v>
      </c>
      <c r="D18" s="7" t="str">
        <f>IFERROR(__xludf.DUMMYFUNCTION("GOOGLETRANSLATE(B18, ""ru"", ""tl"")"),"INNER MEMORY.")</f>
        <v>INNER MEMORY.</v>
      </c>
      <c r="E18" s="8" t="str">
        <f>IFERROR(__xludf.DUMMYFUNCTION("GOOGLETRANSLATE(B18, ""ru"", ""ja"")"),"内部メモリ")</f>
        <v>内部メモリ</v>
      </c>
      <c r="F18" s="9"/>
      <c r="G18" s="9"/>
      <c r="H18" s="9"/>
      <c r="I18" s="9"/>
      <c r="J18" s="6"/>
      <c r="K18" s="6"/>
      <c r="L18" s="6"/>
      <c r="M18" s="6"/>
      <c r="N18" s="6"/>
      <c r="O18" s="6"/>
      <c r="P18" s="6"/>
      <c r="Q18" s="6"/>
      <c r="R18" s="6"/>
      <c r="S18" s="6"/>
      <c r="T18" s="6"/>
      <c r="U18" s="6"/>
      <c r="V18" s="6"/>
      <c r="W18" s="6"/>
      <c r="X18" s="6"/>
      <c r="Y18" s="6"/>
      <c r="Z18" s="6"/>
    </row>
    <row r="19">
      <c r="A19" s="2" t="s">
        <v>38</v>
      </c>
      <c r="B19" s="2" t="s">
        <v>39</v>
      </c>
      <c r="C19" s="7" t="str">
        <f>IFERROR(__xludf.DUMMYFUNCTION("GOOGLETRANSLATE(B19, ""ru"", ""no"")"),"Hopp over det")</f>
        <v>Hopp over det</v>
      </c>
      <c r="D19" s="7" t="str">
        <f>IFERROR(__xludf.DUMMYFUNCTION("GOOGLETRANSLATE(B19, ""ru"", ""tl"")"),"Laktawan")</f>
        <v>Laktawan</v>
      </c>
      <c r="E19" s="8" t="str">
        <f>IFERROR(__xludf.DUMMYFUNCTION("GOOGLETRANSLATE(B19, ""ru"", ""ja"")"),"スキップ")</f>
        <v>スキップ</v>
      </c>
      <c r="F19" s="9"/>
      <c r="G19" s="9"/>
      <c r="H19" s="9"/>
      <c r="I19" s="9"/>
      <c r="J19" s="6"/>
      <c r="K19" s="6"/>
      <c r="L19" s="6"/>
      <c r="M19" s="6"/>
      <c r="N19" s="6"/>
      <c r="O19" s="6"/>
      <c r="P19" s="6"/>
      <c r="Q19" s="6"/>
      <c r="R19" s="6"/>
      <c r="S19" s="6"/>
      <c r="T19" s="6"/>
      <c r="U19" s="6"/>
      <c r="V19" s="6"/>
      <c r="W19" s="6"/>
      <c r="X19" s="6"/>
      <c r="Y19" s="6"/>
      <c r="Z19" s="6"/>
    </row>
    <row r="20">
      <c r="A20" s="2" t="s">
        <v>40</v>
      </c>
      <c r="B20" s="2" t="s">
        <v>41</v>
      </c>
      <c r="C20" s="7" t="str">
        <f>IFERROR(__xludf.DUMMYFUNCTION("GOOGLETRANSLATE(B20, ""ru"", ""no"")"),"Vi vil vise at du trygt kan fjerne for å frigjøre diskplassen.")</f>
        <v>Vi vil vise at du trygt kan fjerne for å frigjøre diskplassen.</v>
      </c>
      <c r="D20" s="7" t="str">
        <f>IFERROR(__xludf.DUMMYFUNCTION("GOOGLETRANSLATE(B20, ""ru"", ""tl"")"),"Ipapakita namin na maaari mong ligtas na alisin upang palabasin ang puwang sa disk.")</f>
        <v>Ipapakita namin na maaari mong ligtas na alisin upang palabasin ang puwang sa disk.</v>
      </c>
      <c r="E20" s="8" t="str">
        <f>IFERROR(__xludf.DUMMYFUNCTION("GOOGLETRANSLATE(B20, ""ru"", ""ja"")"),"ディスク容量を解放するために安全に取り外すことができることを示します。")</f>
        <v>ディスク容量を解放するために安全に取り外すことができることを示します。</v>
      </c>
      <c r="F20" s="9"/>
      <c r="G20" s="9"/>
      <c r="H20" s="9"/>
      <c r="I20" s="9"/>
      <c r="J20" s="6"/>
      <c r="K20" s="6"/>
      <c r="L20" s="6"/>
      <c r="M20" s="6"/>
      <c r="N20" s="6"/>
      <c r="O20" s="6"/>
      <c r="P20" s="6"/>
      <c r="Q20" s="6"/>
      <c r="R20" s="6"/>
      <c r="S20" s="6"/>
      <c r="T20" s="6"/>
      <c r="U20" s="6"/>
      <c r="V20" s="6"/>
      <c r="W20" s="6"/>
      <c r="X20" s="6"/>
      <c r="Y20" s="6"/>
      <c r="Z20" s="6"/>
    </row>
    <row r="21">
      <c r="A21" s="2" t="s">
        <v>42</v>
      </c>
      <c r="B21" s="2" t="s">
        <v>43</v>
      </c>
      <c r="C21" s="7" t="str">
        <f>IFERROR(__xludf.DUMMYFUNCTION("GOOGLETRANSLATE(B21, ""ru"", ""no"")"),"Frysende bakgrunner")</f>
        <v>Frysende bakgrunner</v>
      </c>
      <c r="D21" s="7" t="str">
        <f>IFERROR(__xludf.DUMMYFUNCTION("GOOGLETRANSLATE(B21, ""ru"", ""tl"")"),"Nagyeyelong mga background")</f>
        <v>Nagyeyelong mga background</v>
      </c>
      <c r="E21" s="8" t="str">
        <f>IFERROR(__xludf.DUMMYFUNCTION("GOOGLETRANSLATE(B21, ""ru"", ""ja"")"),"凍結の背景")</f>
        <v>凍結の背景</v>
      </c>
      <c r="F21" s="9"/>
      <c r="G21" s="9"/>
      <c r="H21" s="9"/>
      <c r="I21" s="9"/>
      <c r="J21" s="6"/>
      <c r="K21" s="6"/>
      <c r="L21" s="6"/>
      <c r="M21" s="6"/>
      <c r="N21" s="6"/>
      <c r="O21" s="6"/>
      <c r="P21" s="6"/>
      <c r="Q21" s="6"/>
      <c r="R21" s="6"/>
      <c r="S21" s="6"/>
      <c r="T21" s="6"/>
      <c r="U21" s="6"/>
      <c r="V21" s="6"/>
      <c r="W21" s="6"/>
      <c r="X21" s="6"/>
      <c r="Y21" s="6"/>
      <c r="Z21" s="6"/>
    </row>
    <row r="22">
      <c r="A22" s="2" t="s">
        <v>44</v>
      </c>
      <c r="B22" s="2" t="s">
        <v>45</v>
      </c>
      <c r="C22" s="7" t="str">
        <f>IFERROR(__xludf.DUMMYFUNCTION("GOOGLETRANSLATE(B22, ""ru"", ""no"")"),"Version10012.")</f>
        <v>Version10012.</v>
      </c>
      <c r="D22" s="7" t="str">
        <f>IFERROR(__xludf.DUMMYFUNCTION("GOOGLETRANSLATE(B22, ""ru"", ""tl"")"),"Bersyon10012.")</f>
        <v>Bersyon10012.</v>
      </c>
      <c r="E22" s="8" t="str">
        <f>IFERROR(__xludf.DUMMYFUNCTION("GOOGLETRANSLATE(B22, ""ru"", ""ja"")"),"バージョン10012。")</f>
        <v>バージョン10012。</v>
      </c>
      <c r="F22" s="9"/>
      <c r="G22" s="9"/>
      <c r="H22" s="9"/>
      <c r="I22" s="9"/>
      <c r="J22" s="6"/>
      <c r="K22" s="6"/>
      <c r="L22" s="6"/>
      <c r="M22" s="6"/>
      <c r="N22" s="6"/>
      <c r="O22" s="6"/>
      <c r="P22" s="6"/>
      <c r="Q22" s="6"/>
      <c r="R22" s="6"/>
      <c r="S22" s="6"/>
      <c r="T22" s="6"/>
      <c r="U22" s="6"/>
      <c r="V22" s="6"/>
      <c r="W22" s="6"/>
      <c r="X22" s="6"/>
      <c r="Y22" s="6"/>
      <c r="Z22" s="6"/>
    </row>
    <row r="23">
      <c r="A23" s="2" t="s">
        <v>46</v>
      </c>
      <c r="B23" s="2" t="s">
        <v>47</v>
      </c>
      <c r="C23" s="7" t="str">
        <f>IFERROR(__xludf.DUMMYFUNCTION("GOOGLETRANSLATE(B23, ""ru"", ""no"")"),"Søke applikasjoner")</f>
        <v>Søke applikasjoner</v>
      </c>
      <c r="D23" s="7" t="str">
        <f>IFERROR(__xludf.DUMMYFUNCTION("GOOGLETRANSLATE(B23, ""ru"", ""tl"")"),"Maghanap ng mga application.")</f>
        <v>Maghanap ng mga application.</v>
      </c>
      <c r="E23" s="8" t="str">
        <f>IFERROR(__xludf.DUMMYFUNCTION("GOOGLETRANSLATE(B23, ""ru"", ""ja"")"),"検索アプリケーション")</f>
        <v>検索アプリケーション</v>
      </c>
      <c r="F23" s="9"/>
      <c r="G23" s="9"/>
      <c r="H23" s="9"/>
      <c r="I23" s="9"/>
      <c r="J23" s="6"/>
      <c r="K23" s="6"/>
      <c r="L23" s="6"/>
      <c r="M23" s="6"/>
      <c r="N23" s="6"/>
      <c r="O23" s="6"/>
      <c r="P23" s="6"/>
      <c r="Q23" s="6"/>
      <c r="R23" s="6"/>
      <c r="S23" s="6"/>
      <c r="T23" s="6"/>
      <c r="U23" s="6"/>
      <c r="V23" s="6"/>
      <c r="W23" s="6"/>
      <c r="X23" s="6"/>
      <c r="Y23" s="6"/>
      <c r="Z23" s="6"/>
    </row>
    <row r="24">
      <c r="A24" s="2" t="s">
        <v>48</v>
      </c>
      <c r="B24" s="2" t="s">
        <v>49</v>
      </c>
      <c r="C24" s="7" t="str">
        <f>IFERROR(__xludf.DUMMYFUNCTION("GOOGLETRANSLATE(B24, ""ru"", ""no"")"),"Her vil vi hjelpe deg med å frigjøre operasjonsminnet. 0011001 Dette vil øke hastigheten på jobben til telefonen din, kule den sentrale prosessoren og spare deg for avgiften på batteriet .0011001 Den nyttige funksjonen :)")</f>
        <v>Her vil vi hjelpe deg med å frigjøre operasjonsminnet. 0011001 Dette vil øke hastigheten på jobben til telefonen din, kule den sentrale prosessoren og spare deg for avgiften på batteriet .0011001 Den nyttige funksjonen :)</v>
      </c>
      <c r="D24" s="7" t="str">
        <f>IFERROR(__xludf.DUMMYFUNCTION("GOOGLETRANSLATE(B24, ""ru"", ""tl"")"),"Narito kami ay tutulong sa iyo na palayain ang memorya ng pagpapatakbo. 0011001This ay pabilisin ang gawain ng iyong telepono, palamig ang central processor at i-save ka ng singil ng baterya .0011001 ang kapaki-pakinabang na pag-andar :)")</f>
        <v>Narito kami ay tutulong sa iyo na palayain ang memorya ng pagpapatakbo. 0011001This ay pabilisin ang gawain ng iyong telepono, palamig ang central processor at i-save ka ng singil ng baterya .0011001 ang kapaki-pakinabang na pag-andar :)</v>
      </c>
      <c r="E24" s="8" t="str">
        <f>IFERROR(__xludf.DUMMYFUNCTION("GOOGLETRANSLATE(B24, ""ru"", ""ja"")"),"ここであなたが運用メモリを解放するのを助けます。0011001これはあなたの電話の作業をスピードアップし、中央のプロセッサを冷却し、あなたにバッテリーの充電を節約します.0011001便利な機能:)")</f>
        <v>ここであなたが運用メモリを解放するのを助けます。0011001これはあなたの電話の作業をスピードアップし、中央のプロセッサを冷却し、あなたにバッテリーの充電を節約します.0011001便利な機能:)</v>
      </c>
      <c r="F24" s="9"/>
      <c r="G24" s="9"/>
      <c r="H24" s="9"/>
      <c r="I24" s="9"/>
      <c r="J24" s="6"/>
      <c r="K24" s="6"/>
      <c r="L24" s="6"/>
      <c r="M24" s="6"/>
      <c r="N24" s="6"/>
      <c r="O24" s="6"/>
      <c r="P24" s="6"/>
      <c r="Q24" s="6"/>
      <c r="R24" s="6"/>
      <c r="S24" s="6"/>
      <c r="T24" s="6"/>
      <c r="U24" s="6"/>
      <c r="V24" s="6"/>
      <c r="W24" s="6"/>
      <c r="X24" s="6"/>
      <c r="Y24" s="6"/>
      <c r="Z24" s="6"/>
    </row>
    <row r="25">
      <c r="A25" s="2" t="s">
        <v>50</v>
      </c>
      <c r="B25" s="2" t="s">
        <v>51</v>
      </c>
      <c r="C25" s="7" t="str">
        <f>IFERROR(__xludf.DUMMYFUNCTION("GOOGLETRANSLATE(B25, ""ru"", ""no"")"),"For å sjekke hvilken tilgang til programmet, klikker du bare på IT10011001 Deaktiver tilgang til disse programmene du ikke stoler på. 10011001 Vær trygg :)")</f>
        <v>For å sjekke hvilken tilgang til programmet, klikker du bare på IT10011001 Deaktiver tilgang til disse programmene du ikke stoler på. 10011001 Vær trygg :)</v>
      </c>
      <c r="D25" s="7" t="str">
        <f>IFERROR(__xludf.DUMMYFUNCTION("GOOGLETRANSLATE(B25, ""ru"", ""tl"")"),"Upang suriin kung aling access sa application, i-click lamang ang IT10011001 Huwag paganahin ang access sa mga application na hindi mo pinagkakatiwalaan. 10011001 maging ligtas :)")</f>
        <v>Upang suriin kung aling access sa application, i-click lamang ang IT10011001 Huwag paganahin ang access sa mga application na hindi mo pinagkakatiwalaan. 10011001 maging ligtas :)</v>
      </c>
      <c r="E25" s="8" t="str">
        <f>IFERROR(__xludf.DUMMYFUNCTION("GOOGLETRANSLATE(B25, ""ru"", ""ja"")"),"アプリケーションへのアクセスを確認するには、単にIT10011001をクリックするだけで、信頼しないアプリケーションへのアクセスを無効にします。10011001は安全になります:)")</f>
        <v>アプリケーションへのアクセスを確認するには、単にIT10011001をクリックするだけで、信頼しないアプリケーションへのアクセスを無効にします。10011001は安全になります:)</v>
      </c>
      <c r="F25" s="9"/>
      <c r="G25" s="9"/>
      <c r="H25" s="9"/>
      <c r="I25" s="9"/>
      <c r="J25" s="6"/>
      <c r="K25" s="6"/>
      <c r="L25" s="6"/>
      <c r="M25" s="6"/>
      <c r="N25" s="6"/>
      <c r="O25" s="6"/>
      <c r="P25" s="6"/>
      <c r="Q25" s="6"/>
      <c r="R25" s="6"/>
      <c r="S25" s="6"/>
      <c r="T25" s="6"/>
      <c r="U25" s="6"/>
      <c r="V25" s="6"/>
      <c r="W25" s="6"/>
      <c r="X25" s="6"/>
      <c r="Y25" s="6"/>
      <c r="Z25" s="6"/>
    </row>
    <row r="26">
      <c r="A26" s="2" t="s">
        <v>52</v>
      </c>
      <c r="B26" s="2" t="s">
        <v>53</v>
      </c>
      <c r="C26" s="7" t="str">
        <f>IFERROR(__xludf.DUMMYFUNCTION("GOOGLETRANSLATE(B26, ""ru"", ""no"")"),"Start ren")</f>
        <v>Start ren</v>
      </c>
      <c r="D26" s="7" t="str">
        <f>IFERROR(__xludf.DUMMYFUNCTION("GOOGLETRANSLATE(B26, ""ru"", ""tl"")"),"Simulan ang malinis")</f>
        <v>Simulan ang malinis</v>
      </c>
      <c r="E26" s="8" t="str">
        <f>IFERROR(__xludf.DUMMYFUNCTION("GOOGLETRANSLATE(B26, ""ru"", ""ja"")"),"清掃を始める")</f>
        <v>清掃を始める</v>
      </c>
      <c r="F26" s="9"/>
      <c r="G26" s="9"/>
      <c r="H26" s="9"/>
      <c r="I26" s="9"/>
      <c r="J26" s="6"/>
      <c r="K26" s="6"/>
      <c r="L26" s="6"/>
      <c r="M26" s="6"/>
      <c r="N26" s="6"/>
      <c r="O26" s="6"/>
      <c r="P26" s="6"/>
      <c r="Q26" s="6"/>
      <c r="R26" s="6"/>
      <c r="S26" s="6"/>
      <c r="T26" s="6"/>
      <c r="U26" s="6"/>
      <c r="V26" s="6"/>
      <c r="W26" s="6"/>
      <c r="X26" s="6"/>
      <c r="Y26" s="6"/>
      <c r="Z26" s="6"/>
    </row>
    <row r="27">
      <c r="A27" s="2" t="s">
        <v>54</v>
      </c>
      <c r="B27" s="2" t="s">
        <v>55</v>
      </c>
      <c r="C27" s="7" t="str">
        <f>IFERROR(__xludf.DUMMYFUNCTION("GOOGLETRANSLATE(B27, ""ru"", ""no"")"),"10096 Optimalisering Vi trenger tilgang til 10046 Sist lanserte applikasjoner1004710097")</f>
        <v>10096 Optimalisering Vi trenger tilgang til 10046 Sist lanserte applikasjoner1004710097</v>
      </c>
      <c r="D27" s="7" t="str">
        <f>IFERROR(__xludf.DUMMYFUNCTION("GOOGLETRANSLATE(B27, ""ru"", ""tl"")"),"10096 Pag-optimize Kailangan namin ng access sa 10046 Huling inilunsad na mga application1004710097")</f>
        <v>10096 Pag-optimize Kailangan namin ng access sa 10046 Huling inilunsad na mga application1004710097</v>
      </c>
      <c r="E27" s="8" t="str">
        <f>IFERROR(__xludf.DUMMYFUNCTION("GOOGLETRANSLATE(B27, ""ru"", ""ja"")"),"10096最適化最後の開始アプリケーション10046へのアクセスが必要な場合14004710097")</f>
        <v>10096最適化最後の開始アプリケーション10046へのアクセスが必要な場合14004710097</v>
      </c>
      <c r="F27" s="9"/>
      <c r="G27" s="9"/>
      <c r="H27" s="9"/>
      <c r="I27" s="9"/>
      <c r="J27" s="6"/>
      <c r="K27" s="6"/>
      <c r="L27" s="6"/>
      <c r="M27" s="6"/>
      <c r="N27" s="6"/>
      <c r="O27" s="6"/>
      <c r="P27" s="6"/>
      <c r="Q27" s="6"/>
      <c r="R27" s="6"/>
      <c r="S27" s="6"/>
      <c r="T27" s="6"/>
      <c r="U27" s="6"/>
      <c r="V27" s="6"/>
      <c r="W27" s="6"/>
      <c r="X27" s="6"/>
      <c r="Y27" s="6"/>
      <c r="Z27" s="6"/>
    </row>
    <row r="28">
      <c r="A28" s="2" t="s">
        <v>56</v>
      </c>
      <c r="B28" s="2" t="s">
        <v>57</v>
      </c>
      <c r="C28" s="7" t="str">
        <f>IFERROR(__xludf.DUMMYFUNCTION("GOOGLETRANSLATE(B28, ""ru"", ""no"")"),"Begrens de fleste energiintensive funksjoner for å lage grunnleggende funksjoner] (for eksempel samtaler, SMS og utvalgte applikasjoner som er tilgjengelige som outly lenger.")</f>
        <v>Begrens de fleste energiintensive funksjoner for å lage grunnleggende funksjoner] (for eksempel samtaler, SMS og utvalgte applikasjoner som er tilgjengelige som outly lenger.</v>
      </c>
      <c r="D28" s="7" t="str">
        <f>IFERROR(__xludf.DUMMYFUNCTION("GOOGLETRANSLATE(B28, ""ru"", ""tl"")"),"Limitahan ang karamihan sa mga intensive function ng enerhiya upang gumawa ng mga pangunahing pag-andar] (halimbawa, mga tawag, sms at napiling mga application na magagamit bilang mas mahaba.")</f>
        <v>Limitahan ang karamihan sa mga intensive function ng enerhiya upang gumawa ng mga pangunahing pag-andar] (halimbawa, mga tawag, sms at napiling mga application na magagamit bilang mas mahaba.</v>
      </c>
      <c r="E28" s="8" t="str">
        <f>IFERROR(__xludf.DUMMYFUNCTION("GOOGLETRANSLATE(B28, ""ru"", ""ja"")"),"基本的な機能を作成するためのほとんどのエネルギー集約関数を制限します。")</f>
        <v>基本的な機能を作成するためのほとんどのエネルギー集約関数を制限します。</v>
      </c>
      <c r="F28" s="9"/>
      <c r="G28" s="9"/>
      <c r="H28" s="9"/>
      <c r="I28" s="9"/>
      <c r="J28" s="6"/>
      <c r="K28" s="6"/>
      <c r="L28" s="6"/>
      <c r="M28" s="6"/>
      <c r="N28" s="6"/>
      <c r="O28" s="6"/>
      <c r="P28" s="6"/>
      <c r="Q28" s="6"/>
      <c r="R28" s="6"/>
      <c r="S28" s="6"/>
      <c r="T28" s="6"/>
      <c r="U28" s="6"/>
      <c r="V28" s="6"/>
      <c r="W28" s="6"/>
      <c r="X28" s="6"/>
      <c r="Y28" s="6"/>
      <c r="Z28" s="6"/>
    </row>
    <row r="29">
      <c r="A29" s="2" t="s">
        <v>58</v>
      </c>
      <c r="B29" s="2" t="s">
        <v>59</v>
      </c>
      <c r="C29" s="7" t="str">
        <f>IFERROR(__xludf.DUMMYFUNCTION("GOOGLETRANSLATE(B29, ""ru"", ""no"")"),"Optimalisering")</f>
        <v>Optimalisering</v>
      </c>
      <c r="D29" s="7" t="str">
        <f>IFERROR(__xludf.DUMMYFUNCTION("GOOGLETRANSLATE(B29, ""ru"", ""tl"")"),"Pag-optimize")</f>
        <v>Pag-optimize</v>
      </c>
      <c r="E29" s="8" t="str">
        <f>IFERROR(__xludf.DUMMYFUNCTION("GOOGLETRANSLATE(B29, ""ru"", ""ja"")"),"最適化")</f>
        <v>最適化</v>
      </c>
      <c r="F29" s="9"/>
      <c r="G29" s="9"/>
      <c r="H29" s="9"/>
      <c r="I29" s="9"/>
      <c r="J29" s="6"/>
      <c r="K29" s="6"/>
      <c r="L29" s="6"/>
      <c r="M29" s="6"/>
      <c r="N29" s="6"/>
      <c r="O29" s="6"/>
      <c r="P29" s="6"/>
      <c r="Q29" s="6"/>
      <c r="R29" s="6"/>
      <c r="S29" s="6"/>
      <c r="T29" s="6"/>
      <c r="U29" s="6"/>
      <c r="V29" s="6"/>
      <c r="W29" s="6"/>
      <c r="X29" s="6"/>
      <c r="Y29" s="6"/>
      <c r="Z29" s="6"/>
    </row>
    <row r="30">
      <c r="A30" s="2" t="s">
        <v>60</v>
      </c>
      <c r="B30" s="2" t="s">
        <v>61</v>
      </c>
      <c r="C30" s="7" t="str">
        <f>IFERROR(__xludf.DUMMYFUNCTION("GOOGLETRANSLATE(B30, ""ru"", ""no"")"),"Skanning")</f>
        <v>Skanning</v>
      </c>
      <c r="D30" s="7" t="str">
        <f>IFERROR(__xludf.DUMMYFUNCTION("GOOGLETRANSLATE(B30, ""ru"", ""tl"")"),"Pag-scan")</f>
        <v>Pag-scan</v>
      </c>
      <c r="E30" s="8" t="str">
        <f>IFERROR(__xludf.DUMMYFUNCTION("GOOGLETRANSLATE(B30, ""ru"", ""ja"")"),"走査")</f>
        <v>走査</v>
      </c>
      <c r="F30" s="9"/>
      <c r="G30" s="9"/>
      <c r="H30" s="9"/>
      <c r="I30" s="9"/>
      <c r="J30" s="6"/>
      <c r="K30" s="6"/>
      <c r="L30" s="6"/>
      <c r="M30" s="6"/>
      <c r="N30" s="6"/>
      <c r="O30" s="6"/>
      <c r="P30" s="6"/>
      <c r="Q30" s="6"/>
      <c r="R30" s="6"/>
      <c r="S30" s="6"/>
      <c r="T30" s="6"/>
      <c r="U30" s="6"/>
      <c r="V30" s="6"/>
      <c r="W30" s="6"/>
      <c r="X30" s="6"/>
      <c r="Y30" s="6"/>
      <c r="Z30" s="6"/>
    </row>
    <row r="31">
      <c r="A31" s="2" t="s">
        <v>62</v>
      </c>
      <c r="B31" s="2" t="s">
        <v>63</v>
      </c>
      <c r="C31" s="7" t="str">
        <f>IFERROR(__xludf.DUMMYFUNCTION("GOOGLETRANSLATE(B31, ""ru"", ""no"")"),"Batteri")</f>
        <v>Batteri</v>
      </c>
      <c r="D31" s="7" t="str">
        <f>IFERROR(__xludf.DUMMYFUNCTION("GOOGLETRANSLATE(B31, ""ru"", ""tl"")"),"Baterya")</f>
        <v>Baterya</v>
      </c>
      <c r="E31" s="8" t="str">
        <f>IFERROR(__xludf.DUMMYFUNCTION("GOOGLETRANSLATE(B31, ""ru"", ""ja"")"),"バッテリー")</f>
        <v>バッテリー</v>
      </c>
      <c r="F31" s="9"/>
      <c r="G31" s="9"/>
      <c r="H31" s="9"/>
      <c r="I31" s="9"/>
      <c r="J31" s="6"/>
      <c r="K31" s="6"/>
      <c r="L31" s="6"/>
      <c r="M31" s="6"/>
      <c r="N31" s="6"/>
      <c r="O31" s="6"/>
      <c r="P31" s="6"/>
      <c r="Q31" s="6"/>
      <c r="R31" s="6"/>
      <c r="S31" s="6"/>
      <c r="T31" s="6"/>
      <c r="U31" s="6"/>
      <c r="V31" s="6"/>
      <c r="W31" s="6"/>
      <c r="X31" s="6"/>
      <c r="Y31" s="6"/>
      <c r="Z31" s="6"/>
    </row>
    <row r="32">
      <c r="A32" s="2" t="s">
        <v>64</v>
      </c>
      <c r="B32" s="2" t="s">
        <v>65</v>
      </c>
      <c r="C32" s="7" t="str">
        <f>IFERROR(__xludf.DUMMYFUNCTION("GOOGLETRANSLATE(B32, ""ru"", ""no"")"),"Du har mindre enn 20% av ladningen. Ikke glem å slå på strømsparingsmodus!")</f>
        <v>Du har mindre enn 20% av ladningen. Ikke glem å slå på strømsparingsmodus!</v>
      </c>
      <c r="D32" s="7" t="str">
        <f>IFERROR(__xludf.DUMMYFUNCTION("GOOGLETRANSLATE(B32, ""ru"", ""tl"")"),"Mayroon kang mas mababa sa 20% ng singil. Huwag kalimutang i-on ang mode sa pag-save ng kapangyarihan!")</f>
        <v>Mayroon kang mas mababa sa 20% ng singil. Huwag kalimutang i-on ang mode sa pag-save ng kapangyarihan!</v>
      </c>
      <c r="E32" s="8" t="str">
        <f>IFERROR(__xludf.DUMMYFUNCTION("GOOGLETRANSLATE(B32, ""ru"", ""ja"")"),"料金の20％未満があります。省電力モードをオンにすることを忘れないでください。")</f>
        <v>料金の20％未満があります。省電力モードをオンにすることを忘れないでください。</v>
      </c>
      <c r="F32" s="9"/>
      <c r="G32" s="9"/>
      <c r="H32" s="9"/>
      <c r="I32" s="9"/>
      <c r="J32" s="6"/>
      <c r="K32" s="6"/>
      <c r="L32" s="6"/>
      <c r="M32" s="6"/>
      <c r="N32" s="6"/>
      <c r="O32" s="6"/>
      <c r="P32" s="6"/>
      <c r="Q32" s="6"/>
      <c r="R32" s="6"/>
      <c r="S32" s="6"/>
      <c r="T32" s="6"/>
      <c r="U32" s="6"/>
      <c r="V32" s="6"/>
      <c r="W32" s="6"/>
      <c r="X32" s="6"/>
      <c r="Y32" s="6"/>
      <c r="Z32" s="6"/>
    </row>
    <row r="33">
      <c r="A33" s="2" t="s">
        <v>66</v>
      </c>
      <c r="B33" s="2" t="s">
        <v>67</v>
      </c>
      <c r="C33" s="7" t="str">
        <f>IFERROR(__xludf.DUMMYFUNCTION("GOOGLETRANSLATE(B33, ""ru"", ""no"")"),"Resterende tid |")</f>
        <v>Resterende tid |</v>
      </c>
      <c r="D33" s="7" t="str">
        <f>IFERROR(__xludf.DUMMYFUNCTION("GOOGLETRANSLATE(B33, ""ru"", ""tl"")"),"Ang natitirang oras |")</f>
        <v>Ang natitirang oras |</v>
      </c>
      <c r="E33" s="8" t="str">
        <f>IFERROR(__xludf.DUMMYFUNCTION("GOOGLETRANSLATE(B33, ""ru"", ""ja"")"),"残りの時間|")</f>
        <v>残りの時間|</v>
      </c>
      <c r="F33" s="9"/>
      <c r="G33" s="9"/>
      <c r="H33" s="9"/>
      <c r="I33" s="9"/>
      <c r="J33" s="6"/>
      <c r="K33" s="6"/>
      <c r="L33" s="6"/>
      <c r="M33" s="6"/>
      <c r="N33" s="6"/>
      <c r="O33" s="6"/>
      <c r="P33" s="6"/>
      <c r="Q33" s="6"/>
      <c r="R33" s="6"/>
      <c r="S33" s="6"/>
      <c r="T33" s="6"/>
      <c r="U33" s="6"/>
      <c r="V33" s="6"/>
      <c r="W33" s="6"/>
      <c r="X33" s="6"/>
      <c r="Y33" s="6"/>
      <c r="Z33" s="6"/>
    </row>
    <row r="34">
      <c r="A34" s="2" t="s">
        <v>68</v>
      </c>
      <c r="B34" s="2" t="s">
        <v>69</v>
      </c>
      <c r="C34" s="7" t="str">
        <f>IFERROR(__xludf.DUMMYFUNCTION("GOOGLETRANSLATE(B34, ""ru"", ""no"")"),"minutter siden")</f>
        <v>minutter siden</v>
      </c>
      <c r="D34" s="7" t="str">
        <f>IFERROR(__xludf.DUMMYFUNCTION("GOOGLETRANSLATE(B34, ""ru"", ""tl"")"),"minuto ang nakalipas")</f>
        <v>minuto ang nakalipas</v>
      </c>
      <c r="E34" s="8" t="str">
        <f>IFERROR(__xludf.DUMMYFUNCTION("GOOGLETRANSLATE(B34, ""ru"", ""ja"")"),"数分前")</f>
        <v>数分前</v>
      </c>
      <c r="F34" s="9"/>
      <c r="G34" s="9"/>
      <c r="H34" s="9"/>
      <c r="I34" s="9"/>
      <c r="J34" s="6"/>
      <c r="K34" s="6"/>
      <c r="L34" s="6"/>
      <c r="M34" s="6"/>
      <c r="N34" s="6"/>
      <c r="O34" s="6"/>
      <c r="P34" s="6"/>
      <c r="Q34" s="6"/>
      <c r="R34" s="6"/>
      <c r="S34" s="6"/>
      <c r="T34" s="6"/>
      <c r="U34" s="6"/>
      <c r="V34" s="6"/>
      <c r="W34" s="6"/>
      <c r="X34" s="6"/>
      <c r="Y34" s="6"/>
      <c r="Z34" s="6"/>
    </row>
    <row r="35">
      <c r="A35" s="2" t="s">
        <v>70</v>
      </c>
      <c r="B35" s="2" t="s">
        <v>71</v>
      </c>
      <c r="C35" s="7" t="str">
        <f>IFERROR(__xludf.DUMMYFUNCTION("GOOGLETRANSLATE(B35, ""ru"", ""no"")"),"Sol.")</f>
        <v>Sol.</v>
      </c>
      <c r="D35" s="7" t="str">
        <f>IFERROR(__xludf.DUMMYFUNCTION("GOOGLETRANSLATE(B35, ""ru"", ""tl"")"),"Sun.")</f>
        <v>Sun.</v>
      </c>
      <c r="E35" s="8" t="str">
        <f>IFERROR(__xludf.DUMMYFUNCTION("GOOGLETRANSLATE(B35, ""ru"", ""ja"")"),"太陽。")</f>
        <v>太陽。</v>
      </c>
      <c r="F35" s="9"/>
      <c r="G35" s="9"/>
      <c r="H35" s="9"/>
      <c r="I35" s="9"/>
      <c r="J35" s="6"/>
      <c r="K35" s="6"/>
      <c r="L35" s="6"/>
      <c r="M35" s="6"/>
      <c r="N35" s="6"/>
      <c r="O35" s="6"/>
      <c r="P35" s="6"/>
      <c r="Q35" s="6"/>
      <c r="R35" s="6"/>
      <c r="S35" s="6"/>
      <c r="T35" s="6"/>
      <c r="U35" s="6"/>
      <c r="V35" s="6"/>
      <c r="W35" s="6"/>
      <c r="X35" s="6"/>
      <c r="Y35" s="6"/>
      <c r="Z35" s="6"/>
    </row>
    <row r="36">
      <c r="A36" s="2" t="s">
        <v>72</v>
      </c>
      <c r="B36" s="2" t="s">
        <v>73</v>
      </c>
      <c r="C36" s="7" t="str">
        <f>IFERROR(__xludf.DUMMYFUNCTION("GOOGLETRANSLATE(B36, ""ru"", ""no"")"),"Tillat den normale driften av favorittprogrammene dine (favorittprogrammer kan tilordnes i innstillingene)")</f>
        <v>Tillat den normale driften av favorittprogrammene dine (favorittprogrammer kan tilordnes i innstillingene)</v>
      </c>
      <c r="D36" s="7" t="str">
        <f>IFERROR(__xludf.DUMMYFUNCTION("GOOGLETRANSLATE(B36, ""ru"", ""tl"")"),"Payagan ang normal na operasyon ng iyong mga paboritong application (maaaring italaga ang mga paboritong application sa mga setting)")</f>
        <v>Payagan ang normal na operasyon ng iyong mga paboritong application (maaaring italaga ang mga paboritong application sa mga setting)</v>
      </c>
      <c r="E36" s="8" t="str">
        <f>IFERROR(__xludf.DUMMYFUNCTION("GOOGLETRANSLATE(B36, ""ru"", ""ja"")"),"お気に入りのアプリケーションの通常の操作を許可する（お気に入りのアプリケーションを設定に割り当てることができます）")</f>
        <v>お気に入りのアプリケーションの通常の操作を許可する（お気に入りのアプリケーションを設定に割り当てることができます）</v>
      </c>
      <c r="F36" s="9"/>
      <c r="G36" s="9"/>
      <c r="H36" s="9"/>
      <c r="I36" s="9"/>
      <c r="J36" s="6"/>
      <c r="K36" s="6"/>
      <c r="L36" s="6"/>
      <c r="M36" s="6"/>
      <c r="N36" s="6"/>
      <c r="O36" s="6"/>
      <c r="P36" s="6"/>
      <c r="Q36" s="6"/>
      <c r="R36" s="6"/>
      <c r="S36" s="6"/>
      <c r="T36" s="6"/>
      <c r="U36" s="6"/>
      <c r="V36" s="6"/>
      <c r="W36" s="6"/>
      <c r="X36" s="6"/>
      <c r="Y36" s="6"/>
      <c r="Z36" s="6"/>
    </row>
    <row r="37">
      <c r="A37" s="2" t="s">
        <v>74</v>
      </c>
      <c r="B37" s="2" t="s">
        <v>75</v>
      </c>
      <c r="C37" s="7" t="str">
        <f>IFERROR(__xludf.DUMMYFUNCTION("GOOGLETRANSLATE(B37, ""ru"", ""no"")"),"Redusere lysstyrken")</f>
        <v>Redusere lysstyrken</v>
      </c>
      <c r="D37" s="7" t="str">
        <f>IFERROR(__xludf.DUMMYFUNCTION("GOOGLETRANSLATE(B37, ""ru"", ""tl"")"),"Bawasan ang liwanag")</f>
        <v>Bawasan ang liwanag</v>
      </c>
      <c r="E37" s="8" t="str">
        <f>IFERROR(__xludf.DUMMYFUNCTION("GOOGLETRANSLATE(B37, ""ru"", ""ja"")"),"明るさを減らす")</f>
        <v>明るさを減らす</v>
      </c>
      <c r="F37" s="9"/>
      <c r="G37" s="9"/>
      <c r="H37" s="9"/>
      <c r="I37" s="9"/>
      <c r="J37" s="6"/>
      <c r="K37" s="6"/>
      <c r="L37" s="6"/>
      <c r="M37" s="6"/>
      <c r="N37" s="6"/>
      <c r="O37" s="6"/>
      <c r="P37" s="6"/>
      <c r="Q37" s="6"/>
      <c r="R37" s="6"/>
      <c r="S37" s="6"/>
      <c r="T37" s="6"/>
      <c r="U37" s="6"/>
      <c r="V37" s="6"/>
      <c r="W37" s="6"/>
      <c r="X37" s="6"/>
      <c r="Y37" s="6"/>
      <c r="Z37" s="6"/>
    </row>
    <row r="38">
      <c r="A38" s="2" t="s">
        <v>76</v>
      </c>
      <c r="B38" s="2" t="s">
        <v>77</v>
      </c>
      <c r="C38" s="7" t="str">
        <f>IFERROR(__xludf.DUMMYFUNCTION("GOOGLETRANSLATE(B38, ""ru"", ""no"")"),"Vi leter etter unødvendige filer, cache og andre søppel ...")</f>
        <v>Vi leter etter unødvendige filer, cache og andre søppel ...</v>
      </c>
      <c r="D38" s="7" t="str">
        <f>IFERROR(__xludf.DUMMYFUNCTION("GOOGLETRANSLATE(B38, ""ru"", ""tl"")"),"Naghahanap kami ng mga hindi kinakailangang mga file, cache at iba pang basura ...")</f>
        <v>Naghahanap kami ng mga hindi kinakailangang mga file, cache at iba pang basura ...</v>
      </c>
      <c r="E38" s="8" t="str">
        <f>IFERROR(__xludf.DUMMYFUNCTION("GOOGLETRANSLATE(B38, ""ru"", ""ja"")"),"不要なファイル、キャッシュ、その他のゴミを探しています...")</f>
        <v>不要なファイル、キャッシュ、その他のゴミを探しています...</v>
      </c>
      <c r="F38" s="9"/>
      <c r="G38" s="9"/>
      <c r="H38" s="9"/>
      <c r="I38" s="9"/>
      <c r="J38" s="6"/>
      <c r="K38" s="6"/>
      <c r="L38" s="6"/>
      <c r="M38" s="6"/>
      <c r="N38" s="6"/>
      <c r="O38" s="6"/>
      <c r="P38" s="6"/>
      <c r="Q38" s="6"/>
      <c r="R38" s="6"/>
      <c r="S38" s="6"/>
      <c r="T38" s="6"/>
      <c r="U38" s="6"/>
      <c r="V38" s="6"/>
      <c r="W38" s="6"/>
      <c r="X38" s="6"/>
      <c r="Y38" s="6"/>
      <c r="Z38" s="6"/>
    </row>
    <row r="39">
      <c r="A39" s="2" t="s">
        <v>78</v>
      </c>
      <c r="B39" s="2" t="s">
        <v>79</v>
      </c>
      <c r="C39" s="7" t="str">
        <f>IFERROR(__xludf.DUMMYFUNCTION("GOOGLETRANSLATE(B39, ""ru"", ""no"")"),"applikasjoner")</f>
        <v>applikasjoner</v>
      </c>
      <c r="D39" s="7" t="str">
        <f>IFERROR(__xludf.DUMMYFUNCTION("GOOGLETRANSLATE(B39, ""ru"", ""tl"")"),"Mga Application.")</f>
        <v>Mga Application.</v>
      </c>
      <c r="E39" s="8" t="str">
        <f>IFERROR(__xludf.DUMMYFUNCTION("GOOGLETRANSLATE(B39, ""ru"", ""ja"")"),"アプリケーション")</f>
        <v>アプリケーション</v>
      </c>
      <c r="F39" s="9"/>
      <c r="G39" s="9"/>
      <c r="H39" s="9"/>
      <c r="I39" s="9"/>
      <c r="J39" s="6"/>
      <c r="K39" s="6"/>
      <c r="L39" s="6"/>
      <c r="M39" s="6"/>
      <c r="N39" s="6"/>
      <c r="O39" s="6"/>
      <c r="P39" s="6"/>
      <c r="Q39" s="6"/>
      <c r="R39" s="6"/>
      <c r="S39" s="6"/>
      <c r="T39" s="6"/>
      <c r="U39" s="6"/>
      <c r="V39" s="6"/>
      <c r="W39" s="6"/>
      <c r="X39" s="6"/>
      <c r="Y39" s="6"/>
      <c r="Z39" s="6"/>
    </row>
    <row r="40">
      <c r="A40" s="2" t="s">
        <v>80</v>
      </c>
      <c r="B40" s="2" t="s">
        <v>81</v>
      </c>
      <c r="C40" s="7" t="str">
        <f>IFERROR(__xludf.DUMMYFUNCTION("GOOGLETRANSLATE(B40, ""ru"", ""no"")"),"CB.")</f>
        <v>CB.</v>
      </c>
      <c r="D40" s="7" t="str">
        <f>IFERROR(__xludf.DUMMYFUNCTION("GOOGLETRANSLATE(B40, ""ru"", ""tl"")"),"CB.")</f>
        <v>CB.</v>
      </c>
      <c r="E40" s="8" t="str">
        <f>IFERROR(__xludf.DUMMYFUNCTION("GOOGLETRANSLATE(B40, ""ru"", ""ja"")"),"CB.")</f>
        <v>CB.</v>
      </c>
      <c r="F40" s="9"/>
      <c r="G40" s="9"/>
      <c r="H40" s="9"/>
      <c r="I40" s="9"/>
      <c r="J40" s="6"/>
      <c r="K40" s="6"/>
      <c r="L40" s="6"/>
      <c r="M40" s="6"/>
      <c r="N40" s="6"/>
      <c r="O40" s="6"/>
      <c r="P40" s="6"/>
      <c r="Q40" s="6"/>
      <c r="R40" s="6"/>
      <c r="S40" s="6"/>
      <c r="T40" s="6"/>
      <c r="U40" s="6"/>
      <c r="V40" s="6"/>
      <c r="W40" s="6"/>
      <c r="X40" s="6"/>
      <c r="Y40" s="6"/>
      <c r="Z40" s="6"/>
    </row>
    <row r="41">
      <c r="A41" s="2" t="s">
        <v>82</v>
      </c>
      <c r="B41" s="2" t="s">
        <v>83</v>
      </c>
      <c r="C41" s="7" t="str">
        <f>IFERROR(__xludf.DUMMYFUNCTION("GOOGLETRANSLATE(B41, ""ru"", ""no"")"),"Fortsette")</f>
        <v>Fortsette</v>
      </c>
      <c r="D41" s="7" t="str">
        <f>IFERROR(__xludf.DUMMYFUNCTION("GOOGLETRANSLATE(B41, ""ru"", ""tl"")"),"Magpatuloy")</f>
        <v>Magpatuloy</v>
      </c>
      <c r="E41" s="8" t="str">
        <f>IFERROR(__xludf.DUMMYFUNCTION("GOOGLETRANSLATE(B41, ""ru"", ""ja"")"),"続行")</f>
        <v>続行</v>
      </c>
      <c r="F41" s="9"/>
      <c r="G41" s="9"/>
      <c r="H41" s="9"/>
      <c r="I41" s="9"/>
      <c r="J41" s="6"/>
      <c r="K41" s="6"/>
      <c r="L41" s="6"/>
      <c r="M41" s="6"/>
      <c r="N41" s="6"/>
      <c r="O41" s="6"/>
      <c r="P41" s="6"/>
      <c r="Q41" s="6"/>
      <c r="R41" s="6"/>
      <c r="S41" s="6"/>
      <c r="T41" s="6"/>
      <c r="U41" s="6"/>
      <c r="V41" s="6"/>
      <c r="W41" s="6"/>
      <c r="X41" s="6"/>
      <c r="Y41" s="6"/>
      <c r="Z41" s="6"/>
    </row>
    <row r="42">
      <c r="A42" s="2" t="s">
        <v>84</v>
      </c>
      <c r="B42" s="2" t="s">
        <v>85</v>
      </c>
      <c r="C42" s="7" t="str">
        <f>IFERROR(__xludf.DUMMYFUNCTION("GOOGLETRANSLATE(B42, ""ru"", ""no"")"),"Suksess! 1001 så gratis å release10010 valgminnet")</f>
        <v>Suksess! 1001 så gratis å release10010 valgminnet</v>
      </c>
      <c r="D42" s="7" t="str">
        <f>IFERROR(__xludf.DUMMYFUNCTION("GOOGLETRANSLATE(B42, ""ru"", ""tl"")"),"Tagumpay! 1001 ay libre upang i-release10010 Electoral memory.")</f>
        <v>Tagumpay! 1001 ay libre upang i-release10010 Electoral memory.</v>
      </c>
      <c r="E42" s="8" t="str">
        <f>IFERROR(__xludf.DUMMYFUNCTION("GOOGLETRANSLATE(B42, ""ru"", ""ja"")"),"成功！1001はRelease10010の選挙メモリを自由に見えました")</f>
        <v>成功！1001はRelease10010の選挙メモリを自由に見えました</v>
      </c>
      <c r="F42" s="9"/>
      <c r="G42" s="9"/>
      <c r="H42" s="9"/>
      <c r="I42" s="9"/>
      <c r="J42" s="6"/>
      <c r="K42" s="6"/>
      <c r="L42" s="6"/>
      <c r="M42" s="6"/>
      <c r="N42" s="6"/>
      <c r="O42" s="6"/>
      <c r="P42" s="6"/>
      <c r="Q42" s="6"/>
      <c r="R42" s="6"/>
      <c r="S42" s="6"/>
      <c r="T42" s="6"/>
      <c r="U42" s="6"/>
      <c r="V42" s="6"/>
      <c r="W42" s="6"/>
      <c r="X42" s="6"/>
      <c r="Y42" s="6"/>
      <c r="Z42" s="6"/>
    </row>
    <row r="43">
      <c r="A43" s="2" t="s">
        <v>86</v>
      </c>
      <c r="B43" s="2" t="s">
        <v>87</v>
      </c>
      <c r="C43" s="7" t="str">
        <f>IFERROR(__xludf.DUMMYFUNCTION("GOOGLETRANSLATE(B43, ""ru"", ""no"")"),"Sette opp varsler")</f>
        <v>Sette opp varsler</v>
      </c>
      <c r="D43" s="7" t="str">
        <f>IFERROR(__xludf.DUMMYFUNCTION("GOOGLETRANSLATE(B43, ""ru"", ""tl"")"),"Mag-set up ng mga notification")</f>
        <v>Mag-set up ng mga notification</v>
      </c>
      <c r="E43" s="8" t="str">
        <f>IFERROR(__xludf.DUMMYFUNCTION("GOOGLETRANSLATE(B43, ""ru"", ""ja"")"),"通知を設定します")</f>
        <v>通知を設定します</v>
      </c>
      <c r="F43" s="9"/>
      <c r="G43" s="9"/>
      <c r="H43" s="9"/>
      <c r="I43" s="9"/>
      <c r="J43" s="6"/>
      <c r="K43" s="6"/>
      <c r="L43" s="6"/>
      <c r="M43" s="6"/>
      <c r="N43" s="6"/>
      <c r="O43" s="6"/>
      <c r="P43" s="6"/>
      <c r="Q43" s="6"/>
      <c r="R43" s="6"/>
      <c r="S43" s="6"/>
      <c r="T43" s="6"/>
      <c r="U43" s="6"/>
      <c r="V43" s="6"/>
      <c r="W43" s="6"/>
      <c r="X43" s="6"/>
      <c r="Y43" s="6"/>
      <c r="Z43" s="6"/>
    </row>
    <row r="44">
      <c r="A44" s="2" t="s">
        <v>88</v>
      </c>
      <c r="B44" s="2" t="s">
        <v>89</v>
      </c>
      <c r="C44" s="7" t="str">
        <f>IFERROR(__xludf.DUMMYFUNCTION("GOOGLETRANSLATE(B44, ""ru"", ""no"")"),"Daglig")</f>
        <v>Daglig</v>
      </c>
      <c r="D44" s="7" t="str">
        <f>IFERROR(__xludf.DUMMYFUNCTION("GOOGLETRANSLATE(B44, ""ru"", ""tl"")"),"Araw-araw")</f>
        <v>Araw-araw</v>
      </c>
      <c r="E44" s="8" t="str">
        <f>IFERROR(__xludf.DUMMYFUNCTION("GOOGLETRANSLATE(B44, ""ru"", ""ja"")"),"毎日")</f>
        <v>毎日</v>
      </c>
      <c r="F44" s="9"/>
      <c r="G44" s="9"/>
      <c r="H44" s="9"/>
      <c r="I44" s="9"/>
      <c r="J44" s="6"/>
      <c r="K44" s="6"/>
      <c r="L44" s="6"/>
      <c r="M44" s="6"/>
      <c r="N44" s="6"/>
      <c r="O44" s="6"/>
      <c r="P44" s="6"/>
      <c r="Q44" s="6"/>
      <c r="R44" s="6"/>
      <c r="S44" s="6"/>
      <c r="T44" s="6"/>
      <c r="U44" s="6"/>
      <c r="V44" s="6"/>
      <c r="W44" s="6"/>
      <c r="X44" s="6"/>
      <c r="Y44" s="6"/>
      <c r="Z44" s="6"/>
    </row>
    <row r="45">
      <c r="A45" s="2" t="s">
        <v>90</v>
      </c>
      <c r="B45" s="2" t="s">
        <v>91</v>
      </c>
      <c r="C45" s="7" t="str">
        <f>IFERROR(__xludf.DUMMYFUNCTION("GOOGLETRANSLATE(B45, ""ru"", ""no"")"),"Super Cleener.")</f>
        <v>Super Cleener.</v>
      </c>
      <c r="D45" s="7" t="str">
        <f>IFERROR(__xludf.DUMMYFUNCTION("GOOGLETRANSLATE(B45, ""ru"", ""tl"")"),"Super Cleener.")</f>
        <v>Super Cleener.</v>
      </c>
      <c r="E45" s="8" t="str">
        <f>IFERROR(__xludf.DUMMYFUNCTION("GOOGLETRANSLATE(B45, ""ru"", ""ja"")"),"スーパークリーナー")</f>
        <v>スーパークリーナー</v>
      </c>
      <c r="F45" s="9"/>
      <c r="G45" s="9"/>
      <c r="H45" s="9"/>
      <c r="I45" s="9"/>
      <c r="J45" s="6"/>
      <c r="K45" s="6"/>
      <c r="L45" s="6"/>
      <c r="M45" s="6"/>
      <c r="N45" s="6"/>
      <c r="O45" s="6"/>
      <c r="P45" s="6"/>
      <c r="Q45" s="6"/>
      <c r="R45" s="6"/>
      <c r="S45" s="6"/>
      <c r="T45" s="6"/>
      <c r="U45" s="6"/>
      <c r="V45" s="6"/>
      <c r="W45" s="6"/>
      <c r="X45" s="6"/>
      <c r="Y45" s="6"/>
      <c r="Z45" s="6"/>
    </row>
    <row r="46">
      <c r="A46" s="2" t="s">
        <v>92</v>
      </c>
      <c r="B46" s="2" t="s">
        <v>93</v>
      </c>
      <c r="C46" s="7" t="str">
        <f>IFERROR(__xludf.DUMMYFUNCTION("GOOGLETRANSLATE(B46, ""ru"", ""no"")"),"Ernæring")</f>
        <v>Ernæring</v>
      </c>
      <c r="D46" s="7" t="str">
        <f>IFERROR(__xludf.DUMMYFUNCTION("GOOGLETRANSLATE(B46, ""ru"", ""tl"")"),"Nutrisyon")</f>
        <v>Nutrisyon</v>
      </c>
      <c r="E46" s="8" t="str">
        <f>IFERROR(__xludf.DUMMYFUNCTION("GOOGLETRANSLATE(B46, ""ru"", ""ja"")"),"栄養")</f>
        <v>栄養</v>
      </c>
      <c r="F46" s="9"/>
      <c r="G46" s="9"/>
      <c r="H46" s="9"/>
      <c r="I46" s="9"/>
      <c r="J46" s="6"/>
      <c r="K46" s="6"/>
      <c r="L46" s="6"/>
      <c r="M46" s="6"/>
      <c r="N46" s="6"/>
      <c r="O46" s="6"/>
      <c r="P46" s="6"/>
      <c r="Q46" s="6"/>
      <c r="R46" s="6"/>
      <c r="S46" s="6"/>
      <c r="T46" s="6"/>
      <c r="U46" s="6"/>
      <c r="V46" s="6"/>
      <c r="W46" s="6"/>
      <c r="X46" s="6"/>
      <c r="Y46" s="6"/>
      <c r="Z46" s="6"/>
    </row>
    <row r="47">
      <c r="A47" s="2" t="s">
        <v>94</v>
      </c>
      <c r="B47" s="2" t="s">
        <v>94</v>
      </c>
      <c r="C47" s="7" t="str">
        <f>IFERROR(__xludf.DUMMYFUNCTION("GOOGLETRANSLATE(B47, ""ru"", ""no"")"),"Support_email.")</f>
        <v>Support_email.</v>
      </c>
      <c r="D47" s="7" t="str">
        <f>IFERROR(__xludf.DUMMYFUNCTION("GOOGLETRANSLATE(B47, ""ru"", ""tl"")"),"Support_email.")</f>
        <v>Support_email.</v>
      </c>
      <c r="E47" s="8" t="str">
        <f>IFERROR(__xludf.DUMMYFUNCTION("GOOGLETRANSLATE(B47, ""ru"", ""ja"")"),"support_email.")</f>
        <v>support_email.</v>
      </c>
      <c r="F47" s="9"/>
      <c r="G47" s="9"/>
      <c r="H47" s="9"/>
      <c r="I47" s="9"/>
      <c r="J47" s="6"/>
      <c r="K47" s="6"/>
      <c r="L47" s="6"/>
      <c r="M47" s="6"/>
      <c r="N47" s="6"/>
      <c r="O47" s="6"/>
      <c r="P47" s="6"/>
      <c r="Q47" s="6"/>
      <c r="R47" s="6"/>
      <c r="S47" s="6"/>
      <c r="T47" s="6"/>
      <c r="U47" s="6"/>
      <c r="V47" s="6"/>
      <c r="W47" s="6"/>
      <c r="X47" s="6"/>
      <c r="Y47" s="6"/>
      <c r="Z47" s="6"/>
    </row>
    <row r="48">
      <c r="A48" s="2" t="s">
        <v>95</v>
      </c>
      <c r="B48" s="2" t="s">
        <v>96</v>
      </c>
      <c r="C48" s="7" t="str">
        <f>IFERROR(__xludf.DUMMYFUNCTION("GOOGLETRANSLATE(B48, ""ru"", ""no"")"),"Th")</f>
        <v>Th</v>
      </c>
      <c r="D48" s="7" t="str">
        <f>IFERROR(__xludf.DUMMYFUNCTION("GOOGLETRANSLATE(B48, ""ru"", ""tl"")"),"Th.")</f>
        <v>Th.</v>
      </c>
      <c r="E48" s="8" t="str">
        <f>IFERROR(__xludf.DUMMYFUNCTION("GOOGLETRANSLATE(B48, ""ru"", ""ja"")"),"th.")</f>
        <v>th.</v>
      </c>
      <c r="F48" s="9"/>
      <c r="G48" s="9"/>
      <c r="H48" s="9"/>
      <c r="I48" s="9"/>
      <c r="J48" s="6"/>
      <c r="K48" s="6"/>
      <c r="L48" s="6"/>
      <c r="M48" s="6"/>
      <c r="N48" s="6"/>
      <c r="O48" s="6"/>
      <c r="P48" s="6"/>
      <c r="Q48" s="6"/>
      <c r="R48" s="6"/>
      <c r="S48" s="6"/>
      <c r="T48" s="6"/>
      <c r="U48" s="6"/>
      <c r="V48" s="6"/>
      <c r="W48" s="6"/>
      <c r="X48" s="6"/>
      <c r="Y48" s="6"/>
      <c r="Z48" s="6"/>
    </row>
    <row r="49">
      <c r="A49" s="2" t="s">
        <v>97</v>
      </c>
      <c r="B49" s="2" t="s">
        <v>98</v>
      </c>
      <c r="C49" s="7" t="str">
        <f>IFERROR(__xludf.DUMMYFUNCTION("GOOGLETRANSLATE(B49, ""ru"", ""no"")"),"Ikke glem å fjerne APK-fil etter at du har installert programmet!")</f>
        <v>Ikke glem å fjerne APK-fil etter at du har installert programmet!</v>
      </c>
      <c r="D49" s="7" t="str">
        <f>IFERROR(__xludf.DUMMYFUNCTION("GOOGLETRANSLATE(B49, ""ru"", ""tl"")"),"Huwag kalimutang alisin ang apk file pagkatapos i-install ang application!")</f>
        <v>Huwag kalimutang alisin ang apk file pagkatapos i-install ang application!</v>
      </c>
      <c r="E49" s="8" t="str">
        <f>IFERROR(__xludf.DUMMYFUNCTION("GOOGLETRANSLATE(B49, ""ru"", ""ja"")"),"アプリケーションをインストールした後にAPKファイルを削除することを忘れないでください。")</f>
        <v>アプリケーションをインストールした後にAPKファイルを削除することを忘れないでください。</v>
      </c>
      <c r="F49" s="9"/>
      <c r="G49" s="9"/>
      <c r="H49" s="9"/>
      <c r="I49" s="9"/>
      <c r="J49" s="6"/>
      <c r="K49" s="6"/>
      <c r="L49" s="6"/>
      <c r="M49" s="6"/>
      <c r="N49" s="6"/>
      <c r="O49" s="6"/>
      <c r="P49" s="6"/>
      <c r="Q49" s="6"/>
      <c r="R49" s="6"/>
      <c r="S49" s="6"/>
      <c r="T49" s="6"/>
      <c r="U49" s="6"/>
      <c r="V49" s="6"/>
      <c r="W49" s="6"/>
      <c r="X49" s="6"/>
      <c r="Y49" s="6"/>
      <c r="Z49" s="6"/>
    </row>
    <row r="50">
      <c r="A50" s="2" t="s">
        <v>99</v>
      </c>
      <c r="B50" s="2" t="s">
        <v>100</v>
      </c>
      <c r="C50" s="7" t="str">
        <f>IFERROR(__xludf.DUMMYFUNCTION("GOOGLETRANSLATE(B50, ""ru"", ""no"")"),"Slette applikasjoner")</f>
        <v>Slette applikasjoner</v>
      </c>
      <c r="D50" s="7" t="str">
        <f>IFERROR(__xludf.DUMMYFUNCTION("GOOGLETRANSLATE(B50, ""ru"", ""tl"")"),"Pagtanggal ng mga application")</f>
        <v>Pagtanggal ng mga application</v>
      </c>
      <c r="E50" s="8" t="str">
        <f>IFERROR(__xludf.DUMMYFUNCTION("GOOGLETRANSLATE(B50, ""ru"", ""ja"")"),"アプリケーションの削除")</f>
        <v>アプリケーションの削除</v>
      </c>
      <c r="F50" s="9"/>
      <c r="G50" s="9"/>
      <c r="H50" s="9"/>
      <c r="I50" s="9"/>
      <c r="J50" s="6"/>
      <c r="K50" s="6"/>
      <c r="L50" s="6"/>
      <c r="M50" s="6"/>
      <c r="N50" s="6"/>
      <c r="O50" s="6"/>
      <c r="P50" s="6"/>
      <c r="Q50" s="6"/>
      <c r="R50" s="6"/>
      <c r="S50" s="6"/>
      <c r="T50" s="6"/>
      <c r="U50" s="6"/>
      <c r="V50" s="6"/>
      <c r="W50" s="6"/>
      <c r="X50" s="6"/>
      <c r="Y50" s="6"/>
      <c r="Z50" s="6"/>
    </row>
    <row r="51">
      <c r="A51" s="2" t="s">
        <v>101</v>
      </c>
      <c r="B51" s="2" t="s">
        <v>102</v>
      </c>
      <c r="C51" s="7" t="str">
        <f>IFERROR(__xludf.DUMMYFUNCTION("GOOGLETRANSLATE(B51, ""ru"", ""no"")"),"Flink!")</f>
        <v>Flink!</v>
      </c>
      <c r="D51" s="7" t="str">
        <f>IFERROR(__xludf.DUMMYFUNCTION("GOOGLETRANSLATE(B51, ""ru"", ""tl"")"),"Mabuti!")</f>
        <v>Mabuti!</v>
      </c>
      <c r="E51" s="8" t="str">
        <f>IFERROR(__xludf.DUMMYFUNCTION("GOOGLETRANSLATE(B51, ""ru"", ""ja"")"),"良い！")</f>
        <v>良い！</v>
      </c>
      <c r="F51" s="9"/>
      <c r="G51" s="9"/>
      <c r="H51" s="9"/>
      <c r="I51" s="9"/>
      <c r="J51" s="6"/>
      <c r="K51" s="6"/>
      <c r="L51" s="6"/>
      <c r="M51" s="6"/>
      <c r="N51" s="6"/>
      <c r="O51" s="6"/>
      <c r="P51" s="6"/>
      <c r="Q51" s="6"/>
      <c r="R51" s="6"/>
      <c r="S51" s="6"/>
      <c r="T51" s="6"/>
      <c r="U51" s="6"/>
      <c r="V51" s="6"/>
      <c r="W51" s="6"/>
      <c r="X51" s="6"/>
      <c r="Y51" s="6"/>
      <c r="Z51" s="6"/>
    </row>
    <row r="52">
      <c r="A52" s="2" t="s">
        <v>103</v>
      </c>
      <c r="B52" s="2" t="s">
        <v>104</v>
      </c>
      <c r="C52" s="7" t="str">
        <f>IFERROR(__xludf.DUMMYFUNCTION("GOOGLETRANSLATE(B52, ""ru"", ""no"")"),"W.")</f>
        <v>W.</v>
      </c>
      <c r="D52" s="7" t="str">
        <f>IFERROR(__xludf.DUMMYFUNCTION("GOOGLETRANSLATE(B52, ""ru"", ""tl"")"),"W.")</f>
        <v>W.</v>
      </c>
      <c r="E52" s="8" t="str">
        <f>IFERROR(__xludf.DUMMYFUNCTION("GOOGLETRANSLATE(B52, ""ru"", ""ja"")"),"w")</f>
        <v>w</v>
      </c>
      <c r="F52" s="9"/>
      <c r="G52" s="9"/>
      <c r="H52" s="9"/>
      <c r="I52" s="9"/>
      <c r="J52" s="6"/>
      <c r="K52" s="6"/>
      <c r="L52" s="6"/>
      <c r="M52" s="6"/>
      <c r="N52" s="6"/>
      <c r="O52" s="6"/>
      <c r="P52" s="6"/>
      <c r="Q52" s="6"/>
      <c r="R52" s="6"/>
      <c r="S52" s="6"/>
      <c r="T52" s="6"/>
      <c r="U52" s="6"/>
      <c r="V52" s="6"/>
      <c r="W52" s="6"/>
      <c r="X52" s="6"/>
      <c r="Y52" s="6"/>
      <c r="Z52" s="6"/>
    </row>
    <row r="53">
      <c r="A53" s="2" t="s">
        <v>105</v>
      </c>
      <c r="B53" s="2" t="s">
        <v>106</v>
      </c>
      <c r="C53" s="7" t="str">
        <f>IFERROR(__xludf.DUMMYFUNCTION("GOOGLETRANSLATE(B53, ""ru"", ""no"")"),"Påminn om at etter sletting kan du slette resterende filer")</f>
        <v>Påminn om at etter sletting kan du slette resterende filer</v>
      </c>
      <c r="D53" s="7" t="str">
        <f>IFERROR(__xludf.DUMMYFUNCTION("GOOGLETRANSLATE(B53, ""ru"", ""tl"")"),"Paalalahanan na pagkatapos ng pagtanggal maaari mong tanggalin ang mga natitirang mga file")</f>
        <v>Paalalahanan na pagkatapos ng pagtanggal maaari mong tanggalin ang mga natitirang mga file</v>
      </c>
      <c r="E53" s="8" t="str">
        <f>IFERROR(__xludf.DUMMYFUNCTION("GOOGLETRANSLATE(B53, ""ru"", ""ja"")"),"削除後に残余ファイルを削除することができます")</f>
        <v>削除後に残余ファイルを削除することができます</v>
      </c>
      <c r="F53" s="9"/>
      <c r="G53" s="9"/>
      <c r="H53" s="9"/>
      <c r="I53" s="9"/>
      <c r="J53" s="6"/>
      <c r="K53" s="6"/>
      <c r="L53" s="6"/>
      <c r="M53" s="6"/>
      <c r="N53" s="6"/>
      <c r="O53" s="6"/>
      <c r="P53" s="6"/>
      <c r="Q53" s="6"/>
      <c r="R53" s="6"/>
      <c r="S53" s="6"/>
      <c r="T53" s="6"/>
      <c r="U53" s="6"/>
      <c r="V53" s="6"/>
      <c r="W53" s="6"/>
      <c r="X53" s="6"/>
      <c r="Y53" s="6"/>
      <c r="Z53" s="6"/>
    </row>
    <row r="54">
      <c r="A54" s="2" t="s">
        <v>107</v>
      </c>
      <c r="B54" s="2" t="s">
        <v>108</v>
      </c>
      <c r="C54" s="7" t="str">
        <f>IFERROR(__xludf.DUMMYFUNCTION("GOOGLETRANSLATE(B54, ""ru"", ""no"")"),"Hver dag")</f>
        <v>Hver dag</v>
      </c>
      <c r="D54" s="7" t="str">
        <f>IFERROR(__xludf.DUMMYFUNCTION("GOOGLETRANSLATE(B54, ""ru"", ""tl"")"),"Araw-araw")</f>
        <v>Araw-araw</v>
      </c>
      <c r="E54" s="8" t="str">
        <f>IFERROR(__xludf.DUMMYFUNCTION("GOOGLETRANSLATE(B54, ""ru"", ""ja"")"),"毎日")</f>
        <v>毎日</v>
      </c>
      <c r="F54" s="9"/>
      <c r="G54" s="9"/>
      <c r="H54" s="9"/>
      <c r="I54" s="9"/>
      <c r="J54" s="6"/>
      <c r="K54" s="6"/>
      <c r="L54" s="6"/>
      <c r="M54" s="6"/>
      <c r="N54" s="6"/>
      <c r="O54" s="6"/>
      <c r="P54" s="6"/>
      <c r="Q54" s="6"/>
      <c r="R54" s="6"/>
      <c r="S54" s="6"/>
      <c r="T54" s="6"/>
      <c r="U54" s="6"/>
      <c r="V54" s="6"/>
      <c r="W54" s="6"/>
      <c r="X54" s="6"/>
      <c r="Y54" s="6"/>
      <c r="Z54" s="6"/>
    </row>
    <row r="55">
      <c r="A55" s="2" t="s">
        <v>109</v>
      </c>
      <c r="B55" s="2" t="s">
        <v>110</v>
      </c>
      <c r="C55" s="7" t="str">
        <f>IFERROR(__xludf.DUMMYFUNCTION("GOOGLETRANSLATE(B55, ""ru"", ""no"")"),"Unødvendig apk.")</f>
        <v>Unødvendig apk.</v>
      </c>
      <c r="D55" s="7" t="str">
        <f>IFERROR(__xludf.DUMMYFUNCTION("GOOGLETRANSLATE(B55, ""ru"", ""tl"")"),"Hindi kinakailangang apk")</f>
        <v>Hindi kinakailangang apk</v>
      </c>
      <c r="E55" s="8" t="str">
        <f>IFERROR(__xludf.DUMMYFUNCTION("GOOGLETRANSLATE(B55, ""ru"", ""ja"")"),"不要なapk")</f>
        <v>不要なapk</v>
      </c>
      <c r="F55" s="9"/>
      <c r="G55" s="9"/>
      <c r="H55" s="9"/>
      <c r="I55" s="9"/>
      <c r="J55" s="6"/>
      <c r="K55" s="6"/>
      <c r="L55" s="6"/>
      <c r="M55" s="6"/>
      <c r="N55" s="6"/>
      <c r="O55" s="6"/>
      <c r="P55" s="6"/>
      <c r="Q55" s="6"/>
      <c r="R55" s="6"/>
      <c r="S55" s="6"/>
      <c r="T55" s="6"/>
      <c r="U55" s="6"/>
      <c r="V55" s="6"/>
      <c r="W55" s="6"/>
      <c r="X55" s="6"/>
      <c r="Y55" s="6"/>
      <c r="Z55" s="6"/>
    </row>
    <row r="56">
      <c r="A56" s="2" t="s">
        <v>111</v>
      </c>
      <c r="B56" s="2" t="s">
        <v>112</v>
      </c>
      <c r="C56" s="7" t="str">
        <f>IFERROR(__xludf.DUMMYFUNCTION("GOOGLETRANSLATE(B56, ""ru"", ""no"")"),"Sorter etter kvantitet")</f>
        <v>Sorter etter kvantitet</v>
      </c>
      <c r="D56" s="7" t="str">
        <f>IFERROR(__xludf.DUMMYFUNCTION("GOOGLETRANSLATE(B56, ""ru"", ""tl"")"),"Pagsunud-sunurin ayon sa dami")</f>
        <v>Pagsunud-sunurin ayon sa dami</v>
      </c>
      <c r="E56" s="8" t="str">
        <f>IFERROR(__xludf.DUMMYFUNCTION("GOOGLETRANSLATE(B56, ""ru"", ""ja"")"),"数量ごとに並べ替えます")</f>
        <v>数量ごとに並べ替えます</v>
      </c>
      <c r="F56" s="9"/>
      <c r="G56" s="9"/>
      <c r="H56" s="9"/>
      <c r="I56" s="9"/>
      <c r="J56" s="6"/>
      <c r="K56" s="6"/>
      <c r="L56" s="6"/>
      <c r="M56" s="6"/>
      <c r="N56" s="6"/>
      <c r="O56" s="6"/>
      <c r="P56" s="6"/>
      <c r="Q56" s="6"/>
      <c r="R56" s="6"/>
      <c r="S56" s="6"/>
      <c r="T56" s="6"/>
      <c r="U56" s="6"/>
      <c r="V56" s="6"/>
      <c r="W56" s="6"/>
      <c r="X56" s="6"/>
      <c r="Y56" s="6"/>
      <c r="Z56" s="6"/>
    </row>
    <row r="57">
      <c r="A57" s="2" t="s">
        <v>113</v>
      </c>
      <c r="B57" s="2" t="s">
        <v>114</v>
      </c>
      <c r="C57" s="7" t="str">
        <f>IFERROR(__xludf.DUMMYFUNCTION("GOOGLETRANSLATE(B57, ""ru"", ""no"")"),"Energisparingsmodus")</f>
        <v>Energisparingsmodus</v>
      </c>
      <c r="D57" s="7" t="str">
        <f>IFERROR(__xludf.DUMMYFUNCTION("GOOGLETRANSLATE(B57, ""ru"", ""tl"")"),"Enerhiya sa pag-save mode")</f>
        <v>Enerhiya sa pag-save mode</v>
      </c>
      <c r="E57" s="8" t="str">
        <f>IFERROR(__xludf.DUMMYFUNCTION("GOOGLETRANSLATE(B57, ""ru"", ""ja"")"),"省エネモード")</f>
        <v>省エネモード</v>
      </c>
      <c r="F57" s="9"/>
      <c r="G57" s="9"/>
      <c r="H57" s="9"/>
      <c r="I57" s="9"/>
      <c r="J57" s="6"/>
      <c r="K57" s="6"/>
      <c r="L57" s="6"/>
      <c r="M57" s="6"/>
      <c r="N57" s="6"/>
      <c r="O57" s="6"/>
      <c r="P57" s="6"/>
      <c r="Q57" s="6"/>
      <c r="R57" s="6"/>
      <c r="S57" s="6"/>
      <c r="T57" s="6"/>
      <c r="U57" s="6"/>
      <c r="V57" s="6"/>
      <c r="W57" s="6"/>
      <c r="X57" s="6"/>
      <c r="Y57" s="6"/>
      <c r="Z57" s="6"/>
    </row>
    <row r="58">
      <c r="A58" s="2" t="s">
        <v>115</v>
      </c>
      <c r="B58" s="2" t="s">
        <v>116</v>
      </c>
      <c r="C58" s="7" t="str">
        <f>IFERROR(__xludf.DUMMYFUNCTION("GOOGLETRANSLATE(B58, ""ru"", ""no"")"),"Kanal for hovedavtalen")</f>
        <v>Kanal for hovedavtalen</v>
      </c>
      <c r="D58" s="7" t="str">
        <f>IFERROR(__xludf.DUMMYFUNCTION("GOOGLETRANSLATE(B58, ""ru"", ""tl"")"),"Channel para sa pangunahing abiso")</f>
        <v>Channel para sa pangunahing abiso</v>
      </c>
      <c r="E58" s="8" t="str">
        <f>IFERROR(__xludf.DUMMYFUNCTION("GOOGLETRANSLATE(B58, ""ru"", ""ja"")"),"メイン通知のためのチャネル")</f>
        <v>メイン通知のためのチャネル</v>
      </c>
      <c r="F58" s="9"/>
      <c r="G58" s="9"/>
      <c r="H58" s="9"/>
      <c r="I58" s="9"/>
      <c r="J58" s="6"/>
      <c r="K58" s="6"/>
      <c r="L58" s="6"/>
      <c r="M58" s="6"/>
      <c r="N58" s="6"/>
      <c r="O58" s="6"/>
      <c r="P58" s="6"/>
      <c r="Q58" s="6"/>
      <c r="R58" s="6"/>
      <c r="S58" s="6"/>
      <c r="T58" s="6"/>
      <c r="U58" s="6"/>
      <c r="V58" s="6"/>
      <c r="W58" s="6"/>
      <c r="X58" s="6"/>
      <c r="Y58" s="6"/>
      <c r="Z58" s="6"/>
    </row>
    <row r="59">
      <c r="A59" s="2" t="s">
        <v>117</v>
      </c>
      <c r="B59" s="2" t="s">
        <v>118</v>
      </c>
      <c r="C59" s="7" t="str">
        <f>IFERROR(__xludf.DUMMYFUNCTION("GOOGLETRANSLATE(B59, ""ru"", ""no"")"),"Beskriv ditt problem, vi vil gjerne hjelpe")</f>
        <v>Beskriv ditt problem, vi vil gjerne hjelpe</v>
      </c>
      <c r="D59" s="7" t="str">
        <f>IFERROR(__xludf.DUMMYFUNCTION("GOOGLETRANSLATE(B59, ""ru"", ""tl"")"),"Ilarawan ang iyong problema, magiging masaya kami na tumulong")</f>
        <v>Ilarawan ang iyong problema, magiging masaya kami na tumulong</v>
      </c>
      <c r="E59" s="8" t="str">
        <f>IFERROR(__xludf.DUMMYFUNCTION("GOOGLETRANSLATE(B59, ""ru"", ""ja"")"),"あなたの問題を説明して、私たちは助けて幸せになるでしょう")</f>
        <v>あなたの問題を説明して、私たちは助けて幸せになるでしょう</v>
      </c>
      <c r="F59" s="9"/>
      <c r="G59" s="9"/>
      <c r="H59" s="9"/>
      <c r="I59" s="9"/>
      <c r="J59" s="6"/>
      <c r="K59" s="6"/>
      <c r="L59" s="6"/>
      <c r="M59" s="6"/>
      <c r="N59" s="6"/>
      <c r="O59" s="6"/>
      <c r="P59" s="6"/>
      <c r="Q59" s="6"/>
      <c r="R59" s="6"/>
      <c r="S59" s="6"/>
      <c r="T59" s="6"/>
      <c r="U59" s="6"/>
      <c r="V59" s="6"/>
      <c r="W59" s="6"/>
      <c r="X59" s="6"/>
      <c r="Y59" s="6"/>
      <c r="Z59" s="6"/>
    </row>
    <row r="60">
      <c r="A60" s="2" t="s">
        <v>119</v>
      </c>
      <c r="B60" s="2" t="s">
        <v>120</v>
      </c>
      <c r="C60" s="7" t="str">
        <f>IFERROR(__xludf.DUMMYFUNCTION("GOOGLETRANSLATE(B60, ""ru"", ""no"")"),"Kanal for søknadsmeldinger")</f>
        <v>Kanal for søknadsmeldinger</v>
      </c>
      <c r="D60" s="7" t="str">
        <f>IFERROR(__xludf.DUMMYFUNCTION("GOOGLETRANSLATE(B60, ""ru"", ""tl"")"),"Channel para sa mga notification ng application")</f>
        <v>Channel para sa mga notification ng application</v>
      </c>
      <c r="E60" s="8" t="str">
        <f>IFERROR(__xludf.DUMMYFUNCTION("GOOGLETRANSLATE(B60, ""ru"", ""ja"")"),"アプリケーション通知のためのチャネル")</f>
        <v>アプリケーション通知のためのチャネル</v>
      </c>
      <c r="F60" s="9"/>
      <c r="G60" s="9"/>
      <c r="H60" s="9"/>
      <c r="I60" s="9"/>
      <c r="J60" s="6"/>
      <c r="K60" s="6"/>
      <c r="L60" s="6"/>
      <c r="M60" s="6"/>
      <c r="N60" s="6"/>
      <c r="O60" s="6"/>
      <c r="P60" s="6"/>
      <c r="Q60" s="6"/>
      <c r="R60" s="6"/>
      <c r="S60" s="6"/>
      <c r="T60" s="6"/>
      <c r="U60" s="6"/>
      <c r="V60" s="6"/>
      <c r="W60" s="6"/>
      <c r="X60" s="6"/>
      <c r="Y60" s="6"/>
      <c r="Z60" s="6"/>
    </row>
    <row r="61">
      <c r="A61" s="2" t="s">
        <v>121</v>
      </c>
      <c r="B61" s="2" t="s">
        <v>122</v>
      </c>
      <c r="C61" s="7" t="str">
        <f>IFERROR(__xludf.DUMMYFUNCTION("GOOGLETRANSLATE(B61, ""ru"", ""no"")"),"Suksess! Det viste seg å bli utgitt10010 valgminne")</f>
        <v>Suksess! Det viste seg å bli utgitt10010 valgminne</v>
      </c>
      <c r="D61" s="7" t="str">
        <f>IFERROR(__xludf.DUMMYFUNCTION("GOOGLETRANSLATE(B61, ""ru"", ""tl"")"),"Tagumpay! Ito ay naging Inilabas10010 Electoral Memory.")</f>
        <v>Tagumpay! Ito ay naging Inilabas10010 Electoral Memory.</v>
      </c>
      <c r="E61" s="8" t="str">
        <f>IFERROR(__xludf.DUMMYFUNCTION("GOOGLETRANSLATE(B61, ""ru"", ""ja"")"),"成功！レリーズされた選挙メモリをリリースすることがわかった")</f>
        <v>成功！レリーズされた選挙メモリをリリースすることがわかった</v>
      </c>
      <c r="F61" s="9"/>
      <c r="G61" s="9"/>
      <c r="H61" s="9"/>
      <c r="I61" s="9"/>
      <c r="J61" s="6"/>
      <c r="K61" s="6"/>
      <c r="L61" s="6"/>
      <c r="M61" s="6"/>
      <c r="N61" s="6"/>
      <c r="O61" s="6"/>
      <c r="P61" s="6"/>
      <c r="Q61" s="6"/>
      <c r="R61" s="6"/>
      <c r="S61" s="6"/>
      <c r="T61" s="6"/>
      <c r="U61" s="6"/>
      <c r="V61" s="6"/>
      <c r="W61" s="6"/>
      <c r="X61" s="6"/>
      <c r="Y61" s="6"/>
      <c r="Z61" s="6"/>
    </row>
    <row r="62">
      <c r="A62" s="2" t="s">
        <v>123</v>
      </c>
      <c r="B62" s="2" t="s">
        <v>124</v>
      </c>
      <c r="C62" s="7" t="str">
        <f>IFERROR(__xludf.DUMMYFUNCTION("GOOGLETRANSLATE(B62, ""ru"", ""no"")"),"Sikker sletting")</f>
        <v>Sikker sletting</v>
      </c>
      <c r="D62" s="7" t="str">
        <f>IFERROR(__xludf.DUMMYFUNCTION("GOOGLETRANSLATE(B62, ""ru"", ""tl"")"),"Ligtas na pagtanggal")</f>
        <v>Ligtas na pagtanggal</v>
      </c>
      <c r="E62" s="8" t="str">
        <f>IFERROR(__xludf.DUMMYFUNCTION("GOOGLETRANSLATE(B62, ""ru"", ""ja"")"),"安全な削除")</f>
        <v>安全な削除</v>
      </c>
      <c r="F62" s="9"/>
      <c r="G62" s="9"/>
      <c r="H62" s="9"/>
      <c r="I62" s="9"/>
      <c r="J62" s="6"/>
      <c r="K62" s="6"/>
      <c r="L62" s="6"/>
      <c r="M62" s="6"/>
      <c r="N62" s="6"/>
      <c r="O62" s="6"/>
      <c r="P62" s="6"/>
      <c r="Q62" s="6"/>
      <c r="R62" s="6"/>
      <c r="S62" s="6"/>
      <c r="T62" s="6"/>
      <c r="U62" s="6"/>
      <c r="V62" s="6"/>
      <c r="W62" s="6"/>
      <c r="X62" s="6"/>
      <c r="Y62" s="6"/>
      <c r="Z62" s="6"/>
    </row>
    <row r="63">
      <c r="A63" s="2" t="s">
        <v>125</v>
      </c>
      <c r="B63" s="2" t="s">
        <v>126</v>
      </c>
      <c r="C63" s="7" t="str">
        <f>IFERROR(__xludf.DUMMYFUNCTION("GOOGLETRANSLATE(B63, ""ru"", ""no"")"),"Gjenta")</f>
        <v>Gjenta</v>
      </c>
      <c r="D63" s="7" t="str">
        <f>IFERROR(__xludf.DUMMYFUNCTION("GOOGLETRANSLATE(B63, ""ru"", ""tl"")"),"Ulitin")</f>
        <v>Ulitin</v>
      </c>
      <c r="E63" s="8" t="str">
        <f>IFERROR(__xludf.DUMMYFUNCTION("GOOGLETRANSLATE(B63, ""ru"", ""ja"")"),"繰り返す")</f>
        <v>繰り返す</v>
      </c>
      <c r="F63" s="9"/>
      <c r="G63" s="9"/>
      <c r="H63" s="9"/>
      <c r="I63" s="9"/>
      <c r="J63" s="6"/>
      <c r="K63" s="6"/>
      <c r="L63" s="6"/>
      <c r="M63" s="6"/>
      <c r="N63" s="6"/>
      <c r="O63" s="6"/>
      <c r="P63" s="6"/>
      <c r="Q63" s="6"/>
      <c r="R63" s="6"/>
      <c r="S63" s="6"/>
      <c r="T63" s="6"/>
      <c r="U63" s="6"/>
      <c r="V63" s="6"/>
      <c r="W63" s="6"/>
      <c r="X63" s="6"/>
      <c r="Y63" s="6"/>
      <c r="Z63" s="6"/>
    </row>
    <row r="64">
      <c r="A64" s="2" t="s">
        <v>127</v>
      </c>
      <c r="B64" s="2" t="s">
        <v>128</v>
      </c>
      <c r="C64" s="7" t="str">
        <f>IFERROR(__xludf.DUMMYFUNCTION("GOOGLETRANSLATE(B64, ""ru"", ""no"")"),"I utviklingen")</f>
        <v>I utviklingen</v>
      </c>
      <c r="D64" s="7" t="str">
        <f>IFERROR(__xludf.DUMMYFUNCTION("GOOGLETRANSLATE(B64, ""ru"", ""tl"")"),"Pagbubuo")</f>
        <v>Pagbubuo</v>
      </c>
      <c r="E64" s="8" t="str">
        <f>IFERROR(__xludf.DUMMYFUNCTION("GOOGLETRANSLATE(B64, ""ru"", ""ja"")"),"発展途上")</f>
        <v>発展途上</v>
      </c>
      <c r="F64" s="9"/>
      <c r="G64" s="9"/>
      <c r="H64" s="9"/>
      <c r="I64" s="9"/>
      <c r="J64" s="6"/>
      <c r="K64" s="6"/>
      <c r="L64" s="6"/>
      <c r="M64" s="6"/>
      <c r="N64" s="6"/>
      <c r="O64" s="6"/>
      <c r="P64" s="6"/>
      <c r="Q64" s="6"/>
      <c r="R64" s="6"/>
      <c r="S64" s="6"/>
      <c r="T64" s="6"/>
      <c r="U64" s="6"/>
      <c r="V64" s="6"/>
      <c r="W64" s="6"/>
      <c r="X64" s="6"/>
      <c r="Y64" s="6"/>
      <c r="Z64" s="6"/>
    </row>
    <row r="65">
      <c r="A65" s="2" t="s">
        <v>129</v>
      </c>
      <c r="B65" s="2" t="s">
        <v>130</v>
      </c>
      <c r="C65" s="7" t="str">
        <f>IFERROR(__xludf.DUMMYFUNCTION("GOOGLETRANSLATE(B65, ""ru"", ""no"")"),"Slik gjør du automatisk energibesparelser når ladetivået er mer enn 60%.")</f>
        <v>Slik gjør du automatisk energibesparelser når ladetivået er mer enn 60%.</v>
      </c>
      <c r="D65" s="7" t="str">
        <f>IFERROR(__xludf.DUMMYFUNCTION("GOOGLETRANSLATE(B65, ""ru"", ""tl"")"),"Awtomatikong huwag paganahin ang pagtitipid ng enerhiya kapag ang antas ng pagsingil ay higit sa 60%.")</f>
        <v>Awtomatikong huwag paganahin ang pagtitipid ng enerhiya kapag ang antas ng pagsingil ay higit sa 60%.</v>
      </c>
      <c r="E65" s="8" t="str">
        <f>IFERROR(__xludf.DUMMYFUNCTION("GOOGLETRANSLATE(B65, ""ru"", ""ja"")"),"充電レベルが60％を超えると自動的に省エネを無効にします。")</f>
        <v>充電レベルが60％を超えると自動的に省エネを無効にします。</v>
      </c>
      <c r="F65" s="6"/>
      <c r="G65" s="6"/>
      <c r="H65" s="6"/>
      <c r="I65" s="6"/>
      <c r="J65" s="6"/>
      <c r="K65" s="6"/>
      <c r="L65" s="6"/>
      <c r="M65" s="6"/>
      <c r="N65" s="6"/>
      <c r="O65" s="6"/>
      <c r="P65" s="6"/>
      <c r="Q65" s="6"/>
      <c r="R65" s="6"/>
      <c r="S65" s="6"/>
      <c r="T65" s="6"/>
      <c r="U65" s="6"/>
      <c r="V65" s="6"/>
      <c r="W65" s="6"/>
      <c r="X65" s="6"/>
      <c r="Y65" s="6"/>
      <c r="Z65" s="6"/>
    </row>
    <row r="66">
      <c r="A66" s="2" t="s">
        <v>131</v>
      </c>
      <c r="B66" s="2" t="s">
        <v>132</v>
      </c>
      <c r="C66" s="7" t="str">
        <f>IFERROR(__xludf.DUMMYFUNCTION("GOOGLETRANSLATE(B66, ""ru"", ""no"")"),"Suksess! Nå har du A10010 konsolidert minne")</f>
        <v>Suksess! Nå har du A10010 konsolidert minne</v>
      </c>
      <c r="D66" s="7" t="str">
        <f>IFERROR(__xludf.DUMMYFUNCTION("GOOGLETRANSLATE(B66, ""ru"", ""tl"")"),"Tagumpay! Ngayon mayroon kang A10010 consolidated memory.")</f>
        <v>Tagumpay! Ngayon mayroon kang A10010 consolidated memory.</v>
      </c>
      <c r="E66" s="8" t="str">
        <f>IFERROR(__xludf.DUMMYFUNCTION("GOOGLETRANSLATE(B66, ""ru"", ""ja"")"),"成功！今、あなたは10010の統合された記憶を持っています")</f>
        <v>成功！今、あなたは10010の統合された記憶を持っています</v>
      </c>
      <c r="F66" s="6"/>
      <c r="G66" s="6"/>
      <c r="H66" s="6"/>
      <c r="I66" s="6"/>
      <c r="J66" s="6"/>
      <c r="K66" s="6"/>
      <c r="L66" s="6"/>
      <c r="M66" s="6"/>
      <c r="N66" s="6"/>
      <c r="O66" s="6"/>
      <c r="P66" s="6"/>
      <c r="Q66" s="6"/>
      <c r="R66" s="6"/>
      <c r="S66" s="6"/>
      <c r="T66" s="6"/>
      <c r="U66" s="6"/>
      <c r="V66" s="6"/>
      <c r="W66" s="6"/>
      <c r="X66" s="6"/>
      <c r="Y66" s="6"/>
      <c r="Z66" s="6"/>
    </row>
    <row r="67">
      <c r="A67" s="2" t="s">
        <v>133</v>
      </c>
      <c r="B67" s="2" t="s">
        <v>134</v>
      </c>
      <c r="C67" s="7" t="str">
        <f>IFERROR(__xludf.DUMMYFUNCTION("GOOGLETRANSLATE(B67, ""ru"", ""no"")"),"Aktiver ""Ikke forstyrr"" -modus")</f>
        <v>Aktiver "Ikke forstyrr" -modus</v>
      </c>
      <c r="D67" s="7" t="str">
        <f>IFERROR(__xludf.DUMMYFUNCTION("GOOGLETRANSLATE(B67, ""ru"", ""tl"")"),"Paganahin ang ""Huwag mang-istorbo"" mode.")</f>
        <v>Paganahin ang "Huwag mang-istorbo" mode.</v>
      </c>
      <c r="E67" s="8" t="str">
        <f>IFERROR(__xludf.DUMMYFUNCTION("GOOGLETRANSLATE(B67, ""ru"", ""ja"")"),"モードを「邪魔しない」を有効にします")</f>
        <v>モードを「邪魔しない」を有効にします</v>
      </c>
      <c r="F67" s="6"/>
      <c r="G67" s="6"/>
      <c r="H67" s="6"/>
      <c r="I67" s="6"/>
      <c r="J67" s="6"/>
      <c r="K67" s="6"/>
      <c r="L67" s="6"/>
      <c r="M67" s="6"/>
      <c r="N67" s="6"/>
      <c r="O67" s="6"/>
      <c r="P67" s="6"/>
      <c r="Q67" s="6"/>
      <c r="R67" s="6"/>
      <c r="S67" s="6"/>
      <c r="T67" s="6"/>
      <c r="U67" s="6"/>
      <c r="V67" s="6"/>
      <c r="W67" s="6"/>
      <c r="X67" s="6"/>
      <c r="Y67" s="6"/>
      <c r="Z67" s="6"/>
    </row>
    <row r="68">
      <c r="A68" s="2" t="s">
        <v>135</v>
      </c>
      <c r="B68" s="2" t="s">
        <v>136</v>
      </c>
      <c r="C68" s="7" t="str">
        <f>IFERROR(__xludf.DUMMYFUNCTION("GOOGLETRANSLATE(B68, ""ru"", ""no"")"),"Gratis")</f>
        <v>Gratis</v>
      </c>
      <c r="D68" s="7" t="str">
        <f>IFERROR(__xludf.DUMMYFUNCTION("GOOGLETRANSLATE(B68, ""ru"", ""tl"")"),"Libre")</f>
        <v>Libre</v>
      </c>
      <c r="E68" s="8" t="str">
        <f>IFERROR(__xludf.DUMMYFUNCTION("GOOGLETRANSLATE(B68, ""ru"", ""ja"")"),"無料")</f>
        <v>無料</v>
      </c>
      <c r="F68" s="6"/>
      <c r="G68" s="6"/>
      <c r="H68" s="6"/>
      <c r="I68" s="6"/>
      <c r="J68" s="6"/>
      <c r="K68" s="6"/>
      <c r="L68" s="6"/>
      <c r="M68" s="6"/>
      <c r="N68" s="6"/>
      <c r="O68" s="6"/>
      <c r="P68" s="6"/>
      <c r="Q68" s="6"/>
      <c r="R68" s="6"/>
      <c r="S68" s="6"/>
      <c r="T68" s="6"/>
      <c r="U68" s="6"/>
      <c r="V68" s="6"/>
      <c r="W68" s="6"/>
      <c r="X68" s="6"/>
      <c r="Y68" s="6"/>
      <c r="Z68" s="6"/>
    </row>
    <row r="69">
      <c r="A69" s="2" t="s">
        <v>137</v>
      </c>
      <c r="B69" s="2" t="s">
        <v>15</v>
      </c>
      <c r="C69" s="7" t="str">
        <f>IFERROR(__xludf.DUMMYFUNCTION("GOOGLETRANSLATE(B69, ""ru"", ""no"")"),"Rengjøring")</f>
        <v>Rengjøring</v>
      </c>
      <c r="D69" s="7" t="str">
        <f>IFERROR(__xludf.DUMMYFUNCTION("GOOGLETRANSLATE(B69, ""ru"", ""tl"")"),"Paglilinis")</f>
        <v>Paglilinis</v>
      </c>
      <c r="E69" s="8" t="str">
        <f>IFERROR(__xludf.DUMMYFUNCTION("GOOGLETRANSLATE(B69, ""ru"", ""ja"")"),"クリーニング")</f>
        <v>クリーニング</v>
      </c>
      <c r="F69" s="6"/>
      <c r="G69" s="6"/>
      <c r="H69" s="6"/>
      <c r="I69" s="6"/>
      <c r="J69" s="6"/>
      <c r="K69" s="6"/>
      <c r="L69" s="6"/>
      <c r="M69" s="6"/>
      <c r="N69" s="6"/>
      <c r="O69" s="6"/>
      <c r="P69" s="6"/>
      <c r="Q69" s="6"/>
      <c r="R69" s="6"/>
      <c r="S69" s="6"/>
      <c r="T69" s="6"/>
      <c r="U69" s="6"/>
      <c r="V69" s="6"/>
      <c r="W69" s="6"/>
      <c r="X69" s="6"/>
      <c r="Y69" s="6"/>
      <c r="Z69" s="6"/>
    </row>
    <row r="70">
      <c r="A70" s="2" t="s">
        <v>138</v>
      </c>
      <c r="B70" s="2" t="s">
        <v>139</v>
      </c>
      <c r="C70" s="7" t="str">
        <f>IFERROR(__xludf.DUMMYFUNCTION("GOOGLETRANSLATE(B70, ""ru"", ""no"")"),"Aldri")</f>
        <v>Aldri</v>
      </c>
      <c r="D70" s="7" t="str">
        <f>IFERROR(__xludf.DUMMYFUNCTION("GOOGLETRANSLATE(B70, ""ru"", ""tl"")"),"Hindi kailanman")</f>
        <v>Hindi kailanman</v>
      </c>
      <c r="E70" s="8" t="str">
        <f>IFERROR(__xludf.DUMMYFUNCTION("GOOGLETRANSLATE(B70, ""ru"", ""ja"")"),"一度もない")</f>
        <v>一度もない</v>
      </c>
      <c r="F70" s="6"/>
      <c r="G70" s="6"/>
      <c r="H70" s="6"/>
      <c r="I70" s="6"/>
      <c r="J70" s="6"/>
      <c r="K70" s="6"/>
      <c r="L70" s="6"/>
      <c r="M70" s="6"/>
      <c r="N70" s="6"/>
      <c r="O70" s="6"/>
      <c r="P70" s="6"/>
      <c r="Q70" s="6"/>
      <c r="R70" s="6"/>
      <c r="S70" s="6"/>
      <c r="T70" s="6"/>
      <c r="U70" s="6"/>
      <c r="V70" s="6"/>
      <c r="W70" s="6"/>
      <c r="X70" s="6"/>
      <c r="Y70" s="6"/>
      <c r="Z70" s="6"/>
    </row>
    <row r="71">
      <c r="A71" s="2" t="s">
        <v>140</v>
      </c>
      <c r="B71" s="2" t="s">
        <v>141</v>
      </c>
      <c r="C71" s="7" t="str">
        <f>IFERROR(__xludf.DUMMYFUNCTION("GOOGLETRANSLATE(B71, ""ru"", ""no"")"),"Rengjør ram ...")</f>
        <v>Rengjør ram ...</v>
      </c>
      <c r="D71" s="7" t="str">
        <f>IFERROR(__xludf.DUMMYFUNCTION("GOOGLETRANSLATE(B71, ""ru"", ""tl"")"),"Clean Ram ...")</f>
        <v>Clean Ram ...</v>
      </c>
      <c r="E71" s="8" t="str">
        <f>IFERROR(__xludf.DUMMYFUNCTION("GOOGLETRANSLATE(B71, ""ru"", ""ja"")"),"クリーンラム...")</f>
        <v>クリーンラム...</v>
      </c>
      <c r="F71" s="6"/>
      <c r="G71" s="6"/>
      <c r="H71" s="6"/>
      <c r="I71" s="6"/>
      <c r="J71" s="6"/>
      <c r="K71" s="6"/>
      <c r="L71" s="6"/>
      <c r="M71" s="6"/>
      <c r="N71" s="6"/>
      <c r="O71" s="6"/>
      <c r="P71" s="6"/>
      <c r="Q71" s="6"/>
      <c r="R71" s="6"/>
      <c r="S71" s="6"/>
      <c r="T71" s="6"/>
      <c r="U71" s="6"/>
      <c r="V71" s="6"/>
      <c r="W71" s="6"/>
      <c r="X71" s="6"/>
      <c r="Y71" s="6"/>
      <c r="Z71" s="6"/>
    </row>
    <row r="72">
      <c r="A72" s="2" t="s">
        <v>142</v>
      </c>
      <c r="B72" s="2" t="s">
        <v>15</v>
      </c>
      <c r="C72" s="7" t="str">
        <f>IFERROR(__xludf.DUMMYFUNCTION("GOOGLETRANSLATE(B72, ""ru"", ""no"")"),"Rengjøring")</f>
        <v>Rengjøring</v>
      </c>
      <c r="D72" s="7" t="str">
        <f>IFERROR(__xludf.DUMMYFUNCTION("GOOGLETRANSLATE(B72, ""ru"", ""tl"")"),"Paglilinis")</f>
        <v>Paglilinis</v>
      </c>
      <c r="E72" s="8" t="str">
        <f>IFERROR(__xludf.DUMMYFUNCTION("GOOGLETRANSLATE(B72, ""ru"", ""ja"")"),"クリーニング")</f>
        <v>クリーニング</v>
      </c>
      <c r="F72" s="6"/>
      <c r="G72" s="6"/>
      <c r="H72" s="6"/>
      <c r="I72" s="6"/>
      <c r="J72" s="6"/>
      <c r="K72" s="6"/>
      <c r="L72" s="6"/>
      <c r="M72" s="6"/>
      <c r="N72" s="6"/>
      <c r="O72" s="6"/>
      <c r="P72" s="6"/>
      <c r="Q72" s="6"/>
      <c r="R72" s="6"/>
      <c r="S72" s="6"/>
      <c r="T72" s="6"/>
      <c r="U72" s="6"/>
      <c r="V72" s="6"/>
      <c r="W72" s="6"/>
      <c r="X72" s="6"/>
      <c r="Y72" s="6"/>
      <c r="Z72" s="6"/>
    </row>
    <row r="73">
      <c r="A73" s="2" t="s">
        <v>143</v>
      </c>
      <c r="B73" s="2" t="s">
        <v>15</v>
      </c>
      <c r="C73" s="7" t="str">
        <f>IFERROR(__xludf.DUMMYFUNCTION("GOOGLETRANSLATE(B73, ""ru"", ""no"")"),"Rengjøring")</f>
        <v>Rengjøring</v>
      </c>
      <c r="D73" s="7" t="str">
        <f>IFERROR(__xludf.DUMMYFUNCTION("GOOGLETRANSLATE(B73, ""ru"", ""tl"")"),"Paglilinis")</f>
        <v>Paglilinis</v>
      </c>
      <c r="E73" s="8" t="str">
        <f>IFERROR(__xludf.DUMMYFUNCTION("GOOGLETRANSLATE(B73, ""ru"", ""ja"")"),"クリーニング")</f>
        <v>クリーニング</v>
      </c>
      <c r="F73" s="6"/>
      <c r="G73" s="6"/>
      <c r="H73" s="6"/>
      <c r="I73" s="6"/>
      <c r="J73" s="6"/>
      <c r="K73" s="6"/>
      <c r="L73" s="6"/>
      <c r="M73" s="6"/>
      <c r="N73" s="6"/>
      <c r="O73" s="6"/>
      <c r="P73" s="6"/>
      <c r="Q73" s="6"/>
      <c r="R73" s="6"/>
      <c r="S73" s="6"/>
      <c r="T73" s="6"/>
      <c r="U73" s="6"/>
      <c r="V73" s="6"/>
      <c r="W73" s="6"/>
      <c r="X73" s="6"/>
      <c r="Y73" s="6"/>
      <c r="Z73" s="6"/>
    </row>
    <row r="74">
      <c r="A74" s="2" t="s">
        <v>144</v>
      </c>
      <c r="B74" s="2" t="s">
        <v>145</v>
      </c>
      <c r="C74" s="7" t="str">
        <f>IFERROR(__xludf.DUMMYFUNCTION("GOOGLETRANSLATE(B74, ""ru"", ""no"")"),"Vi vil hjelpe deg med den første rengjøringen.")</f>
        <v>Vi vil hjelpe deg med den første rengjøringen.</v>
      </c>
      <c r="D74" s="7" t="str">
        <f>IFERROR(__xludf.DUMMYFUNCTION("GOOGLETRANSLATE(B74, ""ru"", ""tl"")"),"Tutulungan ka namin sa unang paglilinis.")</f>
        <v>Tutulungan ka namin sa unang paglilinis.</v>
      </c>
      <c r="E74" s="8" t="str">
        <f>IFERROR(__xludf.DUMMYFUNCTION("GOOGLETRANSLATE(B74, ""ru"", ""ja"")"),"私達は最初の清掃をあなたに助けます。")</f>
        <v>私達は最初の清掃をあなたに助けます。</v>
      </c>
      <c r="F74" s="6"/>
      <c r="G74" s="6"/>
      <c r="H74" s="6"/>
      <c r="I74" s="6"/>
      <c r="J74" s="6"/>
      <c r="K74" s="6"/>
      <c r="L74" s="6"/>
      <c r="M74" s="6"/>
      <c r="N74" s="6"/>
      <c r="O74" s="6"/>
      <c r="P74" s="6"/>
      <c r="Q74" s="6"/>
      <c r="R74" s="6"/>
      <c r="S74" s="6"/>
      <c r="T74" s="6"/>
      <c r="U74" s="6"/>
      <c r="V74" s="6"/>
      <c r="W74" s="6"/>
      <c r="X74" s="6"/>
      <c r="Y74" s="6"/>
      <c r="Z74" s="6"/>
    </row>
    <row r="75">
      <c r="A75" s="2" t="s">
        <v>146</v>
      </c>
      <c r="B75" s="2" t="s">
        <v>147</v>
      </c>
      <c r="C75" s="7" t="str">
        <f>IFERROR(__xludf.DUMMYFUNCTION("GOOGLETRANSLATE(B75, ""ru"", ""no"")"),"Brukerstøtte")</f>
        <v>Brukerstøtte</v>
      </c>
      <c r="D75" s="7" t="str">
        <f>IFERROR(__xludf.DUMMYFUNCTION("GOOGLETRANSLATE(B75, ""ru"", ""tl"")"),"Suporta")</f>
        <v>Suporta</v>
      </c>
      <c r="E75" s="8" t="str">
        <f>IFERROR(__xludf.DUMMYFUNCTION("GOOGLETRANSLATE(B75, ""ru"", ""ja"")"),"サポート")</f>
        <v>サポート</v>
      </c>
      <c r="F75" s="6"/>
      <c r="G75" s="6"/>
      <c r="H75" s="6"/>
      <c r="I75" s="6"/>
      <c r="J75" s="6"/>
      <c r="K75" s="6"/>
      <c r="L75" s="6"/>
      <c r="M75" s="6"/>
      <c r="N75" s="6"/>
      <c r="O75" s="6"/>
      <c r="P75" s="6"/>
      <c r="Q75" s="6"/>
      <c r="R75" s="6"/>
      <c r="S75" s="6"/>
      <c r="T75" s="6"/>
      <c r="U75" s="6"/>
      <c r="V75" s="6"/>
      <c r="W75" s="6"/>
      <c r="X75" s="6"/>
      <c r="Y75" s="6"/>
      <c r="Z75" s="6"/>
    </row>
    <row r="76">
      <c r="A76" s="2" t="s">
        <v>148</v>
      </c>
      <c r="B76" s="2" t="s">
        <v>149</v>
      </c>
      <c r="C76" s="7" t="str">
        <f>IFERROR(__xludf.DUMMYFUNCTION("GOOGLETRANSLATE(B76, ""ru"", ""no"")"),"10096NAM trenger tillatelse til 10046 kontrollvarsler10047 for å aktivere eller deaktivere ""Ikke forstyrr"" modus 10097")</f>
        <v>10096NAM trenger tillatelse til 10046 kontrollvarsler10047 for å aktivere eller deaktivere "Ikke forstyrr" modus 10097</v>
      </c>
      <c r="D76" s="7" t="str">
        <f>IFERROR(__xludf.DUMMYFUNCTION("GOOGLETRANSLATE(B76, ""ru"", ""tl"")"),"10096NAM kailangan ng pahintulot para sa 10046 control notification10047 upang paganahin o huwag paganahin ang ""Huwag abalahin"" mode 10097")</f>
        <v>10096NAM kailangan ng pahintulot para sa 10046 control notification10047 upang paganahin o huwag paganahin ang "Huwag abalahin" mode 10097</v>
      </c>
      <c r="E76" s="8" t="str">
        <f>IFERROR(__xludf.DUMMYFUNCTION("GOOGLETRANSLATE(B76, ""ru"", ""ja"")"),"10096NAMは、「邪魔しない」モード10097を有効または無効にするための10046制御通知10047の許可を必要とする")</f>
        <v>10096NAMは、「邪魔しない」モード10097を有効または無効にするための10046制御通知10047の許可を必要とする</v>
      </c>
      <c r="F76" s="6"/>
      <c r="G76" s="6"/>
      <c r="H76" s="6"/>
      <c r="I76" s="6"/>
      <c r="J76" s="6"/>
      <c r="K76" s="6"/>
      <c r="L76" s="6"/>
      <c r="M76" s="6"/>
      <c r="N76" s="6"/>
      <c r="O76" s="6"/>
      <c r="P76" s="6"/>
      <c r="Q76" s="6"/>
      <c r="R76" s="6"/>
      <c r="S76" s="6"/>
      <c r="T76" s="6"/>
      <c r="U76" s="6"/>
      <c r="V76" s="6"/>
      <c r="W76" s="6"/>
      <c r="X76" s="6"/>
      <c r="Y76" s="6"/>
      <c r="Z76" s="6"/>
    </row>
    <row r="77">
      <c r="A77" s="2" t="s">
        <v>150</v>
      </c>
      <c r="B77" s="2" t="s">
        <v>151</v>
      </c>
      <c r="C77" s="7" t="str">
        <f>IFERROR(__xludf.DUMMYFUNCTION("GOOGLETRANSLATE(B77, ""ru"", ""no"")"),"Tillate")</f>
        <v>Tillate</v>
      </c>
      <c r="D77" s="7" t="str">
        <f>IFERROR(__xludf.DUMMYFUNCTION("GOOGLETRANSLATE(B77, ""ru"", ""tl"")"),"Payagan")</f>
        <v>Payagan</v>
      </c>
      <c r="E77" s="8" t="str">
        <f>IFERROR(__xludf.DUMMYFUNCTION("GOOGLETRANSLATE(B77, ""ru"", ""ja"")"),"許可する")</f>
        <v>許可する</v>
      </c>
      <c r="F77" s="6"/>
      <c r="G77" s="6"/>
      <c r="H77" s="6"/>
      <c r="I77" s="6"/>
      <c r="J77" s="6"/>
      <c r="K77" s="6"/>
      <c r="L77" s="6"/>
      <c r="M77" s="6"/>
      <c r="N77" s="6"/>
      <c r="O77" s="6"/>
      <c r="P77" s="6"/>
      <c r="Q77" s="6"/>
      <c r="R77" s="6"/>
      <c r="S77" s="6"/>
      <c r="T77" s="6"/>
      <c r="U77" s="6"/>
      <c r="V77" s="6"/>
      <c r="W77" s="6"/>
      <c r="X77" s="6"/>
      <c r="Y77" s="6"/>
      <c r="Z77" s="6"/>
    </row>
    <row r="78">
      <c r="A78" s="2" t="s">
        <v>152</v>
      </c>
      <c r="B78" s="2" t="s">
        <v>153</v>
      </c>
      <c r="C78" s="7" t="str">
        <f>IFERROR(__xludf.DUMMYFUNCTION("GOOGLETRANSLATE(B78, ""ru"", ""no"")"),"10011Proined varsler")</f>
        <v>10011Proined varsler</v>
      </c>
      <c r="D78" s="7" t="str">
        <f>IFERROR(__xludf.DUMMYFUNCTION("GOOGLETRANSLATE(B78, ""ru"", ""tl"")"),"10011proaded notifications.")</f>
        <v>10011proaded notifications.</v>
      </c>
      <c r="E78" s="8" t="str">
        <f>IFERROR(__xludf.DUMMYFUNCTION("GOOGLETRANSLATE(B78, ""ru"", ""ja"")"),"10011proied通知")</f>
        <v>10011proied通知</v>
      </c>
      <c r="F78" s="6"/>
      <c r="G78" s="6"/>
      <c r="H78" s="6"/>
      <c r="I78" s="6"/>
      <c r="J78" s="6"/>
      <c r="K78" s="6"/>
      <c r="L78" s="6"/>
      <c r="M78" s="6"/>
      <c r="N78" s="6"/>
      <c r="O78" s="6"/>
      <c r="P78" s="6"/>
      <c r="Q78" s="6"/>
      <c r="R78" s="6"/>
      <c r="S78" s="6"/>
      <c r="T78" s="6"/>
      <c r="U78" s="6"/>
      <c r="V78" s="6"/>
      <c r="W78" s="6"/>
      <c r="X78" s="6"/>
      <c r="Y78" s="6"/>
      <c r="Z78" s="6"/>
    </row>
    <row r="79">
      <c r="A79" s="2" t="s">
        <v>154</v>
      </c>
      <c r="B79" s="2">
        <v>-10013.0</v>
      </c>
      <c r="C79" s="7" t="str">
        <f>IFERROR(__xludf.DUMMYFUNCTION("GOOGLETRANSLATE(B79, ""ru"", ""no"")"),"-10013.")</f>
        <v>-10013.</v>
      </c>
      <c r="D79" s="7" t="str">
        <f>IFERROR(__xludf.DUMMYFUNCTION("GOOGLETRANSLATE(B79, ""ru"", ""tl"")"),"-10013.")</f>
        <v>-10013.</v>
      </c>
      <c r="E79" s="8" t="str">
        <f>IFERROR(__xludf.DUMMYFUNCTION("GOOGLETRANSLATE(B79, ""ru"", ""ja"")")," -  10013")</f>
        <v> -  10013</v>
      </c>
      <c r="F79" s="6"/>
      <c r="G79" s="6"/>
      <c r="H79" s="6"/>
      <c r="I79" s="6"/>
      <c r="J79" s="6"/>
      <c r="K79" s="6"/>
      <c r="L79" s="6"/>
      <c r="M79" s="6"/>
      <c r="N79" s="6"/>
      <c r="O79" s="6"/>
      <c r="P79" s="6"/>
      <c r="Q79" s="6"/>
      <c r="R79" s="6"/>
      <c r="S79" s="6"/>
      <c r="T79" s="6"/>
      <c r="U79" s="6"/>
      <c r="V79" s="6"/>
      <c r="W79" s="6"/>
      <c r="X79" s="6"/>
      <c r="Y79" s="6"/>
      <c r="Z79" s="6"/>
    </row>
    <row r="80">
      <c r="A80" s="2" t="s">
        <v>155</v>
      </c>
      <c r="B80" s="2" t="s">
        <v>156</v>
      </c>
      <c r="C80" s="7" t="str">
        <f>IFERROR(__xludf.DUMMYFUNCTION("GOOGLETRANSLATE(B80, ""ru"", ""no"")"),"Innstillinger påminnelser")</f>
        <v>Innstillinger påminnelser</v>
      </c>
      <c r="D80" s="7" t="str">
        <f>IFERROR(__xludf.DUMMYFUNCTION("GOOGLETRANSLATE(B80, ""ru"", ""tl"")"),"Mga paalala ng setting")</f>
        <v>Mga paalala ng setting</v>
      </c>
      <c r="E80" s="8" t="str">
        <f>IFERROR(__xludf.DUMMYFUNCTION("GOOGLETRANSLATE(B80, ""ru"", ""ja"")"),"設定リマインダー")</f>
        <v>設定リマインダー</v>
      </c>
      <c r="F80" s="6"/>
      <c r="G80" s="6"/>
      <c r="H80" s="6"/>
      <c r="I80" s="6"/>
      <c r="J80" s="6"/>
      <c r="K80" s="6"/>
      <c r="L80" s="6"/>
      <c r="M80" s="6"/>
      <c r="N80" s="6"/>
      <c r="O80" s="6"/>
      <c r="P80" s="6"/>
      <c r="Q80" s="6"/>
      <c r="R80" s="6"/>
      <c r="S80" s="6"/>
      <c r="T80" s="6"/>
      <c r="U80" s="6"/>
      <c r="V80" s="6"/>
      <c r="W80" s="6"/>
      <c r="X80" s="6"/>
      <c r="Y80" s="6"/>
      <c r="Z80" s="6"/>
    </row>
    <row r="81">
      <c r="A81" s="2" t="s">
        <v>157</v>
      </c>
      <c r="B81" s="2" t="s">
        <v>158</v>
      </c>
      <c r="C81" s="7" t="str">
        <f>IFERROR(__xludf.DUMMYFUNCTION("GOOGLETRANSLATE(B81, ""ru"", ""no"")"),"Klar")</f>
        <v>Klar</v>
      </c>
      <c r="D81" s="7" t="str">
        <f>IFERROR(__xludf.DUMMYFUNCTION("GOOGLETRANSLATE(B81, ""ru"", ""tl"")"),"Malinaw")</f>
        <v>Malinaw</v>
      </c>
      <c r="E81" s="8" t="str">
        <f>IFERROR(__xludf.DUMMYFUNCTION("GOOGLETRANSLATE(B81, ""ru"", ""ja"")"),"クリア")</f>
        <v>クリア</v>
      </c>
      <c r="F81" s="6"/>
      <c r="G81" s="6"/>
      <c r="H81" s="6"/>
      <c r="I81" s="6"/>
      <c r="J81" s="6"/>
      <c r="K81" s="6"/>
      <c r="L81" s="6"/>
      <c r="M81" s="6"/>
      <c r="N81" s="6"/>
      <c r="O81" s="6"/>
      <c r="P81" s="6"/>
      <c r="Q81" s="6"/>
      <c r="R81" s="6"/>
      <c r="S81" s="6"/>
      <c r="T81" s="6"/>
      <c r="U81" s="6"/>
      <c r="V81" s="6"/>
      <c r="W81" s="6"/>
      <c r="X81" s="6"/>
      <c r="Y81" s="6"/>
      <c r="Z81" s="6"/>
    </row>
    <row r="82">
      <c r="A82" s="2" t="s">
        <v>159</v>
      </c>
      <c r="B82" s="2" t="s">
        <v>160</v>
      </c>
      <c r="C82" s="7" t="str">
        <f>IFERROR(__xludf.DUMMYFUNCTION("GOOGLETRANSLATE(B82, ""ru"", ""no"")"),"Gå til Innstillinger")</f>
        <v>Gå til Innstillinger</v>
      </c>
      <c r="D82" s="7" t="str">
        <f>IFERROR(__xludf.DUMMYFUNCTION("GOOGLETRANSLATE(B82, ""ru"", ""tl"")"),"Pumunta sa Mga Settings.")</f>
        <v>Pumunta sa Mga Settings.</v>
      </c>
      <c r="E82" s="8" t="str">
        <f>IFERROR(__xludf.DUMMYFUNCTION("GOOGLETRANSLATE(B82, ""ru"", ""ja"")"),"設定に移動")</f>
        <v>設定に移動</v>
      </c>
      <c r="F82" s="6"/>
      <c r="G82" s="6"/>
      <c r="H82" s="6"/>
      <c r="I82" s="6"/>
      <c r="J82" s="6"/>
      <c r="K82" s="6"/>
      <c r="L82" s="6"/>
      <c r="M82" s="6"/>
      <c r="N82" s="6"/>
      <c r="O82" s="6"/>
      <c r="P82" s="6"/>
      <c r="Q82" s="6"/>
      <c r="R82" s="6"/>
      <c r="S82" s="6"/>
      <c r="T82" s="6"/>
      <c r="U82" s="6"/>
      <c r="V82" s="6"/>
      <c r="W82" s="6"/>
      <c r="X82" s="6"/>
      <c r="Y82" s="6"/>
      <c r="Z82" s="6"/>
    </row>
    <row r="83">
      <c r="A83" s="2" t="s">
        <v>161</v>
      </c>
      <c r="B83" s="2" t="s">
        <v>162</v>
      </c>
      <c r="C83" s="7" t="str">
        <f>IFERROR(__xludf.DUMMYFUNCTION("GOOGLETRANSLATE(B83, ""ru"", ""no"")"),"""Begrens energiforbruk (synkronisering, GPS, vibrasjon, aktiv skjerm, etc.)""")</f>
        <v>"Begrens energiforbruk (synkronisering, GPS, vibrasjon, aktiv skjerm, etc.)"</v>
      </c>
      <c r="D83" s="7" t="str">
        <f>IFERROR(__xludf.DUMMYFUNCTION("GOOGLETRANSLATE(B83, ""ru"", ""tl"")"),"""Limitahan ang pagkonsumo ng enerhiya (pag-synchronize, GPS, panginginig ng boses, aktibong screen, atbp.)""")</f>
        <v>"Limitahan ang pagkonsumo ng enerhiya (pag-synchronize, GPS, panginginig ng boses, aktibong screen, atbp.)"</v>
      </c>
      <c r="E83" s="8" t="str">
        <f>IFERROR(__xludf.DUMMYFUNCTION("GOOGLETRANSLATE(B83, ""ru"", ""ja"")"),"「エネルギー消費量（同期、GPS、振動、アクティブスクリーンなど）」")</f>
        <v>「エネルギー消費量（同期、GPS、振動、アクティブスクリーンなど）」</v>
      </c>
      <c r="F83" s="6"/>
      <c r="G83" s="6"/>
      <c r="H83" s="6"/>
      <c r="I83" s="6"/>
      <c r="J83" s="6"/>
      <c r="K83" s="6"/>
      <c r="L83" s="6"/>
      <c r="M83" s="6"/>
      <c r="N83" s="6"/>
      <c r="O83" s="6"/>
      <c r="P83" s="6"/>
      <c r="Q83" s="6"/>
      <c r="R83" s="6"/>
      <c r="S83" s="6"/>
      <c r="T83" s="6"/>
      <c r="U83" s="6"/>
      <c r="V83" s="6"/>
      <c r="W83" s="6"/>
      <c r="X83" s="6"/>
      <c r="Y83" s="6"/>
      <c r="Z83" s="6"/>
    </row>
    <row r="84">
      <c r="A84" s="2" t="s">
        <v>163</v>
      </c>
      <c r="B84" s="2" t="s">
        <v>164</v>
      </c>
      <c r="C84" s="7" t="str">
        <f>IFERROR(__xludf.DUMMYFUNCTION("GOOGLETRANSLATE(B84, ""ru"", ""no"")"),"Pt.")</f>
        <v>Pt.</v>
      </c>
      <c r="D84" s="7" t="str">
        <f>IFERROR(__xludf.DUMMYFUNCTION("GOOGLETRANSLATE(B84, ""ru"", ""tl"")"),"Pt.")</f>
        <v>Pt.</v>
      </c>
      <c r="E84" s="8" t="str">
        <f>IFERROR(__xludf.DUMMYFUNCTION("GOOGLETRANSLATE(B84, ""ru"", ""ja"")"),"Pt。")</f>
        <v>Pt。</v>
      </c>
      <c r="F84" s="6"/>
      <c r="G84" s="6"/>
      <c r="H84" s="6"/>
      <c r="I84" s="6"/>
      <c r="J84" s="6"/>
      <c r="K84" s="6"/>
      <c r="L84" s="6"/>
      <c r="M84" s="6"/>
      <c r="N84" s="6"/>
      <c r="O84" s="6"/>
      <c r="P84" s="6"/>
      <c r="Q84" s="6"/>
      <c r="R84" s="6"/>
      <c r="S84" s="6"/>
      <c r="T84" s="6"/>
      <c r="U84" s="6"/>
      <c r="V84" s="6"/>
      <c r="W84" s="6"/>
      <c r="X84" s="6"/>
      <c r="Y84" s="6"/>
      <c r="Z84" s="6"/>
    </row>
    <row r="85">
      <c r="A85" s="2" t="s">
        <v>165</v>
      </c>
      <c r="B85" s="2" t="s">
        <v>166</v>
      </c>
      <c r="C85" s="7" t="str">
        <f>IFERROR(__xludf.DUMMYFUNCTION("GOOGLETRANSLATE(B85, ""ru"", ""no"")"),"Påminn når RAM er fylt")</f>
        <v>Påminn når RAM er fylt</v>
      </c>
      <c r="D85" s="7" t="str">
        <f>IFERROR(__xludf.DUMMYFUNCTION("GOOGLETRANSLATE(B85, ""ru"", ""tl"")"),"Ipaalala kapag napunan ang RAM.")</f>
        <v>Ipaalala kapag napunan ang RAM.</v>
      </c>
      <c r="E85" s="8" t="str">
        <f>IFERROR(__xludf.DUMMYFUNCTION("GOOGLETRANSLATE(B85, ""ru"", ""ja"")"),"RAMがいっぱいになると思い出させます")</f>
        <v>RAMがいっぱいになると思い出させます</v>
      </c>
      <c r="F85" s="6"/>
      <c r="G85" s="6"/>
      <c r="H85" s="6"/>
      <c r="I85" s="6"/>
      <c r="J85" s="6"/>
      <c r="K85" s="6"/>
      <c r="L85" s="6"/>
      <c r="M85" s="6"/>
      <c r="N85" s="6"/>
      <c r="O85" s="6"/>
      <c r="P85" s="6"/>
      <c r="Q85" s="6"/>
      <c r="R85" s="6"/>
      <c r="S85" s="6"/>
      <c r="T85" s="6"/>
      <c r="U85" s="6"/>
      <c r="V85" s="6"/>
      <c r="W85" s="6"/>
      <c r="X85" s="6"/>
      <c r="Y85" s="6"/>
      <c r="Z85" s="6"/>
    </row>
    <row r="86">
      <c r="A86" s="2" t="s">
        <v>167</v>
      </c>
      <c r="B86" s="2" t="s">
        <v>168</v>
      </c>
      <c r="C86" s="7" t="str">
        <f>IFERROR(__xludf.DUMMYFUNCTION("GOOGLETRANSLATE(B86, ""ru"", ""no"")"),"Tomme mapper")</f>
        <v>Tomme mapper</v>
      </c>
      <c r="D86" s="7" t="str">
        <f>IFERROR(__xludf.DUMMYFUNCTION("GOOGLETRANSLATE(B86, ""ru"", ""tl"")"),"Empty folder.")</f>
        <v>Empty folder.</v>
      </c>
      <c r="E86" s="8" t="str">
        <f>IFERROR(__xludf.DUMMYFUNCTION("GOOGLETRANSLATE(B86, ""ru"", ""ja"")"),"空のフォルダ")</f>
        <v>空のフォルダ</v>
      </c>
      <c r="F86" s="6"/>
      <c r="G86" s="6"/>
      <c r="H86" s="6"/>
      <c r="I86" s="6"/>
      <c r="J86" s="6"/>
      <c r="K86" s="6"/>
      <c r="L86" s="6"/>
      <c r="M86" s="6"/>
      <c r="N86" s="6"/>
      <c r="O86" s="6"/>
      <c r="P86" s="6"/>
      <c r="Q86" s="6"/>
      <c r="R86" s="6"/>
      <c r="S86" s="6"/>
      <c r="T86" s="6"/>
      <c r="U86" s="6"/>
      <c r="V86" s="6"/>
      <c r="W86" s="6"/>
      <c r="X86" s="6"/>
      <c r="Y86" s="6"/>
      <c r="Z86" s="6"/>
    </row>
    <row r="87">
      <c r="A87" s="2" t="s">
        <v>169</v>
      </c>
      <c r="B87" s="2" t="s">
        <v>170</v>
      </c>
      <c r="C87" s="7" t="str">
        <f>IFERROR(__xludf.DUMMYFUNCTION("GOOGLETRANSLATE(B87, ""ru"", ""no"")"),"Jfr")</f>
        <v>Jfr</v>
      </c>
      <c r="D87" s="7" t="str">
        <f>IFERROR(__xludf.DUMMYFUNCTION("GOOGLETRANSLATE(B87, ""ru"", ""tl"")"),"Cf.")</f>
        <v>Cf.</v>
      </c>
      <c r="E87" s="8" t="str">
        <f>IFERROR(__xludf.DUMMYFUNCTION("GOOGLETRANSLATE(B87, ""ru"", ""ja"")"),"CF")</f>
        <v>CF</v>
      </c>
      <c r="F87" s="6"/>
      <c r="G87" s="6"/>
      <c r="H87" s="6"/>
      <c r="I87" s="6"/>
      <c r="J87" s="6"/>
      <c r="K87" s="6"/>
      <c r="L87" s="6"/>
      <c r="M87" s="6"/>
      <c r="N87" s="6"/>
      <c r="O87" s="6"/>
      <c r="P87" s="6"/>
      <c r="Q87" s="6"/>
      <c r="R87" s="6"/>
      <c r="S87" s="6"/>
      <c r="T87" s="6"/>
      <c r="U87" s="6"/>
      <c r="V87" s="6"/>
      <c r="W87" s="6"/>
      <c r="X87" s="6"/>
      <c r="Y87" s="6"/>
      <c r="Z87" s="6"/>
    </row>
    <row r="88">
      <c r="A88" s="2" t="s">
        <v>171</v>
      </c>
      <c r="B88" s="2" t="s">
        <v>172</v>
      </c>
      <c r="C88" s="7" t="str">
        <f>IFERROR(__xludf.DUMMYFUNCTION("GOOGLETRANSLATE(B88, ""ru"", ""no"")"),"Deaktiver automatisk")</f>
        <v>Deaktiver automatisk</v>
      </c>
      <c r="D88" s="7" t="str">
        <f>IFERROR(__xludf.DUMMYFUNCTION("GOOGLETRANSLATE(B88, ""ru"", ""tl"")"),"Awtomatikong hindi paganahin")</f>
        <v>Awtomatikong hindi paganahin</v>
      </c>
      <c r="E88" s="8" t="str">
        <f>IFERROR(__xludf.DUMMYFUNCTION("GOOGLETRANSLATE(B88, ""ru"", ""ja"")"),"自動的に無効にします")</f>
        <v>自動的に無効にします</v>
      </c>
      <c r="F88" s="6"/>
      <c r="G88" s="6"/>
      <c r="H88" s="6"/>
      <c r="I88" s="6"/>
      <c r="J88" s="6"/>
      <c r="K88" s="6"/>
      <c r="L88" s="6"/>
      <c r="M88" s="6"/>
      <c r="N88" s="6"/>
      <c r="O88" s="6"/>
      <c r="P88" s="6"/>
      <c r="Q88" s="6"/>
      <c r="R88" s="6"/>
      <c r="S88" s="6"/>
      <c r="T88" s="6"/>
      <c r="U88" s="6"/>
      <c r="V88" s="6"/>
      <c r="W88" s="6"/>
      <c r="X88" s="6"/>
      <c r="Y88" s="6"/>
      <c r="Z88" s="6"/>
    </row>
    <row r="89">
      <c r="A89" s="2" t="s">
        <v>173</v>
      </c>
      <c r="B89" s="2" t="s">
        <v>174</v>
      </c>
      <c r="C89" s="7" t="str">
        <f>IFERROR(__xludf.DUMMYFUNCTION("GOOGLETRANSLATE(B89, ""ru"", ""no"")"),"1005/1007 • 10024 / 10027Elements")</f>
        <v>1005/1007 • 10024 / 10027Elements</v>
      </c>
      <c r="D89" s="7" t="str">
        <f>IFERROR(__xludf.DUMMYFUNCTION("GOOGLETRANSLATE(B89, ""ru"", ""tl"")"),"1005/1007 • 10024 / 10027Elements.")</f>
        <v>1005/1007 • 10024 / 10027Elements.</v>
      </c>
      <c r="E89" s="8" t="str">
        <f>IFERROR(__xludf.DUMMYFUNCTION("GOOGLETRANSLATE(B89, ""ru"", ""ja"")"),"1002/1007•10024/10027要素")</f>
        <v>1002/1007•10024/10027要素</v>
      </c>
      <c r="F89" s="6"/>
      <c r="G89" s="6"/>
      <c r="H89" s="6"/>
      <c r="I89" s="6"/>
      <c r="J89" s="6"/>
      <c r="K89" s="6"/>
      <c r="L89" s="6"/>
      <c r="M89" s="6"/>
      <c r="N89" s="6"/>
      <c r="O89" s="6"/>
      <c r="P89" s="6"/>
      <c r="Q89" s="6"/>
      <c r="R89" s="6"/>
      <c r="S89" s="6"/>
      <c r="T89" s="6"/>
      <c r="U89" s="6"/>
      <c r="V89" s="6"/>
      <c r="W89" s="6"/>
      <c r="X89" s="6"/>
      <c r="Y89" s="6"/>
      <c r="Z89" s="6"/>
    </row>
    <row r="90">
      <c r="A90" s="2" t="s">
        <v>175</v>
      </c>
      <c r="B90" s="2" t="s">
        <v>176</v>
      </c>
      <c r="C90" s="7" t="str">
        <f>IFERROR(__xludf.DUMMYFUNCTION("GOOGLETRANSLATE(B90, ""ru"", ""no"")"),"På hovedskjermbildet")</f>
        <v>På hovedskjermbildet</v>
      </c>
      <c r="D90" s="7" t="str">
        <f>IFERROR(__xludf.DUMMYFUNCTION("GOOGLETRANSLATE(B90, ""ru"", ""tl"")"),"Sa pangunahing screen")</f>
        <v>Sa pangunahing screen</v>
      </c>
      <c r="E90" s="8" t="str">
        <f>IFERROR(__xludf.DUMMYFUNCTION("GOOGLETRANSLATE(B90, ""ru"", ""ja"")"),"メインスクリーン上")</f>
        <v>メインスクリーン上</v>
      </c>
      <c r="F90" s="6"/>
      <c r="G90" s="6"/>
      <c r="H90" s="6"/>
      <c r="I90" s="6"/>
      <c r="J90" s="6"/>
      <c r="K90" s="6"/>
      <c r="L90" s="6"/>
      <c r="M90" s="6"/>
      <c r="N90" s="6"/>
      <c r="O90" s="6"/>
      <c r="P90" s="6"/>
      <c r="Q90" s="6"/>
      <c r="R90" s="6"/>
      <c r="S90" s="6"/>
      <c r="T90" s="6"/>
      <c r="U90" s="6"/>
      <c r="V90" s="6"/>
      <c r="W90" s="6"/>
      <c r="X90" s="6"/>
      <c r="Y90" s="6"/>
      <c r="Z90" s="6"/>
    </row>
    <row r="91">
      <c r="A91" s="2" t="s">
        <v>177</v>
      </c>
      <c r="B91" s="2" t="s">
        <v>53</v>
      </c>
      <c r="C91" s="7" t="str">
        <f>IFERROR(__xludf.DUMMYFUNCTION("GOOGLETRANSLATE(B91, ""ru"", ""no"")"),"Start ren")</f>
        <v>Start ren</v>
      </c>
      <c r="D91" s="7" t="str">
        <f>IFERROR(__xludf.DUMMYFUNCTION("GOOGLETRANSLATE(B91, ""ru"", ""tl"")"),"Simulan ang malinis")</f>
        <v>Simulan ang malinis</v>
      </c>
      <c r="E91" s="8" t="str">
        <f>IFERROR(__xludf.DUMMYFUNCTION("GOOGLETRANSLATE(B91, ""ru"", ""ja"")"),"清掃を始める")</f>
        <v>清掃を始める</v>
      </c>
      <c r="F91" s="6"/>
      <c r="G91" s="6"/>
      <c r="H91" s="6"/>
      <c r="I91" s="6"/>
      <c r="J91" s="6"/>
      <c r="K91" s="6"/>
      <c r="L91" s="6"/>
      <c r="M91" s="6"/>
      <c r="N91" s="6"/>
      <c r="O91" s="6"/>
      <c r="P91" s="6"/>
      <c r="Q91" s="6"/>
      <c r="R91" s="6"/>
      <c r="S91" s="6"/>
      <c r="T91" s="6"/>
      <c r="U91" s="6"/>
      <c r="V91" s="6"/>
      <c r="W91" s="6"/>
      <c r="X91" s="6"/>
      <c r="Y91" s="6"/>
      <c r="Z91" s="6"/>
    </row>
    <row r="92">
      <c r="A92" s="2" t="s">
        <v>178</v>
      </c>
      <c r="B92" s="2" t="s">
        <v>179</v>
      </c>
      <c r="C92" s="7" t="str">
        <f>IFERROR(__xludf.DUMMYFUNCTION("GOOGLETRANSLATE(B92, ""ru"", ""no"")"),"Hver")</f>
        <v>Hver</v>
      </c>
      <c r="D92" s="7" t="str">
        <f>IFERROR(__xludf.DUMMYFUNCTION("GOOGLETRANSLATE(B92, ""ru"", ""tl"")"),"Bawat")</f>
        <v>Bawat</v>
      </c>
      <c r="E92" s="8" t="str">
        <f>IFERROR(__xludf.DUMMYFUNCTION("GOOGLETRANSLATE(B92, ""ru"", ""ja"")"),"毎日")</f>
        <v>毎日</v>
      </c>
      <c r="F92" s="6"/>
      <c r="G92" s="6"/>
      <c r="H92" s="6"/>
      <c r="I92" s="6"/>
      <c r="J92" s="6"/>
      <c r="K92" s="6"/>
      <c r="L92" s="6"/>
      <c r="M92" s="6"/>
      <c r="N92" s="6"/>
      <c r="O92" s="6"/>
      <c r="P92" s="6"/>
      <c r="Q92" s="6"/>
      <c r="R92" s="6"/>
      <c r="S92" s="6"/>
      <c r="T92" s="6"/>
      <c r="U92" s="6"/>
      <c r="V92" s="6"/>
      <c r="W92" s="6"/>
      <c r="X92" s="6"/>
      <c r="Y92" s="6"/>
      <c r="Z92" s="6"/>
    </row>
    <row r="93">
      <c r="A93" s="2" t="s">
        <v>180</v>
      </c>
      <c r="B93" s="2" t="s">
        <v>181</v>
      </c>
      <c r="C93" s="7" t="str">
        <f>IFERROR(__xludf.DUMMYFUNCTION("GOOGLETRANSLATE(B93, ""ru"", ""no"")"),"Klar søppel")</f>
        <v>Klar søppel</v>
      </c>
      <c r="D93" s="7" t="str">
        <f>IFERROR(__xludf.DUMMYFUNCTION("GOOGLETRANSLATE(B93, ""ru"", ""tl"")"),"I-clear ang basura")</f>
        <v>I-clear ang basura</v>
      </c>
      <c r="E93" s="8" t="str">
        <f>IFERROR(__xludf.DUMMYFUNCTION("GOOGLETRANSLATE(B93, ""ru"", ""ja"")"),"ごみをきれいにする")</f>
        <v>ごみをきれいにする</v>
      </c>
      <c r="F93" s="6"/>
      <c r="G93" s="6"/>
      <c r="H93" s="6"/>
      <c r="I93" s="6"/>
      <c r="J93" s="6"/>
      <c r="K93" s="6"/>
      <c r="L93" s="6"/>
      <c r="M93" s="6"/>
      <c r="N93" s="6"/>
      <c r="O93" s="6"/>
      <c r="P93" s="6"/>
      <c r="Q93" s="6"/>
      <c r="R93" s="6"/>
      <c r="S93" s="6"/>
      <c r="T93" s="6"/>
      <c r="U93" s="6"/>
      <c r="V93" s="6"/>
      <c r="W93" s="6"/>
      <c r="X93" s="6"/>
      <c r="Y93" s="6"/>
      <c r="Z93" s="6"/>
    </row>
    <row r="94">
      <c r="A94" s="2" t="s">
        <v>182</v>
      </c>
      <c r="B94" s="2" t="s">
        <v>183</v>
      </c>
      <c r="C94" s="7" t="str">
        <f>IFERROR(__xludf.DUMMYFUNCTION("GOOGLETRANSLATE(B94, ""ru"", ""no"")"),"Få varsler om den raske batteriladningen")</f>
        <v>Få varsler om den raske batteriladningen</v>
      </c>
      <c r="D94" s="7" t="str">
        <f>IFERROR(__xludf.DUMMYFUNCTION("GOOGLETRANSLATE(B94, ""ru"", ""tl"")"),"Kumuha ng mga abiso tungkol sa mabilis na paglabas ng baterya")</f>
        <v>Kumuha ng mga abiso tungkol sa mabilis na paglabas ng baterya</v>
      </c>
      <c r="E94" s="8" t="str">
        <f>IFERROR(__xludf.DUMMYFUNCTION("GOOGLETRANSLATE(B94, ""ru"", ""ja"")"),"迅速な電池の放電に関する通知を入手してください")</f>
        <v>迅速な電池の放電に関する通知を入手してください</v>
      </c>
      <c r="F94" s="6"/>
      <c r="G94" s="6"/>
      <c r="H94" s="6"/>
      <c r="I94" s="6"/>
      <c r="J94" s="6"/>
      <c r="K94" s="6"/>
      <c r="L94" s="6"/>
      <c r="M94" s="6"/>
      <c r="N94" s="6"/>
      <c r="O94" s="6"/>
      <c r="P94" s="6"/>
      <c r="Q94" s="6"/>
      <c r="R94" s="6"/>
      <c r="S94" s="6"/>
      <c r="T94" s="6"/>
      <c r="U94" s="6"/>
      <c r="V94" s="6"/>
      <c r="W94" s="6"/>
      <c r="X94" s="6"/>
      <c r="Y94" s="6"/>
      <c r="Z94" s="6"/>
    </row>
    <row r="95">
      <c r="A95" s="2" t="s">
        <v>184</v>
      </c>
      <c r="B95" s="2" t="s">
        <v>185</v>
      </c>
      <c r="C95" s="7" t="str">
        <f>IFERROR(__xludf.DUMMYFUNCTION("GOOGLETRANSLATE(B95, ""ru"", ""no"")"),"Rengjøring er ikke utført i mer enn 24 timer!")</f>
        <v>Rengjøring er ikke utført i mer enn 24 timer!</v>
      </c>
      <c r="D95" s="7" t="str">
        <f>IFERROR(__xludf.DUMMYFUNCTION("GOOGLETRANSLATE(B95, ""ru"", ""tl"")"),"Ang paglilinis ay hindi ginanap nang higit sa 24 na oras!")</f>
        <v>Ang paglilinis ay hindi ginanap nang higit sa 24 na oras!</v>
      </c>
      <c r="E95" s="8" t="str">
        <f>IFERROR(__xludf.DUMMYFUNCTION("GOOGLETRANSLATE(B95, ""ru"", ""ja"")"),"清掃は24時間以上実行されていません！")</f>
        <v>清掃は24時間以上実行されていません！</v>
      </c>
      <c r="F95" s="6"/>
      <c r="G95" s="6"/>
      <c r="H95" s="6"/>
      <c r="I95" s="6"/>
      <c r="J95" s="6"/>
      <c r="K95" s="6"/>
      <c r="L95" s="6"/>
      <c r="M95" s="6"/>
      <c r="N95" s="6"/>
      <c r="O95" s="6"/>
      <c r="P95" s="6"/>
      <c r="Q95" s="6"/>
      <c r="R95" s="6"/>
      <c r="S95" s="6"/>
      <c r="T95" s="6"/>
      <c r="U95" s="6"/>
      <c r="V95" s="6"/>
      <c r="W95" s="6"/>
      <c r="X95" s="6"/>
      <c r="Y95" s="6"/>
      <c r="Z95" s="6"/>
    </row>
    <row r="96">
      <c r="A96" s="2" t="s">
        <v>186</v>
      </c>
      <c r="B96" s="2" t="s">
        <v>187</v>
      </c>
      <c r="C96" s="7" t="str">
        <f>IFERROR(__xludf.DUMMYFUNCTION("GOOGLETRANSLATE(B96, ""ru"", ""no"")"),"Skanning for unødvendige filer")</f>
        <v>Skanning for unødvendige filer</v>
      </c>
      <c r="D96" s="7" t="str">
        <f>IFERROR(__xludf.DUMMYFUNCTION("GOOGLETRANSLATE(B96, ""ru"", ""tl"")"),"Pag-scan para sa hindi kinakailangang mga file")</f>
        <v>Pag-scan para sa hindi kinakailangang mga file</v>
      </c>
      <c r="E96" s="8" t="str">
        <f>IFERROR(__xludf.DUMMYFUNCTION("GOOGLETRANSLATE(B96, ""ru"", ""ja"")"),"不要なファイルのスキャン")</f>
        <v>不要なファイルのスキャン</v>
      </c>
      <c r="F96" s="6"/>
      <c r="G96" s="6"/>
      <c r="H96" s="6"/>
      <c r="I96" s="6"/>
      <c r="J96" s="6"/>
      <c r="K96" s="6"/>
      <c r="L96" s="6"/>
      <c r="M96" s="6"/>
      <c r="N96" s="6"/>
      <c r="O96" s="6"/>
      <c r="P96" s="6"/>
      <c r="Q96" s="6"/>
      <c r="R96" s="6"/>
      <c r="S96" s="6"/>
      <c r="T96" s="6"/>
      <c r="U96" s="6"/>
      <c r="V96" s="6"/>
      <c r="W96" s="6"/>
      <c r="X96" s="6"/>
      <c r="Y96" s="6"/>
      <c r="Z96" s="6"/>
    </row>
    <row r="97">
      <c r="A97" s="2" t="s">
        <v>188</v>
      </c>
      <c r="B97" s="2" t="s">
        <v>189</v>
      </c>
      <c r="C97" s="7" t="str">
        <f>IFERROR(__xludf.DUMMYFUNCTION("GOOGLETRANSLATE(B97, ""ru"", ""no"")"),"Utgitt10010 operativ minne")</f>
        <v>Utgitt10010 operativ minne</v>
      </c>
      <c r="D97" s="7" t="str">
        <f>IFERROR(__xludf.DUMMYFUNCTION("GOOGLETRANSLATE(B97, ""ru"", ""tl"")"),"Inilabas10010 operative memory.")</f>
        <v>Inilabas10010 operative memory.</v>
      </c>
      <c r="E97" s="8" t="str">
        <f>IFERROR(__xludf.DUMMYFUNCTION("GOOGLETRANSLATE(B97, ""ru"", ""ja"")"),"リリースされた10010手術メモリ")</f>
        <v>リリースされた10010手術メモリ</v>
      </c>
      <c r="F97" s="6"/>
      <c r="G97" s="6"/>
      <c r="H97" s="6"/>
      <c r="I97" s="6"/>
      <c r="J97" s="6"/>
      <c r="K97" s="6"/>
      <c r="L97" s="6"/>
      <c r="M97" s="6"/>
      <c r="N97" s="6"/>
      <c r="O97" s="6"/>
      <c r="P97" s="6"/>
      <c r="Q97" s="6"/>
      <c r="R97" s="6"/>
      <c r="S97" s="6"/>
      <c r="T97" s="6"/>
      <c r="U97" s="6"/>
      <c r="V97" s="6"/>
      <c r="W97" s="6"/>
      <c r="X97" s="6"/>
      <c r="Y97" s="6"/>
      <c r="Z97" s="6"/>
    </row>
    <row r="98">
      <c r="A98" s="2" t="s">
        <v>190</v>
      </c>
      <c r="B98" s="2" t="s">
        <v>191</v>
      </c>
      <c r="C98" s="7" t="str">
        <f>IFERROR(__xludf.DUMMYFUNCTION("GOOGLETRANSLATE(B98, ""ru"", ""no"")"),"Ikke glem å slette resterende filer!")</f>
        <v>Ikke glem å slette resterende filer!</v>
      </c>
      <c r="D98" s="7" t="str">
        <f>IFERROR(__xludf.DUMMYFUNCTION("GOOGLETRANSLATE(B98, ""ru"", ""tl"")"),"Huwag kalimutang tanggalin ang mga natitirang file!")</f>
        <v>Huwag kalimutang tanggalin ang mga natitirang file!</v>
      </c>
      <c r="E98" s="8" t="str">
        <f>IFERROR(__xludf.DUMMYFUNCTION("GOOGLETRANSLATE(B98, ""ru"", ""ja"")"),"残余ファイルを削除することを忘れないでください。")</f>
        <v>残余ファイルを削除することを忘れないでください。</v>
      </c>
      <c r="F98" s="6"/>
      <c r="G98" s="6"/>
      <c r="H98" s="6"/>
      <c r="I98" s="6"/>
      <c r="J98" s="6"/>
      <c r="K98" s="6"/>
      <c r="L98" s="6"/>
      <c r="M98" s="6"/>
      <c r="N98" s="6"/>
      <c r="O98" s="6"/>
      <c r="P98" s="6"/>
      <c r="Q98" s="6"/>
      <c r="R98" s="6"/>
      <c r="S98" s="6"/>
      <c r="T98" s="6"/>
      <c r="U98" s="6"/>
      <c r="V98" s="6"/>
      <c r="W98" s="6"/>
      <c r="X98" s="6"/>
      <c r="Y98" s="6"/>
      <c r="Z98" s="6"/>
    </row>
    <row r="99">
      <c r="A99" s="2" t="s">
        <v>192</v>
      </c>
      <c r="B99" s="2" t="s">
        <v>193</v>
      </c>
      <c r="C99" s="7" t="str">
        <f>IFERROR(__xludf.DUMMYFUNCTION("GOOGLETRANSLATE(B99, ""ru"", ""no"")"),"Miniatyrer")</f>
        <v>Miniatyrer</v>
      </c>
      <c r="D99" s="7" t="str">
        <f>IFERROR(__xludf.DUMMYFUNCTION("GOOGLETRANSLATE(B99, ""ru"", ""tl"")"),"Miniatures.")</f>
        <v>Miniatures.</v>
      </c>
      <c r="E99" s="8" t="str">
        <f>IFERROR(__xludf.DUMMYFUNCTION("GOOGLETRANSLATE(B99, ""ru"", ""ja"")"),"ミニチュア")</f>
        <v>ミニチュア</v>
      </c>
      <c r="F99" s="6"/>
      <c r="G99" s="6"/>
      <c r="H99" s="6"/>
      <c r="I99" s="6"/>
      <c r="J99" s="6"/>
      <c r="K99" s="6"/>
      <c r="L99" s="6"/>
      <c r="M99" s="6"/>
      <c r="N99" s="6"/>
      <c r="O99" s="6"/>
      <c r="P99" s="6"/>
      <c r="Q99" s="6"/>
      <c r="R99" s="6"/>
      <c r="S99" s="6"/>
      <c r="T99" s="6"/>
      <c r="U99" s="6"/>
      <c r="V99" s="6"/>
      <c r="W99" s="6"/>
      <c r="X99" s="6"/>
      <c r="Y99" s="6"/>
      <c r="Z99" s="6"/>
    </row>
    <row r="100">
      <c r="A100" s="2" t="s">
        <v>194</v>
      </c>
      <c r="B100" s="2" t="s">
        <v>195</v>
      </c>
      <c r="C100" s="7" t="str">
        <f>IFERROR(__xludf.DUMMYFUNCTION("GOOGLETRANSLATE(B100, ""ru"", ""no"")"),"Vi sorterer alle dine applikasjoner for å gjøre det enkelt å bla gjennom og fjerne dem ...")</f>
        <v>Vi sorterer alle dine applikasjoner for å gjøre det enkelt å bla gjennom og fjerne dem ...</v>
      </c>
      <c r="D100" s="7" t="str">
        <f>IFERROR(__xludf.DUMMYFUNCTION("GOOGLETRANSLATE(B100, ""ru"", ""tl"")"),"Inayos namin ang lahat ng iyong mga application upang gawin itong maginhawang mag-browse at alisin ang mga ito ...")</f>
        <v>Inayos namin ang lahat ng iyong mga application upang gawin itong maginhawang mag-browse at alisin ang mga ito ...</v>
      </c>
      <c r="E100" s="8" t="str">
        <f>IFERROR(__xludf.DUMMYFUNCTION("GOOGLETRANSLATE(B100, ""ru"", ""ja"")"),"私たちはそれを便利に閲覧してそれらを取り除くようにするためにあなたのすべてのアプリケーションを並べ替えます...")</f>
        <v>私たちはそれを便利に閲覧してそれらを取り除くようにするためにあなたのすべてのアプリケーションを並べ替えます...</v>
      </c>
      <c r="F100" s="6"/>
      <c r="G100" s="6"/>
      <c r="H100" s="6"/>
      <c r="I100" s="6"/>
      <c r="J100" s="6"/>
      <c r="K100" s="6"/>
      <c r="L100" s="6"/>
      <c r="M100" s="6"/>
      <c r="N100" s="6"/>
      <c r="O100" s="6"/>
      <c r="P100" s="6"/>
      <c r="Q100" s="6"/>
      <c r="R100" s="6"/>
      <c r="S100" s="6"/>
      <c r="T100" s="6"/>
      <c r="U100" s="6"/>
      <c r="V100" s="6"/>
      <c r="W100" s="6"/>
      <c r="X100" s="6"/>
      <c r="Y100" s="6"/>
      <c r="Z100" s="6"/>
    </row>
    <row r="101">
      <c r="A101" s="2" t="s">
        <v>196</v>
      </c>
      <c r="B101" s="2" t="s">
        <v>197</v>
      </c>
      <c r="C101" s="7" t="str">
        <f>IFERROR(__xludf.DUMMYFUNCTION("GOOGLETRANSLATE(B101, ""ru"", ""no"")"),"Å spare energi")</f>
        <v>Å spare energi</v>
      </c>
      <c r="D101" s="7" t="str">
        <f>IFERROR(__xludf.DUMMYFUNCTION("GOOGLETRANSLATE(B101, ""ru"", ""tl"")"),"Upang makatipid ng enerhiya")</f>
        <v>Upang makatipid ng enerhiya</v>
      </c>
      <c r="E101" s="8" t="str">
        <f>IFERROR(__xludf.DUMMYFUNCTION("GOOGLETRANSLATE(B101, ""ru"", ""ja"")"),"エネルギーを節約する")</f>
        <v>エネルギーを節約する</v>
      </c>
      <c r="F101" s="6"/>
      <c r="G101" s="6"/>
      <c r="H101" s="6"/>
      <c r="I101" s="6"/>
      <c r="J101" s="6"/>
      <c r="K101" s="6"/>
      <c r="L101" s="6"/>
      <c r="M101" s="6"/>
      <c r="N101" s="6"/>
      <c r="O101" s="6"/>
      <c r="P101" s="6"/>
      <c r="Q101" s="6"/>
      <c r="R101" s="6"/>
      <c r="S101" s="6"/>
      <c r="T101" s="6"/>
      <c r="U101" s="6"/>
      <c r="V101" s="6"/>
      <c r="W101" s="6"/>
      <c r="X101" s="6"/>
      <c r="Y101" s="6"/>
      <c r="Z101" s="6"/>
    </row>
    <row r="102">
      <c r="A102" s="2" t="s">
        <v>198</v>
      </c>
      <c r="B102" s="2" t="s">
        <v>199</v>
      </c>
      <c r="C102" s="7" t="str">
        <f>IFERROR(__xludf.DUMMYFUNCTION("GOOGLETRANSLATE(B102, ""ru"", ""no"")"),"Systemapplikasjoner")</f>
        <v>Systemapplikasjoner</v>
      </c>
      <c r="D102" s="7" t="str">
        <f>IFERROR(__xludf.DUMMYFUNCTION("GOOGLETRANSLATE(B102, ""ru"", ""tl"")"),"Mga application ng system.")</f>
        <v>Mga application ng system.</v>
      </c>
      <c r="E102" s="8" t="str">
        <f>IFERROR(__xludf.DUMMYFUNCTION("GOOGLETRANSLATE(B102, ""ru"", ""ja"")"),"システムアプリケーション")</f>
        <v>システムアプリケーション</v>
      </c>
      <c r="F102" s="6"/>
      <c r="G102" s="6"/>
      <c r="H102" s="6"/>
      <c r="I102" s="6"/>
      <c r="J102" s="6"/>
      <c r="K102" s="6"/>
      <c r="L102" s="6"/>
      <c r="M102" s="6"/>
      <c r="N102" s="6"/>
      <c r="O102" s="6"/>
      <c r="P102" s="6"/>
      <c r="Q102" s="6"/>
      <c r="R102" s="6"/>
      <c r="S102" s="6"/>
      <c r="T102" s="6"/>
      <c r="U102" s="6"/>
      <c r="V102" s="6"/>
      <c r="W102" s="6"/>
      <c r="X102" s="6"/>
      <c r="Y102" s="6"/>
      <c r="Z102" s="6"/>
    </row>
    <row r="103">
      <c r="A103" s="2" t="s">
        <v>200</v>
      </c>
      <c r="B103" s="2" t="s">
        <v>201</v>
      </c>
      <c r="C103" s="7" t="str">
        <f>IFERROR(__xludf.DUMMYFUNCTION("GOOGLETRANSLATE(B103, ""ru"", ""no"")"),"Tid")</f>
        <v>Tid</v>
      </c>
      <c r="D103" s="7" t="str">
        <f>IFERROR(__xludf.DUMMYFUNCTION("GOOGLETRANSLATE(B103, ""ru"", ""tl"")"),"Oras")</f>
        <v>Oras</v>
      </c>
      <c r="E103" s="8" t="str">
        <f>IFERROR(__xludf.DUMMYFUNCTION("GOOGLETRANSLATE(B103, ""ru"", ""ja"")"),"時間")</f>
        <v>時間</v>
      </c>
      <c r="F103" s="6"/>
      <c r="G103" s="6"/>
      <c r="H103" s="6"/>
      <c r="I103" s="6"/>
      <c r="J103" s="6"/>
      <c r="K103" s="6"/>
      <c r="L103" s="6"/>
      <c r="M103" s="6"/>
      <c r="N103" s="6"/>
      <c r="O103" s="6"/>
      <c r="P103" s="6"/>
      <c r="Q103" s="6"/>
      <c r="R103" s="6"/>
      <c r="S103" s="6"/>
      <c r="T103" s="6"/>
      <c r="U103" s="6"/>
      <c r="V103" s="6"/>
      <c r="W103" s="6"/>
      <c r="X103" s="6"/>
      <c r="Y103" s="6"/>
      <c r="Z103" s="6"/>
    </row>
    <row r="104">
      <c r="A104" s="2" t="s">
        <v>202</v>
      </c>
      <c r="B104" s="2" t="s">
        <v>110</v>
      </c>
      <c r="C104" s="7" t="str">
        <f>IFERROR(__xludf.DUMMYFUNCTION("GOOGLETRANSLATE(B104, ""ru"", ""no"")"),"Unødvendig apk.")</f>
        <v>Unødvendig apk.</v>
      </c>
      <c r="D104" s="7" t="str">
        <f>IFERROR(__xludf.DUMMYFUNCTION("GOOGLETRANSLATE(B104, ""ru"", ""tl"")"),"Hindi kinakailangang apk")</f>
        <v>Hindi kinakailangang apk</v>
      </c>
      <c r="E104" s="8" t="str">
        <f>IFERROR(__xludf.DUMMYFUNCTION("GOOGLETRANSLATE(B104, ""ru"", ""ja"")"),"不要なapk")</f>
        <v>不要なapk</v>
      </c>
      <c r="F104" s="6"/>
      <c r="G104" s="6"/>
      <c r="H104" s="6"/>
      <c r="I104" s="6"/>
      <c r="J104" s="6"/>
      <c r="K104" s="6"/>
      <c r="L104" s="6"/>
      <c r="M104" s="6"/>
      <c r="N104" s="6"/>
      <c r="O104" s="6"/>
      <c r="P104" s="6"/>
      <c r="Q104" s="6"/>
      <c r="R104" s="6"/>
      <c r="S104" s="6"/>
      <c r="T104" s="6"/>
      <c r="U104" s="6"/>
      <c r="V104" s="6"/>
      <c r="W104" s="6"/>
      <c r="X104" s="6"/>
      <c r="Y104" s="6"/>
      <c r="Z104" s="6"/>
    </row>
    <row r="105">
      <c r="A105" s="2" t="s">
        <v>203</v>
      </c>
      <c r="B105" s="2" t="s">
        <v>204</v>
      </c>
      <c r="C105" s="7" t="str">
        <f>IFERROR(__xludf.DUMMYFUNCTION("GOOGLETRANSLATE(B105, ""ru"", ""no"")"),"RAM")</f>
        <v>RAM</v>
      </c>
      <c r="D105" s="7" t="str">
        <f>IFERROR(__xludf.DUMMYFUNCTION("GOOGLETRANSLATE(B105, ""ru"", ""tl"")"),"Ram.")</f>
        <v>Ram.</v>
      </c>
      <c r="E105" s="8" t="str">
        <f>IFERROR(__xludf.DUMMYFUNCTION("GOOGLETRANSLATE(B105, ""ru"", ""ja"")"),"羊")</f>
        <v>羊</v>
      </c>
      <c r="F105" s="6"/>
      <c r="G105" s="6"/>
      <c r="H105" s="6"/>
      <c r="I105" s="6"/>
      <c r="J105" s="6"/>
      <c r="K105" s="6"/>
      <c r="L105" s="6"/>
      <c r="M105" s="6"/>
      <c r="N105" s="6"/>
      <c r="O105" s="6"/>
      <c r="P105" s="6"/>
      <c r="Q105" s="6"/>
      <c r="R105" s="6"/>
      <c r="S105" s="6"/>
      <c r="T105" s="6"/>
      <c r="U105" s="6"/>
      <c r="V105" s="6"/>
      <c r="W105" s="6"/>
      <c r="X105" s="6"/>
      <c r="Y105" s="6"/>
      <c r="Z105" s="6"/>
    </row>
    <row r="106">
      <c r="A106" s="2" t="s">
        <v>205</v>
      </c>
      <c r="B106" s="2" t="s">
        <v>206</v>
      </c>
      <c r="C106" s="7" t="str">
        <f>IFERROR(__xludf.DUMMYFUNCTION("GOOGLETRANSLATE(B106, ""ru"", ""no"")"),"Legg igjen e-posten din slik at vi kan svare deg")</f>
        <v>Legg igjen e-posten din slik at vi kan svare deg</v>
      </c>
      <c r="D106" s="7" t="str">
        <f>IFERROR(__xludf.DUMMYFUNCTION("GOOGLETRANSLATE(B106, ""ru"", ""tl"")"),"Iwanan ang iyong email upang masagot namin kayo")</f>
        <v>Iwanan ang iyong email upang masagot namin kayo</v>
      </c>
      <c r="E106" s="8" t="str">
        <f>IFERROR(__xludf.DUMMYFUNCTION("GOOGLETRANSLATE(B106, ""ru"", ""ja"")"),"私たちがあなたに答えることができるようにあなたの電子メールを残しなさい")</f>
        <v>私たちがあなたに答えることができるようにあなたの電子メールを残しなさい</v>
      </c>
      <c r="F106" s="6"/>
      <c r="G106" s="6"/>
      <c r="H106" s="6"/>
      <c r="I106" s="6"/>
      <c r="J106" s="6"/>
      <c r="K106" s="6"/>
      <c r="L106" s="6"/>
      <c r="M106" s="6"/>
      <c r="N106" s="6"/>
      <c r="O106" s="6"/>
      <c r="P106" s="6"/>
      <c r="Q106" s="6"/>
      <c r="R106" s="6"/>
      <c r="S106" s="6"/>
      <c r="T106" s="6"/>
      <c r="U106" s="6"/>
      <c r="V106" s="6"/>
      <c r="W106" s="6"/>
      <c r="X106" s="6"/>
      <c r="Y106" s="6"/>
      <c r="Z106" s="6"/>
    </row>
    <row r="107">
      <c r="A107" s="2" t="s">
        <v>207</v>
      </c>
      <c r="B107" s="2" t="s">
        <v>208</v>
      </c>
      <c r="C107" s="7" t="str">
        <f>IFERROR(__xludf.DUMMYFUNCTION("GOOGLETRANSLATE(B107, ""ru"", ""no"")"),"Mobiltelefon raskt utladet! Lukk programmene som forbruker en stor mengde batteristrøm.")</f>
        <v>Mobiltelefon raskt utladet! Lukk programmene som forbruker en stor mengde batteristrøm.</v>
      </c>
      <c r="D107" s="7" t="str">
        <f>IFERROR(__xludf.DUMMYFUNCTION("GOOGLETRANSLATE(B107, ""ru"", ""tl"")"),"Mabilis na pinalabas ang mobile phone! Isara ang mga application na kumonsumo ng isang malaking halaga ng lakas ng baterya.")</f>
        <v>Mabilis na pinalabas ang mobile phone! Isara ang mga application na kumonsumo ng isang malaking halaga ng lakas ng baterya.</v>
      </c>
      <c r="E107" s="8" t="str">
        <f>IFERROR(__xludf.DUMMYFUNCTION("GOOGLETRANSLATE(B107, ""ru"", ""ja"")"),"携帯電話が素早く排出されました！大量のバッテリ電源を消費するアプリケーションを閉じます。")</f>
        <v>携帯電話が素早く排出されました！大量のバッテリ電源を消費するアプリケーションを閉じます。</v>
      </c>
      <c r="F107" s="6"/>
      <c r="G107" s="6"/>
      <c r="H107" s="6"/>
      <c r="I107" s="6"/>
      <c r="J107" s="6"/>
      <c r="K107" s="6"/>
      <c r="L107" s="6"/>
      <c r="M107" s="6"/>
      <c r="N107" s="6"/>
      <c r="O107" s="6"/>
      <c r="P107" s="6"/>
      <c r="Q107" s="6"/>
      <c r="R107" s="6"/>
      <c r="S107" s="6"/>
      <c r="T107" s="6"/>
      <c r="U107" s="6"/>
      <c r="V107" s="6"/>
      <c r="W107" s="6"/>
      <c r="X107" s="6"/>
      <c r="Y107" s="6"/>
      <c r="Z107" s="6"/>
    </row>
    <row r="108">
      <c r="A108" s="2" t="s">
        <v>209</v>
      </c>
      <c r="B108" s="2" t="s">
        <v>210</v>
      </c>
      <c r="C108" s="7" t="str">
        <f>IFERROR(__xludf.DUMMYFUNCTION("GOOGLETRANSLATE(B108, ""ru"", ""no"")"),"Total RAM.")</f>
        <v>Total RAM.</v>
      </c>
      <c r="D108" s="7" t="str">
        <f>IFERROR(__xludf.DUMMYFUNCTION("GOOGLETRANSLATE(B108, ""ru"", ""tl"")"),"Kabuuang Ram.")</f>
        <v>Kabuuang Ram.</v>
      </c>
      <c r="E108" s="8" t="str">
        <f>IFERROR(__xludf.DUMMYFUNCTION("GOOGLETRANSLATE(B108, ""ru"", ""ja"")"),"全RAM.")</f>
        <v>全RAM.</v>
      </c>
      <c r="F108" s="6"/>
      <c r="G108" s="6"/>
      <c r="H108" s="6"/>
      <c r="I108" s="6"/>
      <c r="J108" s="6"/>
      <c r="K108" s="6"/>
      <c r="L108" s="6"/>
      <c r="M108" s="6"/>
      <c r="N108" s="6"/>
      <c r="O108" s="6"/>
      <c r="P108" s="6"/>
      <c r="Q108" s="6"/>
      <c r="R108" s="6"/>
      <c r="S108" s="6"/>
      <c r="T108" s="6"/>
      <c r="U108" s="6"/>
      <c r="V108" s="6"/>
      <c r="W108" s="6"/>
      <c r="X108" s="6"/>
      <c r="Y108" s="6"/>
      <c r="Z108" s="6"/>
    </row>
    <row r="109">
      <c r="A109" s="2" t="s">
        <v>211</v>
      </c>
      <c r="B109" s="2" t="s">
        <v>212</v>
      </c>
      <c r="C109" s="7" t="str">
        <f>IFERROR(__xludf.DUMMYFUNCTION("GOOGLETRANSLATE(B109, ""ru"", ""no"")"),"Deaktiver tjenester og høyeffektfunksjoner")</f>
        <v>Deaktiver tjenester og høyeffektfunksjoner</v>
      </c>
      <c r="D109" s="7" t="str">
        <f>IFERROR(__xludf.DUMMYFUNCTION("GOOGLETRANSLATE(B109, ""ru"", ""tl"")"),"Huwag paganahin ang mga serbisyo at mataas na kapangyarihan function")</f>
        <v>Huwag paganahin ang mga serbisyo at mataas na kapangyarihan function</v>
      </c>
      <c r="E109" s="8" t="str">
        <f>IFERROR(__xludf.DUMMYFUNCTION("GOOGLETRANSLATE(B109, ""ru"", ""ja"")"),"サービスと高出力機能を無効にします")</f>
        <v>サービスと高出力機能を無効にします</v>
      </c>
      <c r="F109" s="6"/>
      <c r="G109" s="6"/>
      <c r="H109" s="6"/>
      <c r="I109" s="6"/>
      <c r="J109" s="6"/>
      <c r="K109" s="6"/>
      <c r="L109" s="6"/>
      <c r="M109" s="6"/>
      <c r="N109" s="6"/>
      <c r="O109" s="6"/>
      <c r="P109" s="6"/>
      <c r="Q109" s="6"/>
      <c r="R109" s="6"/>
      <c r="S109" s="6"/>
      <c r="T109" s="6"/>
      <c r="U109" s="6"/>
      <c r="V109" s="6"/>
      <c r="W109" s="6"/>
      <c r="X109" s="6"/>
      <c r="Y109" s="6"/>
      <c r="Z109" s="6"/>
    </row>
    <row r="110">
      <c r="A110" s="2" t="s">
        <v>213</v>
      </c>
      <c r="B110" s="2" t="s">
        <v>214</v>
      </c>
      <c r="C110" s="7" t="str">
        <f>IFERROR(__xludf.DUMMYFUNCTION("GOOGLETRANSLATE(B110, ""ru"", ""no"")"),"Sorter etter størrelse")</f>
        <v>Sorter etter størrelse</v>
      </c>
      <c r="D110" s="7" t="str">
        <f>IFERROR(__xludf.DUMMYFUNCTION("GOOGLETRANSLATE(B110, ""ru"", ""tl"")"),"Pagsunud-sunurin ayon sa laki")</f>
        <v>Pagsunud-sunurin ayon sa laki</v>
      </c>
      <c r="E110" s="8" t="str">
        <f>IFERROR(__xludf.DUMMYFUNCTION("GOOGLETRANSLATE(B110, ""ru"", ""ja"")"),"サイズで並べ替えます")</f>
        <v>サイズで並べ替えます</v>
      </c>
      <c r="F110" s="6"/>
      <c r="G110" s="6"/>
      <c r="H110" s="6"/>
      <c r="I110" s="6"/>
      <c r="J110" s="6"/>
      <c r="K110" s="6"/>
      <c r="L110" s="6"/>
      <c r="M110" s="6"/>
      <c r="N110" s="6"/>
      <c r="O110" s="6"/>
      <c r="P110" s="6"/>
      <c r="Q110" s="6"/>
      <c r="R110" s="6"/>
      <c r="S110" s="6"/>
      <c r="T110" s="6"/>
      <c r="U110" s="6"/>
      <c r="V110" s="6"/>
      <c r="W110" s="6"/>
      <c r="X110" s="6"/>
      <c r="Y110" s="6"/>
      <c r="Z110" s="6"/>
    </row>
    <row r="111">
      <c r="A111" s="2" t="s">
        <v>215</v>
      </c>
      <c r="B111" s="2" t="s">
        <v>216</v>
      </c>
      <c r="C111" s="7" t="str">
        <f>IFERROR(__xludf.DUMMYFUNCTION("GOOGLETRANSLATE(B111, ""ru"", ""no"")"),"Sikkerhet")</f>
        <v>Sikkerhet</v>
      </c>
      <c r="D111" s="7" t="str">
        <f>IFERROR(__xludf.DUMMYFUNCTION("GOOGLETRANSLATE(B111, ""ru"", ""tl"")"),"Seguridad")</f>
        <v>Seguridad</v>
      </c>
      <c r="E111" s="8" t="str">
        <f>IFERROR(__xludf.DUMMYFUNCTION("GOOGLETRANSLATE(B111, ""ru"", ""ja"")"),"安全")</f>
        <v>安全</v>
      </c>
      <c r="F111" s="6"/>
      <c r="G111" s="6"/>
      <c r="H111" s="6"/>
      <c r="I111" s="6"/>
      <c r="J111" s="6"/>
      <c r="K111" s="6"/>
      <c r="L111" s="6"/>
      <c r="M111" s="6"/>
      <c r="N111" s="6"/>
      <c r="O111" s="6"/>
      <c r="P111" s="6"/>
      <c r="Q111" s="6"/>
      <c r="R111" s="6"/>
      <c r="S111" s="6"/>
      <c r="T111" s="6"/>
      <c r="U111" s="6"/>
      <c r="V111" s="6"/>
      <c r="W111" s="6"/>
      <c r="X111" s="6"/>
      <c r="Y111" s="6"/>
      <c r="Z111" s="6"/>
    </row>
    <row r="112">
      <c r="A112" s="2" t="s">
        <v>217</v>
      </c>
      <c r="B112" s="2" t="s">
        <v>218</v>
      </c>
      <c r="C112" s="7" t="str">
        <f>IFERROR(__xludf.DUMMYFUNCTION("GOOGLETRANSLATE(B112, ""ru"", ""no"")"),"Utvalgte applikasjoner vil ikke være lukket eller frosset i bakgrunnsaktivitet under optimalisering, og vil også fungere uten restriksjoner i lagring og ultra-sparende energi")</f>
        <v>Utvalgte applikasjoner vil ikke være lukket eller frosset i bakgrunnsaktivitet under optimalisering, og vil også fungere uten restriksjoner i lagring og ultra-sparende energi</v>
      </c>
      <c r="D112" s="7" t="str">
        <f>IFERROR(__xludf.DUMMYFUNCTION("GOOGLETRANSLATE(B112, ""ru"", ""tl"")"),"Ang mga napiling application ay hindi isasara o frozen sa aktibidad sa background sa panahon ng pag-optimize, at gagana rin nang walang mga paghihigpit sa pag-save at ultra-save na enerhiya")</f>
        <v>Ang mga napiling application ay hindi isasara o frozen sa aktibidad sa background sa panahon ng pag-optimize, at gagana rin nang walang mga paghihigpit sa pag-save at ultra-save na enerhiya</v>
      </c>
      <c r="E112" s="8" t="str">
        <f>IFERROR(__xludf.DUMMYFUNCTION("GOOGLETRANSLATE(B112, ""ru"", ""ja"")"),"選択されたアプリケーションは、最適化中にバックグラウンドアクティビティで閉鎖または凍結されず、節約および極限省エネルギーの制限なしにも機能します。")</f>
        <v>選択されたアプリケーションは、最適化中にバックグラウンドアクティビティで閉鎖または凍結されず、節約および極限省エネルギーの制限なしにも機能します。</v>
      </c>
      <c r="F112" s="6"/>
      <c r="G112" s="6"/>
      <c r="H112" s="6"/>
      <c r="I112" s="6"/>
      <c r="J112" s="6"/>
      <c r="K112" s="6"/>
      <c r="L112" s="6"/>
      <c r="M112" s="6"/>
      <c r="N112" s="6"/>
      <c r="O112" s="6"/>
      <c r="P112" s="6"/>
      <c r="Q112" s="6"/>
      <c r="R112" s="6"/>
      <c r="S112" s="6"/>
      <c r="T112" s="6"/>
      <c r="U112" s="6"/>
      <c r="V112" s="6"/>
      <c r="W112" s="6"/>
      <c r="X112" s="6"/>
      <c r="Y112" s="6"/>
      <c r="Z112" s="6"/>
    </row>
    <row r="113">
      <c r="A113" s="2" t="s">
        <v>219</v>
      </c>
      <c r="B113" s="2" t="s">
        <v>220</v>
      </c>
      <c r="C113" s="7" t="str">
        <f>IFERROR(__xludf.DUMMYFUNCTION("GOOGLETRANSLATE(B113, ""ru"", ""no"")"),"Ubesvarte varsler")</f>
        <v>Ubesvarte varsler</v>
      </c>
      <c r="D113" s="7" t="str">
        <f>IFERROR(__xludf.DUMMYFUNCTION("GOOGLETRANSLATE(B113, ""ru"", ""tl"")"),"Hindi nasagot na mga abiso")</f>
        <v>Hindi nasagot na mga abiso</v>
      </c>
      <c r="E113" s="8" t="str">
        <f>IFERROR(__xludf.DUMMYFUNCTION("GOOGLETRANSLATE(B113, ""ru"", ""ja"")"),"逃した通知")</f>
        <v>逃した通知</v>
      </c>
      <c r="F113" s="6"/>
      <c r="G113" s="6"/>
      <c r="H113" s="6"/>
      <c r="I113" s="6"/>
      <c r="J113" s="6"/>
      <c r="K113" s="6"/>
      <c r="L113" s="6"/>
      <c r="M113" s="6"/>
      <c r="N113" s="6"/>
      <c r="O113" s="6"/>
      <c r="P113" s="6"/>
      <c r="Q113" s="6"/>
      <c r="R113" s="6"/>
      <c r="S113" s="6"/>
      <c r="T113" s="6"/>
      <c r="U113" s="6"/>
      <c r="V113" s="6"/>
      <c r="W113" s="6"/>
      <c r="X113" s="6"/>
      <c r="Y113" s="6"/>
      <c r="Z113" s="6"/>
    </row>
    <row r="114">
      <c r="A114" s="2" t="s">
        <v>221</v>
      </c>
      <c r="B114" s="2" t="s">
        <v>222</v>
      </c>
      <c r="C114" s="7" t="str">
        <f>IFERROR(__xludf.DUMMYFUNCTION("GOOGLETRANSLATE(B114, ""ru"", ""no"")"),"Det er på tide å slå av strømsparingsmodus.")</f>
        <v>Det er på tide å slå av strømsparingsmodus.</v>
      </c>
      <c r="D114" s="7" t="str">
        <f>IFERROR(__xludf.DUMMYFUNCTION("GOOGLETRANSLATE(B114, ""ru"", ""tl"")"),"Panahon na upang i-off ang mode ng pag-save ng kapangyarihan.")</f>
        <v>Panahon na upang i-off ang mode ng pag-save ng kapangyarihan.</v>
      </c>
      <c r="E114" s="8" t="str">
        <f>IFERROR(__xludf.DUMMYFUNCTION("GOOGLETRANSLATE(B114, ""ru"", ""ja"")"),"省電力モードをオフにする時が来ました。")</f>
        <v>省電力モードをオフにする時が来ました。</v>
      </c>
      <c r="F114" s="6"/>
      <c r="G114" s="6"/>
      <c r="H114" s="6"/>
      <c r="I114" s="6"/>
      <c r="J114" s="6"/>
      <c r="K114" s="6"/>
      <c r="L114" s="6"/>
      <c r="M114" s="6"/>
      <c r="N114" s="6"/>
      <c r="O114" s="6"/>
      <c r="P114" s="6"/>
      <c r="Q114" s="6"/>
      <c r="R114" s="6"/>
      <c r="S114" s="6"/>
      <c r="T114" s="6"/>
      <c r="U114" s="6"/>
      <c r="V114" s="6"/>
      <c r="W114" s="6"/>
      <c r="X114" s="6"/>
      <c r="Y114" s="6"/>
      <c r="Z114" s="6"/>
    </row>
    <row r="115">
      <c r="A115" s="2" t="s">
        <v>223</v>
      </c>
      <c r="B115" s="2" t="s">
        <v>224</v>
      </c>
      <c r="C115" s="7" t="str">
        <f>IFERROR(__xludf.DUMMYFUNCTION("GOOGLETRANSLATE(B115, ""ru"", ""no"")"),"Klar")</f>
        <v>Klar</v>
      </c>
      <c r="D115" s="7" t="str">
        <f>IFERROR(__xludf.DUMMYFUNCTION("GOOGLETRANSLATE(B115, ""ru"", ""tl"")"),"Handa na")</f>
        <v>Handa na</v>
      </c>
      <c r="E115" s="8" t="str">
        <f>IFERROR(__xludf.DUMMYFUNCTION("GOOGLETRANSLATE(B115, ""ru"", ""ja"")"),"準備")</f>
        <v>準備</v>
      </c>
      <c r="F115" s="6"/>
      <c r="G115" s="6"/>
      <c r="H115" s="6"/>
      <c r="I115" s="6"/>
      <c r="J115" s="6"/>
      <c r="K115" s="6"/>
      <c r="L115" s="6"/>
      <c r="M115" s="6"/>
      <c r="N115" s="6"/>
      <c r="O115" s="6"/>
      <c r="P115" s="6"/>
      <c r="Q115" s="6"/>
      <c r="R115" s="6"/>
      <c r="S115" s="6"/>
      <c r="T115" s="6"/>
      <c r="U115" s="6"/>
      <c r="V115" s="6"/>
      <c r="W115" s="6"/>
      <c r="X115" s="6"/>
      <c r="Y115" s="6"/>
      <c r="Z115" s="6"/>
    </row>
    <row r="116">
      <c r="A116" s="2" t="s">
        <v>225</v>
      </c>
      <c r="B116" s="2" t="s">
        <v>226</v>
      </c>
      <c r="C116" s="7" t="str">
        <f>IFERROR(__xludf.DUMMYFUNCTION("GOOGLETRANSLATE(B116, ""ru"", ""no"")"),"For ikke å motta varsler fra programmet, klikker du bare på 1001-fradraget fra de valgte programmene, vil ikke forstyrre deg, og du kan alltid vise dem i kategorien ""Ubesvarte varsler""")</f>
        <v>For ikke å motta varsler fra programmet, klikker du bare på 1001-fradraget fra de valgte programmene, vil ikke forstyrre deg, og du kan alltid vise dem i kategorien "Ubesvarte varsler"</v>
      </c>
      <c r="D116" s="7" t="str">
        <f>IFERROR(__xludf.DUMMYFUNCTION("GOOGLETRANSLATE(B116, ""ru"", ""tl"")"),"Upang hindi makatanggap ng mga abiso mula sa application i-click lamang ang 1001 na pagbabawas mula sa mga napiling application ay hindi makagambala sa iyo, at maaari mong palaging tingnan ang mga ito sa tab na ""Mga Notification""")</f>
        <v>Upang hindi makatanggap ng mga abiso mula sa application i-click lamang ang 1001 na pagbabawas mula sa mga napiling application ay hindi makagambala sa iyo, at maaari mong palaging tingnan ang mga ito sa tab na "Mga Notification"</v>
      </c>
      <c r="E116" s="8" t="str">
        <f>IFERROR(__xludf.DUMMYFUNCTION("GOOGLETRANSLATE(B116, ""ru"", ""ja"")"),"アプリケーションから通知を受け取らないようにするには、選択したアプリケーションから1001の控除をクリックするだけで、常に「不在通知」タブで常に表示することができます。")</f>
        <v>アプリケーションから通知を受け取らないようにするには、選択したアプリケーションから1001の控除をクリックするだけで、常に「不在通知」タブで常に表示することができます。</v>
      </c>
      <c r="F116" s="6"/>
      <c r="G116" s="6"/>
      <c r="H116" s="6"/>
      <c r="I116" s="6"/>
      <c r="J116" s="6"/>
      <c r="K116" s="6"/>
      <c r="L116" s="6"/>
      <c r="M116" s="6"/>
      <c r="N116" s="6"/>
      <c r="O116" s="6"/>
      <c r="P116" s="6"/>
      <c r="Q116" s="6"/>
      <c r="R116" s="6"/>
      <c r="S116" s="6"/>
      <c r="T116" s="6"/>
      <c r="U116" s="6"/>
      <c r="V116" s="6"/>
      <c r="W116" s="6"/>
      <c r="X116" s="6"/>
      <c r="Y116" s="6"/>
      <c r="Z116" s="6"/>
    </row>
    <row r="117">
      <c r="A117" s="2" t="s">
        <v>227</v>
      </c>
      <c r="B117" s="2" t="s">
        <v>228</v>
      </c>
      <c r="C117" s="7" t="str">
        <f>IFERROR(__xludf.DUMMYFUNCTION("GOOGLETRANSLATE(B117, ""ru"", ""no"")"),"Hver 7. dag")</f>
        <v>Hver 7. dag</v>
      </c>
      <c r="D117" s="7" t="str">
        <f>IFERROR(__xludf.DUMMYFUNCTION("GOOGLETRANSLATE(B117, ""ru"", ""tl"")"),"Tuwing 7 araw")</f>
        <v>Tuwing 7 araw</v>
      </c>
      <c r="E117" s="8" t="str">
        <f>IFERROR(__xludf.DUMMYFUNCTION("GOOGLETRANSLATE(B117, ""ru"", ""ja"")"),"7日ごとに")</f>
        <v>7日ごとに</v>
      </c>
      <c r="F117" s="6"/>
      <c r="G117" s="6"/>
      <c r="H117" s="6"/>
      <c r="I117" s="6"/>
      <c r="J117" s="6"/>
      <c r="K117" s="6"/>
      <c r="L117" s="6"/>
      <c r="M117" s="6"/>
      <c r="N117" s="6"/>
      <c r="O117" s="6"/>
      <c r="P117" s="6"/>
      <c r="Q117" s="6"/>
      <c r="R117" s="6"/>
      <c r="S117" s="6"/>
      <c r="T117" s="6"/>
      <c r="U117" s="6"/>
      <c r="V117" s="6"/>
      <c r="W117" s="6"/>
      <c r="X117" s="6"/>
      <c r="Y117" s="6"/>
      <c r="Z117" s="6"/>
    </row>
    <row r="118">
      <c r="A118" s="2" t="s">
        <v>229</v>
      </c>
      <c r="B118" s="2" t="s">
        <v>216</v>
      </c>
      <c r="C118" s="7" t="str">
        <f>IFERROR(__xludf.DUMMYFUNCTION("GOOGLETRANSLATE(B118, ""ru"", ""no"")"),"Sikkerhet")</f>
        <v>Sikkerhet</v>
      </c>
      <c r="D118" s="7" t="str">
        <f>IFERROR(__xludf.DUMMYFUNCTION("GOOGLETRANSLATE(B118, ""ru"", ""tl"")"),"Seguridad")</f>
        <v>Seguridad</v>
      </c>
      <c r="E118" s="8" t="str">
        <f>IFERROR(__xludf.DUMMYFUNCTION("GOOGLETRANSLATE(B118, ""ru"", ""ja"")"),"安全")</f>
        <v>安全</v>
      </c>
      <c r="F118" s="6"/>
      <c r="G118" s="6"/>
      <c r="H118" s="6"/>
      <c r="I118" s="6"/>
      <c r="J118" s="6"/>
      <c r="K118" s="6"/>
      <c r="L118" s="6"/>
      <c r="M118" s="6"/>
      <c r="N118" s="6"/>
      <c r="O118" s="6"/>
      <c r="P118" s="6"/>
      <c r="Q118" s="6"/>
      <c r="R118" s="6"/>
      <c r="S118" s="6"/>
      <c r="T118" s="6"/>
      <c r="U118" s="6"/>
      <c r="V118" s="6"/>
      <c r="W118" s="6"/>
      <c r="X118" s="6"/>
      <c r="Y118" s="6"/>
      <c r="Z118" s="6"/>
    </row>
    <row r="119">
      <c r="A119" s="2" t="s">
        <v>230</v>
      </c>
      <c r="B119" s="2" t="s">
        <v>231</v>
      </c>
      <c r="C119" s="7" t="str">
        <f>IFERROR(__xludf.DUMMYFUNCTION("GOOGLETRANSLATE(B119, ""ru"", ""no"")"),"Tillatelser")</f>
        <v>Tillatelser</v>
      </c>
      <c r="D119" s="7" t="str">
        <f>IFERROR(__xludf.DUMMYFUNCTION("GOOGLETRANSLATE(B119, ""ru"", ""tl"")"),"Pahintulot")</f>
        <v>Pahintulot</v>
      </c>
      <c r="E119" s="8" t="str">
        <f>IFERROR(__xludf.DUMMYFUNCTION("GOOGLETRANSLATE(B119, ""ru"", ""ja"")"),"権限")</f>
        <v>権限</v>
      </c>
      <c r="F119" s="6"/>
      <c r="G119" s="6"/>
      <c r="H119" s="6"/>
      <c r="I119" s="6"/>
      <c r="J119" s="6"/>
      <c r="K119" s="6"/>
      <c r="L119" s="6"/>
      <c r="M119" s="6"/>
      <c r="N119" s="6"/>
      <c r="O119" s="6"/>
      <c r="P119" s="6"/>
      <c r="Q119" s="6"/>
      <c r="R119" s="6"/>
      <c r="S119" s="6"/>
      <c r="T119" s="6"/>
      <c r="U119" s="6"/>
      <c r="V119" s="6"/>
      <c r="W119" s="6"/>
      <c r="X119" s="6"/>
      <c r="Y119" s="6"/>
      <c r="Z119" s="6"/>
    </row>
    <row r="120">
      <c r="A120" s="2" t="s">
        <v>232</v>
      </c>
      <c r="B120" s="2" t="s">
        <v>233</v>
      </c>
      <c r="C120" s="7" t="str">
        <f>IFERROR(__xludf.DUMMYFUNCTION("GOOGLETRANSLATE(B120, ""ru"", ""no"")"),"C.")</f>
        <v>C.</v>
      </c>
      <c r="D120" s="7" t="str">
        <f>IFERROR(__xludf.DUMMYFUNCTION("GOOGLETRANSLATE(B120, ""ru"", ""tl"")"),"C.")</f>
        <v>C.</v>
      </c>
      <c r="E120" s="8" t="str">
        <f>IFERROR(__xludf.DUMMYFUNCTION("GOOGLETRANSLATE(B120, ""ru"", ""ja"")"),"C.")</f>
        <v>C.</v>
      </c>
      <c r="F120" s="6"/>
      <c r="G120" s="6"/>
      <c r="H120" s="6"/>
      <c r="I120" s="6"/>
      <c r="J120" s="6"/>
      <c r="K120" s="6"/>
      <c r="L120" s="6"/>
      <c r="M120" s="6"/>
      <c r="N120" s="6"/>
      <c r="O120" s="6"/>
      <c r="P120" s="6"/>
      <c r="Q120" s="6"/>
      <c r="R120" s="6"/>
      <c r="S120" s="6"/>
      <c r="T120" s="6"/>
      <c r="U120" s="6"/>
      <c r="V120" s="6"/>
      <c r="W120" s="6"/>
      <c r="X120" s="6"/>
      <c r="Y120" s="6"/>
      <c r="Z120" s="6"/>
    </row>
    <row r="121">
      <c r="A121" s="2" t="s">
        <v>234</v>
      </c>
      <c r="B121" s="2" t="s">
        <v>235</v>
      </c>
      <c r="C121" s="7" t="str">
        <f>IFERROR(__xludf.DUMMYFUNCTION("GOOGLETRANSLATE(B121, ""ru"", ""no"")"),"Lading avgiften er mer enn 60%. Du kan slå av energisparemodus")</f>
        <v>Lading avgiften er mer enn 60%. Du kan slå av energisparemodus</v>
      </c>
      <c r="D121" s="7" t="str">
        <f>IFERROR(__xludf.DUMMYFUNCTION("GOOGLETRANSLATE(B121, ""ru"", ""tl"")"),"Ang singilin ang singil ay higit sa 60%. Maaari mong i-off ang enerhiya sa pag-save mode")</f>
        <v>Ang singilin ang singil ay higit sa 60%. Maaari mong i-off ang enerhiya sa pag-save mode</v>
      </c>
      <c r="E121" s="8" t="str">
        <f>IFERROR(__xludf.DUMMYFUNCTION("GOOGLETRANSLATE(B121, ""ru"", ""ja"")"),"電荷の充電は60％以上です。省エネモードをオフにすることができます")</f>
        <v>電荷の充電は60％以上です。省エネモードをオフにすることができます</v>
      </c>
      <c r="F121" s="6"/>
      <c r="G121" s="6"/>
      <c r="H121" s="6"/>
      <c r="I121" s="6"/>
      <c r="J121" s="6"/>
      <c r="K121" s="6"/>
      <c r="L121" s="6"/>
      <c r="M121" s="6"/>
      <c r="N121" s="6"/>
      <c r="O121" s="6"/>
      <c r="P121" s="6"/>
      <c r="Q121" s="6"/>
      <c r="R121" s="6"/>
      <c r="S121" s="6"/>
      <c r="T121" s="6"/>
      <c r="U121" s="6"/>
      <c r="V121" s="6"/>
      <c r="W121" s="6"/>
      <c r="X121" s="6"/>
      <c r="Y121" s="6"/>
      <c r="Z121" s="6"/>
    </row>
    <row r="122">
      <c r="A122" s="2" t="s">
        <v>236</v>
      </c>
      <c r="B122" s="2" t="s">
        <v>61</v>
      </c>
      <c r="C122" s="7" t="str">
        <f>IFERROR(__xludf.DUMMYFUNCTION("GOOGLETRANSLATE(B122, ""ru"", ""no"")"),"Skanning")</f>
        <v>Skanning</v>
      </c>
      <c r="D122" s="7" t="str">
        <f>IFERROR(__xludf.DUMMYFUNCTION("GOOGLETRANSLATE(B122, ""ru"", ""tl"")"),"Pag-scan")</f>
        <v>Pag-scan</v>
      </c>
      <c r="E122" s="8" t="str">
        <f>IFERROR(__xludf.DUMMYFUNCTION("GOOGLETRANSLATE(B122, ""ru"", ""ja"")"),"走査")</f>
        <v>走査</v>
      </c>
      <c r="F122" s="6"/>
      <c r="G122" s="6"/>
      <c r="H122" s="6"/>
      <c r="I122" s="6"/>
      <c r="J122" s="6"/>
      <c r="K122" s="6"/>
      <c r="L122" s="6"/>
      <c r="M122" s="6"/>
      <c r="N122" s="6"/>
      <c r="O122" s="6"/>
      <c r="P122" s="6"/>
      <c r="Q122" s="6"/>
      <c r="R122" s="6"/>
      <c r="S122" s="6"/>
      <c r="T122" s="6"/>
      <c r="U122" s="6"/>
      <c r="V122" s="6"/>
      <c r="W122" s="6"/>
      <c r="X122" s="6"/>
      <c r="Y122" s="6"/>
      <c r="Z122" s="6"/>
    </row>
    <row r="123">
      <c r="A123" s="2" t="s">
        <v>237</v>
      </c>
      <c r="B123" s="2" t="s">
        <v>238</v>
      </c>
      <c r="C123" s="7" t="str">
        <f>IFERROR(__xludf.DUMMYFUNCTION("GOOGLETRANSLATE(B123, ""ru"", ""no"")"),"Varsle om utslipp")</f>
        <v>Varsle om utslipp</v>
      </c>
      <c r="D123" s="7" t="str">
        <f>IFERROR(__xludf.DUMMYFUNCTION("GOOGLETRANSLATE(B123, ""ru"", ""tl"")"),"I-notify ang tungkol sa paglabas")</f>
        <v>I-notify ang tungkol sa paglabas</v>
      </c>
      <c r="E123" s="8" t="str">
        <f>IFERROR(__xludf.DUMMYFUNCTION("GOOGLETRANSLATE(B123, ""ru"", ""ja"")"),"放電について通知する")</f>
        <v>放電について通知する</v>
      </c>
      <c r="F123" s="6"/>
      <c r="G123" s="6"/>
      <c r="H123" s="6"/>
      <c r="I123" s="6"/>
      <c r="J123" s="6"/>
      <c r="K123" s="6"/>
      <c r="L123" s="6"/>
      <c r="M123" s="6"/>
      <c r="N123" s="6"/>
      <c r="O123" s="6"/>
      <c r="P123" s="6"/>
      <c r="Q123" s="6"/>
      <c r="R123" s="6"/>
      <c r="S123" s="6"/>
      <c r="T123" s="6"/>
      <c r="U123" s="6"/>
      <c r="V123" s="6"/>
      <c r="W123" s="6"/>
      <c r="X123" s="6"/>
      <c r="Y123" s="6"/>
      <c r="Z123" s="6"/>
    </row>
    <row r="124">
      <c r="A124" s="2" t="s">
        <v>239</v>
      </c>
      <c r="B124" s="2" t="s">
        <v>240</v>
      </c>
      <c r="C124" s="7" t="str">
        <f>IFERROR(__xludf.DUMMYFUNCTION("GOOGLETRANSLATE(B124, ""ru"", ""no"")"),"Skannet fullført")</f>
        <v>Skannet fullført</v>
      </c>
      <c r="D124" s="7" t="str">
        <f>IFERROR(__xludf.DUMMYFUNCTION("GOOGLETRANSLATE(B124, ""ru"", ""tl"")"),"Na-scan na nakumpleto")</f>
        <v>Na-scan na nakumpleto</v>
      </c>
      <c r="E124" s="8" t="str">
        <f>IFERROR(__xludf.DUMMYFUNCTION("GOOGLETRANSLATE(B124, ""ru"", ""ja"")"),"スキャン完了")</f>
        <v>スキャン完了</v>
      </c>
      <c r="F124" s="6"/>
      <c r="G124" s="6"/>
      <c r="H124" s="6"/>
      <c r="I124" s="6"/>
      <c r="J124" s="6"/>
      <c r="K124" s="6"/>
      <c r="L124" s="6"/>
      <c r="M124" s="6"/>
      <c r="N124" s="6"/>
      <c r="O124" s="6"/>
      <c r="P124" s="6"/>
      <c r="Q124" s="6"/>
      <c r="R124" s="6"/>
      <c r="S124" s="6"/>
      <c r="T124" s="6"/>
      <c r="U124" s="6"/>
      <c r="V124" s="6"/>
      <c r="W124" s="6"/>
      <c r="X124" s="6"/>
      <c r="Y124" s="6"/>
      <c r="Z124" s="6"/>
    </row>
    <row r="125">
      <c r="A125" s="2" t="s">
        <v>241</v>
      </c>
      <c r="B125" s="2" t="s">
        <v>242</v>
      </c>
      <c r="C125" s="7" t="str">
        <f>IFERROR(__xludf.DUMMYFUNCTION("GOOGLETRANSLATE(B125, ""ru"", ""no"")"),"Utvalgte applikasjoner")</f>
        <v>Utvalgte applikasjoner</v>
      </c>
      <c r="D125" s="7" t="str">
        <f>IFERROR(__xludf.DUMMYFUNCTION("GOOGLETRANSLATE(B125, ""ru"", ""tl"")"),"Mga napiling application.")</f>
        <v>Mga napiling application.</v>
      </c>
      <c r="E125" s="8" t="str">
        <f>IFERROR(__xludf.DUMMYFUNCTION("GOOGLETRANSLATE(B125, ""ru"", ""ja"")"),"選択されたアプリケーション")</f>
        <v>選択されたアプリケーション</v>
      </c>
      <c r="F125" s="6"/>
      <c r="G125" s="6"/>
      <c r="H125" s="6"/>
      <c r="I125" s="6"/>
      <c r="J125" s="6"/>
      <c r="K125" s="6"/>
      <c r="L125" s="6"/>
      <c r="M125" s="6"/>
      <c r="N125" s="6"/>
      <c r="O125" s="6"/>
      <c r="P125" s="6"/>
      <c r="Q125" s="6"/>
      <c r="R125" s="6"/>
      <c r="S125" s="6"/>
      <c r="T125" s="6"/>
      <c r="U125" s="6"/>
      <c r="V125" s="6"/>
      <c r="W125" s="6"/>
      <c r="X125" s="6"/>
      <c r="Y125" s="6"/>
      <c r="Z125" s="6"/>
    </row>
    <row r="126">
      <c r="A126" s="2" t="s">
        <v>243</v>
      </c>
      <c r="B126" s="2" t="s">
        <v>244</v>
      </c>
      <c r="C126" s="7" t="str">
        <f>IFERROR(__xludf.DUMMYFUNCTION("GOOGLETRANSLATE(B126, ""ru"", ""no"")"),"Vurder vår søknad")</f>
        <v>Vurder vår søknad</v>
      </c>
      <c r="D126" s="7" t="str">
        <f>IFERROR(__xludf.DUMMYFUNCTION("GOOGLETRANSLATE(B126, ""ru"", ""tl"")"),"I-rate ang aming application")</f>
        <v>I-rate ang aming application</v>
      </c>
      <c r="E126" s="8" t="str">
        <f>IFERROR(__xludf.DUMMYFUNCTION("GOOGLETRANSLATE(B126, ""ru"", ""ja"")"),"私たちのアプリケーションを評価してください")</f>
        <v>私たちのアプリケーションを評価してください</v>
      </c>
      <c r="F126" s="6"/>
      <c r="G126" s="6"/>
      <c r="H126" s="6"/>
      <c r="I126" s="6"/>
      <c r="J126" s="6"/>
      <c r="K126" s="6"/>
      <c r="L126" s="6"/>
      <c r="M126" s="6"/>
      <c r="N126" s="6"/>
      <c r="O126" s="6"/>
      <c r="P126" s="6"/>
      <c r="Q126" s="6"/>
      <c r="R126" s="6"/>
      <c r="S126" s="6"/>
      <c r="T126" s="6"/>
      <c r="U126" s="6"/>
      <c r="V126" s="6"/>
      <c r="W126" s="6"/>
      <c r="X126" s="6"/>
      <c r="Y126" s="6"/>
      <c r="Z126" s="6"/>
    </row>
    <row r="127">
      <c r="A127" s="2" t="s">
        <v>245</v>
      </c>
      <c r="B127" s="2" t="s">
        <v>246</v>
      </c>
      <c r="C127" s="7" t="str">
        <f>IFERROR(__xludf.DUMMYFUNCTION("GOOGLETRANSLATE(B127, ""ru"", ""no"")"),"Programmer som akkurat nå okkupere RAM blir oppvarmet av CPU og øker batteriforbruket")</f>
        <v>Programmer som akkurat nå okkupere RAM blir oppvarmet av CPU og øker batteriforbruket</v>
      </c>
      <c r="D127" s="7" t="str">
        <f>IFERROR(__xludf.DUMMYFUNCTION("GOOGLETRANSLATE(B127, ""ru"", ""tl"")"),"Ang mga application na ngayon ay sumasakop sa RAM ay pinainit ng CPU at dagdagan ang pagkonsumo ng baterya")</f>
        <v>Ang mga application na ngayon ay sumasakop sa RAM ay pinainit ng CPU at dagdagan ang pagkonsumo ng baterya</v>
      </c>
      <c r="E127" s="8" t="str">
        <f>IFERROR(__xludf.DUMMYFUNCTION("GOOGLETRANSLATE(B127, ""ru"", ""ja"")"),"現在RAMを占めるアプリケーションはCPUによって加熱され、電池の消費量が増加します。")</f>
        <v>現在RAMを占めるアプリケーションはCPUによって加熱され、電池の消費量が増加します。</v>
      </c>
      <c r="F127" s="6"/>
      <c r="G127" s="6"/>
      <c r="H127" s="6"/>
      <c r="I127" s="6"/>
      <c r="J127" s="6"/>
      <c r="K127" s="6"/>
      <c r="L127" s="6"/>
      <c r="M127" s="6"/>
      <c r="N127" s="6"/>
      <c r="O127" s="6"/>
      <c r="P127" s="6"/>
      <c r="Q127" s="6"/>
      <c r="R127" s="6"/>
      <c r="S127" s="6"/>
      <c r="T127" s="6"/>
      <c r="U127" s="6"/>
      <c r="V127" s="6"/>
      <c r="W127" s="6"/>
      <c r="X127" s="6"/>
      <c r="Y127" s="6"/>
      <c r="Z127" s="6"/>
    </row>
    <row r="128">
      <c r="A128" s="2" t="s">
        <v>247</v>
      </c>
      <c r="B128" s="2" t="s">
        <v>248</v>
      </c>
      <c r="C128" s="7" t="str">
        <f>IFERROR(__xludf.DUMMYFUNCTION("GOOGLETRANSLATE(B128, ""ru"", ""no"")"),"10096 vil US 10046 System Settings10047 slik at vi kan redusere lysstyrken10097")</f>
        <v>10096 vil US 10046 System Settings10047 slik at vi kan redusere lysstyrken10097</v>
      </c>
      <c r="D128" s="7" t="str">
        <f>IFERROR(__xludf.DUMMYFUNCTION("GOOGLETRANSLATE(B128, ""ru"", ""tl"")"),"10096 ay US 10046 system setting10047 upang maaari naming bawasan ang liwanag10097")</f>
        <v>10096 ay US 10046 system setting10047 upang maaari naming bawasan ang liwanag10097</v>
      </c>
      <c r="E128" s="8" t="str">
        <f>IFERROR(__xludf.DUMMYFUNCTION("GOOGLETRANSLATE(B128, ""ru"", ""ja"")"),"Brightness10097を減らすことができるように、10096 US 10046システム設定10047")</f>
        <v>Brightness10097を減らすことができるように、10096 US 10046システム設定10047</v>
      </c>
      <c r="F128" s="6"/>
      <c r="G128" s="6"/>
      <c r="H128" s="6"/>
      <c r="I128" s="6"/>
      <c r="J128" s="6"/>
      <c r="K128" s="6"/>
      <c r="L128" s="6"/>
      <c r="M128" s="6"/>
      <c r="N128" s="6"/>
      <c r="O128" s="6"/>
      <c r="P128" s="6"/>
      <c r="Q128" s="6"/>
      <c r="R128" s="6"/>
      <c r="S128" s="6"/>
      <c r="T128" s="6"/>
      <c r="U128" s="6"/>
      <c r="V128" s="6"/>
      <c r="W128" s="6"/>
      <c r="X128" s="6"/>
      <c r="Y128" s="6"/>
      <c r="Z128" s="6"/>
    </row>
    <row r="129">
      <c r="A129" s="2" t="s">
        <v>249</v>
      </c>
      <c r="B129" s="2" t="s">
        <v>250</v>
      </c>
      <c r="C129" s="7" t="str">
        <f>IFERROR(__xludf.DUMMYFUNCTION("GOOGLETRANSLATE(B129, ""ru"", ""no"")"),"Energibesparelser aktiverer følgende restriksjoner:")</f>
        <v>Energibesparelser aktiverer følgende restriksjoner:</v>
      </c>
      <c r="D129" s="7" t="str">
        <f>IFERROR(__xludf.DUMMYFUNCTION("GOOGLETRANSLATE(B129, ""ru"", ""tl"")"),"Ang pagtitipid ng enerhiya ay nagpapatakbo ng mga sumusunod na paghihigpit:")</f>
        <v>Ang pagtitipid ng enerhiya ay nagpapatakbo ng mga sumusunod na paghihigpit:</v>
      </c>
      <c r="E129" s="8" t="str">
        <f>IFERROR(__xludf.DUMMYFUNCTION("GOOGLETRANSLATE(B129, ""ru"", ""ja"")"),"エネルギー節約は、次の制限を有効にします。")</f>
        <v>エネルギー節約は、次の制限を有効にします。</v>
      </c>
      <c r="F129" s="6"/>
      <c r="G129" s="6"/>
      <c r="H129" s="6"/>
      <c r="I129" s="6"/>
      <c r="J129" s="6"/>
      <c r="K129" s="6"/>
      <c r="L129" s="6"/>
      <c r="M129" s="6"/>
      <c r="N129" s="6"/>
      <c r="O129" s="6"/>
      <c r="P129" s="6"/>
      <c r="Q129" s="6"/>
      <c r="R129" s="6"/>
      <c r="S129" s="6"/>
      <c r="T129" s="6"/>
      <c r="U129" s="6"/>
      <c r="V129" s="6"/>
      <c r="W129" s="6"/>
      <c r="X129" s="6"/>
      <c r="Y129" s="6"/>
      <c r="Z129" s="6"/>
    </row>
    <row r="130">
      <c r="A130" s="2" t="s">
        <v>251</v>
      </c>
      <c r="B130" s="2" t="s">
        <v>252</v>
      </c>
      <c r="C130" s="7" t="str">
        <f>IFERROR(__xludf.DUMMYFUNCTION("GOOGLETRANSLATE(B130, ""ru"", ""no"")"),"Varsler")</f>
        <v>Varsler</v>
      </c>
      <c r="D130" s="7" t="str">
        <f>IFERROR(__xludf.DUMMYFUNCTION("GOOGLETRANSLATE(B130, ""ru"", ""tl"")"),"Mga Abiso")</f>
        <v>Mga Abiso</v>
      </c>
      <c r="E130" s="8" t="str">
        <f>IFERROR(__xludf.DUMMYFUNCTION("GOOGLETRANSLATE(B130, ""ru"", ""ja"")"),"通知")</f>
        <v>通知</v>
      </c>
      <c r="F130" s="6"/>
      <c r="G130" s="6"/>
      <c r="H130" s="6"/>
      <c r="I130" s="6"/>
      <c r="J130" s="6"/>
      <c r="K130" s="6"/>
      <c r="L130" s="6"/>
      <c r="M130" s="6"/>
      <c r="N130" s="6"/>
      <c r="O130" s="6"/>
      <c r="P130" s="6"/>
      <c r="Q130" s="6"/>
      <c r="R130" s="6"/>
      <c r="S130" s="6"/>
      <c r="T130" s="6"/>
      <c r="U130" s="6"/>
      <c r="V130" s="6"/>
      <c r="W130" s="6"/>
      <c r="X130" s="6"/>
      <c r="Y130" s="6"/>
      <c r="Z130" s="6"/>
    </row>
    <row r="131">
      <c r="A131" s="2" t="s">
        <v>253</v>
      </c>
      <c r="B131" s="2" t="s">
        <v>254</v>
      </c>
      <c r="C131" s="7" t="str">
        <f>IFERROR(__xludf.DUMMYFUNCTION("GOOGLETRANSLATE(B131, ""ru"", ""no"")"),"Åpne innstillinger")</f>
        <v>Åpne innstillinger</v>
      </c>
      <c r="D131" s="7" t="str">
        <f>IFERROR(__xludf.DUMMYFUNCTION("GOOGLETRANSLATE(B131, ""ru"", ""tl"")"),"Buksan ang settings")</f>
        <v>Buksan ang settings</v>
      </c>
      <c r="E131" s="8" t="str">
        <f>IFERROR(__xludf.DUMMYFUNCTION("GOOGLETRANSLATE(B131, ""ru"", ""ja"")"),"オープン設定")</f>
        <v>オープン設定</v>
      </c>
      <c r="F131" s="6"/>
      <c r="G131" s="6"/>
      <c r="H131" s="6"/>
      <c r="I131" s="6"/>
      <c r="J131" s="6"/>
      <c r="K131" s="6"/>
      <c r="L131" s="6"/>
      <c r="M131" s="6"/>
      <c r="N131" s="6"/>
      <c r="O131" s="6"/>
      <c r="P131" s="6"/>
      <c r="Q131" s="6"/>
      <c r="R131" s="6"/>
      <c r="S131" s="6"/>
      <c r="T131" s="6"/>
      <c r="U131" s="6"/>
      <c r="V131" s="6"/>
      <c r="W131" s="6"/>
      <c r="X131" s="6"/>
      <c r="Y131" s="6"/>
      <c r="Z131" s="6"/>
    </row>
    <row r="132">
      <c r="A132" s="2" t="s">
        <v>255</v>
      </c>
      <c r="B132" s="2" t="s">
        <v>256</v>
      </c>
      <c r="C132" s="7" t="str">
        <f>IFERROR(__xludf.DUMMYFUNCTION("GOOGLETRANSLATE(B132, ""ru"", ""no"")"),"Søk blant 10010 utskrifter")</f>
        <v>Søk blant 10010 utskrifter</v>
      </c>
      <c r="D132" s="7" t="str">
        <f>IFERROR(__xludf.DUMMYFUNCTION("GOOGLETRANSLATE(B132, ""ru"", ""tl"")"),"Maghanap sa10010 mga kopya")</f>
        <v>Maghanap sa10010 mga kopya</v>
      </c>
      <c r="E132" s="8" t="str">
        <f>IFERROR(__xludf.DUMMYFUNCTION("GOOGLETRANSLATE(B132, ""ru"", ""ja"")"),"10010プリントから検索します")</f>
        <v>10010プリントから検索します</v>
      </c>
      <c r="F132" s="6"/>
      <c r="G132" s="6"/>
      <c r="H132" s="6"/>
      <c r="I132" s="6"/>
      <c r="J132" s="6"/>
      <c r="K132" s="6"/>
      <c r="L132" s="6"/>
      <c r="M132" s="6"/>
      <c r="N132" s="6"/>
      <c r="O132" s="6"/>
      <c r="P132" s="6"/>
      <c r="Q132" s="6"/>
      <c r="R132" s="6"/>
      <c r="S132" s="6"/>
      <c r="T132" s="6"/>
      <c r="U132" s="6"/>
      <c r="V132" s="6"/>
      <c r="W132" s="6"/>
      <c r="X132" s="6"/>
      <c r="Y132" s="6"/>
      <c r="Z132" s="6"/>
    </row>
    <row r="133">
      <c r="A133" s="2" t="s">
        <v>257</v>
      </c>
      <c r="B133" s="2" t="s">
        <v>258</v>
      </c>
      <c r="C133" s="7" t="str">
        <f>IFERROR(__xludf.DUMMYFUNCTION("GOOGLETRANSLATE(B133, ""ru"", ""no"")"),"Begrense bakgrunnsaktiviteten")</f>
        <v>Begrense bakgrunnsaktiviteten</v>
      </c>
      <c r="D133" s="7" t="str">
        <f>IFERROR(__xludf.DUMMYFUNCTION("GOOGLETRANSLATE(B133, ""ru"", ""tl"")"),"Limitahan ang aktibidad sa background")</f>
        <v>Limitahan ang aktibidad sa background</v>
      </c>
      <c r="E133" s="8" t="str">
        <f>IFERROR(__xludf.DUMMYFUNCTION("GOOGLETRANSLATE(B133, ""ru"", ""ja"")"),"バックグラウンドアクティビティを制限します")</f>
        <v>バックグラウンドアクティビティを制限します</v>
      </c>
      <c r="F133" s="6"/>
      <c r="G133" s="6"/>
      <c r="H133" s="6"/>
      <c r="I133" s="6"/>
      <c r="J133" s="6"/>
      <c r="K133" s="6"/>
      <c r="L133" s="6"/>
      <c r="M133" s="6"/>
      <c r="N133" s="6"/>
      <c r="O133" s="6"/>
      <c r="P133" s="6"/>
      <c r="Q133" s="6"/>
      <c r="R133" s="6"/>
      <c r="S133" s="6"/>
      <c r="T133" s="6"/>
      <c r="U133" s="6"/>
      <c r="V133" s="6"/>
      <c r="W133" s="6"/>
      <c r="X133" s="6"/>
      <c r="Y133" s="6"/>
      <c r="Z133" s="6"/>
    </row>
    <row r="134">
      <c r="A134" s="2" t="s">
        <v>259</v>
      </c>
      <c r="B134" s="2" t="s">
        <v>260</v>
      </c>
      <c r="C134" s="7" t="str">
        <f>IFERROR(__xludf.DUMMYFUNCTION("GOOGLETRANSLATE(B134, ""ru"", ""no"")"),"Energibesparende regimer")</f>
        <v>Energibesparende regimer</v>
      </c>
      <c r="D134" s="7" t="str">
        <f>IFERROR(__xludf.DUMMYFUNCTION("GOOGLETRANSLATE(B134, ""ru"", ""tl"")"),"Enerhiya sa pag-save ng mga rehimen")</f>
        <v>Enerhiya sa pag-save ng mga rehimen</v>
      </c>
      <c r="E134" s="8" t="str">
        <f>IFERROR(__xludf.DUMMYFUNCTION("GOOGLETRANSLATE(B134, ""ru"", ""ja"")"),"省エネ体制")</f>
        <v>省エネ体制</v>
      </c>
      <c r="F134" s="6"/>
      <c r="G134" s="6"/>
      <c r="H134" s="6"/>
      <c r="I134" s="6"/>
      <c r="J134" s="6"/>
      <c r="K134" s="6"/>
      <c r="L134" s="6"/>
      <c r="M134" s="6"/>
      <c r="N134" s="6"/>
      <c r="O134" s="6"/>
      <c r="P134" s="6"/>
      <c r="Q134" s="6"/>
      <c r="R134" s="6"/>
      <c r="S134" s="6"/>
      <c r="T134" s="6"/>
      <c r="U134" s="6"/>
      <c r="V134" s="6"/>
      <c r="W134" s="6"/>
      <c r="X134" s="6"/>
      <c r="Y134" s="6"/>
      <c r="Z134" s="6"/>
    </row>
    <row r="135">
      <c r="A135" s="2" t="s">
        <v>261</v>
      </c>
      <c r="B135" s="2" t="s">
        <v>262</v>
      </c>
      <c r="C135" s="7" t="str">
        <f>IFERROR(__xludf.DUMMYFUNCTION("GOOGLETRANSLATE(B135, ""ru"", ""no"")"),"Dele")</f>
        <v>Dele</v>
      </c>
      <c r="D135" s="7" t="str">
        <f>IFERROR(__xludf.DUMMYFUNCTION("GOOGLETRANSLATE(B135, ""ru"", ""tl"")"),"Ibahagi")</f>
        <v>Ibahagi</v>
      </c>
      <c r="E135" s="8" t="str">
        <f>IFERROR(__xludf.DUMMYFUNCTION("GOOGLETRANSLATE(B135, ""ru"", ""ja"")"),"共有")</f>
        <v>共有</v>
      </c>
      <c r="F135" s="6"/>
      <c r="G135" s="6"/>
      <c r="H135" s="6"/>
      <c r="I135" s="6"/>
      <c r="J135" s="6"/>
      <c r="K135" s="6"/>
      <c r="L135" s="6"/>
      <c r="M135" s="6"/>
      <c r="N135" s="6"/>
      <c r="O135" s="6"/>
      <c r="P135" s="6"/>
      <c r="Q135" s="6"/>
      <c r="R135" s="6"/>
      <c r="S135" s="6"/>
      <c r="T135" s="6"/>
      <c r="U135" s="6"/>
      <c r="V135" s="6"/>
      <c r="W135" s="6"/>
      <c r="X135" s="6"/>
      <c r="Y135" s="6"/>
      <c r="Z135" s="6"/>
    </row>
    <row r="136">
      <c r="A136" s="2" t="s">
        <v>263</v>
      </c>
      <c r="B136" s="2" t="s">
        <v>264</v>
      </c>
      <c r="C136" s="7" t="str">
        <f>IFERROR(__xludf.DUMMYFUNCTION("GOOGLETRANSLATE(B136, ""ru"", ""no"")"),"Installerte applikasjoner")</f>
        <v>Installerte applikasjoner</v>
      </c>
      <c r="D136" s="7" t="str">
        <f>IFERROR(__xludf.DUMMYFUNCTION("GOOGLETRANSLATE(B136, ""ru"", ""tl"")"),"Mga naka-install na application")</f>
        <v>Mga naka-install na application</v>
      </c>
      <c r="E136" s="8" t="str">
        <f>IFERROR(__xludf.DUMMYFUNCTION("GOOGLETRANSLATE(B136, ""ru"", ""ja"")"),"インストールされたアプリケーション")</f>
        <v>インストールされたアプリケーション</v>
      </c>
      <c r="F136" s="6"/>
      <c r="G136" s="6"/>
      <c r="H136" s="6"/>
      <c r="I136" s="6"/>
      <c r="J136" s="6"/>
      <c r="K136" s="6"/>
      <c r="L136" s="6"/>
      <c r="M136" s="6"/>
      <c r="N136" s="6"/>
      <c r="O136" s="6"/>
      <c r="P136" s="6"/>
      <c r="Q136" s="6"/>
      <c r="R136" s="6"/>
      <c r="S136" s="6"/>
      <c r="T136" s="6"/>
      <c r="U136" s="6"/>
      <c r="V136" s="6"/>
      <c r="W136" s="6"/>
      <c r="X136" s="6"/>
      <c r="Y136" s="6"/>
      <c r="Z136" s="6"/>
    </row>
    <row r="137">
      <c r="A137" s="2" t="s">
        <v>265</v>
      </c>
      <c r="B137" s="2" t="s">
        <v>266</v>
      </c>
      <c r="C137" s="7" t="str">
        <f>IFERROR(__xludf.DUMMYFUNCTION("GOOGLETRANSLATE(B137, ""ru"", ""no"")"),"Rubbing1001-filer")</f>
        <v>Rubbing1001-filer</v>
      </c>
      <c r="D137" s="7" t="str">
        <f>IFERROR(__xludf.DUMMYFUNCTION("GOOGLETRANSLATE(B137, ""ru"", ""tl"")"),"Mga file ng Rubbing1001")</f>
        <v>Mga file ng Rubbing1001</v>
      </c>
      <c r="E137" s="8" t="str">
        <f>IFERROR(__xludf.DUMMYFUNCTION("GOOGLETRANSLATE(B137, ""ru"", ""ja"")"),"Rubbing1001ファイル")</f>
        <v>Rubbing1001ファイル</v>
      </c>
      <c r="F137" s="6"/>
      <c r="G137" s="6"/>
      <c r="H137" s="6"/>
      <c r="I137" s="6"/>
      <c r="J137" s="6"/>
      <c r="K137" s="6"/>
      <c r="L137" s="6"/>
      <c r="M137" s="6"/>
      <c r="N137" s="6"/>
      <c r="O137" s="6"/>
      <c r="P137" s="6"/>
      <c r="Q137" s="6"/>
      <c r="R137" s="6"/>
      <c r="S137" s="6"/>
      <c r="T137" s="6"/>
      <c r="U137" s="6"/>
      <c r="V137" s="6"/>
      <c r="W137" s="6"/>
      <c r="X137" s="6"/>
      <c r="Y137" s="6"/>
      <c r="Z137" s="6"/>
    </row>
    <row r="138">
      <c r="A138" s="2" t="s">
        <v>267</v>
      </c>
      <c r="B138" s="2" t="s">
        <v>268</v>
      </c>
      <c r="C138" s="7" t="str">
        <f>IFERROR(__xludf.DUMMYFUNCTION("GOOGLETRANSLATE(B138, ""ru"", ""no"")"),"Påminn om rengjøringen ikke ble utført 24 timer")</f>
        <v>Påminn om rengjøringen ikke ble utført 24 timer</v>
      </c>
      <c r="D138" s="7" t="str">
        <f>IFERROR(__xludf.DUMMYFUNCTION("GOOGLETRANSLATE(B138, ""ru"", ""tl"")"),"Ipaalala kung ang paglilinis ay hindi gumanap ng 24 na oras")</f>
        <v>Ipaalala kung ang paglilinis ay hindi gumanap ng 24 na oras</v>
      </c>
      <c r="E138" s="8" t="str">
        <f>IFERROR(__xludf.DUMMYFUNCTION("GOOGLETRANSLATE(B138, ""ru"", ""ja"")"),"清掃が24時間行われなかった場合は思い出させます")</f>
        <v>清掃が24時間行われなかった場合は思い出させます</v>
      </c>
      <c r="F138" s="6"/>
      <c r="G138" s="6"/>
      <c r="H138" s="6"/>
      <c r="I138" s="6"/>
      <c r="J138" s="6"/>
      <c r="K138" s="6"/>
      <c r="L138" s="6"/>
      <c r="M138" s="6"/>
      <c r="N138" s="6"/>
      <c r="O138" s="6"/>
      <c r="P138" s="6"/>
      <c r="Q138" s="6"/>
      <c r="R138" s="6"/>
      <c r="S138" s="6"/>
      <c r="T138" s="6"/>
      <c r="U138" s="6"/>
      <c r="V138" s="6"/>
      <c r="W138" s="6"/>
      <c r="X138" s="6"/>
      <c r="Y138" s="6"/>
      <c r="Z138" s="6"/>
    </row>
    <row r="139">
      <c r="A139" s="2" t="s">
        <v>269</v>
      </c>
      <c r="B139" s="2" t="s">
        <v>262</v>
      </c>
      <c r="C139" s="7" t="str">
        <f>IFERROR(__xludf.DUMMYFUNCTION("GOOGLETRANSLATE(B139, ""ru"", ""no"")"),"Dele")</f>
        <v>Dele</v>
      </c>
      <c r="D139" s="7" t="str">
        <f>IFERROR(__xludf.DUMMYFUNCTION("GOOGLETRANSLATE(B139, ""ru"", ""tl"")"),"Ibahagi")</f>
        <v>Ibahagi</v>
      </c>
      <c r="E139" s="8" t="str">
        <f>IFERROR(__xludf.DUMMYFUNCTION("GOOGLETRANSLATE(B139, ""ru"", ""ja"")"),"共有")</f>
        <v>共有</v>
      </c>
      <c r="F139" s="6"/>
      <c r="G139" s="6"/>
      <c r="H139" s="6"/>
      <c r="I139" s="6"/>
      <c r="J139" s="6"/>
      <c r="K139" s="6"/>
      <c r="L139" s="6"/>
      <c r="M139" s="6"/>
      <c r="N139" s="6"/>
      <c r="O139" s="6"/>
      <c r="P139" s="6"/>
      <c r="Q139" s="6"/>
      <c r="R139" s="6"/>
      <c r="S139" s="6"/>
      <c r="T139" s="6"/>
      <c r="U139" s="6"/>
      <c r="V139" s="6"/>
      <c r="W139" s="6"/>
      <c r="X139" s="6"/>
      <c r="Y139" s="6"/>
      <c r="Z139" s="6"/>
    </row>
    <row r="140">
      <c r="A140" s="2" t="s">
        <v>270</v>
      </c>
      <c r="B140" s="2" t="s">
        <v>130</v>
      </c>
      <c r="C140" s="7" t="str">
        <f>IFERROR(__xludf.DUMMYFUNCTION("GOOGLETRANSLATE(B140, ""ru"", ""no"")"),"Slik gjør du automatisk energibesparelser når ladetivået er mer enn 60%.")</f>
        <v>Slik gjør du automatisk energibesparelser når ladetivået er mer enn 60%.</v>
      </c>
      <c r="D140" s="7" t="str">
        <f>IFERROR(__xludf.DUMMYFUNCTION("GOOGLETRANSLATE(B140, ""ru"", ""tl"")"),"Awtomatikong huwag paganahin ang pagtitipid ng enerhiya kapag ang antas ng pagsingil ay higit sa 60%.")</f>
        <v>Awtomatikong huwag paganahin ang pagtitipid ng enerhiya kapag ang antas ng pagsingil ay higit sa 60%.</v>
      </c>
      <c r="E140" s="8" t="str">
        <f>IFERROR(__xludf.DUMMYFUNCTION("GOOGLETRANSLATE(B140, ""ru"", ""ja"")"),"充電レベルが60％を超えると自動的に省エネを無効にします。")</f>
        <v>充電レベルが60％を超えると自動的に省エネを無効にします。</v>
      </c>
      <c r="F140" s="6"/>
      <c r="G140" s="6"/>
      <c r="H140" s="6"/>
      <c r="I140" s="6"/>
      <c r="J140" s="6"/>
      <c r="K140" s="6"/>
      <c r="L140" s="6"/>
      <c r="M140" s="6"/>
      <c r="N140" s="6"/>
      <c r="O140" s="6"/>
      <c r="P140" s="6"/>
      <c r="Q140" s="6"/>
      <c r="R140" s="6"/>
      <c r="S140" s="6"/>
      <c r="T140" s="6"/>
      <c r="U140" s="6"/>
      <c r="V140" s="6"/>
      <c r="W140" s="6"/>
      <c r="X140" s="6"/>
      <c r="Y140" s="6"/>
      <c r="Z140" s="6"/>
    </row>
    <row r="141">
      <c r="A141" s="2" t="s">
        <v>271</v>
      </c>
      <c r="B141" s="2" t="s">
        <v>272</v>
      </c>
      <c r="C141" s="7" t="str">
        <f>IFERROR(__xludf.DUMMYFUNCTION("GOOGLETRANSLATE(B141, ""ru"", ""no"")"),"10013 %% Ladet")</f>
        <v>10013 %% Ladet</v>
      </c>
      <c r="D141" s="7" t="str">
        <f>IFERROR(__xludf.DUMMYFUNCTION("GOOGLETRANSLATE(B141, ""ru"", ""tl"")"),"10013 %% sisingilin")</f>
        <v>10013 %% sisingilin</v>
      </c>
      <c r="E141" s="8" t="str">
        <f>IFERROR(__xludf.DUMMYFUNCTION("GOOGLETRANSLATE(B141, ""ru"", ""ja"")"),"10013 %%充電")</f>
        <v>10013 %%充電</v>
      </c>
      <c r="F141" s="6"/>
      <c r="G141" s="6"/>
      <c r="H141" s="6"/>
      <c r="I141" s="6"/>
      <c r="J141" s="6"/>
      <c r="K141" s="6"/>
      <c r="L141" s="6"/>
      <c r="M141" s="6"/>
      <c r="N141" s="6"/>
      <c r="O141" s="6"/>
      <c r="P141" s="6"/>
      <c r="Q141" s="6"/>
      <c r="R141" s="6"/>
      <c r="S141" s="6"/>
      <c r="T141" s="6"/>
      <c r="U141" s="6"/>
      <c r="V141" s="6"/>
      <c r="W141" s="6"/>
      <c r="X141" s="6"/>
      <c r="Y141" s="6"/>
      <c r="Z141" s="6"/>
    </row>
    <row r="142">
      <c r="A142" s="2" t="s">
        <v>273</v>
      </c>
      <c r="B142" s="2" t="s">
        <v>273</v>
      </c>
      <c r="C142" s="7" t="str">
        <f>IFERROR(__xludf.DUMMYFUNCTION("GOOGLETRANSLATE(B142, ""ru"", ""no"")"),"Support_theme.")</f>
        <v>Support_theme.</v>
      </c>
      <c r="D142" s="7" t="str">
        <f>IFERROR(__xludf.DUMMYFUNCTION("GOOGLETRANSLATE(B142, ""ru"", ""tl"")"),"Support_theme.")</f>
        <v>Support_theme.</v>
      </c>
      <c r="E142" s="8" t="str">
        <f>IFERROR(__xludf.DUMMYFUNCTION("GOOGLETRANSLATE(B142, ""ru"", ""ja"")"),"support_theme。")</f>
        <v>support_theme。</v>
      </c>
      <c r="F142" s="6"/>
      <c r="G142" s="6"/>
      <c r="H142" s="6"/>
      <c r="I142" s="6"/>
      <c r="J142" s="6"/>
      <c r="K142" s="6"/>
      <c r="L142" s="6"/>
      <c r="M142" s="6"/>
      <c r="N142" s="6"/>
      <c r="O142" s="6"/>
      <c r="P142" s="6"/>
      <c r="Q142" s="6"/>
      <c r="R142" s="6"/>
      <c r="S142" s="6"/>
      <c r="T142" s="6"/>
      <c r="U142" s="6"/>
      <c r="V142" s="6"/>
      <c r="W142" s="6"/>
      <c r="X142" s="6"/>
      <c r="Y142" s="6"/>
      <c r="Z142" s="6"/>
    </row>
    <row r="143">
      <c r="A143" s="2" t="s">
        <v>274</v>
      </c>
      <c r="B143" s="2" t="s">
        <v>275</v>
      </c>
      <c r="C143" s="7" t="str">
        <f>IFERROR(__xludf.DUMMYFUNCTION("GOOGLETRANSLATE(B143, ""ru"", ""no"")"),"Ikke forstyrr")</f>
        <v>Ikke forstyrr</v>
      </c>
      <c r="D143" s="7" t="str">
        <f>IFERROR(__xludf.DUMMYFUNCTION("GOOGLETRANSLATE(B143, ""ru"", ""tl"")"),"Huwag abalahin")</f>
        <v>Huwag abalahin</v>
      </c>
      <c r="E143" s="8" t="str">
        <f>IFERROR(__xludf.DUMMYFUNCTION("GOOGLETRANSLATE(B143, ""ru"", ""ja"")"),"邪魔しないでください")</f>
        <v>邪魔しないでください</v>
      </c>
      <c r="F143" s="6"/>
      <c r="G143" s="6"/>
      <c r="H143" s="6"/>
      <c r="I143" s="6"/>
      <c r="J143" s="6"/>
      <c r="K143" s="6"/>
      <c r="L143" s="6"/>
      <c r="M143" s="6"/>
      <c r="N143" s="6"/>
      <c r="O143" s="6"/>
      <c r="P143" s="6"/>
      <c r="Q143" s="6"/>
      <c r="R143" s="6"/>
      <c r="S143" s="6"/>
      <c r="T143" s="6"/>
      <c r="U143" s="6"/>
      <c r="V143" s="6"/>
      <c r="W143" s="6"/>
      <c r="X143" s="6"/>
      <c r="Y143" s="6"/>
      <c r="Z143" s="6"/>
    </row>
    <row r="144">
      <c r="A144" s="2" t="s">
        <v>276</v>
      </c>
      <c r="B144" s="2" t="s">
        <v>277</v>
      </c>
      <c r="C144" s="7" t="str">
        <f>IFERROR(__xludf.DUMMYFUNCTION("GOOGLETRANSLATE(B144, ""ru"", ""no"")"),"timer siden")</f>
        <v>timer siden</v>
      </c>
      <c r="D144" s="7" t="str">
        <f>IFERROR(__xludf.DUMMYFUNCTION("GOOGLETRANSLATE(B144, ""ru"", ""tl"")"),"oras na ang nakalipas")</f>
        <v>oras na ang nakalipas</v>
      </c>
      <c r="E144" s="8" t="str">
        <f>IFERROR(__xludf.DUMMYFUNCTION("GOOGLETRANSLATE(B144, ""ru"", ""ja"")"),"時間前")</f>
        <v>時間前</v>
      </c>
      <c r="F144" s="6"/>
      <c r="G144" s="6"/>
      <c r="H144" s="6"/>
      <c r="I144" s="6"/>
      <c r="J144" s="6"/>
      <c r="K144" s="6"/>
      <c r="L144" s="6"/>
      <c r="M144" s="6"/>
      <c r="N144" s="6"/>
      <c r="O144" s="6"/>
      <c r="P144" s="6"/>
      <c r="Q144" s="6"/>
      <c r="R144" s="6"/>
      <c r="S144" s="6"/>
      <c r="T144" s="6"/>
      <c r="U144" s="6"/>
      <c r="V144" s="6"/>
      <c r="W144" s="6"/>
      <c r="X144" s="6"/>
      <c r="Y144" s="6"/>
      <c r="Z144" s="6"/>
    </row>
    <row r="145">
      <c r="A145" s="2" t="s">
        <v>278</v>
      </c>
      <c r="B145" s="2" t="s">
        <v>279</v>
      </c>
      <c r="C145" s="7" t="str">
        <f>IFERROR(__xludf.DUMMYFUNCTION("GOOGLETRANSLATE(B145, ""ru"", ""no"")"),"Premium abonnement")</f>
        <v>Premium abonnement</v>
      </c>
      <c r="D145" s="7" t="str">
        <f>IFERROR(__xludf.DUMMYFUNCTION("GOOGLETRANSLATE(B145, ""ru"", ""tl"")"),"Premium subscription.")</f>
        <v>Premium subscription.</v>
      </c>
      <c r="E145" s="8" t="str">
        <f>IFERROR(__xludf.DUMMYFUNCTION("GOOGLETRANSLATE(B145, ""ru"", ""ja"")"),"プレミアムサブスクリプション")</f>
        <v>プレミアムサブスクリプション</v>
      </c>
      <c r="F145" s="6"/>
      <c r="G145" s="6"/>
      <c r="H145" s="6"/>
      <c r="I145" s="6"/>
      <c r="J145" s="6"/>
      <c r="K145" s="6"/>
      <c r="L145" s="6"/>
      <c r="M145" s="6"/>
      <c r="N145" s="6"/>
      <c r="O145" s="6"/>
      <c r="P145" s="6"/>
      <c r="Q145" s="6"/>
      <c r="R145" s="6"/>
      <c r="S145" s="6"/>
      <c r="T145" s="6"/>
      <c r="U145" s="6"/>
      <c r="V145" s="6"/>
      <c r="W145" s="6"/>
      <c r="X145" s="6"/>
      <c r="Y145" s="6"/>
      <c r="Z145" s="6"/>
    </row>
    <row r="146">
      <c r="A146" s="2" t="s">
        <v>280</v>
      </c>
      <c r="B146" s="2" t="s">
        <v>281</v>
      </c>
      <c r="C146" s="7" t="str">
        <f>IFERROR(__xludf.DUMMYFUNCTION("GOOGLETRANSLATE(B146, ""ru"", ""no"")"),"Skann resultater")</f>
        <v>Skann resultater</v>
      </c>
      <c r="D146" s="7" t="str">
        <f>IFERROR(__xludf.DUMMYFUNCTION("GOOGLETRANSLATE(B146, ""ru"", ""tl"")"),"I-scan ang mga resulta")</f>
        <v>I-scan ang mga resulta</v>
      </c>
      <c r="E146" s="8" t="str">
        <f>IFERROR(__xludf.DUMMYFUNCTION("GOOGLETRANSLATE(B146, ""ru"", ""ja"")"),"スキャン結果をスキャンします")</f>
        <v>スキャン結果をスキャンします</v>
      </c>
      <c r="F146" s="6"/>
      <c r="G146" s="6"/>
      <c r="H146" s="6"/>
      <c r="I146" s="6"/>
      <c r="J146" s="6"/>
      <c r="K146" s="6"/>
      <c r="L146" s="6"/>
      <c r="M146" s="6"/>
      <c r="N146" s="6"/>
      <c r="O146" s="6"/>
      <c r="P146" s="6"/>
      <c r="Q146" s="6"/>
      <c r="R146" s="6"/>
      <c r="S146" s="6"/>
      <c r="T146" s="6"/>
      <c r="U146" s="6"/>
      <c r="V146" s="6"/>
      <c r="W146" s="6"/>
      <c r="X146" s="6"/>
      <c r="Y146" s="6"/>
      <c r="Z146" s="6"/>
    </row>
    <row r="147">
      <c r="A147" s="2" t="s">
        <v>282</v>
      </c>
      <c r="B147" s="2" t="s">
        <v>283</v>
      </c>
      <c r="C147" s="7" t="str">
        <f>IFERROR(__xludf.DUMMYFUNCTION("GOOGLETRANSLATE(B147, ""ru"", ""no"")"),"Vi slipper en diskplass ...")</f>
        <v>Vi slipper en diskplass ...</v>
      </c>
      <c r="D147" s="7" t="str">
        <f>IFERROR(__xludf.DUMMYFUNCTION("GOOGLETRANSLATE(B147, ""ru"", ""tl"")"),"Naglalabas kami ng puwang sa disk ...")</f>
        <v>Naglalabas kami ng puwang sa disk ...</v>
      </c>
      <c r="E147" s="8" t="str">
        <f>IFERROR(__xludf.DUMMYFUNCTION("GOOGLETRANSLATE(B147, ""ru"", ""ja"")"),"ディスク容量を解放します...")</f>
        <v>ディスク容量を解放します...</v>
      </c>
      <c r="F147" s="6"/>
      <c r="G147" s="6"/>
      <c r="H147" s="6"/>
      <c r="I147" s="6"/>
      <c r="J147" s="6"/>
      <c r="K147" s="6"/>
      <c r="L147" s="6"/>
      <c r="M147" s="6"/>
      <c r="N147" s="6"/>
      <c r="O147" s="6"/>
      <c r="P147" s="6"/>
      <c r="Q147" s="6"/>
      <c r="R147" s="6"/>
      <c r="S147" s="6"/>
      <c r="T147" s="6"/>
      <c r="U147" s="6"/>
      <c r="V147" s="6"/>
      <c r="W147" s="6"/>
      <c r="X147" s="6"/>
      <c r="Y147" s="6"/>
      <c r="Z147" s="6"/>
    </row>
    <row r="148">
      <c r="A148" s="2" t="s">
        <v>284</v>
      </c>
      <c r="B148" s="2" t="s">
        <v>285</v>
      </c>
      <c r="C148" s="7" t="str">
        <f>IFERROR(__xludf.DUMMYFUNCTION("GOOGLETRANSLATE(B148, ""ru"", ""no"")"),"Aldri minne om det")</f>
        <v>Aldri minne om det</v>
      </c>
      <c r="D148" s="7" t="str">
        <f>IFERROR(__xludf.DUMMYFUNCTION("GOOGLETRANSLATE(B148, ""ru"", ""tl"")"),"Huwag pa ipaalala")</f>
        <v>Huwag pa ipaalala</v>
      </c>
      <c r="E148" s="8" t="str">
        <f>IFERROR(__xludf.DUMMYFUNCTION("GOOGLETRANSLATE(B148, ""ru"", ""ja"")"),"決して思い出さないでください")</f>
        <v>決して思い出さないでください</v>
      </c>
      <c r="F148" s="6"/>
      <c r="G148" s="6"/>
      <c r="H148" s="6"/>
      <c r="I148" s="6"/>
      <c r="J148" s="6"/>
      <c r="K148" s="6"/>
      <c r="L148" s="6"/>
      <c r="M148" s="6"/>
      <c r="N148" s="6"/>
      <c r="O148" s="6"/>
      <c r="P148" s="6"/>
      <c r="Q148" s="6"/>
      <c r="R148" s="6"/>
      <c r="S148" s="6"/>
      <c r="T148" s="6"/>
      <c r="U148" s="6"/>
      <c r="V148" s="6"/>
      <c r="W148" s="6"/>
      <c r="X148" s="6"/>
      <c r="Y148" s="6"/>
      <c r="Z148" s="6"/>
    </row>
    <row r="149">
      <c r="A149" s="2" t="s">
        <v>286</v>
      </c>
      <c r="B149" s="2" t="s">
        <v>287</v>
      </c>
      <c r="C149" s="7" t="str">
        <f>IFERROR(__xludf.DUMMYFUNCTION("GOOGLETRANSLATE(B149, ""ru"", ""no"")"),"Denne applikasjonen har ingen tilgang.")</f>
        <v>Denne applikasjonen har ingen tilgang.</v>
      </c>
      <c r="D149" s="7" t="str">
        <f>IFERROR(__xludf.DUMMYFUNCTION("GOOGLETRANSLATE(B149, ""ru"", ""tl"")"),"Ang application na ito ay walang access.")</f>
        <v>Ang application na ito ay walang access.</v>
      </c>
      <c r="E149" s="8" t="str">
        <f>IFERROR(__xludf.DUMMYFUNCTION("GOOGLETRANSLATE(B149, ""ru"", ""ja"")"),"このアプリケーションにはアクセスできない。")</f>
        <v>このアプリケーションにはアクセスできない。</v>
      </c>
      <c r="F149" s="6"/>
      <c r="G149" s="6"/>
      <c r="H149" s="6"/>
      <c r="I149" s="6"/>
      <c r="J149" s="6"/>
      <c r="K149" s="6"/>
      <c r="L149" s="6"/>
      <c r="M149" s="6"/>
      <c r="N149" s="6"/>
      <c r="O149" s="6"/>
      <c r="P149" s="6"/>
      <c r="Q149" s="6"/>
      <c r="R149" s="6"/>
      <c r="S149" s="6"/>
      <c r="T149" s="6"/>
      <c r="U149" s="6"/>
      <c r="V149" s="6"/>
      <c r="W149" s="6"/>
      <c r="X149" s="6"/>
      <c r="Y149" s="6"/>
      <c r="Z149" s="6"/>
    </row>
    <row r="150">
      <c r="A150" s="2" t="s">
        <v>288</v>
      </c>
      <c r="B150" s="2" t="s">
        <v>252</v>
      </c>
      <c r="C150" s="7" t="str">
        <f>IFERROR(__xludf.DUMMYFUNCTION("GOOGLETRANSLATE(B150, ""ru"", ""no"")"),"Varsler")</f>
        <v>Varsler</v>
      </c>
      <c r="D150" s="7" t="str">
        <f>IFERROR(__xludf.DUMMYFUNCTION("GOOGLETRANSLATE(B150, ""ru"", ""tl"")"),"Mga Abiso")</f>
        <v>Mga Abiso</v>
      </c>
      <c r="E150" s="8" t="str">
        <f>IFERROR(__xludf.DUMMYFUNCTION("GOOGLETRANSLATE(B150, ""ru"", ""ja"")"),"通知")</f>
        <v>通知</v>
      </c>
      <c r="F150" s="6"/>
      <c r="G150" s="6"/>
      <c r="H150" s="6"/>
      <c r="I150" s="6"/>
      <c r="J150" s="6"/>
      <c r="K150" s="6"/>
      <c r="L150" s="6"/>
      <c r="M150" s="6"/>
      <c r="N150" s="6"/>
      <c r="O150" s="6"/>
      <c r="P150" s="6"/>
      <c r="Q150" s="6"/>
      <c r="R150" s="6"/>
      <c r="S150" s="6"/>
      <c r="T150" s="6"/>
      <c r="U150" s="6"/>
      <c r="V150" s="6"/>
      <c r="W150" s="6"/>
      <c r="X150" s="6"/>
      <c r="Y150" s="6"/>
      <c r="Z150" s="6"/>
    </row>
    <row r="151">
      <c r="A151" s="2" t="s">
        <v>289</v>
      </c>
      <c r="B151" s="2" t="s">
        <v>290</v>
      </c>
      <c r="C151" s="7" t="str">
        <f>IFERROR(__xludf.DUMMYFUNCTION("GOOGLETRANSLATE(B151, ""ru"", ""no"")"),"All1001 utskrifter")</f>
        <v>All1001 utskrifter</v>
      </c>
      <c r="D151" s="7" t="str">
        <f>IFERROR(__xludf.DUMMYFUNCTION("GOOGLETRANSLATE(B151, ""ru"", ""tl"")"),"All1001 prints.")</f>
        <v>All1001 prints.</v>
      </c>
      <c r="E151" s="8" t="str">
        <f>IFERROR(__xludf.DUMMYFUNCTION("GOOGLETRANSLATE(B151, ""ru"", ""ja"")"),"ALL1001プリント")</f>
        <v>ALL1001プリント</v>
      </c>
      <c r="F151" s="6"/>
      <c r="G151" s="6"/>
      <c r="H151" s="6"/>
      <c r="I151" s="6"/>
      <c r="J151" s="6"/>
      <c r="K151" s="6"/>
      <c r="L151" s="6"/>
      <c r="M151" s="6"/>
      <c r="N151" s="6"/>
      <c r="O151" s="6"/>
      <c r="P151" s="6"/>
      <c r="Q151" s="6"/>
      <c r="R151" s="6"/>
      <c r="S151" s="6"/>
      <c r="T151" s="6"/>
      <c r="U151" s="6"/>
      <c r="V151" s="6"/>
      <c r="W151" s="6"/>
      <c r="X151" s="6"/>
      <c r="Y151" s="6"/>
      <c r="Z151" s="6"/>
    </row>
    <row r="152">
      <c r="A152" s="2" t="s">
        <v>291</v>
      </c>
      <c r="B152" s="2" t="s">
        <v>292</v>
      </c>
      <c r="C152" s="7" t="str">
        <f>IFERROR(__xludf.DUMMYFUNCTION("GOOGLETRANSLATE(B152, ""ru"", ""no"")"),"Fjern søppel helt sikkert vi alle sjekket")</f>
        <v>Fjern søppel helt sikkert vi alle sjekket</v>
      </c>
      <c r="D152" s="7" t="str">
        <f>IFERROR(__xludf.DUMMYFUNCTION("GOOGLETRANSLATE(B152, ""ru"", ""tl"")"),"Alisin ang basura ganap na ligtas na namin ang lahat")</f>
        <v>Alisin ang basura ganap na ligtas na namin ang lahat</v>
      </c>
      <c r="E152" s="8" t="str">
        <f>IFERROR(__xludf.DUMMYFUNCTION("GOOGLETRANSLATE(B152, ""ru"", ""ja"")"),"私たち全員がチェックされています")</f>
        <v>私たち全員がチェックされています</v>
      </c>
      <c r="F152" s="6"/>
      <c r="G152" s="6"/>
      <c r="H152" s="6"/>
      <c r="I152" s="6"/>
      <c r="J152" s="6"/>
      <c r="K152" s="6"/>
      <c r="L152" s="6"/>
      <c r="M152" s="6"/>
      <c r="N152" s="6"/>
      <c r="O152" s="6"/>
      <c r="P152" s="6"/>
      <c r="Q152" s="6"/>
      <c r="R152" s="6"/>
      <c r="S152" s="6"/>
      <c r="T152" s="6"/>
      <c r="U152" s="6"/>
      <c r="V152" s="6"/>
      <c r="W152" s="6"/>
      <c r="X152" s="6"/>
      <c r="Y152" s="6"/>
      <c r="Z152" s="6"/>
    </row>
    <row r="153">
      <c r="A153" s="2" t="s">
        <v>293</v>
      </c>
      <c r="B153" s="2" t="s">
        <v>294</v>
      </c>
      <c r="C153" s="7" t="str">
        <f>IFERROR(__xludf.DUMMYFUNCTION("GOOGLETRANSLATE(B153, ""ru"", ""no"")"),"Super-bombing app! Se her: ...")</f>
        <v>Super-bombing app! Se her: ...</v>
      </c>
      <c r="D153" s="7" t="str">
        <f>IFERROR(__xludf.DUMMYFUNCTION("GOOGLETRANSLATE(B153, ""ru"", ""tl"")"),"Super-bombing app! Tumingin dito: ...")</f>
        <v>Super-bombing app! Tumingin dito: ...</v>
      </c>
      <c r="E153" s="8" t="str">
        <f>IFERROR(__xludf.DUMMYFUNCTION("GOOGLETRANSLATE(B153, ""ru"", ""ja"")"),"超爆撃アプリ！ここを見て： ...")</f>
        <v>超爆撃アプリ！ここを見て： ...</v>
      </c>
      <c r="F153" s="6"/>
      <c r="G153" s="6"/>
      <c r="H153" s="6"/>
      <c r="I153" s="6"/>
      <c r="J153" s="6"/>
      <c r="K153" s="6"/>
      <c r="L153" s="6"/>
      <c r="M153" s="6"/>
      <c r="N153" s="6"/>
      <c r="O153" s="6"/>
      <c r="P153" s="6"/>
      <c r="Q153" s="6"/>
      <c r="R153" s="6"/>
      <c r="S153" s="6"/>
      <c r="T153" s="6"/>
      <c r="U153" s="6"/>
      <c r="V153" s="6"/>
      <c r="W153" s="6"/>
      <c r="X153" s="6"/>
      <c r="Y153" s="6"/>
      <c r="Z153" s="6"/>
    </row>
    <row r="154">
      <c r="A154" s="2" t="s">
        <v>295</v>
      </c>
      <c r="B154" s="2" t="s">
        <v>296</v>
      </c>
      <c r="C154" s="7" t="str">
        <f>IFERROR(__xludf.DUMMYFUNCTION("GOOGLETRANSLATE(B154, ""ru"", ""no"")"),"Min.")</f>
        <v>Min.</v>
      </c>
      <c r="D154" s="7" t="str">
        <f>IFERROR(__xludf.DUMMYFUNCTION("GOOGLETRANSLATE(B154, ""ru"", ""tl"")"),"Min.")</f>
        <v>Min.</v>
      </c>
      <c r="E154" s="8" t="str">
        <f>IFERROR(__xludf.DUMMYFUNCTION("GOOGLETRANSLATE(B154, ""ru"", ""ja"")"),"分。")</f>
        <v>分。</v>
      </c>
      <c r="F154" s="6"/>
      <c r="G154" s="6"/>
      <c r="H154" s="6"/>
      <c r="I154" s="6"/>
      <c r="J154" s="6"/>
      <c r="K154" s="6"/>
      <c r="L154" s="6"/>
      <c r="M154" s="6"/>
      <c r="N154" s="6"/>
      <c r="O154" s="6"/>
      <c r="P154" s="6"/>
      <c r="Q154" s="6"/>
      <c r="R154" s="6"/>
      <c r="S154" s="6"/>
      <c r="T154" s="6"/>
      <c r="U154" s="6"/>
      <c r="V154" s="6"/>
      <c r="W154" s="6"/>
      <c r="X154" s="6"/>
      <c r="Y154" s="6"/>
      <c r="Z154" s="6"/>
    </row>
    <row r="155">
      <c r="A155" s="2" t="s">
        <v>297</v>
      </c>
      <c r="B155" s="2" t="s">
        <v>298</v>
      </c>
      <c r="C155" s="7" t="str">
        <f>IFERROR(__xludf.DUMMYFUNCTION("GOOGLETRANSLATE(B155, ""ru"", ""no"")"),"Installere applikasjoner")</f>
        <v>Installere applikasjoner</v>
      </c>
      <c r="D155" s="7" t="str">
        <f>IFERROR(__xludf.DUMMYFUNCTION("GOOGLETRANSLATE(B155, ""ru"", ""tl"")"),"Pag-install ng mga application")</f>
        <v>Pag-install ng mga application</v>
      </c>
      <c r="E155" s="8" t="str">
        <f>IFERROR(__xludf.DUMMYFUNCTION("GOOGLETRANSLATE(B155, ""ru"", ""ja"")"),"アプリケーションのインストール")</f>
        <v>アプリケーションのインストール</v>
      </c>
      <c r="F155" s="6"/>
      <c r="G155" s="6"/>
      <c r="H155" s="6"/>
      <c r="I155" s="6"/>
      <c r="J155" s="6"/>
      <c r="K155" s="6"/>
      <c r="L155" s="6"/>
      <c r="M155" s="6"/>
      <c r="N155" s="6"/>
      <c r="O155" s="6"/>
      <c r="P155" s="6"/>
      <c r="Q155" s="6"/>
      <c r="R155" s="6"/>
      <c r="S155" s="6"/>
      <c r="T155" s="6"/>
      <c r="U155" s="6"/>
      <c r="V155" s="6"/>
      <c r="W155" s="6"/>
      <c r="X155" s="6"/>
      <c r="Y155" s="6"/>
      <c r="Z155" s="6"/>
    </row>
    <row r="156">
      <c r="A156" s="2" t="s">
        <v>299</v>
      </c>
      <c r="B156" s="2" t="s">
        <v>300</v>
      </c>
      <c r="C156" s="7" t="str">
        <f>IFERROR(__xludf.DUMMYFUNCTION("GOOGLETRANSLATE(B156, ""ru"", ""no"")"),"Hei!")</f>
        <v>Hei!</v>
      </c>
      <c r="D156" s="7" t="str">
        <f>IFERROR(__xludf.DUMMYFUNCTION("GOOGLETRANSLATE(B156, ""ru"", ""tl"")"),"Hey!")</f>
        <v>Hey!</v>
      </c>
      <c r="E156" s="8" t="str">
        <f>IFERROR(__xludf.DUMMYFUNCTION("GOOGLETRANSLATE(B156, ""ru"", ""ja"")"),"おい！")</f>
        <v>おい！</v>
      </c>
      <c r="F156" s="6"/>
      <c r="G156" s="6"/>
      <c r="H156" s="6"/>
      <c r="I156" s="6"/>
      <c r="J156" s="6"/>
      <c r="K156" s="6"/>
      <c r="L156" s="6"/>
      <c r="M156" s="6"/>
      <c r="N156" s="6"/>
      <c r="O156" s="6"/>
      <c r="P156" s="6"/>
      <c r="Q156" s="6"/>
      <c r="R156" s="6"/>
      <c r="S156" s="6"/>
      <c r="T156" s="6"/>
      <c r="U156" s="6"/>
      <c r="V156" s="6"/>
      <c r="W156" s="6"/>
      <c r="X156" s="6"/>
      <c r="Y156" s="6"/>
      <c r="Z156" s="6"/>
    </row>
    <row r="157">
      <c r="A157" s="2" t="s">
        <v>301</v>
      </c>
      <c r="B157" s="2" t="s">
        <v>302</v>
      </c>
      <c r="C157" s="7" t="str">
        <f>IFERROR(__xludf.DUMMYFUNCTION("GOOGLETRANSLATE(B157, ""ru"", ""no"")"),"Klar!")</f>
        <v>Klar!</v>
      </c>
      <c r="D157" s="7" t="str">
        <f>IFERROR(__xludf.DUMMYFUNCTION("GOOGLETRANSLATE(B157, ""ru"", ""tl"")"),"Handa!")</f>
        <v>Handa!</v>
      </c>
      <c r="E157" s="8" t="str">
        <f>IFERROR(__xludf.DUMMYFUNCTION("GOOGLETRANSLATE(B157, ""ru"", ""ja"")"),"準備！")</f>
        <v>準備！</v>
      </c>
      <c r="F157" s="6"/>
      <c r="G157" s="6"/>
      <c r="H157" s="6"/>
      <c r="I157" s="6"/>
      <c r="J157" s="6"/>
      <c r="K157" s="6"/>
      <c r="L157" s="6"/>
      <c r="M157" s="6"/>
      <c r="N157" s="6"/>
      <c r="O157" s="6"/>
      <c r="P157" s="6"/>
      <c r="Q157" s="6"/>
      <c r="R157" s="6"/>
      <c r="S157" s="6"/>
      <c r="T157" s="6"/>
      <c r="U157" s="6"/>
      <c r="V157" s="6"/>
      <c r="W157" s="6"/>
      <c r="X157" s="6"/>
      <c r="Y157" s="6"/>
      <c r="Z157" s="6"/>
    </row>
    <row r="158">
      <c r="A158" s="2" t="s">
        <v>303</v>
      </c>
      <c r="B158" s="2" t="s">
        <v>304</v>
      </c>
      <c r="C158" s="7" t="str">
        <f>IFERROR(__xludf.DUMMYFUNCTION("GOOGLETRANSLATE(B158, ""ru"", ""no"")"),"Cache.")</f>
        <v>Cache.</v>
      </c>
      <c r="D158" s="7" t="str">
        <f>IFERROR(__xludf.DUMMYFUNCTION("GOOGLETRANSLATE(B158, ""ru"", ""tl"")"),"Cache.")</f>
        <v>Cache.</v>
      </c>
      <c r="E158" s="8" t="str">
        <f>IFERROR(__xludf.DUMMYFUNCTION("GOOGLETRANSLATE(B158, ""ru"", ""ja"")"),"キャッシュ")</f>
        <v>キャッシュ</v>
      </c>
      <c r="F158" s="6"/>
      <c r="G158" s="6"/>
      <c r="H158" s="6"/>
      <c r="I158" s="6"/>
      <c r="J158" s="6"/>
      <c r="K158" s="6"/>
      <c r="L158" s="6"/>
      <c r="M158" s="6"/>
      <c r="N158" s="6"/>
      <c r="O158" s="6"/>
      <c r="P158" s="6"/>
      <c r="Q158" s="6"/>
      <c r="R158" s="6"/>
      <c r="S158" s="6"/>
      <c r="T158" s="6"/>
      <c r="U158" s="6"/>
      <c r="V158" s="6"/>
      <c r="W158" s="6"/>
      <c r="X158" s="6"/>
      <c r="Y158" s="6"/>
      <c r="Z158" s="6"/>
    </row>
    <row r="159">
      <c r="A159" s="2" t="s">
        <v>305</v>
      </c>
      <c r="B159" s="2" t="s">
        <v>306</v>
      </c>
      <c r="C159" s="7" t="str">
        <f>IFERROR(__xludf.DUMMYFUNCTION("GOOGLETRANSLATE(B159, ""ru"", ""no"")"),"Før")</f>
        <v>Før</v>
      </c>
      <c r="D159" s="7" t="str">
        <f>IFERROR(__xludf.DUMMYFUNCTION("GOOGLETRANSLATE(B159, ""ru"", ""tl"")"),"Bago")</f>
        <v>Bago</v>
      </c>
      <c r="E159" s="8" t="str">
        <f>IFERROR(__xludf.DUMMYFUNCTION("GOOGLETRANSLATE(B159, ""ru"", ""ja"")"),"前")</f>
        <v>前</v>
      </c>
      <c r="F159" s="6"/>
      <c r="G159" s="6"/>
      <c r="H159" s="6"/>
      <c r="I159" s="6"/>
      <c r="J159" s="6"/>
      <c r="K159" s="6"/>
      <c r="L159" s="6"/>
      <c r="M159" s="6"/>
      <c r="N159" s="6"/>
      <c r="O159" s="6"/>
      <c r="P159" s="6"/>
      <c r="Q159" s="6"/>
      <c r="R159" s="6"/>
      <c r="S159" s="6"/>
      <c r="T159" s="6"/>
      <c r="U159" s="6"/>
      <c r="V159" s="6"/>
      <c r="W159" s="6"/>
      <c r="X159" s="6"/>
      <c r="Y159" s="6"/>
      <c r="Z159" s="6"/>
    </row>
    <row r="160">
      <c r="A160" s="2" t="s">
        <v>307</v>
      </c>
      <c r="B160" s="2" t="s">
        <v>308</v>
      </c>
      <c r="C160" s="7" t="str">
        <f>IFERROR(__xludf.DUMMYFUNCTION("GOOGLETRANSLATE(B160, ""ru"", ""no"")"),"Påminn om at du etter installasjonen kan slette APK")</f>
        <v>Påminn om at du etter installasjonen kan slette APK</v>
      </c>
      <c r="D160" s="7" t="str">
        <f>IFERROR(__xludf.DUMMYFUNCTION("GOOGLETRANSLATE(B160, ""ru"", ""tl"")"),"Ipaalala na pagkatapos ng pag-install maaari mong tanggalin ang apk")</f>
        <v>Ipaalala na pagkatapos ng pag-install maaari mong tanggalin ang apk</v>
      </c>
      <c r="E160" s="8" t="str">
        <f>IFERROR(__xludf.DUMMYFUNCTION("GOOGLETRANSLATE(B160, ""ru"", ""ja"")"),"インストール後にAPKを削除できます")</f>
        <v>インストール後にAPKを削除できます</v>
      </c>
      <c r="F160" s="6"/>
      <c r="G160" s="6"/>
      <c r="H160" s="6"/>
      <c r="I160" s="6"/>
      <c r="J160" s="6"/>
      <c r="K160" s="6"/>
      <c r="L160" s="6"/>
      <c r="M160" s="6"/>
      <c r="N160" s="6"/>
      <c r="O160" s="6"/>
      <c r="P160" s="6"/>
      <c r="Q160" s="6"/>
      <c r="R160" s="6"/>
      <c r="S160" s="6"/>
      <c r="T160" s="6"/>
      <c r="U160" s="6"/>
      <c r="V160" s="6"/>
      <c r="W160" s="6"/>
      <c r="X160" s="6"/>
      <c r="Y160" s="6"/>
      <c r="Z160" s="6"/>
    </row>
    <row r="161">
      <c r="A161" s="2" t="s">
        <v>309</v>
      </c>
      <c r="B161" s="2" t="s">
        <v>310</v>
      </c>
      <c r="C161" s="7" t="str">
        <f>IFERROR(__xludf.DUMMYFUNCTION("GOOGLETRANSLATE(B161, ""ru"", ""no"")"),"Ikke valgt en enkelt applikasjon")</f>
        <v>Ikke valgt en enkelt applikasjon</v>
      </c>
      <c r="D161" s="7" t="str">
        <f>IFERROR(__xludf.DUMMYFUNCTION("GOOGLETRANSLATE(B161, ""ru"", ""tl"")"),"Hindi napili ang isang solong application")</f>
        <v>Hindi napili ang isang solong application</v>
      </c>
      <c r="E161" s="8" t="str">
        <f>IFERROR(__xludf.DUMMYFUNCTION("GOOGLETRANSLATE(B161, ""ru"", ""ja"")"),"単一のアプリケーションを選択しないでください")</f>
        <v>単一のアプリケーションを選択しないでください</v>
      </c>
      <c r="F161" s="6"/>
      <c r="G161" s="6"/>
      <c r="H161" s="6"/>
      <c r="I161" s="6"/>
      <c r="J161" s="6"/>
      <c r="K161" s="6"/>
      <c r="L161" s="6"/>
      <c r="M161" s="6"/>
      <c r="N161" s="6"/>
      <c r="O161" s="6"/>
      <c r="P161" s="6"/>
      <c r="Q161" s="6"/>
      <c r="R161" s="6"/>
      <c r="S161" s="6"/>
      <c r="T161" s="6"/>
      <c r="U161" s="6"/>
      <c r="V161" s="6"/>
      <c r="W161" s="6"/>
      <c r="X161" s="6"/>
      <c r="Y161" s="6"/>
      <c r="Z161" s="6"/>
    </row>
    <row r="162">
      <c r="A162" s="2" t="s">
        <v>311</v>
      </c>
      <c r="B162" s="2" t="s">
        <v>312</v>
      </c>
      <c r="C162" s="7" t="str">
        <f>IFERROR(__xludf.DUMMYFUNCTION("GOOGLETRANSLATE(B162, ""ru"", ""no"")"),"Utvalgt1002file (er) (1009)")</f>
        <v>Utvalgt1002file (er) (1009)</v>
      </c>
      <c r="D162" s="7" t="str">
        <f>IFERROR(__xludf.DUMMYFUNCTION("GOOGLETRANSLATE(B162, ""ru"", ""tl"")"),"Pinili1002File (s) (1009)")</f>
        <v>Pinili1002File (s) (1009)</v>
      </c>
      <c r="E162" s="8" t="str">
        <f>IFERROR(__xludf.DUMMYFUNCTION("GOOGLETRANSLATE(B162, ""ru"", ""ja"")"),"SELECTED1002FILE（1009）")</f>
        <v>SELECTED1002FILE（1009）</v>
      </c>
      <c r="F162" s="6"/>
      <c r="G162" s="6"/>
      <c r="H162" s="6"/>
      <c r="I162" s="6"/>
      <c r="J162" s="6"/>
      <c r="K162" s="6"/>
      <c r="L162" s="6"/>
      <c r="M162" s="6"/>
      <c r="N162" s="6"/>
      <c r="O162" s="6"/>
      <c r="P162" s="6"/>
      <c r="Q162" s="6"/>
      <c r="R162" s="6"/>
      <c r="S162" s="6"/>
      <c r="T162" s="6"/>
      <c r="U162" s="6"/>
      <c r="V162" s="6"/>
      <c r="W162" s="6"/>
      <c r="X162" s="6"/>
      <c r="Y162" s="6"/>
      <c r="Z162" s="6"/>
    </row>
    <row r="163">
      <c r="A163" s="2" t="s">
        <v>313</v>
      </c>
      <c r="B163" s="2" t="s">
        <v>304</v>
      </c>
      <c r="C163" s="7" t="str">
        <f>IFERROR(__xludf.DUMMYFUNCTION("GOOGLETRANSLATE(B163, ""ru"", ""no"")"),"Cache.")</f>
        <v>Cache.</v>
      </c>
      <c r="D163" s="7" t="str">
        <f>IFERROR(__xludf.DUMMYFUNCTION("GOOGLETRANSLATE(B163, ""ru"", ""tl"")"),"Cache.")</f>
        <v>Cache.</v>
      </c>
      <c r="E163" s="8" t="str">
        <f>IFERROR(__xludf.DUMMYFUNCTION("GOOGLETRANSLATE(B163, ""ru"", ""ja"")"),"キャッシュ")</f>
        <v>キャッシュ</v>
      </c>
      <c r="F163" s="6"/>
      <c r="G163" s="6"/>
      <c r="H163" s="6"/>
      <c r="I163" s="6"/>
      <c r="J163" s="6"/>
      <c r="K163" s="6"/>
      <c r="L163" s="6"/>
      <c r="M163" s="6"/>
      <c r="N163" s="6"/>
      <c r="O163" s="6"/>
      <c r="P163" s="6"/>
      <c r="Q163" s="6"/>
      <c r="R163" s="6"/>
      <c r="S163" s="6"/>
      <c r="T163" s="6"/>
      <c r="U163" s="6"/>
      <c r="V163" s="6"/>
      <c r="W163" s="6"/>
      <c r="X163" s="6"/>
      <c r="Y163" s="6"/>
      <c r="Z163" s="6"/>
    </row>
    <row r="164">
      <c r="A164" s="2" t="s">
        <v>314</v>
      </c>
      <c r="B164" s="10" t="s">
        <v>315</v>
      </c>
      <c r="C164" s="11" t="str">
        <f>IFERROR(__xludf.DUMMYFUNCTION("GOOGLETRANSLATE(B164, ""ru"", ""no"")"),"https://stackoverflow.com/questions/17960599/how-to-remove-padding-around-buttons-in-Android")</f>
        <v>https://stackoverflow.com/questions/17960599/how-to-remove-padding-around-buttons-in-Android</v>
      </c>
      <c r="D164" s="11" t="str">
        <f>IFERROR(__xludf.DUMMYFUNCTION("GOOGLETRANSLATE(B164, ""ru"", ""tl"")"),"https://stackoverflow.com/questions/17960599/how-to-remove-padding-around-buttons-in-android.")</f>
        <v>https://stackoverflow.com/questions/17960599/how-to-remove-padding-around-buttons-in-android.</v>
      </c>
      <c r="E164" s="12" t="str">
        <f>IFERROR(__xludf.DUMMYFUNCTION("GOOGLETRANSLATE(B164, ""ru"", ""ja"")"),"https://stackoverflow.com/questions/17960599/how-to-remove-padding-Around-buttons-in-android.")</f>
        <v>https://stackoverflow.com/questions/17960599/how-to-remove-padding-Around-buttons-in-android.</v>
      </c>
      <c r="F164" s="6"/>
      <c r="G164" s="6"/>
      <c r="H164" s="6"/>
      <c r="I164" s="6"/>
      <c r="J164" s="6"/>
      <c r="K164" s="6"/>
      <c r="L164" s="6"/>
      <c r="M164" s="6"/>
      <c r="N164" s="6"/>
      <c r="O164" s="6"/>
      <c r="P164" s="6"/>
      <c r="Q164" s="6"/>
      <c r="R164" s="6"/>
      <c r="S164" s="6"/>
      <c r="T164" s="6"/>
      <c r="U164" s="6"/>
      <c r="V164" s="6"/>
      <c r="W164" s="6"/>
      <c r="X164" s="6"/>
      <c r="Y164" s="6"/>
      <c r="Z164" s="6"/>
    </row>
    <row r="165">
      <c r="A165" s="2" t="s">
        <v>316</v>
      </c>
      <c r="B165" s="2" t="s">
        <v>317</v>
      </c>
      <c r="C165" s="7" t="str">
        <f>IFERROR(__xludf.DUMMYFUNCTION("GOOGLETRANSLATE(B165, ""ru"", ""no"")"),"Skriv i støtte")</f>
        <v>Skriv i støtte</v>
      </c>
      <c r="D165" s="7" t="str">
        <f>IFERROR(__xludf.DUMMYFUNCTION("GOOGLETRANSLATE(B165, ""ru"", ""tl"")"),"Isulat sa suporta")</f>
        <v>Isulat sa suporta</v>
      </c>
      <c r="E165" s="8" t="str">
        <f>IFERROR(__xludf.DUMMYFUNCTION("GOOGLETRANSLATE(B165, ""ru"", ""ja"")"),"サポートを書く")</f>
        <v>サポートを書く</v>
      </c>
      <c r="F165" s="6"/>
      <c r="G165" s="6"/>
      <c r="H165" s="6"/>
      <c r="I165" s="6"/>
      <c r="J165" s="6"/>
      <c r="K165" s="6"/>
      <c r="L165" s="6"/>
      <c r="M165" s="6"/>
      <c r="N165" s="6"/>
      <c r="O165" s="6"/>
      <c r="P165" s="6"/>
      <c r="Q165" s="6"/>
      <c r="R165" s="6"/>
      <c r="S165" s="6"/>
      <c r="T165" s="6"/>
      <c r="U165" s="6"/>
      <c r="V165" s="6"/>
      <c r="W165" s="6"/>
      <c r="X165" s="6"/>
      <c r="Y165" s="6"/>
      <c r="Z165" s="6"/>
    </row>
    <row r="166">
      <c r="A166" s="2" t="s">
        <v>318</v>
      </c>
      <c r="B166" s="2" t="s">
        <v>319</v>
      </c>
      <c r="C166" s="7" t="str">
        <f>IFERROR(__xludf.DUMMYFUNCTION("GOOGLETRANSLATE(B166, ""ru"", ""no"")"),"Rengjøre minnet når du blokkerer enheten")</f>
        <v>Rengjøre minnet når du blokkerer enheten</v>
      </c>
      <c r="D166" s="7" t="str">
        <f>IFERROR(__xludf.DUMMYFUNCTION("GOOGLETRANSLATE(B166, ""ru"", ""tl"")"),"Paglilinis ng memorya kapag humahadlang sa aparato")</f>
        <v>Paglilinis ng memorya kapag humahadlang sa aparato</v>
      </c>
      <c r="E166" s="8" t="str">
        <f>IFERROR(__xludf.DUMMYFUNCTION("GOOGLETRANSLATE(B166, ""ru"", ""ja"")"),"デバイスをブロックするときにメモリを清掃してください")</f>
        <v>デバイスをブロックするときにメモリを清掃してください</v>
      </c>
      <c r="F166" s="6"/>
      <c r="G166" s="6"/>
      <c r="H166" s="6"/>
      <c r="I166" s="6"/>
      <c r="J166" s="6"/>
      <c r="K166" s="6"/>
      <c r="L166" s="6"/>
      <c r="M166" s="6"/>
      <c r="N166" s="6"/>
      <c r="O166" s="6"/>
      <c r="P166" s="6"/>
      <c r="Q166" s="6"/>
      <c r="R166" s="6"/>
      <c r="S166" s="6"/>
      <c r="T166" s="6"/>
      <c r="U166" s="6"/>
      <c r="V166" s="6"/>
      <c r="W166" s="6"/>
      <c r="X166" s="6"/>
      <c r="Y166" s="6"/>
      <c r="Z166" s="6"/>
    </row>
    <row r="167">
      <c r="A167" s="2" t="s">
        <v>320</v>
      </c>
      <c r="B167" s="2" t="s">
        <v>321</v>
      </c>
      <c r="C167" s="7" t="str">
        <f>IFERROR(__xludf.DUMMYFUNCTION("GOOGLETRANSLATE(B167, ""ru"", ""no"")"),"Utgitt10010-minnet")</f>
        <v>Utgitt10010-minnet</v>
      </c>
      <c r="D167" s="7" t="str">
        <f>IFERROR(__xludf.DUMMYFUNCTION("GOOGLETRANSLATE(B167, ""ru"", ""tl"")"),"Inilabas10010 ang memorya")</f>
        <v>Inilabas10010 ang memorya</v>
      </c>
      <c r="E167" s="8" t="str">
        <f>IFERROR(__xludf.DUMMYFUNCTION("GOOGLETRANSLATE(B167, ""ru"", ""ja"")"),"リリースされた10010メモリ")</f>
        <v>リリースされた10010メモリ</v>
      </c>
      <c r="F167" s="6"/>
      <c r="G167" s="6"/>
      <c r="H167" s="6"/>
      <c r="I167" s="6"/>
      <c r="J167" s="6"/>
      <c r="K167" s="6"/>
      <c r="L167" s="6"/>
      <c r="M167" s="6"/>
      <c r="N167" s="6"/>
      <c r="O167" s="6"/>
      <c r="P167" s="6"/>
      <c r="Q167" s="6"/>
      <c r="R167" s="6"/>
      <c r="S167" s="6"/>
      <c r="T167" s="6"/>
      <c r="U167" s="6"/>
      <c r="V167" s="6"/>
      <c r="W167" s="6"/>
      <c r="X167" s="6"/>
      <c r="Y167" s="6"/>
      <c r="Z167" s="6"/>
    </row>
    <row r="168">
      <c r="A168" s="2" t="s">
        <v>322</v>
      </c>
      <c r="B168" s="2" t="s">
        <v>323</v>
      </c>
      <c r="C168" s="7" t="str">
        <f>IFERROR(__xludf.DUMMYFUNCTION("GOOGLETRANSLATE(B168, ""ru"", ""no"")"),"Akselerere")</f>
        <v>Akselerere</v>
      </c>
      <c r="D168" s="7" t="str">
        <f>IFERROR(__xludf.DUMMYFUNCTION("GOOGLETRANSLATE(B168, ""ru"", ""tl"")"),"Mapabilis")</f>
        <v>Mapabilis</v>
      </c>
      <c r="E168" s="8" t="str">
        <f>IFERROR(__xludf.DUMMYFUNCTION("GOOGLETRANSLATE(B168, ""ru"", ""ja"")"),"加速する")</f>
        <v>加速する</v>
      </c>
      <c r="F168" s="6"/>
      <c r="G168" s="6"/>
      <c r="H168" s="6"/>
      <c r="I168" s="6"/>
      <c r="J168" s="6"/>
      <c r="K168" s="6"/>
      <c r="L168" s="6"/>
      <c r="M168" s="6"/>
      <c r="N168" s="6"/>
      <c r="O168" s="6"/>
      <c r="P168" s="6"/>
      <c r="Q168" s="6"/>
      <c r="R168" s="6"/>
      <c r="S168" s="6"/>
      <c r="T168" s="6"/>
      <c r="U168" s="6"/>
      <c r="V168" s="6"/>
      <c r="W168" s="6"/>
      <c r="X168" s="6"/>
      <c r="Y168" s="6"/>
      <c r="Z168" s="6"/>
    </row>
    <row r="169">
      <c r="A169" s="2" t="s">
        <v>324</v>
      </c>
      <c r="B169" s="2" t="s">
        <v>325</v>
      </c>
      <c r="C169" s="7" t="str">
        <f>IFERROR(__xludf.DUMMYFUNCTION("GOOGLETRANSLATE(B169, ""ru"", ""no"")"),"Sorter etter navn")</f>
        <v>Sorter etter navn</v>
      </c>
      <c r="D169" s="7" t="str">
        <f>IFERROR(__xludf.DUMMYFUNCTION("GOOGLETRANSLATE(B169, ""ru"", ""tl"")"),"Pagsunud-sunurin ayon sa pangalan")</f>
        <v>Pagsunud-sunurin ayon sa pangalan</v>
      </c>
      <c r="E169" s="8" t="str">
        <f>IFERROR(__xludf.DUMMYFUNCTION("GOOGLETRANSLATE(B169, ""ru"", ""ja"")"),"名前順")</f>
        <v>名前順</v>
      </c>
      <c r="F169" s="6"/>
      <c r="G169" s="6"/>
      <c r="H169" s="6"/>
      <c r="I169" s="6"/>
      <c r="J169" s="6"/>
      <c r="K169" s="6"/>
      <c r="L169" s="6"/>
      <c r="M169" s="6"/>
      <c r="N169" s="6"/>
      <c r="O169" s="6"/>
      <c r="P169" s="6"/>
      <c r="Q169" s="6"/>
      <c r="R169" s="6"/>
      <c r="S169" s="6"/>
      <c r="T169" s="6"/>
      <c r="U169" s="6"/>
      <c r="V169" s="6"/>
      <c r="W169" s="6"/>
      <c r="X169" s="6"/>
      <c r="Y169" s="6"/>
      <c r="Z169" s="6"/>
    </row>
    <row r="170">
      <c r="A170" s="2" t="s">
        <v>326</v>
      </c>
      <c r="B170" s="2" t="s">
        <v>327</v>
      </c>
      <c r="C170" s="7" t="str">
        <f>IFERROR(__xludf.DUMMYFUNCTION("GOOGLETRANSLATE(B170, ""ru"", ""no"")"),"Travelt")</f>
        <v>Travelt</v>
      </c>
      <c r="D170" s="7" t="str">
        <f>IFERROR(__xludf.DUMMYFUNCTION("GOOGLETRANSLATE(B170, ""ru"", ""tl"")"),"Abala")</f>
        <v>Abala</v>
      </c>
      <c r="E170" s="8" t="str">
        <f>IFERROR(__xludf.DUMMYFUNCTION("GOOGLETRANSLATE(B170, ""ru"", ""ja"")"),"忙しい")</f>
        <v>忙しい</v>
      </c>
      <c r="F170" s="6"/>
      <c r="G170" s="6"/>
      <c r="H170" s="6"/>
      <c r="I170" s="6"/>
      <c r="J170" s="6"/>
      <c r="K170" s="6"/>
      <c r="L170" s="6"/>
      <c r="M170" s="6"/>
      <c r="N170" s="6"/>
      <c r="O170" s="6"/>
      <c r="P170" s="6"/>
      <c r="Q170" s="6"/>
      <c r="R170" s="6"/>
      <c r="S170" s="6"/>
      <c r="T170" s="6"/>
      <c r="U170" s="6"/>
      <c r="V170" s="6"/>
      <c r="W170" s="6"/>
      <c r="X170" s="6"/>
      <c r="Y170" s="6"/>
      <c r="Z170" s="6"/>
    </row>
    <row r="171">
      <c r="A171" s="2" t="s">
        <v>328</v>
      </c>
      <c r="B171" s="2" t="s">
        <v>93</v>
      </c>
      <c r="C171" s="7" t="str">
        <f>IFERROR(__xludf.DUMMYFUNCTION("GOOGLETRANSLATE(B171, ""ru"", ""no"")"),"Ernæring")</f>
        <v>Ernæring</v>
      </c>
      <c r="D171" s="7" t="str">
        <f>IFERROR(__xludf.DUMMYFUNCTION("GOOGLETRANSLATE(B171, ""ru"", ""tl"")"),"Nutrisyon")</f>
        <v>Nutrisyon</v>
      </c>
      <c r="E171" s="8" t="str">
        <f>IFERROR(__xludf.DUMMYFUNCTION("GOOGLETRANSLATE(B171, ""ru"", ""ja"")"),"栄養")</f>
        <v>栄養</v>
      </c>
      <c r="F171" s="6"/>
      <c r="G171" s="6"/>
      <c r="H171" s="6"/>
      <c r="I171" s="6"/>
      <c r="J171" s="6"/>
      <c r="K171" s="6"/>
      <c r="L171" s="6"/>
      <c r="M171" s="6"/>
      <c r="N171" s="6"/>
      <c r="O171" s="6"/>
      <c r="P171" s="6"/>
      <c r="Q171" s="6"/>
      <c r="R171" s="6"/>
      <c r="S171" s="6"/>
      <c r="T171" s="6"/>
      <c r="U171" s="6"/>
      <c r="V171" s="6"/>
      <c r="W171" s="6"/>
      <c r="X171" s="6"/>
      <c r="Y171" s="6"/>
      <c r="Z171" s="6"/>
    </row>
    <row r="172">
      <c r="A172" s="2" t="s">
        <v>329</v>
      </c>
      <c r="B172" s="2" t="s">
        <v>330</v>
      </c>
      <c r="C172" s="7" t="str">
        <f>IFERROR(__xludf.DUMMYFUNCTION("GOOGLETRANSLATE(B172, ""ru"", ""no"")"),"Innstillinger")</f>
        <v>Innstillinger</v>
      </c>
      <c r="D172" s="7" t="str">
        <f>IFERROR(__xludf.DUMMYFUNCTION("GOOGLETRANSLATE(B172, ""ru"", ""tl"")"),"Mga setting")</f>
        <v>Mga setting</v>
      </c>
      <c r="E172" s="8" t="str">
        <f>IFERROR(__xludf.DUMMYFUNCTION("GOOGLETRANSLATE(B172, ""ru"", ""ja"")"),"設定")</f>
        <v>設定</v>
      </c>
      <c r="F172" s="6"/>
      <c r="G172" s="6"/>
      <c r="H172" s="6"/>
      <c r="I172" s="6"/>
      <c r="J172" s="6"/>
      <c r="K172" s="6"/>
      <c r="L172" s="6"/>
      <c r="M172" s="6"/>
      <c r="N172" s="6"/>
      <c r="O172" s="6"/>
      <c r="P172" s="6"/>
      <c r="Q172" s="6"/>
      <c r="R172" s="6"/>
      <c r="S172" s="6"/>
      <c r="T172" s="6"/>
      <c r="U172" s="6"/>
      <c r="V172" s="6"/>
      <c r="W172" s="6"/>
      <c r="X172" s="6"/>
      <c r="Y172" s="6"/>
      <c r="Z172" s="6"/>
    </row>
    <row r="173">
      <c r="A173" s="2" t="s">
        <v>331</v>
      </c>
      <c r="B173" s="2" t="s">
        <v>332</v>
      </c>
      <c r="C173" s="7" t="str">
        <f>IFERROR(__xludf.DUMMYFUNCTION("GOOGLETRANSLATE(B173, ""ru"", ""no"")"),"N.")</f>
        <v>N.</v>
      </c>
      <c r="D173" s="7" t="str">
        <f>IFERROR(__xludf.DUMMYFUNCTION("GOOGLETRANSLATE(B173, ""ru"", ""tl"")"),"N.")</f>
        <v>N.</v>
      </c>
      <c r="E173" s="8" t="str">
        <f>IFERROR(__xludf.DUMMYFUNCTION("GOOGLETRANSLATE(B173, ""ru"", ""ja"")"),"n")</f>
        <v>n</v>
      </c>
      <c r="F173" s="6"/>
      <c r="G173" s="6"/>
      <c r="H173" s="6"/>
      <c r="I173" s="6"/>
      <c r="J173" s="6"/>
      <c r="K173" s="6"/>
      <c r="L173" s="6"/>
      <c r="M173" s="6"/>
      <c r="N173" s="6"/>
      <c r="O173" s="6"/>
      <c r="P173" s="6"/>
      <c r="Q173" s="6"/>
      <c r="R173" s="6"/>
      <c r="S173" s="6"/>
      <c r="T173" s="6"/>
      <c r="U173" s="6"/>
      <c r="V173" s="6"/>
      <c r="W173" s="6"/>
      <c r="X173" s="6"/>
      <c r="Y173" s="6"/>
      <c r="Z173" s="6"/>
    </row>
    <row r="174">
      <c r="A174" s="2" t="s">
        <v>333</v>
      </c>
      <c r="B174" s="2" t="s">
        <v>334</v>
      </c>
      <c r="C174" s="7" t="str">
        <f>IFERROR(__xludf.DUMMYFUNCTION("GOOGLETRANSLATE(B174, ""ru"", ""no"")"),"Denne applikasjonen har ikke tilgang til dataene dine, det representerer ikke fare.")</f>
        <v>Denne applikasjonen har ikke tilgang til dataene dine, det representerer ikke fare.</v>
      </c>
      <c r="D174" s="7" t="str">
        <f>IFERROR(__xludf.DUMMYFUNCTION("GOOGLETRANSLATE(B174, ""ru"", ""tl"")"),"Ang application na ito ay walang access sa iyong data, hindi ito kumakatawan sa panganib.")</f>
        <v>Ang application na ito ay walang access sa iyong data, hindi ito kumakatawan sa panganib.</v>
      </c>
      <c r="E174" s="8" t="str">
        <f>IFERROR(__xludf.DUMMYFUNCTION("GOOGLETRANSLATE(B174, ""ru"", ""ja"")"),"このアプリケーションはあなたのデータにアクセスできない、危険を表していません。")</f>
        <v>このアプリケーションはあなたのデータにアクセスできない、危険を表していません。</v>
      </c>
      <c r="F174" s="6"/>
      <c r="G174" s="6"/>
      <c r="H174" s="6"/>
      <c r="I174" s="6"/>
      <c r="J174" s="6"/>
      <c r="K174" s="6"/>
      <c r="L174" s="6"/>
      <c r="M174" s="6"/>
      <c r="N174" s="6"/>
      <c r="O174" s="6"/>
      <c r="P174" s="6"/>
      <c r="Q174" s="6"/>
      <c r="R174" s="6"/>
      <c r="S174" s="6"/>
      <c r="T174" s="6"/>
      <c r="U174" s="6"/>
      <c r="V174" s="6"/>
      <c r="W174" s="6"/>
      <c r="X174" s="6"/>
      <c r="Y174" s="6"/>
      <c r="Z174" s="6"/>
    </row>
    <row r="175">
      <c r="A175" s="2" t="s">
        <v>335</v>
      </c>
      <c r="B175" s="2" t="s">
        <v>336</v>
      </c>
      <c r="C175" s="7" t="str">
        <f>IFERROR(__xludf.DUMMYFUNCTION("GOOGLETRANSLATE(B175, ""ru"", ""no"")"),"Nå har du A10010 gratis minne")</f>
        <v>Nå har du A10010 gratis minne</v>
      </c>
      <c r="D175" s="7" t="str">
        <f>IFERROR(__xludf.DUMMYFUNCTION("GOOGLETRANSLATE(B175, ""ru"", ""tl"")"),"Ngayon mayroon kang isang libreng memory ng A10010.")</f>
        <v>Ngayon mayroon kang isang libreng memory ng A10010.</v>
      </c>
      <c r="E175" s="8" t="str">
        <f>IFERROR(__xludf.DUMMYFUNCTION("GOOGLETRANSLATE(B175, ""ru"", ""ja"")"),"今、あなたは10010の無料のメモリを持っています")</f>
        <v>今、あなたは10010の無料のメモリを持っています</v>
      </c>
      <c r="F175" s="6"/>
      <c r="G175" s="6"/>
      <c r="H175" s="6"/>
      <c r="I175" s="6"/>
      <c r="J175" s="6"/>
      <c r="K175" s="6"/>
      <c r="L175" s="6"/>
      <c r="M175" s="6"/>
      <c r="N175" s="6"/>
      <c r="O175" s="6"/>
      <c r="P175" s="6"/>
      <c r="Q175" s="6"/>
      <c r="R175" s="6"/>
      <c r="S175" s="6"/>
      <c r="T175" s="6"/>
      <c r="U175" s="6"/>
      <c r="V175" s="6"/>
      <c r="W175" s="6"/>
      <c r="X175" s="6"/>
      <c r="Y175" s="6"/>
      <c r="Z175" s="6"/>
    </row>
    <row r="176">
      <c r="A176" s="2" t="s">
        <v>337</v>
      </c>
      <c r="B176" s="2" t="s">
        <v>338</v>
      </c>
      <c r="C176" s="7" t="str">
        <f>IFERROR(__xludf.DUMMYFUNCTION("GOOGLETRANSLATE(B176, ""ru"", ""no"")"),"For å bruke denne funksjonen må du aktivere strømsparingsmodus i telefoninnstillingene")</f>
        <v>For å bruke denne funksjonen må du aktivere strømsparingsmodus i telefoninnstillingene</v>
      </c>
      <c r="D176" s="7" t="str">
        <f>IFERROR(__xludf.DUMMYFUNCTION("GOOGLETRANSLATE(B176, ""ru"", ""tl"")"),"Upang gamitin ang tampok na ito, kailangan mong paganahin ang mode ng pag-save ng kapangyarihan sa mga setting ng telepono")</f>
        <v>Upang gamitin ang tampok na ito, kailangan mong paganahin ang mode ng pag-save ng kapangyarihan sa mga setting ng telepono</v>
      </c>
      <c r="E176" s="8" t="str">
        <f>IFERROR(__xludf.DUMMYFUNCTION("GOOGLETRANSLATE(B176, ""ru"", ""ja"")"),"この機能を使用するには、電話の設定で省電力モードを有効にする必要があります。")</f>
        <v>この機能を使用するには、電話の設定で省電力モードを有効にする必要があります。</v>
      </c>
      <c r="F176" s="6"/>
      <c r="G176" s="6"/>
      <c r="H176" s="6"/>
      <c r="I176" s="6"/>
      <c r="J176" s="6"/>
      <c r="K176" s="6"/>
      <c r="L176" s="6"/>
      <c r="M176" s="6"/>
      <c r="N176" s="6"/>
      <c r="O176" s="6"/>
      <c r="P176" s="6"/>
      <c r="Q176" s="6"/>
      <c r="R176" s="6"/>
      <c r="S176" s="6"/>
      <c r="T176" s="6"/>
      <c r="U176" s="6"/>
      <c r="V176" s="6"/>
      <c r="W176" s="6"/>
      <c r="X176" s="6"/>
      <c r="Y176" s="6"/>
      <c r="Z176" s="6"/>
    </row>
    <row r="177">
      <c r="A177" s="2" t="s">
        <v>339</v>
      </c>
      <c r="B177" s="2" t="s">
        <v>340</v>
      </c>
      <c r="C177" s="7" t="str">
        <f>IFERROR(__xludf.DUMMYFUNCTION("GOOGLETRANSLATE(B177, ""ru"", ""no"")"),"Personvernregler")</f>
        <v>Personvernregler</v>
      </c>
      <c r="D177" s="7" t="str">
        <f>IFERROR(__xludf.DUMMYFUNCTION("GOOGLETRANSLATE(B177, ""ru"", ""tl"")"),"Patakaran sa Pagkapribado")</f>
        <v>Patakaran sa Pagkapribado</v>
      </c>
      <c r="E177" s="8" t="str">
        <f>IFERROR(__xludf.DUMMYFUNCTION("GOOGLETRANSLATE(B177, ""ru"", ""ja"")"),"プライバシーポリシー")</f>
        <v>プライバシーポリシー</v>
      </c>
      <c r="F177" s="6"/>
      <c r="G177" s="6"/>
      <c r="H177" s="6"/>
      <c r="I177" s="6"/>
      <c r="J177" s="6"/>
      <c r="K177" s="6"/>
      <c r="L177" s="6"/>
      <c r="M177" s="6"/>
      <c r="N177" s="6"/>
      <c r="O177" s="6"/>
      <c r="P177" s="6"/>
      <c r="Q177" s="6"/>
      <c r="R177" s="6"/>
      <c r="S177" s="6"/>
      <c r="T177" s="6"/>
      <c r="U177" s="6"/>
      <c r="V177" s="6"/>
      <c r="W177" s="6"/>
      <c r="X177" s="6"/>
      <c r="Y177" s="6"/>
      <c r="Z177" s="6"/>
    </row>
    <row r="178">
      <c r="A178" s="2" t="s">
        <v>341</v>
      </c>
      <c r="B178" s="2" t="s">
        <v>342</v>
      </c>
      <c r="C178" s="7" t="str">
        <f>IFERROR(__xludf.DUMMYFUNCTION("GOOGLETRANSLATE(B178, ""ru"", ""no"")"),"Sparer energi")</f>
        <v>Sparer energi</v>
      </c>
      <c r="D178" s="7" t="str">
        <f>IFERROR(__xludf.DUMMYFUNCTION("GOOGLETRANSLATE(B178, ""ru"", ""tl"")"),"Pag-save ng Enerhiya")</f>
        <v>Pag-save ng Enerhiya</v>
      </c>
      <c r="E178" s="8" t="str">
        <f>IFERROR(__xludf.DUMMYFUNCTION("GOOGLETRANSLATE(B178, ""ru"", ""ja"")"),"エネルギーを節約")</f>
        <v>エネルギーを節約</v>
      </c>
      <c r="F178" s="6"/>
      <c r="G178" s="6"/>
      <c r="H178" s="6"/>
      <c r="I178" s="6"/>
      <c r="J178" s="6"/>
      <c r="K178" s="6"/>
      <c r="L178" s="6"/>
      <c r="M178" s="6"/>
      <c r="N178" s="6"/>
      <c r="O178" s="6"/>
      <c r="P178" s="6"/>
      <c r="Q178" s="6"/>
      <c r="R178" s="6"/>
      <c r="S178" s="6"/>
      <c r="T178" s="6"/>
      <c r="U178" s="6"/>
      <c r="V178" s="6"/>
      <c r="W178" s="6"/>
      <c r="X178" s="6"/>
      <c r="Y178" s="6"/>
      <c r="Z178" s="6"/>
    </row>
    <row r="179">
      <c r="A179" s="2" t="s">
        <v>343</v>
      </c>
      <c r="B179" s="2" t="s">
        <v>59</v>
      </c>
      <c r="C179" s="7" t="str">
        <f>IFERROR(__xludf.DUMMYFUNCTION("GOOGLETRANSLATE(B179, ""ru"", ""no"")"),"Optimalisering")</f>
        <v>Optimalisering</v>
      </c>
      <c r="D179" s="7" t="str">
        <f>IFERROR(__xludf.DUMMYFUNCTION("GOOGLETRANSLATE(B179, ""ru"", ""tl"")"),"Pag-optimize")</f>
        <v>Pag-optimize</v>
      </c>
      <c r="E179" s="8" t="str">
        <f>IFERROR(__xludf.DUMMYFUNCTION("GOOGLETRANSLATE(B179, ""ru"", ""ja"")"),"最適化")</f>
        <v>最適化</v>
      </c>
      <c r="F179" s="6"/>
      <c r="G179" s="6"/>
      <c r="H179" s="6"/>
      <c r="I179" s="6"/>
      <c r="J179" s="6"/>
      <c r="K179" s="6"/>
      <c r="L179" s="6"/>
      <c r="M179" s="6"/>
      <c r="N179" s="6"/>
      <c r="O179" s="6"/>
      <c r="P179" s="6"/>
      <c r="Q179" s="6"/>
      <c r="R179" s="6"/>
      <c r="S179" s="6"/>
      <c r="T179" s="6"/>
      <c r="U179" s="6"/>
      <c r="V179" s="6"/>
      <c r="W179" s="6"/>
      <c r="X179" s="6"/>
      <c r="Y179" s="6"/>
      <c r="Z179" s="6"/>
    </row>
    <row r="180">
      <c r="A180" s="2" t="s">
        <v>344</v>
      </c>
      <c r="B180" s="2" t="s">
        <v>345</v>
      </c>
      <c r="C180" s="7" t="str">
        <f>IFERROR(__xludf.DUMMYFUNCTION("GOOGLETRANSLATE(B180, ""ru"", ""no"")"),"sende")</f>
        <v>sende</v>
      </c>
      <c r="D180" s="7" t="str">
        <f>IFERROR(__xludf.DUMMYFUNCTION("GOOGLETRANSLATE(B180, ""ru"", ""tl"")"),"Ipadala")</f>
        <v>Ipadala</v>
      </c>
      <c r="E180" s="8" t="str">
        <f>IFERROR(__xludf.DUMMYFUNCTION("GOOGLETRANSLATE(B180, ""ru"", ""ja"")"),"送信")</f>
        <v>送信</v>
      </c>
      <c r="F180" s="6"/>
      <c r="G180" s="6"/>
      <c r="H180" s="6"/>
      <c r="I180" s="6"/>
      <c r="J180" s="6"/>
      <c r="K180" s="6"/>
      <c r="L180" s="6"/>
      <c r="M180" s="6"/>
      <c r="N180" s="6"/>
      <c r="O180" s="6"/>
      <c r="P180" s="6"/>
      <c r="Q180" s="6"/>
      <c r="R180" s="6"/>
      <c r="S180" s="6"/>
      <c r="T180" s="6"/>
      <c r="U180" s="6"/>
      <c r="V180" s="6"/>
      <c r="W180" s="6"/>
      <c r="X180" s="6"/>
      <c r="Y180" s="6"/>
      <c r="Z180" s="6"/>
    </row>
    <row r="181">
      <c r="A181" s="2" t="s">
        <v>346</v>
      </c>
      <c r="B181" s="2" t="s">
        <v>347</v>
      </c>
      <c r="C181" s="7" t="str">
        <f>IFERROR(__xludf.DUMMYFUNCTION("GOOGLETRANSLATE(B181, ""ru"", ""no"")"),"FRA")</f>
        <v>FRA</v>
      </c>
      <c r="D181" s="7" t="str">
        <f>IFERROR(__xludf.DUMMYFUNCTION("GOOGLETRANSLATE(B181, ""ru"", ""tl"")"),"Mula sa.")</f>
        <v>Mula sa.</v>
      </c>
      <c r="E181" s="8" t="str">
        <f>IFERROR(__xludf.DUMMYFUNCTION("GOOGLETRANSLATE(B181, ""ru"", ""ja"")"),"から")</f>
        <v>から</v>
      </c>
      <c r="F181" s="6"/>
      <c r="G181" s="6"/>
      <c r="H181" s="6"/>
      <c r="I181" s="6"/>
      <c r="J181" s="6"/>
      <c r="K181" s="6"/>
      <c r="L181" s="6"/>
      <c r="M181" s="6"/>
      <c r="N181" s="6"/>
      <c r="O181" s="6"/>
      <c r="P181" s="6"/>
      <c r="Q181" s="6"/>
      <c r="R181" s="6"/>
      <c r="S181" s="6"/>
      <c r="T181" s="6"/>
      <c r="U181" s="6"/>
      <c r="V181" s="6"/>
      <c r="W181" s="6"/>
      <c r="X181" s="6"/>
      <c r="Y181" s="6"/>
      <c r="Z181" s="6"/>
    </row>
    <row r="182">
      <c r="A182" s="2" t="s">
        <v>348</v>
      </c>
      <c r="B182" s="2" t="s">
        <v>79</v>
      </c>
      <c r="C182" s="7" t="str">
        <f>IFERROR(__xludf.DUMMYFUNCTION("GOOGLETRANSLATE(B182, ""ru"", ""no"")"),"applikasjoner")</f>
        <v>applikasjoner</v>
      </c>
      <c r="D182" s="7" t="str">
        <f>IFERROR(__xludf.DUMMYFUNCTION("GOOGLETRANSLATE(B182, ""ru"", ""tl"")"),"Mga Application.")</f>
        <v>Mga Application.</v>
      </c>
      <c r="E182" s="8" t="str">
        <f>IFERROR(__xludf.DUMMYFUNCTION("GOOGLETRANSLATE(B182, ""ru"", ""ja"")"),"アプリケーション")</f>
        <v>アプリケーション</v>
      </c>
      <c r="F182" s="6"/>
      <c r="G182" s="6"/>
      <c r="H182" s="6"/>
      <c r="I182" s="6"/>
      <c r="J182" s="6"/>
      <c r="K182" s="6"/>
      <c r="L182" s="6"/>
      <c r="M182" s="6"/>
      <c r="N182" s="6"/>
      <c r="O182" s="6"/>
      <c r="P182" s="6"/>
      <c r="Q182" s="6"/>
      <c r="R182" s="6"/>
      <c r="S182" s="6"/>
      <c r="T182" s="6"/>
      <c r="U182" s="6"/>
      <c r="V182" s="6"/>
      <c r="W182" s="6"/>
      <c r="X182" s="6"/>
      <c r="Y182" s="6"/>
      <c r="Z182" s="6"/>
    </row>
    <row r="183">
      <c r="A183" s="2" t="s">
        <v>349</v>
      </c>
      <c r="B183" s="2" t="s">
        <v>350</v>
      </c>
      <c r="C183" s="7" t="str">
        <f>IFERROR(__xludf.DUMMYFUNCTION("GOOGLETRANSLATE(B183, ""ru"", ""no"")"),"Hver 3. dag")</f>
        <v>Hver 3. dag</v>
      </c>
      <c r="D183" s="7" t="str">
        <f>IFERROR(__xludf.DUMMYFUNCTION("GOOGLETRANSLATE(B183, ""ru"", ""tl"")"),"Tuwing 3 araw")</f>
        <v>Tuwing 3 araw</v>
      </c>
      <c r="E183" s="8" t="str">
        <f>IFERROR(__xludf.DUMMYFUNCTION("GOOGLETRANSLATE(B183, ""ru"", ""ja"")"),"3日ごとに")</f>
        <v>3日ごとに</v>
      </c>
      <c r="F183" s="6"/>
      <c r="G183" s="6"/>
      <c r="H183" s="6"/>
      <c r="I183" s="6"/>
      <c r="J183" s="6"/>
      <c r="K183" s="6"/>
      <c r="L183" s="6"/>
      <c r="M183" s="6"/>
      <c r="N183" s="6"/>
      <c r="O183" s="6"/>
      <c r="P183" s="6"/>
      <c r="Q183" s="6"/>
      <c r="R183" s="6"/>
      <c r="S183" s="6"/>
      <c r="T183" s="6"/>
      <c r="U183" s="6"/>
      <c r="V183" s="6"/>
      <c r="W183" s="6"/>
      <c r="X183" s="6"/>
      <c r="Y183" s="6"/>
      <c r="Z183" s="6"/>
    </row>
    <row r="184">
      <c r="A184" s="2" t="s">
        <v>351</v>
      </c>
      <c r="B184" s="2" t="s">
        <v>352</v>
      </c>
      <c r="C184" s="7" t="str">
        <f>IFERROR(__xludf.DUMMYFUNCTION("GOOGLETRANSLATE(B184, ""ru"", ""no"")"),"Rengjøring fullført!")</f>
        <v>Rengjøring fullført!</v>
      </c>
      <c r="D184" s="7" t="str">
        <f>IFERROR(__xludf.DUMMYFUNCTION("GOOGLETRANSLATE(B184, ""ru"", ""tl"")"),"Nililinis ang paglilinis!")</f>
        <v>Nililinis ang paglilinis!</v>
      </c>
      <c r="E184" s="8" t="str">
        <f>IFERROR(__xludf.DUMMYFUNCTION("GOOGLETRANSLATE(B184, ""ru"", ""ja"")"),"クリーニングが完了しました！")</f>
        <v>クリーニングが完了しました！</v>
      </c>
      <c r="F184" s="6"/>
      <c r="G184" s="6"/>
      <c r="H184" s="6"/>
      <c r="I184" s="6"/>
      <c r="J184" s="6"/>
      <c r="K184" s="6"/>
      <c r="L184" s="6"/>
      <c r="M184" s="6"/>
      <c r="N184" s="6"/>
      <c r="O184" s="6"/>
      <c r="P184" s="6"/>
      <c r="Q184" s="6"/>
      <c r="R184" s="6"/>
      <c r="S184" s="6"/>
      <c r="T184" s="6"/>
      <c r="U184" s="6"/>
      <c r="V184" s="6"/>
      <c r="W184" s="6"/>
      <c r="X184" s="6"/>
      <c r="Y184" s="6"/>
      <c r="Z184" s="6"/>
    </row>
    <row r="185">
      <c r="A185" s="2" t="s">
        <v>353</v>
      </c>
      <c r="B185" s="2" t="s">
        <v>59</v>
      </c>
      <c r="C185" s="7" t="str">
        <f>IFERROR(__xludf.DUMMYFUNCTION("GOOGLETRANSLATE(B185, ""ru"", ""no"")"),"Optimalisering")</f>
        <v>Optimalisering</v>
      </c>
      <c r="D185" s="7" t="str">
        <f>IFERROR(__xludf.DUMMYFUNCTION("GOOGLETRANSLATE(B185, ""ru"", ""tl"")"),"Pag-optimize")</f>
        <v>Pag-optimize</v>
      </c>
      <c r="E185" s="8" t="str">
        <f>IFERROR(__xludf.DUMMYFUNCTION("GOOGLETRANSLATE(B185, ""ru"", ""ja"")"),"最適化")</f>
        <v>最適化</v>
      </c>
      <c r="F185" s="6"/>
      <c r="G185" s="6"/>
      <c r="H185" s="6"/>
      <c r="I185" s="6"/>
      <c r="J185" s="6"/>
      <c r="K185" s="6"/>
      <c r="L185" s="6"/>
      <c r="M185" s="6"/>
      <c r="N185" s="6"/>
      <c r="O185" s="6"/>
      <c r="P185" s="6"/>
      <c r="Q185" s="6"/>
      <c r="R185" s="6"/>
      <c r="S185" s="6"/>
      <c r="T185" s="6"/>
      <c r="U185" s="6"/>
      <c r="V185" s="6"/>
      <c r="W185" s="6"/>
      <c r="X185" s="6"/>
      <c r="Y185" s="6"/>
      <c r="Z185" s="6"/>
    </row>
    <row r="186">
      <c r="A186" s="2" t="s">
        <v>354</v>
      </c>
      <c r="B186" s="2" t="s">
        <v>355</v>
      </c>
      <c r="C186" s="7" t="str">
        <f>IFERROR(__xludf.DUMMYFUNCTION("GOOGLETRANSLATE(B186, ""ru"", ""no"")"),"Varsler i gardinen")</f>
        <v>Varsler i gardinen</v>
      </c>
      <c r="D186" s="7" t="str">
        <f>IFERROR(__xludf.DUMMYFUNCTION("GOOGLETRANSLATE(B186, ""ru"", ""tl"")"),"Mga notification sa kurtina")</f>
        <v>Mga notification sa kurtina</v>
      </c>
      <c r="E186" s="8" t="str">
        <f>IFERROR(__xludf.DUMMYFUNCTION("GOOGLETRANSLATE(B186, ""ru"", ""ja"")"),"カーテンの通知")</f>
        <v>カーテンの通知</v>
      </c>
      <c r="F186" s="6"/>
      <c r="G186" s="6"/>
      <c r="H186" s="6"/>
      <c r="I186" s="6"/>
      <c r="J186" s="6"/>
      <c r="K186" s="6"/>
      <c r="L186" s="6"/>
      <c r="M186" s="6"/>
      <c r="N186" s="6"/>
      <c r="O186" s="6"/>
      <c r="P186" s="6"/>
      <c r="Q186" s="6"/>
      <c r="R186" s="6"/>
      <c r="S186" s="6"/>
      <c r="T186" s="6"/>
      <c r="U186" s="6"/>
      <c r="V186" s="6"/>
      <c r="W186" s="6"/>
      <c r="X186" s="6"/>
      <c r="Y186" s="6"/>
      <c r="Z186" s="6"/>
    </row>
    <row r="187">
      <c r="A187" s="2" t="s">
        <v>356</v>
      </c>
      <c r="B187" s="2" t="s">
        <v>172</v>
      </c>
      <c r="C187" s="7" t="str">
        <f>IFERROR(__xludf.DUMMYFUNCTION("GOOGLETRANSLATE(B187, ""ru"", ""no"")"),"Deaktiver automatisk")</f>
        <v>Deaktiver automatisk</v>
      </c>
      <c r="D187" s="7" t="str">
        <f>IFERROR(__xludf.DUMMYFUNCTION("GOOGLETRANSLATE(B187, ""ru"", ""tl"")"),"Awtomatikong hindi paganahin")</f>
        <v>Awtomatikong hindi paganahin</v>
      </c>
      <c r="E187" s="8" t="str">
        <f>IFERROR(__xludf.DUMMYFUNCTION("GOOGLETRANSLATE(B187, ""ru"", ""ja"")"),"自動的に無効にします")</f>
        <v>自動的に無効にします</v>
      </c>
      <c r="F187" s="6"/>
      <c r="G187" s="6"/>
      <c r="H187" s="6"/>
      <c r="I187" s="6"/>
      <c r="J187" s="6"/>
      <c r="K187" s="6"/>
      <c r="L187" s="6"/>
      <c r="M187" s="6"/>
      <c r="N187" s="6"/>
      <c r="O187" s="6"/>
      <c r="P187" s="6"/>
      <c r="Q187" s="6"/>
      <c r="R187" s="6"/>
      <c r="S187" s="6"/>
      <c r="T187" s="6"/>
      <c r="U187" s="6"/>
      <c r="V187" s="6"/>
      <c r="W187" s="6"/>
      <c r="X187" s="6"/>
      <c r="Y187" s="6"/>
      <c r="Z187" s="6"/>
    </row>
    <row r="188">
      <c r="A188" s="2" t="s">
        <v>357</v>
      </c>
      <c r="B188" s="2" t="s">
        <v>358</v>
      </c>
      <c r="C188" s="7" t="str">
        <f>IFERROR(__xludf.DUMMYFUNCTION("GOOGLETRANSLATE(B188, ""ru"", ""no"")"),"Gi oss tilgang")</f>
        <v>Gi oss tilgang</v>
      </c>
      <c r="D188" s="7" t="str">
        <f>IFERROR(__xludf.DUMMYFUNCTION("GOOGLETRANSLATE(B188, ""ru"", ""tl"")"),"Bigyan kami ng access")</f>
        <v>Bigyan kami ng access</v>
      </c>
      <c r="E188" s="8" t="str">
        <f>IFERROR(__xludf.DUMMYFUNCTION("GOOGLETRANSLATE(B188, ""ru"", ""ja"")"),"私たちにアクセスしてください")</f>
        <v>私たちにアクセスしてください</v>
      </c>
      <c r="F188" s="6"/>
      <c r="G188" s="6"/>
      <c r="H188" s="6"/>
      <c r="I188" s="6"/>
      <c r="J188" s="6"/>
      <c r="K188" s="6"/>
      <c r="L188" s="6"/>
      <c r="M188" s="6"/>
      <c r="N188" s="6"/>
      <c r="O188" s="6"/>
      <c r="P188" s="6"/>
      <c r="Q188" s="6"/>
      <c r="R188" s="6"/>
      <c r="S188" s="6"/>
      <c r="T188" s="6"/>
      <c r="U188" s="6"/>
      <c r="V188" s="6"/>
      <c r="W188" s="6"/>
      <c r="X188" s="6"/>
      <c r="Y188" s="6"/>
      <c r="Z188" s="6"/>
    </row>
    <row r="189">
      <c r="A189" s="2" t="s">
        <v>359</v>
      </c>
      <c r="B189" s="2" t="s">
        <v>193</v>
      </c>
      <c r="C189" s="7" t="str">
        <f>IFERROR(__xludf.DUMMYFUNCTION("GOOGLETRANSLATE(B189, ""ru"", ""no"")"),"Miniatyrer")</f>
        <v>Miniatyrer</v>
      </c>
      <c r="D189" s="7" t="str">
        <f>IFERROR(__xludf.DUMMYFUNCTION("GOOGLETRANSLATE(B189, ""ru"", ""tl"")"),"Miniatures.")</f>
        <v>Miniatures.</v>
      </c>
      <c r="E189" s="8" t="str">
        <f>IFERROR(__xludf.DUMMYFUNCTION("GOOGLETRANSLATE(B189, ""ru"", ""ja"")"),"ミニチュア")</f>
        <v>ミニチュア</v>
      </c>
      <c r="F189" s="6"/>
      <c r="G189" s="6"/>
      <c r="H189" s="6"/>
      <c r="I189" s="6"/>
      <c r="J189" s="6"/>
      <c r="K189" s="6"/>
      <c r="L189" s="6"/>
      <c r="M189" s="6"/>
      <c r="N189" s="6"/>
      <c r="O189" s="6"/>
      <c r="P189" s="6"/>
      <c r="Q189" s="6"/>
      <c r="R189" s="6"/>
      <c r="S189" s="6"/>
      <c r="T189" s="6"/>
      <c r="U189" s="6"/>
      <c r="V189" s="6"/>
      <c r="W189" s="6"/>
      <c r="X189" s="6"/>
      <c r="Y189" s="6"/>
      <c r="Z189" s="6"/>
    </row>
    <row r="190">
      <c r="A190" s="2" t="s">
        <v>360</v>
      </c>
      <c r="B190" s="2" t="s">
        <v>361</v>
      </c>
      <c r="C190" s="7" t="str">
        <f>IFERROR(__xludf.DUMMYFUNCTION("GOOGLETRANSLATE(B190, ""ru"", ""no"")"),"Slett")</f>
        <v>Slett</v>
      </c>
      <c r="D190" s="7" t="str">
        <f>IFERROR(__xludf.DUMMYFUNCTION("GOOGLETRANSLATE(B190, ""ru"", ""tl"")"),"Tanggalin.")</f>
        <v>Tanggalin.</v>
      </c>
      <c r="E190" s="8" t="str">
        <f>IFERROR(__xludf.DUMMYFUNCTION("GOOGLETRANSLATE(B190, ""ru"", ""ja"")"),"消去")</f>
        <v>消去</v>
      </c>
      <c r="F190" s="6"/>
      <c r="G190" s="6"/>
      <c r="H190" s="6"/>
      <c r="I190" s="6"/>
      <c r="J190" s="6"/>
      <c r="K190" s="6"/>
      <c r="L190" s="6"/>
      <c r="M190" s="6"/>
      <c r="N190" s="6"/>
      <c r="O190" s="6"/>
      <c r="P190" s="6"/>
      <c r="Q190" s="6"/>
      <c r="R190" s="6"/>
      <c r="S190" s="6"/>
      <c r="T190" s="6"/>
      <c r="U190" s="6"/>
      <c r="V190" s="6"/>
      <c r="W190" s="6"/>
      <c r="X190" s="6"/>
      <c r="Y190" s="6"/>
      <c r="Z190" s="6"/>
    </row>
    <row r="191">
      <c r="A191" s="2" t="s">
        <v>362</v>
      </c>
      <c r="B191" s="2" t="s">
        <v>363</v>
      </c>
      <c r="C191" s="7" t="str">
        <f>IFERROR(__xludf.DUMMYFUNCTION("GOOGLETRANSLATE(B191, ""ru"", ""no"")"),"Ultra-sparende energi")</f>
        <v>Ultra-sparende energi</v>
      </c>
      <c r="D191" s="7" t="str">
        <f>IFERROR(__xludf.DUMMYFUNCTION("GOOGLETRANSLATE(B191, ""ru"", ""tl"")"),"Ultra-Saving Energy.")</f>
        <v>Ultra-Saving Energy.</v>
      </c>
      <c r="E191" s="8" t="str">
        <f>IFERROR(__xludf.DUMMYFUNCTION("GOOGLETRANSLATE(B191, ""ru"", ""ja"")"),"超節約エネルギー")</f>
        <v>超節約エネルギー</v>
      </c>
      <c r="F191" s="6"/>
      <c r="G191" s="6"/>
      <c r="H191" s="6"/>
      <c r="I191" s="6"/>
      <c r="J191" s="6"/>
      <c r="K191" s="6"/>
      <c r="L191" s="6"/>
      <c r="M191" s="6"/>
      <c r="N191" s="6"/>
      <c r="O191" s="6"/>
      <c r="P191" s="6"/>
      <c r="Q191" s="6"/>
      <c r="R191" s="6"/>
      <c r="S191" s="6"/>
      <c r="T191" s="6"/>
      <c r="U191" s="6"/>
      <c r="V191" s="6"/>
      <c r="W191" s="6"/>
      <c r="X191" s="6"/>
      <c r="Y191" s="6"/>
      <c r="Z191" s="6"/>
    </row>
    <row r="192">
      <c r="A192" s="2" t="s">
        <v>364</v>
      </c>
      <c r="B192" s="2" t="s">
        <v>365</v>
      </c>
      <c r="C192" s="7" t="str">
        <f>IFERROR(__xludf.DUMMYFUNCTION("GOOGLETRANSLATE(B192, ""ru"", ""no"")"),"Vi trenger tillatelse til å trekke ut unødvendige filer.")</f>
        <v>Vi trenger tillatelse til å trekke ut unødvendige filer.</v>
      </c>
      <c r="D192" s="7" t="str">
        <f>IFERROR(__xludf.DUMMYFUNCTION("GOOGLETRANSLATE(B192, ""ru"", ""tl"")"),"Kailangan namin ng pahintulot na kunin ang mga hindi kinakailangang mga file.")</f>
        <v>Kailangan namin ng pahintulot na kunin ang mga hindi kinakailangang mga file.</v>
      </c>
      <c r="E192" s="8" t="str">
        <f>IFERROR(__xludf.DUMMYFUNCTION("GOOGLETRANSLATE(B192, ""ru"", ""ja"")"),"不要なファイルを抽出する権限が必要です。")</f>
        <v>不要なファイルを抽出する権限が必要です。</v>
      </c>
      <c r="F192" s="6"/>
      <c r="G192" s="6"/>
      <c r="H192" s="6"/>
      <c r="I192" s="6"/>
      <c r="J192" s="6"/>
      <c r="K192" s="6"/>
      <c r="L192" s="6"/>
      <c r="M192" s="6"/>
      <c r="N192" s="6"/>
      <c r="O192" s="6"/>
      <c r="P192" s="6"/>
      <c r="Q192" s="6"/>
      <c r="R192" s="6"/>
      <c r="S192" s="6"/>
      <c r="T192" s="6"/>
      <c r="U192" s="6"/>
      <c r="V192" s="6"/>
      <c r="W192" s="6"/>
      <c r="X192" s="6"/>
      <c r="Y192" s="6"/>
      <c r="Z192" s="6"/>
    </row>
    <row r="193">
      <c r="A193" s="2" t="s">
        <v>366</v>
      </c>
      <c r="B193" s="2" t="s">
        <v>367</v>
      </c>
      <c r="C193" s="7" t="str">
        <f>IFERROR(__xludf.DUMMYFUNCTION("GOOGLETRANSLATE(B193, ""ru"", ""no"")"),"Denne applikasjonen har tilgang:")</f>
        <v>Denne applikasjonen har tilgang:</v>
      </c>
      <c r="D193" s="7" t="str">
        <f>IFERROR(__xludf.DUMMYFUNCTION("GOOGLETRANSLATE(B193, ""ru"", ""tl"")"),"Ang application na ito ay may access:")</f>
        <v>Ang application na ito ay may access:</v>
      </c>
      <c r="E193" s="8" t="str">
        <f>IFERROR(__xludf.DUMMYFUNCTION("GOOGLETRANSLATE(B193, ""ru"", ""ja"")"),"このアプリケーションはアクセス権限があります。")</f>
        <v>このアプリケーションはアクセス権限があります。</v>
      </c>
      <c r="F193" s="6"/>
      <c r="G193" s="6"/>
      <c r="H193" s="6"/>
      <c r="I193" s="6"/>
      <c r="J193" s="6"/>
      <c r="K193" s="6"/>
      <c r="L193" s="6"/>
      <c r="M193" s="6"/>
      <c r="N193" s="6"/>
      <c r="O193" s="6"/>
      <c r="P193" s="6"/>
      <c r="Q193" s="6"/>
      <c r="R193" s="6"/>
      <c r="S193" s="6"/>
      <c r="T193" s="6"/>
      <c r="U193" s="6"/>
      <c r="V193" s="6"/>
      <c r="W193" s="6"/>
      <c r="X193" s="6"/>
      <c r="Y193" s="6"/>
      <c r="Z193" s="6"/>
    </row>
    <row r="194">
      <c r="A194" s="2" t="s">
        <v>368</v>
      </c>
      <c r="B194" s="2" t="s">
        <v>369</v>
      </c>
      <c r="C194" s="7" t="str">
        <f>IFERROR(__xludf.DUMMYFUNCTION("GOOGLETRANSLATE(B194, ""ru"", ""no"")"),"Suksess! 1001 Vi slettet10014 utskrifter og utgitt1008")</f>
        <v>Suksess! 1001 Vi slettet10014 utskrifter og utgitt1008</v>
      </c>
      <c r="D194" s="7" t="str">
        <f>IFERROR(__xludf.DUMMYFUNCTION("GOOGLETRANSLATE(B194, ""ru"", ""tl"")"),"Tagumpay! 1001 Tinanggal namin10014 mga kopya at inilabas1008.")</f>
        <v>Tagumpay! 1001 Tinanggal namin10014 mga kopya at inilabas1008.</v>
      </c>
      <c r="E194" s="8" t="str">
        <f>IFERROR(__xludf.DUMMYFUNCTION("GOOGLETRANSLATE(B194, ""ru"", ""ja"")"),"成功！1001削除しました10014は印刷とリリース1008を削除しました")</f>
        <v>成功！1001削除しました10014は印刷とリリース1008を削除しました</v>
      </c>
      <c r="F194" s="6"/>
      <c r="G194" s="6"/>
      <c r="H194" s="6"/>
      <c r="I194" s="6"/>
      <c r="J194" s="6"/>
      <c r="K194" s="6"/>
      <c r="L194" s="6"/>
      <c r="M194" s="6"/>
      <c r="N194" s="6"/>
      <c r="O194" s="6"/>
      <c r="P194" s="6"/>
      <c r="Q194" s="6"/>
      <c r="R194" s="6"/>
      <c r="S194" s="6"/>
      <c r="T194" s="6"/>
      <c r="U194" s="6"/>
      <c r="V194" s="6"/>
      <c r="W194" s="6"/>
      <c r="X194" s="6"/>
      <c r="Y194" s="6"/>
      <c r="Z194" s="6"/>
    </row>
    <row r="195">
      <c r="A195" s="2" t="s">
        <v>370</v>
      </c>
      <c r="B195" s="2" t="s">
        <v>371</v>
      </c>
      <c r="C195" s="7" t="str">
        <f>IFERROR(__xludf.DUMMYFUNCTION("GOOGLETRANSLATE(B195, ""ru"", ""no"")"),"For å utføre denne funksjonen trenger vi tilgang til opprettelsen av planlagte operasjoner.")</f>
        <v>For å utføre denne funksjonen trenger vi tilgang til opprettelsen av planlagte operasjoner.</v>
      </c>
      <c r="D195" s="7" t="str">
        <f>IFERROR(__xludf.DUMMYFUNCTION("GOOGLETRANSLATE(B195, ""ru"", ""tl"")"),"Upang maisagawa ang function na ito, kailangan namin ng access sa paglikha ng mga nakaplanong operasyon.")</f>
        <v>Upang maisagawa ang function na ito, kailangan namin ng access sa paglikha ng mga nakaplanong operasyon.</v>
      </c>
      <c r="E195" s="8" t="str">
        <f>IFERROR(__xludf.DUMMYFUNCTION("GOOGLETRANSLATE(B195, ""ru"", ""ja"")"),"この機能を実行するには、計画操作の作成にアクセスする必要があります。")</f>
        <v>この機能を実行するには、計画操作の作成にアクセスする必要があります。</v>
      </c>
      <c r="F195" s="6"/>
      <c r="G195" s="6"/>
      <c r="H195" s="6"/>
      <c r="I195" s="6"/>
      <c r="J195" s="6"/>
      <c r="K195" s="6"/>
      <c r="L195" s="6"/>
      <c r="M195" s="6"/>
      <c r="N195" s="6"/>
      <c r="O195" s="6"/>
      <c r="P195" s="6"/>
      <c r="Q195" s="6"/>
      <c r="R195" s="6"/>
      <c r="S195" s="6"/>
      <c r="T195" s="6"/>
      <c r="U195" s="6"/>
      <c r="V195" s="6"/>
      <c r="W195" s="6"/>
      <c r="X195" s="6"/>
      <c r="Y195" s="6"/>
      <c r="Z195" s="6"/>
    </row>
    <row r="196">
      <c r="A196" s="2" t="s">
        <v>372</v>
      </c>
      <c r="B196" s="2" t="s">
        <v>373</v>
      </c>
      <c r="C196" s="7" t="str">
        <f>IFERROR(__xludf.DUMMYFUNCTION("GOOGLETRANSLATE(B196, ""ru"", ""no"")"),"Denne funksjonen vil rense telefonen fra hurtigbufferen, tomme mapper, filer som forblir etter å ha slettet og installere programmer og andre søppelfiler. 10011001 Dette vil tillate deg å frigjøre stedet i minnet på telefonen din for noe viktigere :)")</f>
        <v>Denne funksjonen vil rense telefonen fra hurtigbufferen, tomme mapper, filer som forblir etter å ha slettet og installere programmer og andre søppelfiler. 10011001 Dette vil tillate deg å frigjøre stedet i minnet på telefonen din for noe viktigere :)</v>
      </c>
      <c r="D196" s="7" t="str">
        <f>IFERROR(__xludf.DUMMYFUNCTION("GOOGLETRANSLATE(B196, ""ru"", ""tl"")"),"Ang tampok na ito ay linisin ang telepono mula sa cache, walang laman na mga folder, mga file na mananatili pagkatapos ng pagtanggal at pag-install ng mga application at iba pang mga file ng basura. 10011001This ay magbibigay-daan sa iyo upang palayain an"&amp;"g lugar sa memorya ng iyong telepono para sa isang bagay na mas mahalaga :)")</f>
        <v>Ang tampok na ito ay linisin ang telepono mula sa cache, walang laman na mga folder, mga file na mananatili pagkatapos ng pagtanggal at pag-install ng mga application at iba pang mga file ng basura. 10011001This ay magbibigay-daan sa iyo upang palayain ang lugar sa memorya ng iyong telepono para sa isang bagay na mas mahalaga :)</v>
      </c>
      <c r="E196" s="8" t="str">
        <f>IFERROR(__xludf.DUMMYFUNCTION("GOOGLETRANSLATE(B196, ""ru"", ""ja"")"),"この機能は、キャッシュ、空のフォルダ、アプリケーションやその他のゴミファイルの削除およびインストール後に残るファイルから電話を掃除します。10011001これはあなたがより重要な何かのためにあなたの携帯電話のメモリ内の場所を解放することを可能にするでしょう:)")</f>
        <v>この機能は、キャッシュ、空のフォルダ、アプリケーションやその他のゴミファイルの削除およびインストール後に残るファイルから電話を掃除します。10011001これはあなたがより重要な何かのためにあなたの携帯電話のメモリ内の場所を解放することを可能にするでしょう:)</v>
      </c>
      <c r="F196" s="6"/>
      <c r="G196" s="6"/>
      <c r="H196" s="6"/>
      <c r="I196" s="6"/>
      <c r="J196" s="6"/>
      <c r="K196" s="6"/>
      <c r="L196" s="6"/>
      <c r="M196" s="6"/>
      <c r="N196" s="6"/>
      <c r="O196" s="6"/>
      <c r="P196" s="6"/>
      <c r="Q196" s="6"/>
      <c r="R196" s="6"/>
      <c r="S196" s="6"/>
      <c r="T196" s="6"/>
      <c r="U196" s="6"/>
      <c r="V196" s="6"/>
      <c r="W196" s="6"/>
      <c r="X196" s="6"/>
      <c r="Y196" s="6"/>
      <c r="Z196" s="6"/>
    </row>
    <row r="197">
      <c r="A197" s="2" t="s">
        <v>374</v>
      </c>
      <c r="B197" s="2" t="s">
        <v>375</v>
      </c>
      <c r="C197" s="7" t="str">
        <f>IFERROR(__xludf.DUMMYFUNCTION("GOOGLETRANSLATE(B197, ""ru"", ""no"")"),"Suksess! Det viste seg for å avkjøle CPUen og øke hastigheten på telefonen")</f>
        <v>Suksess! Det viste seg for å avkjøle CPUen og øke hastigheten på telefonen</v>
      </c>
      <c r="D197" s="7" t="str">
        <f>IFERROR(__xludf.DUMMYFUNCTION("GOOGLETRANSLATE(B197, ""ru"", ""tl"")"),"Tagumpay! Ito ay naka-cool ang CPU at pabilisin ang telepono")</f>
        <v>Tagumpay! Ito ay naka-cool ang CPU at pabilisin ang telepono</v>
      </c>
      <c r="E197" s="8" t="str">
        <f>IFERROR(__xludf.DUMMYFUNCTION("GOOGLETRANSLATE(B197, ""ru"", ""ja"")"),"成功！ CPUを冷却して電話をかけることができました")</f>
        <v>成功！ CPUを冷却して電話をかけることができました</v>
      </c>
      <c r="F197" s="6"/>
      <c r="G197" s="6"/>
      <c r="H197" s="6"/>
      <c r="I197" s="6"/>
      <c r="J197" s="6"/>
      <c r="K197" s="6"/>
      <c r="L197" s="6"/>
      <c r="M197" s="6"/>
      <c r="N197" s="6"/>
      <c r="O197" s="6"/>
      <c r="P197" s="6"/>
      <c r="Q197" s="6"/>
      <c r="R197" s="6"/>
      <c r="S197" s="6"/>
      <c r="T197" s="6"/>
      <c r="U197" s="6"/>
      <c r="V197" s="6"/>
      <c r="W197" s="6"/>
      <c r="X197" s="6"/>
      <c r="Y197" s="6"/>
      <c r="Z197" s="6"/>
    </row>
    <row r="198">
      <c r="A198" s="2" t="s">
        <v>376</v>
      </c>
      <c r="B198" s="2" t="s">
        <v>377</v>
      </c>
      <c r="C198" s="7" t="str">
        <f>IFERROR(__xludf.DUMMYFUNCTION("GOOGLETRANSLATE(B198, ""ru"", ""no"")"),"Det er på tide å slå på strømsparingsmodus.")</f>
        <v>Det er på tide å slå på strømsparingsmodus.</v>
      </c>
      <c r="D198" s="7" t="str">
        <f>IFERROR(__xludf.DUMMYFUNCTION("GOOGLETRANSLATE(B198, ""ru"", ""tl"")"),"Panahon na upang i-on ang mode sa pag-save ng kapangyarihan.")</f>
        <v>Panahon na upang i-on ang mode sa pag-save ng kapangyarihan.</v>
      </c>
      <c r="E198" s="8" t="str">
        <f>IFERROR(__xludf.DUMMYFUNCTION("GOOGLETRANSLATE(B198, ""ru"", ""ja"")"),"省電力モードをオンにする時が来ました。")</f>
        <v>省電力モードをオンにする時が来ました。</v>
      </c>
      <c r="F198" s="6"/>
      <c r="G198" s="6"/>
      <c r="H198" s="6"/>
      <c r="I198" s="6"/>
      <c r="J198" s="6"/>
      <c r="K198" s="6"/>
      <c r="L198" s="6"/>
      <c r="M198" s="6"/>
      <c r="N198" s="6"/>
      <c r="O198" s="6"/>
      <c r="P198" s="6"/>
      <c r="Q198" s="6"/>
      <c r="R198" s="6"/>
      <c r="S198" s="6"/>
      <c r="T198" s="6"/>
      <c r="U198" s="6"/>
      <c r="V198" s="6"/>
      <c r="W198" s="6"/>
      <c r="X198" s="6"/>
      <c r="Y198" s="6"/>
      <c r="Z198" s="6"/>
    </row>
    <row r="199">
      <c r="A199" s="2" t="s">
        <v>378</v>
      </c>
      <c r="B199" s="2" t="s">
        <v>379</v>
      </c>
      <c r="C199" s="7" t="str">
        <f>IFERROR(__xludf.DUMMYFUNCTION("GOOGLETRANSLATE(B199, ""ru"", ""no"")"),"10096s trenger tilgang til 10046 visning av meldinger10047 slik at du kan velge mellom hvilke programmer du ikke vil motta varsler10097")</f>
        <v>10096s trenger tilgang til 10046 visning av meldinger10047 slik at du kan velge mellom hvilke programmer du ikke vil motta varsler10097</v>
      </c>
      <c r="D199" s="7" t="str">
        <f>IFERROR(__xludf.DUMMYFUNCTION("GOOGLETRANSLATE(B199, ""ru"", ""tl"")"),"Ang 10096s ay nangangailangan ng access sa 10046 view ng iyong mga notification10047 upang maaari mong piliin kung saan ang mga application na hindi mo nais na makatanggap ng mga notification10097")</f>
        <v>Ang 10096s ay nangangailangan ng access sa 10046 view ng iyong mga notification10047 upang maaari mong piliin kung saan ang mga application na hindi mo nais na makatanggap ng mga notification10097</v>
      </c>
      <c r="E199" s="8" t="str">
        <f>IFERROR(__xludf.DUMMYFUNCTION("GOOGLETRANSLATE(B199, ""ru"", ""ja"")"),"10096Sは、Notifications10047の10046ビューにアクセスする必要があるため、通知を受け取りたくないアプリケーションから選択できます。")</f>
        <v>10096Sは、Notifications10047の10046ビューにアクセスする必要があるため、通知を受け取りたくないアプリケーションから選択できます。</v>
      </c>
      <c r="F199" s="6"/>
      <c r="G199" s="6"/>
      <c r="H199" s="6"/>
      <c r="I199" s="6"/>
      <c r="J199" s="6"/>
      <c r="K199" s="6"/>
      <c r="L199" s="6"/>
      <c r="M199" s="6"/>
      <c r="N199" s="6"/>
      <c r="O199" s="6"/>
      <c r="P199" s="6"/>
      <c r="Q199" s="6"/>
      <c r="R199" s="6"/>
      <c r="S199" s="6"/>
      <c r="T199" s="6"/>
      <c r="U199" s="6"/>
      <c r="V199" s="6"/>
      <c r="W199" s="6"/>
      <c r="X199" s="6"/>
      <c r="Y199" s="6"/>
      <c r="Z199" s="6"/>
    </row>
    <row r="200">
      <c r="A200" s="2" t="s">
        <v>380</v>
      </c>
      <c r="B200" s="2" t="s">
        <v>381</v>
      </c>
      <c r="C200" s="7" t="str">
        <f>IFERROR(__xludf.DUMMYFUNCTION("GOOGLETRANSLATE(B200, ""ru"", ""no"")"),"Velkommen til")</f>
        <v>Velkommen til</v>
      </c>
      <c r="D200" s="7" t="str">
        <f>IFERROR(__xludf.DUMMYFUNCTION("GOOGLETRANSLATE(B200, ""ru"", ""tl"")"),"Maligayang pagdating sa")</f>
        <v>Maligayang pagdating sa</v>
      </c>
      <c r="E200" s="8" t="str">
        <f>IFERROR(__xludf.DUMMYFUNCTION("GOOGLETRANSLATE(B200, ""ru"", ""ja"")"),"歓迎する")</f>
        <v>歓迎する</v>
      </c>
      <c r="F200" s="6"/>
      <c r="G200" s="6"/>
      <c r="H200" s="6"/>
      <c r="I200" s="6"/>
      <c r="J200" s="6"/>
      <c r="K200" s="6"/>
      <c r="L200" s="6"/>
      <c r="M200" s="6"/>
      <c r="N200" s="6"/>
      <c r="O200" s="6"/>
      <c r="P200" s="6"/>
      <c r="Q200" s="6"/>
      <c r="R200" s="6"/>
      <c r="S200" s="6"/>
      <c r="T200" s="6"/>
      <c r="U200" s="6"/>
      <c r="V200" s="6"/>
      <c r="W200" s="6"/>
      <c r="X200" s="6"/>
      <c r="Y200" s="6"/>
      <c r="Z200" s="6"/>
    </row>
    <row r="201">
      <c r="A201" s="2" t="s">
        <v>382</v>
      </c>
      <c r="B201" s="2" t="s">
        <v>383</v>
      </c>
      <c r="C201" s="7" t="str">
        <f>IFERROR(__xludf.DUMMYFUNCTION("GOOGLETRANSLATE(B201, ""ru"", ""no"")"),"Denne avhengigheten har tilgang til dataene dine, som representerer høy risiko for personvernet ditt.")</f>
        <v>Denne avhengigheten har tilgang til dataene dine, som representerer høy risiko for personvernet ditt.</v>
      </c>
      <c r="D201" s="7" t="str">
        <f>IFERROR(__xludf.DUMMYFUNCTION("GOOGLETRANSLATE(B201, ""ru"", ""tl"")"),"Ang addiction na ito ay may access sa iyong data, na kumakatawan sa mataas na panganib ng iyong privacy.")</f>
        <v>Ang addiction na ito ay may access sa iyong data, na kumakatawan sa mataas na panganib ng iyong privacy.</v>
      </c>
      <c r="E201" s="8" t="str">
        <f>IFERROR(__xludf.DUMMYFUNCTION("GOOGLETRANSLATE(B201, ""ru"", ""ja"")"),"この中毒はあなたのデータにアクセスしています。これはあなたのプライバシーの高いリスクを表します。")</f>
        <v>この中毒はあなたのデータにアクセスしています。これはあなたのプライバシーの高いリスクを表します。</v>
      </c>
      <c r="F201" s="6"/>
      <c r="G201" s="6"/>
      <c r="H201" s="6"/>
      <c r="I201" s="6"/>
      <c r="J201" s="6"/>
      <c r="K201" s="6"/>
      <c r="L201" s="6"/>
      <c r="M201" s="6"/>
      <c r="N201" s="6"/>
      <c r="O201" s="6"/>
      <c r="P201" s="6"/>
      <c r="Q201" s="6"/>
      <c r="R201" s="6"/>
      <c r="S201" s="6"/>
      <c r="T201" s="6"/>
      <c r="U201" s="6"/>
      <c r="V201" s="6"/>
      <c r="W201" s="6"/>
      <c r="X201" s="6"/>
      <c r="Y201" s="6"/>
      <c r="Z201" s="6"/>
    </row>
    <row r="202">
      <c r="A202" s="2" t="s">
        <v>384</v>
      </c>
      <c r="B202" s="2" t="s">
        <v>385</v>
      </c>
      <c r="C202" s="7" t="str">
        <f>IFERROR(__xludf.DUMMYFUNCTION("GOOGLETRANSLATE(B202, ""ru"", ""no"")"),"Akselerere arbeid")</f>
        <v>Akselerere arbeid</v>
      </c>
      <c r="D202" s="7" t="str">
        <f>IFERROR(__xludf.DUMMYFUNCTION("GOOGLETRANSLATE(B202, ""ru"", ""tl"")"),"Pabilisin ang trabaho")</f>
        <v>Pabilisin ang trabaho</v>
      </c>
      <c r="E202" s="8" t="str">
        <f>IFERROR(__xludf.DUMMYFUNCTION("GOOGLETRANSLATE(B202, ""ru"", ""ja"")"),"仕事を加速します")</f>
        <v>仕事を加速します</v>
      </c>
      <c r="F202" s="6"/>
      <c r="G202" s="6"/>
      <c r="H202" s="6"/>
      <c r="I202" s="6"/>
      <c r="J202" s="6"/>
      <c r="K202" s="6"/>
      <c r="L202" s="6"/>
      <c r="M202" s="6"/>
      <c r="N202" s="6"/>
      <c r="O202" s="6"/>
      <c r="P202" s="6"/>
      <c r="Q202" s="6"/>
      <c r="R202" s="6"/>
      <c r="S202" s="6"/>
      <c r="T202" s="6"/>
      <c r="U202" s="6"/>
      <c r="V202" s="6"/>
      <c r="W202" s="6"/>
      <c r="X202" s="6"/>
      <c r="Y202" s="6"/>
      <c r="Z202" s="6"/>
    </row>
    <row r="203">
      <c r="A203" s="2" t="s">
        <v>386</v>
      </c>
      <c r="B203" s="2" t="s">
        <v>387</v>
      </c>
      <c r="C203" s="7" t="str">
        <f>IFERROR(__xludf.DUMMYFUNCTION("GOOGLETRANSLATE(B203, ""ru"", ""no"")"),"Før rengjøring igjen et annet trinn")</f>
        <v>Før rengjøring igjen et annet trinn</v>
      </c>
      <c r="D203" s="7" t="str">
        <f>IFERROR(__xludf.DUMMYFUNCTION("GOOGLETRANSLATE(B203, ""ru"", ""tl"")"),"Bago linisin ang kaliwa ng isa pang hakbang")</f>
        <v>Bago linisin ang kaliwa ng isa pang hakbang</v>
      </c>
      <c r="E203" s="8" t="str">
        <f>IFERROR(__xludf.DUMMYFUNCTION("GOOGLETRANSLATE(B203, ""ru"", ""ja"")"),"掃除する前にもう一つのステップを残しました")</f>
        <v>掃除する前にもう一つのステップを残しました</v>
      </c>
      <c r="F203" s="6"/>
      <c r="G203" s="6"/>
      <c r="H203" s="6"/>
      <c r="I203" s="6"/>
      <c r="J203" s="6"/>
      <c r="K203" s="6"/>
      <c r="L203" s="6"/>
      <c r="M203" s="6"/>
      <c r="N203" s="6"/>
      <c r="O203" s="6"/>
      <c r="P203" s="6"/>
      <c r="Q203" s="6"/>
      <c r="R203" s="6"/>
      <c r="S203" s="6"/>
      <c r="T203" s="6"/>
      <c r="U203" s="6"/>
      <c r="V203" s="6"/>
      <c r="W203" s="6"/>
      <c r="X203" s="6"/>
      <c r="Y203" s="6"/>
      <c r="Z203" s="6"/>
    </row>
    <row r="204">
      <c r="A204" s="2" t="s">
        <v>388</v>
      </c>
      <c r="B204" s="2" t="s">
        <v>168</v>
      </c>
      <c r="C204" s="7" t="str">
        <f>IFERROR(__xludf.DUMMYFUNCTION("GOOGLETRANSLATE(B204, ""ru"", ""no"")"),"Tomme mapper")</f>
        <v>Tomme mapper</v>
      </c>
      <c r="D204" s="7" t="str">
        <f>IFERROR(__xludf.DUMMYFUNCTION("GOOGLETRANSLATE(B204, ""ru"", ""tl"")"),"Empty folder.")</f>
        <v>Empty folder.</v>
      </c>
      <c r="E204" s="8" t="str">
        <f>IFERROR(__xludf.DUMMYFUNCTION("GOOGLETRANSLATE(B204, ""ru"", ""ja"")"),"空のフォルダ")</f>
        <v>空のフォルダ</v>
      </c>
      <c r="F204" s="6"/>
      <c r="G204" s="6"/>
      <c r="H204" s="6"/>
      <c r="I204" s="6"/>
      <c r="J204" s="6"/>
      <c r="K204" s="6"/>
      <c r="L204" s="6"/>
      <c r="M204" s="6"/>
      <c r="N204" s="6"/>
      <c r="O204" s="6"/>
      <c r="P204" s="6"/>
      <c r="Q204" s="6"/>
      <c r="R204" s="6"/>
      <c r="S204" s="6"/>
      <c r="T204" s="6"/>
      <c r="U204" s="6"/>
      <c r="V204" s="6"/>
      <c r="W204" s="6"/>
      <c r="X204" s="6"/>
      <c r="Y204" s="6"/>
      <c r="Z204" s="6"/>
    </row>
    <row r="205">
      <c r="A205" s="2" t="s">
        <v>389</v>
      </c>
      <c r="B205" s="2" t="s">
        <v>390</v>
      </c>
      <c r="C205" s="7" t="str">
        <f>IFERROR(__xludf.DUMMYFUNCTION("GOOGLETRANSLATE(B205, ""ru"", ""no"")"),"Vi trenger tillatelse")</f>
        <v>Vi trenger tillatelse</v>
      </c>
      <c r="D205" s="7" t="str">
        <f>IFERROR(__xludf.DUMMYFUNCTION("GOOGLETRANSLATE(B205, ""ru"", ""tl"")"),"Kailangan namin ng pahintulot")</f>
        <v>Kailangan namin ng pahintulot</v>
      </c>
      <c r="E205" s="8" t="str">
        <f>IFERROR(__xludf.DUMMYFUNCTION("GOOGLETRANSLATE(B205, ""ru"", ""ja"")"),"許可が必要です")</f>
        <v>許可が必要です</v>
      </c>
      <c r="F205" s="6"/>
      <c r="G205" s="6"/>
      <c r="H205" s="6"/>
      <c r="I205" s="6"/>
      <c r="J205" s="6"/>
      <c r="K205" s="6"/>
      <c r="L205" s="6"/>
      <c r="M205" s="6"/>
      <c r="N205" s="6"/>
      <c r="O205" s="6"/>
      <c r="P205" s="6"/>
      <c r="Q205" s="6"/>
      <c r="R205" s="6"/>
      <c r="S205" s="6"/>
      <c r="T205" s="6"/>
      <c r="U205" s="6"/>
      <c r="V205" s="6"/>
      <c r="W205" s="6"/>
      <c r="X205" s="6"/>
      <c r="Y205" s="6"/>
      <c r="Z205" s="6"/>
    </row>
    <row r="206">
      <c r="A206" s="2" t="s">
        <v>391</v>
      </c>
      <c r="B206" s="2" t="s">
        <v>392</v>
      </c>
      <c r="C206" s="7" t="str">
        <f>IFERROR(__xludf.DUMMYFUNCTION("GOOGLETRANSLATE(B206, ""ru"", ""no"")"),"Skriv i teknisk støtte")</f>
        <v>Skriv i teknisk støtte</v>
      </c>
      <c r="D206" s="7" t="str">
        <f>IFERROR(__xludf.DUMMYFUNCTION("GOOGLETRANSLATE(B206, ""ru"", ""tl"")"),"Sumulat sa teknikal na suporta")</f>
        <v>Sumulat sa teknikal na suporta</v>
      </c>
      <c r="E206" s="8" t="str">
        <f>IFERROR(__xludf.DUMMYFUNCTION("GOOGLETRANSLATE(B206, ""ru"", ""ja"")"),"テクニカルサポートで書く")</f>
        <v>テクニカルサポートで書く</v>
      </c>
      <c r="F206" s="6"/>
      <c r="G206" s="6"/>
      <c r="H206" s="6"/>
      <c r="I206" s="6"/>
      <c r="J206" s="6"/>
      <c r="K206" s="6"/>
      <c r="L206" s="6"/>
      <c r="M206" s="6"/>
      <c r="N206" s="6"/>
      <c r="O206" s="6"/>
      <c r="P206" s="6"/>
      <c r="Q206" s="6"/>
      <c r="R206" s="6"/>
      <c r="S206" s="6"/>
      <c r="T206" s="6"/>
      <c r="U206" s="6"/>
      <c r="V206" s="6"/>
      <c r="W206" s="6"/>
      <c r="X206" s="6"/>
      <c r="Y206" s="6"/>
      <c r="Z206" s="6"/>
    </row>
    <row r="207">
      <c r="A207" s="2" t="s">
        <v>393</v>
      </c>
      <c r="B207" s="2" t="s">
        <v>394</v>
      </c>
      <c r="C207" s="7" t="str">
        <f>IFERROR(__xludf.DUMMYFUNCTION("GOOGLETRANSLATE(B207, ""ru"", ""no"")"),"Tilleggsinnstillinger")</f>
        <v>Tilleggsinnstillinger</v>
      </c>
      <c r="D207" s="7" t="str">
        <f>IFERROR(__xludf.DUMMYFUNCTION("GOOGLETRANSLATE(B207, ""ru"", ""tl"")"),"Karagdagang mga setting")</f>
        <v>Karagdagang mga setting</v>
      </c>
      <c r="E207" s="8" t="str">
        <f>IFERROR(__xludf.DUMMYFUNCTION("GOOGLETRANSLATE(B207, ""ru"", ""ja"")"),"追加の設定")</f>
        <v>追加の設定</v>
      </c>
      <c r="F207" s="6"/>
      <c r="G207" s="6"/>
      <c r="H207" s="6"/>
      <c r="I207" s="6"/>
      <c r="J207" s="6"/>
      <c r="K207" s="6"/>
      <c r="L207" s="6"/>
      <c r="M207" s="6"/>
      <c r="N207" s="6"/>
      <c r="O207" s="6"/>
      <c r="P207" s="6"/>
      <c r="Q207" s="6"/>
      <c r="R207" s="6"/>
      <c r="S207" s="6"/>
      <c r="T207" s="6"/>
      <c r="U207" s="6"/>
      <c r="V207" s="6"/>
      <c r="W207" s="6"/>
      <c r="X207" s="6"/>
      <c r="Y207" s="6"/>
      <c r="Z207" s="6"/>
    </row>
    <row r="208">
      <c r="A208" s="2" t="s">
        <v>395</v>
      </c>
      <c r="B208" s="2" t="s">
        <v>396</v>
      </c>
      <c r="C208" s="7" t="str">
        <f>IFERROR(__xludf.DUMMYFUNCTION("GOOGLETRANSLATE(B208, ""ru"", ""no"")"),"Frekvensen av varsler")</f>
        <v>Frekvensen av varsler</v>
      </c>
      <c r="D208" s="7" t="str">
        <f>IFERROR(__xludf.DUMMYFUNCTION("GOOGLETRANSLATE(B208, ""ru"", ""tl"")"),"Dalas ng mga notification")</f>
        <v>Dalas ng mga notification</v>
      </c>
      <c r="E208" s="8" t="str">
        <f>IFERROR(__xludf.DUMMYFUNCTION("GOOGLETRANSLATE(B208, ""ru"", ""ja"")"),"通知の頻度")</f>
        <v>通知の頻度</v>
      </c>
      <c r="F208" s="6"/>
      <c r="G208" s="6"/>
      <c r="H208" s="6"/>
      <c r="I208" s="6"/>
      <c r="J208" s="6"/>
      <c r="K208" s="6"/>
      <c r="L208" s="6"/>
      <c r="M208" s="6"/>
      <c r="N208" s="6"/>
      <c r="O208" s="6"/>
      <c r="P208" s="6"/>
      <c r="Q208" s="6"/>
      <c r="R208" s="6"/>
      <c r="S208" s="6"/>
      <c r="T208" s="6"/>
      <c r="U208" s="6"/>
      <c r="V208" s="6"/>
      <c r="W208" s="6"/>
      <c r="X208" s="6"/>
      <c r="Y208" s="6"/>
      <c r="Z208" s="6"/>
    </row>
    <row r="209">
      <c r="A209" s="2" t="s">
        <v>397</v>
      </c>
      <c r="B209" s="2" t="s">
        <v>398</v>
      </c>
      <c r="C209" s="7" t="str">
        <f>IFERROR(__xludf.DUMMYFUNCTION("GOOGLETRANSLATE(B209, ""ru"", ""no"")"),"Bruk på skjema")</f>
        <v>Bruk på skjema</v>
      </c>
      <c r="D209" s="7" t="str">
        <f>IFERROR(__xludf.DUMMYFUNCTION("GOOGLETRANSLATE(B209, ""ru"", ""tl"")"),"Gamitin sa iskedyul")</f>
        <v>Gamitin sa iskedyul</v>
      </c>
      <c r="E209" s="8" t="str">
        <f>IFERROR(__xludf.DUMMYFUNCTION("GOOGLETRANSLATE(B209, ""ru"", ""ja"")"),"スケジュールで使用")</f>
        <v>スケジュールで使用</v>
      </c>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B164"/>
  </hyperlinks>
  <drawing r:id="rId2"/>
</worksheet>
</file>