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2C625CDA-FEF1-46B5-A603-AE16DEB0E2BE}" xr6:coauthVersionLast="45" xr6:coauthVersionMax="45" xr10:uidLastSave="{00000000-0000-0000-0000-000000000000}"/>
  <bookViews>
    <workbookView xWindow="3720" yWindow="570" windowWidth="25080" windowHeight="15030"/>
  </bookViews>
  <sheets>
    <sheet name="Emission_CO2TOT1" sheetId="3" r:id="rId1"/>
    <sheet name="bound" sheetId="1" r:id="rId2"/>
    <sheet name="EmisNonEU" sheetId="4" r:id="rId3"/>
    <sheet name="HR" sheetId="9" r:id="rId4"/>
    <sheet name="IS" sheetId="10" r:id="rId5"/>
    <sheet name="NO" sheetId="11" r:id="rId6"/>
    <sheet name="CH" sheetId="12" r:id="rId7"/>
    <sheet name="EU28" sheetId="14" r:id="rId8"/>
  </sheets>
  <externalReferences>
    <externalReference r:id="rId9"/>
    <externalReference r:id="rId10"/>
    <externalReference r:id="rId11"/>
  </externalReferences>
  <definedNames>
    <definedName name="CRF_CountryName">[1]Sheet1!$C$4</definedName>
    <definedName name="CRF_InventoryYear">[1]Sheet1!$C$6</definedName>
    <definedName name="CRF_Status">[2]Information!#REF!</definedName>
    <definedName name="CRF_Submission">[1]Sheet1!$C$8</definedName>
    <definedName name="CRF_Summary1_A_Main">#REF!</definedName>
    <definedName name="CRF_Summary1_A_Range1">#REF!</definedName>
    <definedName name="CRF_Summary2_Main">#REF!</definedName>
    <definedName name="CRF_Summary2_Range1">#REF!</definedName>
    <definedName name="CRF_Table10s1_Dyn10">[1]Table10!#REF!</definedName>
    <definedName name="CRF_Table10s1_Dyn11">[1]Table10!#REF!</definedName>
    <definedName name="CRF_Table10s1_Dyn12">[1]Table10!#REF!</definedName>
    <definedName name="CRF_Table10s1_Dyn13">[1]Table10!#REF!</definedName>
    <definedName name="CRF_Table10s1_Dyn14">[1]Table10!#REF!</definedName>
    <definedName name="CRF_Table10s1_Dyn15">[1]Table10!#REF!</definedName>
    <definedName name="CRF_Table10s1_Dyn16">[1]Table10!#REF!</definedName>
    <definedName name="CRF_Table10s1_Dyn17">[1]Table10!#REF!</definedName>
    <definedName name="CRF_Table10s1_Dyn18">[1]Table10!#REF!</definedName>
    <definedName name="CRF_Table10s1_Dyn19">[1]Table10!#REF!</definedName>
    <definedName name="CRF_Table10s1_Dyn20">[1]Table10!#REF!</definedName>
    <definedName name="CRF_Table10s1_Dyn21">[1]Table10!#REF!</definedName>
    <definedName name="CRF_Table10s1_Dyn22">[1]Table10!#REF!</definedName>
    <definedName name="CRF_Title">[2]Information!#REF!</definedName>
    <definedName name="KP_5_KP_ADD">'[3]5(KP)'!#REF!</definedName>
    <definedName name="KP_5_KP_I_A11_2a">#REF!</definedName>
    <definedName name="KP_5_KP_I_A11_FORMULA_HEADER_ID">#REF!</definedName>
    <definedName name="KP_5_KP_I_A11_IDSUB_2a2b">#REF!</definedName>
    <definedName name="KP_5_KP_I_A11_LOCKCELLS">#REF!</definedName>
    <definedName name="KP_5_KP_I_A12_FORMULA_HEADER_ID">#REF!</definedName>
    <definedName name="KP_5_KP_I_A12_IDSUB_2a2b">#REF!</definedName>
    <definedName name="KP_5_KP_I_A12_LOCKCELLS">#REF!</definedName>
    <definedName name="KP_5_KP_I_A13_FORMULA_HEADER_ID">#REF!</definedName>
    <definedName name="KP_5_KP_I_A13_IDSUB_2a2b">#REF!</definedName>
    <definedName name="KP_5_KP_I_A13_LOCKCELLS">#REF!</definedName>
    <definedName name="KP_5_KP_I_A2_FORMULA_HEADER_ID">#REF!</definedName>
    <definedName name="KP_5_KP_I_A2_LOCKCELLS">#REF!</definedName>
    <definedName name="KP_5_KP_I_A21_FORMULA_HEADER_ID">#REF!</definedName>
    <definedName name="KP_5_KP_I_A21_LOCKCELLS">#REF!</definedName>
    <definedName name="KP_5_KP_I_B1_FORMULA_HEADER_ID">#REF!</definedName>
    <definedName name="KP_5_KP_I_B1_LOCKCELLS">#REF!</definedName>
    <definedName name="KP_5_KP_I_B2_ADD">'[3]5(KP-I)B.2'!#REF!</definedName>
    <definedName name="KP_5_KP_I_B2_FORMULA_HEADER_ID">#REF!</definedName>
    <definedName name="KP_5_KP_I_B2_IDSUB">'[3]5(KP-I)B.2'!#REF!</definedName>
    <definedName name="KP_5_KP_I_B2_LOCKCELLS">#REF!</definedName>
    <definedName name="KP_5_KP_I_B3_ADD">'[3]5(KP-I)B.3'!#REF!</definedName>
    <definedName name="KP_5_KP_I_B3_FORMULA_HEADER_ID">#REF!</definedName>
    <definedName name="KP_5_KP_I_B3_IDSUB">'[3]5(KP-I)B.3'!#REF!</definedName>
    <definedName name="KP_5_KP_I_B3_LOCKCELLS">#REF!</definedName>
    <definedName name="KP_5_KP_I_B4_ADD">'[3]5(KP-I)B.4'!#REF!</definedName>
    <definedName name="KP_5_KP_I_B4_FORMULA_HEADER_ID">#REF!</definedName>
    <definedName name="KP_5_KP_I_B4_IDSUB">'[3]5(KP-I)B.4'!#REF!</definedName>
    <definedName name="KP_5_KP_I_B4_LOCKCELLS">#REF!</definedName>
    <definedName name="KP_5_KP_II_1_A11_DYN_REGION">#REF!</definedName>
    <definedName name="KP_5_KP_II_1_A11_DYNROWS">#REF!</definedName>
    <definedName name="KP_5_KP_II_1_A11_FORMULA_HEADER_ID">#REF!</definedName>
    <definedName name="KP_5_KP_II_1_A12_DYN_REGION">#REF!</definedName>
    <definedName name="KP_5_KP_II_1_A12_DYNROWS">#REF!</definedName>
    <definedName name="KP_5_KP_II_1_A12_FORMULA_HEADER_ID">#REF!</definedName>
    <definedName name="KP_5_KP_II_1_B1_DYN_REGION">#REF!</definedName>
    <definedName name="KP_5_KP_II_1_B1_DYNROWS">#REF!</definedName>
    <definedName name="KP_5_KP_II_1_B1_FORMULA_HEADER_ID">#REF!</definedName>
    <definedName name="KP_5_KP_II_2_B1_DYN_REGION">#REF!</definedName>
    <definedName name="KP_5_KP_II_2_B1_DYNROWS">#REF!</definedName>
    <definedName name="KP_5_KP_II_2_B1_FORMULA_HEADER_ID">#REF!</definedName>
    <definedName name="KP_5_KP_II_3_A2_DYN_REGION">#REF!</definedName>
    <definedName name="KP_5_KP_II_3_A2_DYNROWS">#REF!</definedName>
    <definedName name="KP_5_KP_II_3_A2_FORMULA_HEADER_ID">#REF!</definedName>
    <definedName name="KP_5_KP_II_3_A21_DYN_REGION">#REF!</definedName>
    <definedName name="KP_5_KP_II_3_A21_DYNROWS">#REF!</definedName>
    <definedName name="KP_5_KP_II_3_A21_FORMULA_HEADER_ID">#REF!</definedName>
    <definedName name="KP_5_KP_II_3_A21_IDCODE_HEADER">'[3]5(KP-II)3'!#REF!</definedName>
    <definedName name="KP_5_KP_II_3_ADD">'[3]5(KP-II)3'!#REF!</definedName>
    <definedName name="KP_5_KP_II_3_B2_DYN_REGION">#REF!</definedName>
    <definedName name="KP_5_KP_II_3_B2_DYNROWS">#REF!</definedName>
    <definedName name="KP_5_KP_II_3_B2_FORMULA_HEADER_ID">#REF!</definedName>
    <definedName name="KP_5_KP_II_3_B2_IDCODE_HEADER">'[3]5(KP-II)3'!#REF!</definedName>
    <definedName name="KP_5_KP_II_3_D15">'[3]5(KP-II)3'!#REF!</definedName>
    <definedName name="KP_5_KP_II_4_A11_DYN_REGION">#REF!</definedName>
    <definedName name="KP_5_KP_II_4_A11_DYNROWS">#REF!</definedName>
    <definedName name="KP_5_KP_II_4_A11_FORMULA_HEADER_ID">#REF!</definedName>
    <definedName name="KP_5_KP_II_4_A11_IDCODE">'[3]5(KP-II)4'!#REF!</definedName>
    <definedName name="KP_5_KP_II_4_A12_DYN_REGION">#REF!</definedName>
    <definedName name="KP_5_KP_II_4_A12_DYNROWS">#REF!</definedName>
    <definedName name="KP_5_KP_II_4_A12_FORMULA_HEADER_ID">#REF!</definedName>
    <definedName name="KP_5_KP_II_4_A12_IDCODE">'[3]5(KP-II)4'!#REF!</definedName>
    <definedName name="KP_5_KP_II_4_A2_DYN_REGION">#REF!</definedName>
    <definedName name="KP_5_KP_II_4_A2_DYNROWS">#REF!</definedName>
    <definedName name="KP_5_KP_II_4_A2_FORMULA_HEADER_ID">#REF!</definedName>
    <definedName name="KP_5_KP_II_4_A2_IDCODE">'[3]5(KP-II)4'!#REF!</definedName>
    <definedName name="KP_5_KP_II_4_ADD">'[3]5(KP-II)4'!#REF!</definedName>
    <definedName name="KP_5_KP_II_4_B1_DYN_REGION">#REF!</definedName>
    <definedName name="KP_5_KP_II_4_B1_DYNROWS">#REF!</definedName>
    <definedName name="KP_5_KP_II_4_B1_FORMULA_HEADER_ID">#REF!</definedName>
    <definedName name="KP_5_KP_II_4_B1_IDCODE">'[3]5(KP-II)4'!#REF!</definedName>
    <definedName name="KP_5_KP_II_4_B2_DYN_REGION">#REF!</definedName>
    <definedName name="KP_5_KP_II_4_B2_DYNROWS">#REF!</definedName>
    <definedName name="KP_5_KP_II_4_B2_FORMULA_HEADER_ID">#REF!</definedName>
    <definedName name="KP_5_KP_II_4_B2_IDCODE">'[3]5(KP-II)4'!#REF!</definedName>
    <definedName name="KP_5_KP_II_4_B3_DYN_REGION">#REF!</definedName>
    <definedName name="KP_5_KP_II_4_B3_DYNROWS">#REF!</definedName>
    <definedName name="KP_5_KP_II_4_B3_FORMULA_HEADER_ID">#REF!</definedName>
    <definedName name="KP_5_KP_II_4_B3_IDCODE">'[3]5(KP-II)4'!#REF!</definedName>
    <definedName name="KP_5_KP_II_4_B4_DYN_REGION">#REF!</definedName>
    <definedName name="KP_5_KP_II_4_B4_DYNROWS">#REF!</definedName>
    <definedName name="KP_5_KP_II_4_B4_FORMULA_HEADER_ID">#REF!</definedName>
    <definedName name="KP_5_KP_II_4_B4_IDCODE">'[3]5(KP-II)4'!#REF!</definedName>
    <definedName name="KP_5_KP_II_5_A11_DYN_REGION">#REF!</definedName>
    <definedName name="KP_5_KP_II_5_A11_DYNROWS">#REF!</definedName>
    <definedName name="KP_5_KP_II_5_A11_FORMULA_HEADER_ID">#REF!</definedName>
    <definedName name="KP_5_KP_II_5_A11_IDCODE">'[3]5(KP-II)5'!#REF!</definedName>
    <definedName name="KP_5_KP_II_5_A12_DYN_REGION">#REF!</definedName>
    <definedName name="KP_5_KP_II_5_A12_DYNROWS">#REF!</definedName>
    <definedName name="KP_5_KP_II_5_A12_FORMULA_HEADER_ID">#REF!</definedName>
    <definedName name="KP_5_KP_II_5_A12_IDCODE">'[3]5(KP-II)5'!#REF!</definedName>
    <definedName name="KP_5_KP_II_5_A12_IDCODE_HEADER">'[3]5(KP-II)5'!#REF!</definedName>
    <definedName name="KP_5_KP_II_5_A2_DYN_REGION">#REF!</definedName>
    <definedName name="KP_5_KP_II_5_A2_DYNROWS">#REF!</definedName>
    <definedName name="KP_5_KP_II_5_A2_FORMULA_HEADER_ID">#REF!</definedName>
    <definedName name="KP_5_KP_II_5_A2_IDCODE">'[3]5(KP-II)5'!#REF!</definedName>
    <definedName name="KP_5_KP_II_5_ADD">'[3]5(KP-II)5'!#REF!</definedName>
    <definedName name="KP_5_KP_II_5_B1_DYN_REGION">#REF!</definedName>
    <definedName name="KP_5_KP_II_5_B1_DYNROWS">#REF!</definedName>
    <definedName name="KP_5_KP_II_5_B1_FORMULA_HEADER_ID">#REF!</definedName>
    <definedName name="KP_5_KP_II_5_B1_IDCODE">'[3]5(KP-II)5'!#REF!</definedName>
    <definedName name="KP_5_KP_II_5_B1_IDCODE_HEADER">'[3]5(KP-II)5'!#REF!</definedName>
    <definedName name="KP_5_KP_II_5_B2_DYN_REGION">#REF!</definedName>
    <definedName name="KP_5_KP_II_5_B2_DYNROWS">#REF!</definedName>
    <definedName name="KP_5_KP_II_5_B2_FORMULA_HEADER_ID">#REF!</definedName>
    <definedName name="KP_5_KP_II_5_B2_IDCODE">'[3]5(KP-II)5'!#REF!</definedName>
    <definedName name="KP_5_KP_II_5_B3_DYN_REGION">#REF!</definedName>
    <definedName name="KP_5_KP_II_5_B3_DYNROWS">#REF!</definedName>
    <definedName name="KP_5_KP_II_5_B3_FORMULA_HEADER_ID">#REF!</definedName>
    <definedName name="KP_5_KP_II_5_B3_IDCODE">'[3]5(KP-II)5'!#REF!</definedName>
    <definedName name="KP_5_KP_II_5_B3_IDCODE_HEADER">'[3]5(KP-II)5'!#REF!</definedName>
    <definedName name="KP_5_KP_II_5_B4_DYN_REGION">#REF!</definedName>
    <definedName name="KP_5_KP_II_5_B4_DYNROWS">#REF!</definedName>
    <definedName name="KP_5_KP_II_5_B4_FORMULA_HEADER_ID">#REF!</definedName>
    <definedName name="KP_5_KP_II_5_B4_IDCODE">'[3]5(KP-II)5'!#REF!</definedName>
    <definedName name="KP_5_KP_II_5_H15">'[3]5(KP-II)5'!#REF!</definedName>
    <definedName name="KP_5_KP_II_5_H27">'[3]5(KP-II)5'!#REF!</definedName>
    <definedName name="KP_5_KP_II_5_H39">'[3]5(KP-II)5'!#REF!</definedName>
    <definedName name="KP_5_KP_II_5_I15">'[3]5(KP-II)5'!#REF!</definedName>
    <definedName name="KP_5_KP_II_5_I27">'[3]5(KP-II)5'!#REF!</definedName>
    <definedName name="KP_5_KP_II_5_I39">'[3]5(KP-II)5'!#REF!</definedName>
    <definedName name="KP_5_KP_II_5_J15">'[3]5(KP-II)5'!#REF!</definedName>
    <definedName name="KP_5_KP_II_5_J27">'[3]5(KP-II)5'!#REF!</definedName>
    <definedName name="KP_5_KP_II_5_J39">'[3]5(KP-II)5'!#REF!</definedName>
    <definedName name="KP_5_KP_INFO_DYN_REGION">#REF!</definedName>
    <definedName name="KP_5_KP_INFO_DYNROWS">#REF!</definedName>
    <definedName name="KP_5_KP_INFO_FORMULA_HEADER_ID">#REF!</definedName>
    <definedName name="KP_5_KP_INFO_IDCODE">'[3]5(KP)'!#REF!</definedName>
    <definedName name="KP_5KP_IA.1.3_A11_IDSUB">#REF!</definedName>
    <definedName name="KP_5KP_IA.1.3_Dyn1A111">#REF!</definedName>
    <definedName name="KP_Accounting_A1_DYN_REGION">#REF!</definedName>
    <definedName name="KP_Accounting_A1_DYNROWS">#REF!</definedName>
    <definedName name="KP_Accounting_A1_FORMULA_HEADER_ID">#REF!</definedName>
    <definedName name="KP_Accounting_A1_IDCODE">#REF!</definedName>
    <definedName name="KP_Accounting_A1_IDCODE_HEADER">#REF!</definedName>
    <definedName name="KP_Accounting_MAIN">#REF!</definedName>
    <definedName name="KP_Accounting_VALUE">#REF!</definedName>
    <definedName name="KP_NIR3_ADD">'[3]NIR-3'!#REF!</definedName>
    <definedName name="KP_NIR3_NEW">'[3]NIR-3'!#REF!</definedName>
    <definedName name="KP_NIR3_VALUE">'[3]NIR-3'!$C$7:$F$8,'[3]NIR-3'!$A$8:$B$8</definedName>
    <definedName name="PWD">#REF!</definedName>
    <definedName name="SetEntryCellsEmpty">#REF!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[2]Summary2!#REF!</definedName>
    <definedName name="Sheet59Range1">#REF!</definedName>
    <definedName name="Sheet59Range2">#REF!</definedName>
    <definedName name="Sheet59Range3">#REF!</definedName>
    <definedName name="Sheet8Range2">'[2]Table1.A(c)'!#REF!</definedName>
    <definedName name="Validat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5" i="4" l="1"/>
  <c r="B44" i="4"/>
  <c r="B43" i="4"/>
  <c r="B42" i="4"/>
  <c r="B46" i="4" s="1"/>
  <c r="B47" i="4" s="1"/>
  <c r="A114"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B21" i="4"/>
  <c r="B20" i="4"/>
  <c r="B19" i="4"/>
  <c r="B36" i="4"/>
  <c r="B10" i="4" s="1"/>
  <c r="D10" i="4" s="1"/>
  <c r="B35" i="4"/>
  <c r="B9" i="4" s="1"/>
  <c r="D9" i="4" s="1"/>
  <c r="B34" i="4"/>
  <c r="B33" i="4"/>
  <c r="B37" i="4" s="1"/>
  <c r="B38" i="4" s="1"/>
  <c r="B18" i="4"/>
  <c r="B7" i="4"/>
  <c r="D7" i="4"/>
  <c r="X82" i="14"/>
  <c r="W82" i="14"/>
  <c r="V82" i="14"/>
  <c r="U82" i="14"/>
  <c r="T82" i="14"/>
  <c r="S82" i="14"/>
  <c r="R82" i="14"/>
  <c r="Q82" i="14"/>
  <c r="P82" i="14"/>
  <c r="O82" i="14"/>
  <c r="N82" i="14"/>
  <c r="M82" i="14"/>
  <c r="L82" i="14"/>
  <c r="K82" i="14"/>
  <c r="J82" i="14"/>
  <c r="I82" i="14"/>
  <c r="H82" i="14"/>
  <c r="G82" i="14"/>
  <c r="F82" i="14"/>
  <c r="E82" i="14"/>
  <c r="D82" i="14"/>
  <c r="C82" i="14"/>
  <c r="B82" i="14"/>
  <c r="A82" i="14"/>
  <c r="X81" i="14"/>
  <c r="W81" i="14"/>
  <c r="V81" i="14"/>
  <c r="U81" i="14"/>
  <c r="T81" i="14"/>
  <c r="S81" i="14"/>
  <c r="R81" i="14"/>
  <c r="Q81" i="14"/>
  <c r="P81" i="14"/>
  <c r="O81" i="14"/>
  <c r="N81" i="14"/>
  <c r="M81" i="14"/>
  <c r="L81" i="14"/>
  <c r="K81" i="14"/>
  <c r="J81" i="14"/>
  <c r="I81" i="14"/>
  <c r="H81" i="14"/>
  <c r="G81" i="14"/>
  <c r="F81" i="14"/>
  <c r="E81" i="14"/>
  <c r="D81" i="14"/>
  <c r="C81" i="14"/>
  <c r="B81" i="14"/>
  <c r="A81" i="14"/>
  <c r="X80" i="14"/>
  <c r="W80" i="14"/>
  <c r="V80" i="14"/>
  <c r="U80" i="14"/>
  <c r="T80" i="14"/>
  <c r="S80" i="14"/>
  <c r="R80" i="14"/>
  <c r="Q80" i="14"/>
  <c r="P80" i="14"/>
  <c r="O80" i="14"/>
  <c r="N80" i="14"/>
  <c r="M80" i="14"/>
  <c r="L80" i="14"/>
  <c r="K80" i="14"/>
  <c r="J80" i="14"/>
  <c r="I80" i="14"/>
  <c r="H80" i="14"/>
  <c r="G80" i="14"/>
  <c r="F80" i="14"/>
  <c r="E80" i="14"/>
  <c r="D80" i="14"/>
  <c r="C80" i="14"/>
  <c r="B80" i="14"/>
  <c r="A80" i="14"/>
  <c r="X79" i="14"/>
  <c r="W79" i="14"/>
  <c r="V79" i="14"/>
  <c r="U79" i="14"/>
  <c r="T79" i="14"/>
  <c r="S79" i="14"/>
  <c r="R79" i="14"/>
  <c r="Q79" i="14"/>
  <c r="P79" i="14"/>
  <c r="O79" i="14"/>
  <c r="N79" i="14"/>
  <c r="M79" i="14"/>
  <c r="L79" i="14"/>
  <c r="K79" i="14"/>
  <c r="J79" i="14"/>
  <c r="I79" i="14"/>
  <c r="H79" i="14"/>
  <c r="G79" i="14"/>
  <c r="F79" i="14"/>
  <c r="E79" i="14"/>
  <c r="D79" i="14"/>
  <c r="C79" i="14"/>
  <c r="B79" i="14"/>
  <c r="A79" i="14"/>
  <c r="X78" i="14"/>
  <c r="W78" i="14"/>
  <c r="V78" i="14"/>
  <c r="U78" i="14"/>
  <c r="T78" i="14"/>
  <c r="S78" i="14"/>
  <c r="R78" i="14"/>
  <c r="Q78" i="14"/>
  <c r="P78" i="14"/>
  <c r="O78" i="14"/>
  <c r="N78" i="14"/>
  <c r="M78" i="14"/>
  <c r="L78" i="14"/>
  <c r="K78" i="14"/>
  <c r="J78" i="14"/>
  <c r="I78" i="14"/>
  <c r="H78" i="14"/>
  <c r="G78" i="14"/>
  <c r="F78" i="14"/>
  <c r="E78" i="14"/>
  <c r="D78" i="14"/>
  <c r="C78" i="14"/>
  <c r="B78" i="14"/>
  <c r="A78" i="14"/>
  <c r="X77" i="14"/>
  <c r="W77" i="14"/>
  <c r="V77" i="14"/>
  <c r="U77" i="14"/>
  <c r="T77" i="14"/>
  <c r="S77" i="14"/>
  <c r="R77" i="14"/>
  <c r="Q77" i="14"/>
  <c r="P77" i="14"/>
  <c r="O77" i="14"/>
  <c r="N77" i="14"/>
  <c r="M77" i="14"/>
  <c r="L77" i="14"/>
  <c r="K77" i="14"/>
  <c r="J77" i="14"/>
  <c r="I77" i="14"/>
  <c r="H77" i="14"/>
  <c r="G77" i="14"/>
  <c r="F77" i="14"/>
  <c r="E77" i="14"/>
  <c r="D77" i="14"/>
  <c r="C77" i="14"/>
  <c r="B77" i="14"/>
  <c r="A77" i="14"/>
  <c r="X76" i="14"/>
  <c r="W76" i="14"/>
  <c r="V76" i="14"/>
  <c r="U76" i="14"/>
  <c r="T76" i="14"/>
  <c r="S76" i="14"/>
  <c r="R76" i="14"/>
  <c r="Q76" i="14"/>
  <c r="P76" i="14"/>
  <c r="O76" i="14"/>
  <c r="N76" i="14"/>
  <c r="M76" i="14"/>
  <c r="L76" i="14"/>
  <c r="K76" i="14"/>
  <c r="J76" i="14"/>
  <c r="I76" i="14"/>
  <c r="H76" i="14"/>
  <c r="G76" i="14"/>
  <c r="F76" i="14"/>
  <c r="E76" i="14"/>
  <c r="D76" i="14"/>
  <c r="C76" i="14"/>
  <c r="B76" i="14"/>
  <c r="A76" i="14"/>
  <c r="X75" i="14"/>
  <c r="W75" i="14"/>
  <c r="V75" i="14"/>
  <c r="U75" i="14"/>
  <c r="T75" i="14"/>
  <c r="S75" i="14"/>
  <c r="R75" i="14"/>
  <c r="Q75" i="14"/>
  <c r="P75" i="14"/>
  <c r="O75" i="14"/>
  <c r="N75" i="14"/>
  <c r="M75" i="14"/>
  <c r="L75" i="14"/>
  <c r="K75" i="14"/>
  <c r="J75" i="14"/>
  <c r="I75" i="14"/>
  <c r="H75" i="14"/>
  <c r="G75" i="14"/>
  <c r="F75" i="14"/>
  <c r="E75" i="14"/>
  <c r="D75" i="14"/>
  <c r="C75" i="14"/>
  <c r="B75" i="14"/>
  <c r="A75" i="14"/>
  <c r="X74" i="14"/>
  <c r="W74" i="14"/>
  <c r="V74" i="14"/>
  <c r="U74" i="14"/>
  <c r="T74" i="14"/>
  <c r="S74" i="14"/>
  <c r="R74" i="14"/>
  <c r="Q74" i="14"/>
  <c r="P74" i="14"/>
  <c r="O74" i="14"/>
  <c r="N74" i="14"/>
  <c r="M74" i="14"/>
  <c r="L74" i="14"/>
  <c r="K74" i="14"/>
  <c r="J74" i="14"/>
  <c r="I74" i="14"/>
  <c r="H74" i="14"/>
  <c r="G74" i="14"/>
  <c r="F74" i="14"/>
  <c r="E74" i="14"/>
  <c r="D74" i="14"/>
  <c r="C74" i="14"/>
  <c r="B74" i="14"/>
  <c r="A74" i="14"/>
  <c r="X73" i="14"/>
  <c r="W73" i="14"/>
  <c r="V73" i="14"/>
  <c r="U73" i="14"/>
  <c r="T73" i="14"/>
  <c r="S73" i="14"/>
  <c r="R73" i="14"/>
  <c r="Q73" i="14"/>
  <c r="P73" i="14"/>
  <c r="O73" i="14"/>
  <c r="N73" i="14"/>
  <c r="M73" i="14"/>
  <c r="L73" i="14"/>
  <c r="K73" i="14"/>
  <c r="J73" i="14"/>
  <c r="I73" i="14"/>
  <c r="H73" i="14"/>
  <c r="G73" i="14"/>
  <c r="F73" i="14"/>
  <c r="E73" i="14"/>
  <c r="D73" i="14"/>
  <c r="C73" i="14"/>
  <c r="B73" i="14"/>
  <c r="A73" i="14"/>
  <c r="X33" i="14"/>
  <c r="W33" i="14"/>
  <c r="V33" i="14"/>
  <c r="U33" i="14"/>
  <c r="T33" i="14"/>
  <c r="S33" i="14"/>
  <c r="R33" i="14"/>
  <c r="Q33" i="14"/>
  <c r="P33" i="14"/>
  <c r="O33" i="14"/>
  <c r="N33" i="14"/>
  <c r="M33" i="14"/>
  <c r="L33" i="14"/>
  <c r="K33" i="14"/>
  <c r="J33" i="14"/>
  <c r="I33" i="14"/>
  <c r="H33" i="14"/>
  <c r="G33" i="14"/>
  <c r="F33" i="14"/>
  <c r="E33" i="14"/>
  <c r="D33" i="14"/>
  <c r="C33" i="14"/>
  <c r="C11" i="3" s="1"/>
  <c r="B33" i="14"/>
  <c r="A33" i="14"/>
  <c r="X32" i="14"/>
  <c r="W32" i="14"/>
  <c r="V32" i="14"/>
  <c r="U32" i="14"/>
  <c r="T32" i="14"/>
  <c r="S32" i="14"/>
  <c r="R32" i="14"/>
  <c r="Q32" i="14"/>
  <c r="P32" i="14"/>
  <c r="O32" i="14"/>
  <c r="N32" i="14"/>
  <c r="M32" i="14"/>
  <c r="L32" i="14"/>
  <c r="K32" i="14"/>
  <c r="J32" i="14"/>
  <c r="I32" i="14"/>
  <c r="H32" i="14"/>
  <c r="G32" i="14"/>
  <c r="F32" i="14"/>
  <c r="E32" i="14"/>
  <c r="D32" i="14"/>
  <c r="C32" i="14"/>
  <c r="B32" i="14"/>
  <c r="A32" i="14"/>
  <c r="X31" i="14"/>
  <c r="W31" i="14"/>
  <c r="V31" i="14"/>
  <c r="U31" i="14"/>
  <c r="T31" i="14"/>
  <c r="S31" i="14"/>
  <c r="R31" i="14"/>
  <c r="Q31" i="14"/>
  <c r="P31" i="14"/>
  <c r="O31" i="14"/>
  <c r="N31" i="14"/>
  <c r="M31" i="14"/>
  <c r="L31" i="14"/>
  <c r="K31" i="14"/>
  <c r="J31" i="14"/>
  <c r="I31" i="14"/>
  <c r="H31" i="14"/>
  <c r="G31" i="14"/>
  <c r="F31" i="14"/>
  <c r="E31" i="14"/>
  <c r="D31" i="14"/>
  <c r="C31" i="14"/>
  <c r="B31" i="14"/>
  <c r="A31" i="14"/>
  <c r="X30" i="14"/>
  <c r="W30" i="14"/>
  <c r="V30" i="14"/>
  <c r="U30" i="14"/>
  <c r="T30" i="14"/>
  <c r="S30" i="14"/>
  <c r="R30" i="14"/>
  <c r="Q30" i="14"/>
  <c r="P30" i="14"/>
  <c r="O30" i="14"/>
  <c r="N30" i="14"/>
  <c r="M30" i="14"/>
  <c r="L30" i="14"/>
  <c r="K30" i="14"/>
  <c r="J30" i="14"/>
  <c r="I30" i="14"/>
  <c r="H30" i="14"/>
  <c r="G30" i="14"/>
  <c r="F30" i="14"/>
  <c r="E30" i="14"/>
  <c r="D30" i="14"/>
  <c r="C30" i="14"/>
  <c r="B30" i="14"/>
  <c r="A30" i="14"/>
  <c r="X29" i="14"/>
  <c r="W29" i="14"/>
  <c r="V29" i="14"/>
  <c r="U29" i="14"/>
  <c r="T29" i="14"/>
  <c r="S29" i="14"/>
  <c r="R29" i="14"/>
  <c r="Q29" i="14"/>
  <c r="P29" i="14"/>
  <c r="O29" i="14"/>
  <c r="N29" i="14"/>
  <c r="M29" i="14"/>
  <c r="L29" i="14"/>
  <c r="K29" i="14"/>
  <c r="J29" i="14"/>
  <c r="I29" i="14"/>
  <c r="H29" i="14"/>
  <c r="G29" i="14"/>
  <c r="F29" i="14"/>
  <c r="E29" i="14"/>
  <c r="D29" i="14"/>
  <c r="C29" i="14"/>
  <c r="B29" i="14"/>
  <c r="A29" i="14"/>
  <c r="J40" i="3"/>
  <c r="I40" i="3"/>
  <c r="I27" i="3"/>
  <c r="F39" i="3"/>
  <c r="F40" i="3"/>
  <c r="D39" i="3"/>
  <c r="D40" i="3" s="1"/>
  <c r="J30" i="3"/>
  <c r="I30" i="3"/>
  <c r="I29" i="3"/>
  <c r="H38" i="3"/>
  <c r="I38" i="3"/>
  <c r="J38" i="3"/>
  <c r="K38" i="3"/>
  <c r="D34" i="3"/>
  <c r="K29" i="3"/>
  <c r="B26" i="4"/>
  <c r="B27" i="4"/>
  <c r="D33" i="3"/>
  <c r="D35" i="3"/>
  <c r="E35" i="3"/>
  <c r="F35" i="3"/>
  <c r="G35" i="3"/>
  <c r="H35" i="3"/>
  <c r="I35" i="3"/>
  <c r="J35" i="3"/>
  <c r="K35" i="3"/>
  <c r="K34" i="3"/>
  <c r="E33" i="3"/>
  <c r="F33" i="3"/>
  <c r="G33" i="3"/>
  <c r="H33" i="3"/>
  <c r="I33" i="3"/>
  <c r="J33" i="3"/>
  <c r="K33" i="3"/>
  <c r="D30" i="3"/>
  <c r="E30" i="3"/>
  <c r="F30" i="3"/>
  <c r="G30" i="3"/>
  <c r="H30" i="3"/>
  <c r="K30" i="3"/>
  <c r="D31" i="3"/>
  <c r="E31" i="3"/>
  <c r="F31" i="3"/>
  <c r="G31" i="3"/>
  <c r="H31" i="3"/>
  <c r="I31" i="3"/>
  <c r="J31" i="3"/>
  <c r="K31" i="3"/>
  <c r="D32" i="3"/>
  <c r="E32" i="3"/>
  <c r="F32" i="3"/>
  <c r="G32" i="3"/>
  <c r="H32" i="3"/>
  <c r="I32" i="3"/>
  <c r="J32" i="3"/>
  <c r="K32" i="3"/>
  <c r="D18" i="3"/>
  <c r="K21" i="3"/>
  <c r="K24" i="3"/>
  <c r="D29" i="3"/>
  <c r="E29" i="3"/>
  <c r="F29" i="3"/>
  <c r="G29" i="3"/>
  <c r="H29" i="3"/>
  <c r="J29" i="3"/>
  <c r="D19" i="3"/>
  <c r="E19" i="3"/>
  <c r="F19" i="3"/>
  <c r="G19" i="3"/>
  <c r="H19" i="3"/>
  <c r="I19" i="3"/>
  <c r="J19" i="3"/>
  <c r="K19" i="3"/>
  <c r="D20" i="3"/>
  <c r="E20" i="3"/>
  <c r="F20" i="3"/>
  <c r="G20" i="3"/>
  <c r="H20" i="3"/>
  <c r="I20" i="3"/>
  <c r="J20" i="3"/>
  <c r="K20" i="3"/>
  <c r="D21" i="3"/>
  <c r="E21" i="3"/>
  <c r="F21" i="3"/>
  <c r="G21" i="3"/>
  <c r="H21" i="3"/>
  <c r="I21" i="3"/>
  <c r="J21" i="3"/>
  <c r="D22" i="3"/>
  <c r="E22" i="3"/>
  <c r="F22" i="3"/>
  <c r="G22" i="3"/>
  <c r="H22" i="3"/>
  <c r="I22" i="3"/>
  <c r="J22" i="3"/>
  <c r="K22" i="3"/>
  <c r="D23" i="3"/>
  <c r="E23" i="3"/>
  <c r="F23" i="3"/>
  <c r="G23" i="3"/>
  <c r="H23" i="3"/>
  <c r="I23" i="3"/>
  <c r="J23" i="3"/>
  <c r="K23" i="3"/>
  <c r="D24" i="3"/>
  <c r="E24" i="3"/>
  <c r="F24" i="3"/>
  <c r="G24" i="3"/>
  <c r="H24" i="3"/>
  <c r="I24" i="3"/>
  <c r="J24" i="3"/>
  <c r="D25" i="3"/>
  <c r="E25" i="3"/>
  <c r="F25" i="3"/>
  <c r="G25" i="3"/>
  <c r="H25" i="3"/>
  <c r="I25" i="3"/>
  <c r="J25" i="3"/>
  <c r="K25" i="3"/>
  <c r="D26" i="3"/>
  <c r="E26" i="3"/>
  <c r="F26" i="3"/>
  <c r="G26" i="3"/>
  <c r="H26" i="3"/>
  <c r="I26" i="3"/>
  <c r="J26" i="3"/>
  <c r="K26" i="3"/>
  <c r="D27" i="3"/>
  <c r="E27" i="3"/>
  <c r="F27" i="3"/>
  <c r="G27" i="3"/>
  <c r="H27" i="3"/>
  <c r="J27" i="3"/>
  <c r="K27" i="3"/>
  <c r="D28" i="3"/>
  <c r="E28" i="3"/>
  <c r="F28" i="3"/>
  <c r="G28" i="3"/>
  <c r="H28" i="3"/>
  <c r="I28" i="3"/>
  <c r="J28" i="3"/>
  <c r="K28" i="3"/>
  <c r="E18" i="3"/>
  <c r="F18" i="3"/>
  <c r="G18" i="3"/>
  <c r="H18" i="3"/>
  <c r="I18" i="3"/>
  <c r="J18" i="3"/>
  <c r="K18" i="3"/>
  <c r="B22" i="4"/>
  <c r="B23" i="4" s="1"/>
  <c r="B8" i="4"/>
  <c r="D8" i="4" s="1"/>
  <c r="G38" i="3"/>
  <c r="G39" i="3" s="1"/>
  <c r="G40" i="3" s="1"/>
  <c r="F47" i="3" l="1"/>
  <c r="G64" i="3"/>
  <c r="D54" i="3"/>
  <c r="E62" i="3"/>
  <c r="I63" i="3"/>
  <c r="D51" i="3"/>
  <c r="F56" i="3"/>
  <c r="J59" i="3"/>
  <c r="J43" i="3"/>
  <c r="I55" i="3"/>
  <c r="G52" i="3"/>
  <c r="I48" i="3"/>
  <c r="H48" i="3"/>
  <c r="I50" i="3"/>
  <c r="F63" i="3"/>
  <c r="E49" i="3"/>
  <c r="I43" i="3"/>
  <c r="H11" i="3"/>
  <c r="G49" i="3"/>
  <c r="J56" i="3"/>
  <c r="J63" i="3"/>
  <c r="K48" i="3"/>
  <c r="G53" i="3"/>
  <c r="K52" i="3"/>
  <c r="K60" i="3"/>
  <c r="G11" i="3"/>
  <c r="I61" i="3"/>
  <c r="H44" i="3"/>
  <c r="F13" i="1" s="1"/>
  <c r="G55" i="3"/>
  <c r="J52" i="3"/>
  <c r="K55" i="3"/>
  <c r="E61" i="3"/>
  <c r="H63" i="3"/>
  <c r="E48" i="3"/>
  <c r="D57" i="3"/>
  <c r="G50" i="3"/>
  <c r="E11" i="3"/>
  <c r="H43" i="3"/>
  <c r="F60" i="3"/>
  <c r="H54" i="3"/>
  <c r="E57" i="3"/>
  <c r="G43" i="3"/>
  <c r="I44" i="3"/>
  <c r="F14" i="1" s="1"/>
  <c r="J62" i="3"/>
  <c r="D44" i="3"/>
  <c r="I54" i="3"/>
  <c r="E60" i="3"/>
  <c r="D63" i="3"/>
  <c r="H56" i="3"/>
  <c r="J51" i="3"/>
  <c r="K59" i="3"/>
  <c r="G57" i="3"/>
  <c r="K57" i="3"/>
  <c r="D42" i="3"/>
  <c r="E42" i="3" s="1"/>
  <c r="D62" i="3"/>
  <c r="J54" i="3"/>
  <c r="J42" i="3"/>
  <c r="J50" i="3"/>
  <c r="I52" i="3"/>
  <c r="F62" i="3"/>
  <c r="J58" i="3"/>
  <c r="G48" i="3"/>
  <c r="H49" i="3"/>
  <c r="K56" i="3"/>
  <c r="K53" i="3"/>
  <c r="H47" i="3"/>
  <c r="J11" i="3"/>
  <c r="F54" i="3"/>
  <c r="G60" i="3"/>
  <c r="K49" i="3"/>
  <c r="H58" i="3"/>
  <c r="J57" i="3"/>
  <c r="J61" i="3"/>
  <c r="F42" i="3"/>
  <c r="K62" i="3"/>
  <c r="E51" i="3"/>
  <c r="F53" i="3"/>
  <c r="E58" i="3"/>
  <c r="F11" i="3"/>
  <c r="F58" i="3"/>
  <c r="K61" i="3"/>
  <c r="D59" i="3"/>
  <c r="G59" i="3"/>
  <c r="I47" i="3"/>
  <c r="G42" i="3"/>
  <c r="I56" i="3"/>
  <c r="K63" i="3"/>
  <c r="E52" i="3"/>
  <c r="F50" i="3"/>
  <c r="J53" i="3"/>
  <c r="D43" i="3"/>
  <c r="E43" i="3" s="1"/>
  <c r="F43" i="3"/>
  <c r="F55" i="3"/>
  <c r="I53" i="3"/>
  <c r="F59" i="3"/>
  <c r="G51" i="3"/>
  <c r="D64" i="3"/>
  <c r="F52" i="3"/>
  <c r="H53" i="3"/>
  <c r="E64" i="3"/>
  <c r="J64" i="3"/>
  <c r="G63" i="3"/>
  <c r="H61" i="3"/>
  <c r="E59" i="3"/>
  <c r="I11" i="3"/>
  <c r="K42" i="3"/>
  <c r="F49" i="3"/>
  <c r="G58" i="3"/>
  <c r="J49" i="3"/>
  <c r="F48" i="3"/>
  <c r="J44" i="3"/>
  <c r="F15" i="1" s="1"/>
  <c r="K50" i="3"/>
  <c r="F51" i="3"/>
  <c r="E54" i="3"/>
  <c r="H52" i="3"/>
  <c r="D55" i="3"/>
  <c r="D60" i="3"/>
  <c r="K47" i="3"/>
  <c r="E56" i="3"/>
  <c r="F64" i="3"/>
  <c r="E55" i="3"/>
  <c r="K64" i="3"/>
  <c r="K58" i="3"/>
  <c r="I59" i="3"/>
  <c r="J47" i="3"/>
  <c r="D11" i="3"/>
  <c r="D47" i="3"/>
  <c r="G61" i="3"/>
  <c r="K54" i="3"/>
  <c r="I51" i="3"/>
  <c r="H60" i="3"/>
  <c r="E50" i="3"/>
  <c r="H59" i="3"/>
  <c r="I42" i="3"/>
  <c r="F61" i="3"/>
  <c r="D52" i="3"/>
  <c r="H62" i="3"/>
  <c r="D58" i="3"/>
  <c r="D50" i="3"/>
  <c r="D49" i="3"/>
  <c r="G54" i="3"/>
  <c r="J60" i="3"/>
  <c r="K43" i="3"/>
  <c r="G47" i="3"/>
  <c r="D53" i="3"/>
  <c r="K44" i="3"/>
  <c r="F17" i="1" s="1"/>
  <c r="F18" i="1" s="1"/>
  <c r="F19" i="1" s="1"/>
  <c r="F20" i="1" s="1"/>
  <c r="J48" i="3"/>
  <c r="H50" i="3"/>
  <c r="D61" i="3"/>
  <c r="H64" i="3"/>
  <c r="D56" i="3"/>
  <c r="F44" i="3"/>
  <c r="F11" i="1" s="1"/>
  <c r="E53" i="3"/>
  <c r="K11" i="3"/>
  <c r="L11" i="3" s="1"/>
  <c r="I57" i="3"/>
  <c r="E47" i="3"/>
  <c r="H55" i="3"/>
  <c r="D48" i="3"/>
  <c r="G56" i="3"/>
  <c r="I60" i="3"/>
  <c r="F57" i="3"/>
  <c r="E63" i="3"/>
  <c r="G44" i="3"/>
  <c r="F12" i="1" s="1"/>
  <c r="K51" i="3"/>
  <c r="H57" i="3"/>
  <c r="I49" i="3"/>
  <c r="J55" i="3"/>
  <c r="H42" i="3"/>
  <c r="I62" i="3"/>
  <c r="I58" i="3"/>
  <c r="H51" i="3"/>
  <c r="G62" i="3"/>
  <c r="I64" i="3"/>
  <c r="F16" i="1" l="1"/>
  <c r="F9" i="1"/>
  <c r="E44" i="3"/>
  <c r="F10" i="1" s="1"/>
</calcChain>
</file>

<file path=xl/comments1.xml><?xml version="1.0" encoding="utf-8"?>
<comments xmlns="http://schemas.openxmlformats.org/spreadsheetml/2006/main">
  <authors>
    <author>SIMOES Sofia (JRC-PETTEN)</author>
    <author>ese-veda04</author>
  </authors>
  <commentList>
    <comment ref="C11"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H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K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D15" authorId="1" shapeId="0">
      <text>
        <r>
          <rPr>
            <b/>
            <sz val="8"/>
            <color indexed="81"/>
            <rFont val="Tahoma"/>
            <family val="2"/>
          </rPr>
          <t>ese-veda04:</t>
        </r>
        <r>
          <rPr>
            <sz val="8"/>
            <color indexed="81"/>
            <rFont val="Tahoma"/>
            <family val="2"/>
          </rPr>
          <t xml:space="preserve">
2013 reference Appendix 2 EU28 - Energy related CO2 change wrt 2005 was 0.09.
Using hystorical UNFCCC data for EU28+ is 0.08
</t>
        </r>
      </text>
    </comment>
    <comment ref="F15" authorId="1" shapeId="0">
      <text>
        <r>
          <rPr>
            <b/>
            <sz val="8"/>
            <color indexed="81"/>
            <rFont val="Tahoma"/>
            <family val="2"/>
          </rPr>
          <t>ese-veda04:</t>
        </r>
        <r>
          <rPr>
            <sz val="8"/>
            <color indexed="81"/>
            <rFont val="Tahoma"/>
            <family val="2"/>
          </rPr>
          <t xml:space="preserve">
2013 reference Appendix 2 EU28 - Energy related CO2 change wrt 2005
</t>
        </r>
      </text>
    </comment>
    <comment ref="H15" authorId="1" shapeId="0">
      <text>
        <r>
          <rPr>
            <b/>
            <sz val="8"/>
            <color indexed="81"/>
            <rFont val="Tahoma"/>
            <family val="2"/>
          </rPr>
          <t>ese-veda04:</t>
        </r>
        <r>
          <rPr>
            <sz val="8"/>
            <color indexed="81"/>
            <rFont val="Tahoma"/>
            <family val="2"/>
          </rPr>
          <t xml:space="preserve">
As in IA accompanying the communication COM(2014)15 final.
Table 13 - Energy related Co2 emission reduction targets</t>
        </r>
      </text>
    </comment>
    <comment ref="D38"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SS:</t>
        </r>
        <r>
          <rPr>
            <sz val="8"/>
            <color indexed="81"/>
            <rFont val="Tahoma"/>
            <family val="2"/>
          </rPr>
          <t xml:space="preserve"> Data from UNFCCC for EU28+ including international aviation for CO2 and including process emissions is 0.11 variation in 2011 wrt 2005. Used that value as now included for 1990 all these emissions.</t>
        </r>
      </text>
    </comment>
    <comment ref="F38"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 xml:space="preserve">SS: </t>
        </r>
        <r>
          <rPr>
            <sz val="8"/>
            <color indexed="81"/>
            <rFont val="Tahoma"/>
            <family val="2"/>
          </rPr>
          <t>Strictly speaking this refers probably only to energy emissions (1) but because we model energy (1) and process (2) plus include international aviation and IS, CH, NO we will have to apply this same % to all emissions in the model.</t>
        </r>
      </text>
    </comment>
  </commentList>
</comments>
</file>

<file path=xl/comments2.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sharedStrings.xml><?xml version="1.0" encoding="utf-8"?>
<sst xmlns="http://schemas.openxmlformats.org/spreadsheetml/2006/main" count="583" uniqueCount="186">
  <si>
    <t>Year</t>
  </si>
  <si>
    <t>Cset_CN</t>
  </si>
  <si>
    <t>UC_N</t>
  </si>
  <si>
    <t>~UC_T: UP</t>
  </si>
  <si>
    <t>UC_COMNET</t>
  </si>
  <si>
    <t>UC_RHSTS</t>
  </si>
  <si>
    <t>TOTCO2</t>
  </si>
  <si>
    <t>Road Map 2050</t>
  </si>
  <si>
    <t>25% in 2020 with RES and EE targets achieved at the same time</t>
  </si>
  <si>
    <t>Different scenarios show that the following reductions are feasible based on 1990</t>
  </si>
  <si>
    <t>40% in 2030</t>
  </si>
  <si>
    <t>60% in 2040</t>
  </si>
  <si>
    <t>RoadMap</t>
  </si>
  <si>
    <t>Usual 20% target</t>
  </si>
  <si>
    <t>% reduction from 1990</t>
  </si>
  <si>
    <t>Variable for changing from previous CO2 cap</t>
  </si>
  <si>
    <t>as is currently</t>
  </si>
  <si>
    <t>less stringent</t>
  </si>
  <si>
    <t>CAPs</t>
  </si>
  <si>
    <t>Variations for  runs</t>
  </si>
  <si>
    <t>This pathway for reduction was arbitrariliy decided by S Simoes in 09 April 2013</t>
  </si>
  <si>
    <t>and forestry, 1990, 2000, 2005, 2009 and 2010</t>
  </si>
  <si>
    <t>FCCC/SBI/2012/31</t>
  </si>
  <si>
    <t>Croatia</t>
  </si>
  <si>
    <t>Switzerland</t>
  </si>
  <si>
    <t>Norway</t>
  </si>
  <si>
    <t>Iceland</t>
  </si>
  <si>
    <t>Gg CO2e</t>
  </si>
  <si>
    <t>http://unfccc.int/resource/docs/2012/sbi/eng/31.pdf</t>
  </si>
  <si>
    <t>Table 7 - Total anthropogenic CO2 emissions excluding emissions/removals from land use, land-use change</t>
  </si>
  <si>
    <t>TABLE 10  EMISSION TRENDS</t>
  </si>
  <si>
    <t>Inventory 1990</t>
  </si>
  <si>
    <t>Submission 2012 v3.4</t>
  </si>
  <si>
    <t>CROATIA</t>
  </si>
  <si>
    <t>GREENHOUSE GAS SOURCE AND SINK CATEGORIES</t>
  </si>
  <si>
    <t>Base year ( 1990 )</t>
  </si>
  <si>
    <t>Change from base to latest reported year</t>
  </si>
  <si>
    <t>(Gg)</t>
  </si>
  <si>
    <t>%</t>
  </si>
  <si>
    <t xml:space="preserve">1. Energy </t>
  </si>
  <si>
    <t>A. Fuel Combustion (Sectoral Approach)</t>
  </si>
  <si>
    <t>1.  Energy Industries</t>
  </si>
  <si>
    <t>2.  Manufacturing Industries and Construction</t>
  </si>
  <si>
    <t>3.  Transport</t>
  </si>
  <si>
    <t>4.  Other Sectors</t>
  </si>
  <si>
    <t>5.  Other</t>
  </si>
  <si>
    <t>NO</t>
  </si>
  <si>
    <t>B. Fugitive Emissions from Fuels</t>
  </si>
  <si>
    <t>1.  Solid Fuels</t>
  </si>
  <si>
    <t>2.  Oil and Natural Gas</t>
  </si>
  <si>
    <t xml:space="preserve">2.  Industrial Processes </t>
  </si>
  <si>
    <t>A.  Mineral Products</t>
  </si>
  <si>
    <t xml:space="preserve">B.  Chemical Industry </t>
  </si>
  <si>
    <t>C.  Metal Production</t>
  </si>
  <si>
    <t>D.  Other Production</t>
  </si>
  <si>
    <t>NE</t>
  </si>
  <si>
    <t xml:space="preserve">G.  Other </t>
  </si>
  <si>
    <t xml:space="preserve">3.  Solvent and Other Product Use </t>
  </si>
  <si>
    <t>4.  Agriculture</t>
  </si>
  <si>
    <t>A.  Enteric Fermentation</t>
  </si>
  <si>
    <t>B.  Manure Management</t>
  </si>
  <si>
    <t>C.  Rice Cultivation</t>
  </si>
  <si>
    <t xml:space="preserve">D.  Agricultural Soils </t>
  </si>
  <si>
    <t>E.  Prescribed Burning of Savannas</t>
  </si>
  <si>
    <t>F.  Field Burning of Agricultural Residues</t>
  </si>
  <si>
    <t>A. Forest Land</t>
  </si>
  <si>
    <t>B. Cropland</t>
  </si>
  <si>
    <t>C. Grassland</t>
  </si>
  <si>
    <t>D. Wetlands</t>
  </si>
  <si>
    <t xml:space="preserve">E. Settlements </t>
  </si>
  <si>
    <t>F. Other Land</t>
  </si>
  <si>
    <t>6.  Waste</t>
  </si>
  <si>
    <t>A.  Solid Waste Disposal on Land</t>
  </si>
  <si>
    <t>NE,NO</t>
  </si>
  <si>
    <t>B.  Waste-water Handling</t>
  </si>
  <si>
    <t>C.  Waste Incineration</t>
  </si>
  <si>
    <t xml:space="preserve">D.  Other </t>
  </si>
  <si>
    <t>Memo Items:</t>
  </si>
  <si>
    <t>International Bunkers</t>
  </si>
  <si>
    <t>Aviation</t>
  </si>
  <si>
    <t>Marine</t>
  </si>
  <si>
    <t>Multilateral Operations</t>
  </si>
  <si>
    <t>C</t>
  </si>
  <si>
    <t>Submission 2012 v2.1</t>
  </si>
  <si>
    <t>ICELAND</t>
  </si>
  <si>
    <t>NA,NO</t>
  </si>
  <si>
    <t>NA</t>
  </si>
  <si>
    <t>NA,NE,NO</t>
  </si>
  <si>
    <t>NORWAY</t>
  </si>
  <si>
    <t>IE</t>
  </si>
  <si>
    <t>SWITZERLAND</t>
  </si>
  <si>
    <t xml:space="preserve">From 2012 national emission inventories submissions (CRF) available at: </t>
  </si>
  <si>
    <t>http://unfccc.int/national_reports/annex_i_ghg_inventories/national_inventories_submissions/items/6598.php</t>
  </si>
  <si>
    <t>1 Gg CO2e</t>
  </si>
  <si>
    <t>=</t>
  </si>
  <si>
    <t>1 kt CO2e</t>
  </si>
  <si>
    <t>kt</t>
  </si>
  <si>
    <t>Mt</t>
  </si>
  <si>
    <t>EU27</t>
  </si>
  <si>
    <t>CO2</t>
  </si>
  <si>
    <t>E.  Production of Halocarbons and SF6</t>
  </si>
  <si>
    <t>F.  Consumption of Halocarbons and  SF6</t>
  </si>
  <si>
    <t>5.  Land Use, Land-Use Change and Forestry(2)</t>
  </si>
  <si>
    <t xml:space="preserve">G. Other       </t>
  </si>
  <si>
    <t>7.  Other (as specified in Summary 1.A)</t>
  </si>
  <si>
    <t>Total CO2 emissions including net CO2 from LULUCF</t>
  </si>
  <si>
    <t>Total CO2 emissions excluding net CO2 from LULUCF</t>
  </si>
  <si>
    <t>CO2 Emissions from Biomass</t>
  </si>
  <si>
    <t>Note: All footnotes for this table are given at the end of the table on sheet 5.</t>
  </si>
  <si>
    <t>2030 Framework target Energy related wrt 2005</t>
  </si>
  <si>
    <t>2030 Framework target overall GHG wrt 1990</t>
  </si>
  <si>
    <t>EU2030 overall GHG</t>
  </si>
  <si>
    <t>PATHS</t>
  </si>
  <si>
    <t>EU2030 overall GHG - 2030</t>
  </si>
  <si>
    <t>EU2030 overall GHG - 2050</t>
  </si>
  <si>
    <t>This path is consistent with observed and forecast progress with 20-20-20 as in IA accompanying the communication COM(2014)15 Final up to 2020. For 2030, target as in the COM(2014)15 Final. For 2050, target as in scenario run for the COMNote: all for GHG! Assume same for CO2 only. 2035 and 2040 chosen</t>
  </si>
  <si>
    <t>EU2030 - Energy related CO2 emission reductions wrt 1990</t>
  </si>
  <si>
    <t xml:space="preserve">Eu2030 energy related CO2 </t>
  </si>
  <si>
    <t>Annual greenhouse gas (GHG) emissions for European Union (27), in Tg</t>
  </si>
  <si>
    <t>Query results for Party: European Union (27) - Years: All years - Category: 1 - Energy - Gas: CO2 - Unit: Tg</t>
  </si>
  <si>
    <t>Category</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</si>
  <si>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</si>
  <si>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</si>
  <si>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</si>
  <si>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</si>
  <si>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</si>
  <si>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</si>
  <si>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</si>
  <si>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</si>
  <si>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</si>
  <si>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</si>
  <si>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</si>
  <si>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</si>
  <si>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</si>
  <si>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</si>
  <si>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</si>
  <si>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</si>
  <si>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</si>
  <si>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</si>
  <si>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</si>
  <si>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</si>
  <si>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</si>
  <si>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</si>
  <si>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</si>
  <si>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1.A Fuel Combustion - Sectoral Approach</t>
  </si>
  <si>
    <t>1.B Fugitive Emissions from Fuels</t>
  </si>
  <si>
    <t>Fuel Combustion - Reference Approach</t>
  </si>
  <si>
    <t>Total</t>
  </si>
  <si>
    <t>Source: UNFCCC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</si>
  <si>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</si>
  <si>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(15) whereby the base year under the Kyoto Protocol is displayed.</t>
  </si>
  <si>
    <t>Report produced on Monday, 05 May 2014 15:47:30 CEST</t>
  </si>
  <si>
    <t>Annual greenhouse gas (GHG) emissions for Croatia, in Tg</t>
  </si>
  <si>
    <t>Query results for Party: Croatia - Years: All years - Category: 1 - Energy - Gas: CO2 - Unit: Tg</t>
  </si>
  <si>
    <t>Report produced on Monday, 05 May 2014 16:16:38 CEST</t>
  </si>
  <si>
    <t>Query results for Party: European Union (27) - Years: All years - Category: 2 - Industrial Processes - Gas: CO2 - Unit: Tg</t>
  </si>
  <si>
    <t>2.A Mineral Products</t>
  </si>
  <si>
    <t>2.B Chemical Industry</t>
  </si>
  <si>
    <t>2.C Metal Production</t>
  </si>
  <si>
    <t>2.D Other Production</t>
  </si>
  <si>
    <t>2.E Production of Halocarbons and SF6</t>
  </si>
  <si>
    <t>2.F Consumption of Halocarbons and SF6</t>
  </si>
  <si>
    <t>2.F.P Consumption of Halocarbons and SF6 Potential Emissions</t>
  </si>
  <si>
    <t>2.G Other</t>
  </si>
  <si>
    <t>Report produced on Monday, 05 May 2014 15:50:04 CEST</t>
  </si>
  <si>
    <t>Query results for Party: Croatia - Years: All years - Category: 2 - Industrial Processes - Gas: CO2 - Unit: Tg</t>
  </si>
  <si>
    <t>Report produced on Monday, 05 May 2014 16:15:55 CEST</t>
  </si>
  <si>
    <t>ENERGY</t>
  </si>
  <si>
    <t>PROCESS EMISSIONS</t>
  </si>
  <si>
    <t>CO2 emissions only energy related - combustion</t>
  </si>
  <si>
    <t>Query results for Party: European Union (27) - Years: All years - Category: International bunkers - Gas: CO2 - Unit: Tg</t>
  </si>
  <si>
    <t>Report produced on Tuesday, 06 May 2014 09:51:22 CEST</t>
  </si>
  <si>
    <t>Query results for Party: Croatia - Years: All years - Category: International bunkers - Gas: CO2 - Unit: Tg</t>
  </si>
  <si>
    <t>Report produced on Tuesday, 06 May 2014 09:59:25 CEST</t>
  </si>
  <si>
    <t>INTERNATIONAL AVIATION</t>
  </si>
  <si>
    <t>CO2 emissions from energy, process and international aviation</t>
  </si>
  <si>
    <t>CO2 emissions only energy related - process</t>
  </si>
  <si>
    <t>CO2 emissions only energy related - international aviation</t>
  </si>
  <si>
    <t>1990 CO2 emissions EU 28 plus IS, CH and NO</t>
  </si>
  <si>
    <t>EU28 international aviation</t>
  </si>
  <si>
    <t>EU28 process emissions</t>
  </si>
  <si>
    <t>EU28 - energy related emissions</t>
  </si>
  <si>
    <t>CO2TargetAllSectors2050</t>
  </si>
  <si>
    <t>This path is consistent with observed and forecast progress with 20-20-20 as in IA accompanying the communication COM(2014)15 Final up to 2020. For 2030, target as in the COM(2014)15 Final. Assume Ref reductions after 2030.Note: all for GHG! Assume same for CO2 only.</t>
  </si>
  <si>
    <t xml:space="preserve">This path is consistent with observed and forecast progress with 20-20-20 as in IA accompanying the communication COM(2014)15 Final up to 2020. For 2030 and 2050, target as in the COM(2014)15 Final. </t>
  </si>
  <si>
    <t>~UC_SETS: R_S: AT,BE,BG,CY,CZ,DE,DK,EE,ES,FI,FR,EL,HU,IE,IT,LT,LU,LV,MT,NL,PL,PT,RO,SE,SI,SK,UK,CH,IS,NO,HR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</si>
</sst>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3" formatCode="_(* #,##0.00_);_(* \(#,##0.00\);_(* &quot;-&quot;??_);_(@_)"/>
    <numFmt numFmtId="171" formatCode="_(* #,##0.00_);_(* \(#,##0.00\);_(* &quot;-&quot;??_);_(@_)"/>
    <numFmt numFmtId="193" formatCode="_-* #,##0.00\ _€_-;\-* #,##0.00\ _€_-;_-* &quot;-&quot;??\ _€_-;_-@_-"/>
    <numFmt numFmtId="194" formatCode="0.000"/>
    <numFmt numFmtId="198" formatCode="_([$€]* #,##0.00_);_([$€]* \(#,##0.00\);_([$€]* &quot;-&quot;??_);_(@_)"/>
    <numFmt numFmtId="199" formatCode="_ &quot;kr&quot;\ * #,##0_ ;_ &quot;kr&quot;\ * \-#,##0_ ;_ &quot;kr&quot;\ * &quot;-&quot;_ ;_ @_ "/>
    <numFmt numFmtId="200" formatCode="_ &quot;kr&quot;\ * #,##0.00_ ;_ &quot;kr&quot;\ * \-#,##0.00_ ;_ &quot;kr&quot;\ * &quot;-&quot;??_ ;_ @_ "/>
    <numFmt numFmtId="202" formatCode="#,##0.0000"/>
    <numFmt numFmtId="208" formatCode="_-* #,##0\ _€_-;\-* #,##0\ _€_-;_-* &quot;-&quot;??\ _€_-;_-@_-"/>
    <numFmt numFmtId="209" formatCode="#,##0.000"/>
  </numFmts>
  <fonts count="50" x14ac:knownFonts="1">
    <font>
      <sz val="10"/>
      <name val="Arial"/>
    </font>
    <font>
      <sz val="10"/>
      <name val="Arial"/>
    </font>
    <font>
      <sz val="8"/>
      <name val="Arial"/>
      <family val="2"/>
    </font>
    <font>
      <b/>
      <sz val="10"/>
      <name val="Arial"/>
      <family val="2"/>
    </font>
    <font>
      <b/>
      <sz val="8"/>
      <color indexed="81"/>
      <name val="Tahoma"/>
      <family val="2"/>
    </font>
    <font>
      <b/>
      <sz val="8"/>
      <color indexed="12"/>
      <name val="Arial"/>
      <family val="2"/>
    </font>
    <font>
      <sz val="8"/>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Courier"/>
      <family val="3"/>
    </font>
    <font>
      <sz val="10"/>
      <name val="Arial"/>
      <family val="2"/>
    </font>
    <font>
      <sz val="10"/>
      <name val="Helvetica"/>
      <family val="2"/>
    </font>
    <font>
      <b/>
      <sz val="12"/>
      <name val="Arial"/>
      <family val="2"/>
    </font>
    <font>
      <sz val="8"/>
      <color indexed="9"/>
      <name val="Arial"/>
      <family val="2"/>
    </font>
    <font>
      <b/>
      <sz val="9"/>
      <color indexed="81"/>
      <name val="Tahoma"/>
      <family val="2"/>
    </font>
    <font>
      <sz val="9"/>
      <color indexed="81"/>
      <name val="Tahoma"/>
      <family val="2"/>
    </font>
    <font>
      <b/>
      <sz val="12"/>
      <name val="Times New Roman"/>
      <family val="1"/>
    </font>
    <font>
      <sz val="9"/>
      <name val="Times New Roman"/>
      <family val="1"/>
    </font>
    <font>
      <sz val="9"/>
      <color indexed="8"/>
      <name val="Times New Roman"/>
      <family val="1"/>
    </font>
    <font>
      <b/>
      <sz val="9"/>
      <name val="Times New Roman"/>
      <family val="1"/>
    </font>
    <font>
      <b/>
      <sz val="9"/>
      <name val="Times New Roman"/>
      <family val="1"/>
      <charset val="204"/>
    </font>
    <font>
      <sz val="9"/>
      <name val="Arial"/>
      <family val="2"/>
    </font>
    <font>
      <b/>
      <sz val="9"/>
      <color indexed="8"/>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8"/>
      <color indexed="81"/>
      <name val="Tahoma"/>
      <family val="2"/>
    </font>
    <font>
      <b/>
      <sz val="8"/>
      <color indexed="81"/>
      <name val="Tahoma"/>
      <family val="2"/>
    </font>
    <font>
      <b/>
      <sz val="14"/>
      <name val="Arial"/>
      <family val="2"/>
    </font>
    <font>
      <sz val="11"/>
      <color theme="1"/>
      <name val="Calibri"/>
      <family val="2"/>
      <charset val="238"/>
      <scheme val="minor"/>
    </font>
    <font>
      <sz val="10"/>
      <color rgb="FFFF0000"/>
      <name val="Arial"/>
      <family val="2"/>
    </font>
    <font>
      <b/>
      <sz val="16"/>
      <color theme="0"/>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B0F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double">
        <color indexed="64"/>
      </bottom>
      <diagonal/>
    </border>
  </borders>
  <cellStyleXfs count="13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7" fillId="0" borderId="0" applyNumberFormat="0" applyFont="0" applyFill="0" applyBorder="0" applyProtection="0">
      <alignment horizontal="left" vertical="center" indent="2"/>
    </xf>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7" fillId="0" borderId="0" applyNumberFormat="0" applyFont="0" applyFill="0" applyBorder="0" applyProtection="0">
      <alignment horizontal="left" vertical="center" indent="5"/>
    </xf>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36" fillId="20" borderId="0" applyBorder="0" applyAlignment="0"/>
    <xf numFmtId="4" fontId="36" fillId="20" borderId="0" applyBorder="0" applyAlignment="0"/>
    <xf numFmtId="0" fontId="34" fillId="20" borderId="0" applyBorder="0">
      <alignment horizontal="right" vertical="center"/>
    </xf>
    <xf numFmtId="4" fontId="34" fillId="20" borderId="0" applyBorder="0">
      <alignment horizontal="right" vertical="center"/>
    </xf>
    <xf numFmtId="0" fontId="34" fillId="20" borderId="1">
      <alignment horizontal="right" vertical="center"/>
    </xf>
    <xf numFmtId="4" fontId="34" fillId="21" borderId="0" applyBorder="0">
      <alignment horizontal="right" vertical="center"/>
    </xf>
    <xf numFmtId="4" fontId="34" fillId="21" borderId="0" applyBorder="0">
      <alignment horizontal="right" vertical="center"/>
    </xf>
    <xf numFmtId="0" fontId="35" fillId="21" borderId="1">
      <alignment horizontal="right" vertical="center"/>
    </xf>
    <xf numFmtId="4" fontId="35" fillId="21" borderId="1">
      <alignment horizontal="right" vertical="center"/>
    </xf>
    <xf numFmtId="0" fontId="35" fillId="21" borderId="2">
      <alignment horizontal="right" vertical="center"/>
    </xf>
    <xf numFmtId="0" fontId="40" fillId="21" borderId="1">
      <alignment horizontal="right" vertical="center"/>
    </xf>
    <xf numFmtId="4" fontId="40" fillId="21" borderId="1">
      <alignment horizontal="right" vertical="center"/>
    </xf>
    <xf numFmtId="0" fontId="35" fillId="22" borderId="1">
      <alignment horizontal="right" vertical="center"/>
    </xf>
    <xf numFmtId="4" fontId="35" fillId="22" borderId="1">
      <alignment horizontal="right" vertical="center"/>
    </xf>
    <xf numFmtId="0" fontId="35" fillId="22" borderId="2">
      <alignment horizontal="right" vertical="center"/>
    </xf>
    <xf numFmtId="0" fontId="35" fillId="22" borderId="1">
      <alignment horizontal="right" vertical="center"/>
    </xf>
    <xf numFmtId="4" fontId="35" fillId="22" borderId="1">
      <alignment horizontal="right" vertical="center"/>
    </xf>
    <xf numFmtId="0" fontId="35" fillId="22" borderId="3">
      <alignment horizontal="right" vertical="center"/>
    </xf>
    <xf numFmtId="0" fontId="35" fillId="22" borderId="4">
      <alignment horizontal="right" vertical="center"/>
    </xf>
    <xf numFmtId="4" fontId="35" fillId="22" borderId="4">
      <alignment horizontal="right" vertical="center"/>
    </xf>
    <xf numFmtId="0" fontId="35" fillId="22" borderId="5">
      <alignment horizontal="right" vertical="center"/>
    </xf>
    <xf numFmtId="4" fontId="35" fillId="22" borderId="5">
      <alignment horizontal="right" vertical="center"/>
    </xf>
    <xf numFmtId="0" fontId="10" fillId="3" borderId="0" applyNumberFormat="0" applyBorder="0" applyAlignment="0" applyProtection="0"/>
    <xf numFmtId="4" fontId="36" fillId="0" borderId="6" applyFill="0" applyBorder="0" applyProtection="0">
      <alignment horizontal="right" vertical="center"/>
    </xf>
    <xf numFmtId="0" fontId="11" fillId="23" borderId="7" applyNumberFormat="0" applyAlignment="0" applyProtection="0"/>
    <xf numFmtId="0" fontId="12" fillId="24" borderId="8" applyNumberFormat="0" applyAlignment="0" applyProtection="0"/>
    <xf numFmtId="193" fontId="1" fillId="0" borderId="0" applyFont="0" applyFill="0" applyBorder="0" applyAlignment="0" applyProtection="0"/>
    <xf numFmtId="171" fontId="1" fillId="0" borderId="0" applyFont="0" applyFill="0" applyBorder="0" applyAlignment="0" applyProtection="0"/>
    <xf numFmtId="0" fontId="35" fillId="0" borderId="0" applyNumberFormat="0">
      <alignment horizontal="right"/>
    </xf>
    <xf numFmtId="0" fontId="34" fillId="22" borderId="9">
      <alignment horizontal="left" vertical="center" wrapText="1" indent="2"/>
    </xf>
    <xf numFmtId="0" fontId="34" fillId="0" borderId="9">
      <alignment horizontal="left" vertical="center" wrapText="1" indent="2"/>
    </xf>
    <xf numFmtId="0" fontId="34" fillId="21" borderId="4">
      <alignment horizontal="left" vertical="center"/>
    </xf>
    <xf numFmtId="0" fontId="35" fillId="0" borderId="10">
      <alignment horizontal="left" vertical="top" wrapText="1"/>
    </xf>
    <xf numFmtId="0" fontId="7" fillId="0" borderId="11"/>
    <xf numFmtId="0" fontId="7" fillId="0" borderId="12"/>
    <xf numFmtId="198" fontId="27" fillId="0" borderId="0" applyFont="0" applyFill="0" applyBorder="0" applyAlignment="0" applyProtection="0"/>
    <xf numFmtId="0" fontId="13"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0" fontId="14" fillId="4" borderId="0" applyNumberFormat="0" applyBorder="0" applyAlignment="0" applyProtection="0"/>
    <xf numFmtId="0" fontId="15" fillId="0" borderId="13"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33" fillId="0" borderId="0" applyNumberFormat="0" applyFill="0" applyBorder="0" applyAlignment="0" applyProtection="0"/>
    <xf numFmtId="0" fontId="18" fillId="7" borderId="7" applyNumberFormat="0" applyAlignment="0" applyProtection="0"/>
    <xf numFmtId="4" fontId="34" fillId="0" borderId="0" applyBorder="0">
      <alignment horizontal="right" vertical="center"/>
    </xf>
    <xf numFmtId="0" fontId="34" fillId="0" borderId="1">
      <alignment horizontal="right" vertical="center"/>
    </xf>
    <xf numFmtId="4" fontId="34" fillId="0" borderId="1">
      <alignment horizontal="right" vertical="center"/>
    </xf>
    <xf numFmtId="0" fontId="34" fillId="0" borderId="2">
      <alignment horizontal="right" vertical="center"/>
    </xf>
    <xf numFmtId="4" fontId="34" fillId="0" borderId="2">
      <alignment horizontal="right" vertical="center"/>
    </xf>
    <xf numFmtId="1" fontId="41" fillId="21" borderId="0" applyBorder="0">
      <alignment horizontal="right" vertical="center"/>
    </xf>
    <xf numFmtId="0" fontId="7" fillId="25" borderId="1"/>
    <xf numFmtId="0" fontId="19" fillId="0" borderId="16" applyNumberFormat="0" applyFill="0" applyAlignment="0" applyProtection="0"/>
    <xf numFmtId="0" fontId="20" fillId="26" borderId="0" applyNumberFormat="0" applyBorder="0" applyAlignment="0" applyProtection="0"/>
    <xf numFmtId="0" fontId="8" fillId="0" borderId="0"/>
    <xf numFmtId="0" fontId="8" fillId="0" borderId="0"/>
    <xf numFmtId="0" fontId="27" fillId="0" borderId="0"/>
    <xf numFmtId="0" fontId="7" fillId="0" borderId="0"/>
    <xf numFmtId="4" fontId="7" fillId="0" borderId="0"/>
    <xf numFmtId="0" fontId="27" fillId="0" borderId="0"/>
    <xf numFmtId="0" fontId="8" fillId="0" borderId="0"/>
    <xf numFmtId="0" fontId="8" fillId="0" borderId="0"/>
    <xf numFmtId="0" fontId="27" fillId="0" borderId="0"/>
    <xf numFmtId="0" fontId="27" fillId="0" borderId="0"/>
    <xf numFmtId="0" fontId="8" fillId="0" borderId="0"/>
    <xf numFmtId="0" fontId="7" fillId="0" borderId="0"/>
    <xf numFmtId="0" fontId="7" fillId="0" borderId="0"/>
    <xf numFmtId="0" fontId="8" fillId="0" borderId="0"/>
    <xf numFmtId="0" fontId="8" fillId="0" borderId="0"/>
    <xf numFmtId="0" fontId="25" fillId="0" borderId="0"/>
    <xf numFmtId="0" fontId="27" fillId="0" borderId="0"/>
    <xf numFmtId="0" fontId="27" fillId="0" borderId="0"/>
    <xf numFmtId="0" fontId="27" fillId="0" borderId="0"/>
    <xf numFmtId="0" fontId="27" fillId="0" borderId="0"/>
    <xf numFmtId="4" fontId="34" fillId="0" borderId="0" applyFill="0" applyBorder="0" applyProtection="0">
      <alignment horizontal="right" vertical="center"/>
    </xf>
    <xf numFmtId="0" fontId="36" fillId="0" borderId="0" applyNumberFormat="0" applyFill="0" applyBorder="0" applyProtection="0">
      <alignment horizontal="left" vertical="center"/>
    </xf>
    <xf numFmtId="0" fontId="34" fillId="0" borderId="1" applyNumberFormat="0" applyFill="0" applyAlignment="0" applyProtection="0"/>
    <xf numFmtId="0" fontId="7" fillId="27" borderId="0" applyNumberFormat="0" applyFont="0" applyBorder="0" applyAlignment="0" applyProtection="0"/>
    <xf numFmtId="4" fontId="7" fillId="27" borderId="0" applyNumberFormat="0" applyFont="0" applyBorder="0" applyAlignment="0" applyProtection="0"/>
    <xf numFmtId="0" fontId="42" fillId="0" borderId="0"/>
    <xf numFmtId="0" fontId="26" fillId="0" borderId="0"/>
    <xf numFmtId="0" fontId="8" fillId="0" borderId="0"/>
    <xf numFmtId="0" fontId="8" fillId="28" borderId="17" applyNumberFormat="0" applyFont="0" applyAlignment="0" applyProtection="0"/>
    <xf numFmtId="0" fontId="21" fillId="23" borderId="18" applyNumberFormat="0" applyAlignment="0" applyProtection="0"/>
    <xf numFmtId="202" fontId="34" fillId="29" borderId="1" applyNumberFormat="0" applyFont="0" applyBorder="0" applyAlignment="0" applyProtection="0">
      <alignment horizontal="right" vertical="center"/>
    </xf>
    <xf numFmtId="9" fontId="8" fillId="0" borderId="0" applyFont="0" applyFill="0" applyBorder="0" applyAlignment="0" applyProtection="0"/>
    <xf numFmtId="9" fontId="27"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43" fontId="28" fillId="0" borderId="0" applyFont="0" applyFill="0" applyBorder="0" applyAlignment="0" applyProtection="0"/>
    <xf numFmtId="41" fontId="28" fillId="0" borderId="0" applyFont="0" applyFill="0" applyBorder="0" applyAlignment="0" applyProtection="0"/>
    <xf numFmtId="199" fontId="28" fillId="0" borderId="0" applyFont="0" applyFill="0" applyBorder="0" applyAlignment="0" applyProtection="0"/>
    <xf numFmtId="0" fontId="34" fillId="27" borderId="1"/>
    <xf numFmtId="0" fontId="7" fillId="0" borderId="0"/>
    <xf numFmtId="0" fontId="27" fillId="0" borderId="1" applyNumberFormat="0" applyFill="0" applyProtection="0">
      <alignment horizontal="right"/>
    </xf>
    <xf numFmtId="0" fontId="27" fillId="0" borderId="1" applyNumberFormat="0" applyFill="0" applyProtection="0">
      <alignment horizontal="right"/>
    </xf>
    <xf numFmtId="0" fontId="3" fillId="30" borderId="1" applyNumberFormat="0" applyProtection="0">
      <alignment horizontal="right"/>
    </xf>
    <xf numFmtId="0" fontId="29" fillId="30" borderId="0" applyNumberFormat="0" applyBorder="0" applyProtection="0">
      <alignment horizontal="left"/>
    </xf>
    <xf numFmtId="0" fontId="3" fillId="30" borderId="1" applyNumberFormat="0" applyProtection="0">
      <alignment horizontal="left"/>
    </xf>
    <xf numFmtId="0" fontId="27" fillId="0" borderId="1" applyNumberFormat="0" applyFill="0" applyProtection="0">
      <alignment horizontal="right"/>
    </xf>
    <xf numFmtId="0" fontId="27" fillId="0" borderId="1" applyNumberFormat="0" applyFill="0" applyProtection="0">
      <alignment horizontal="right"/>
    </xf>
    <xf numFmtId="0" fontId="30" fillId="31" borderId="0" applyNumberFormat="0" applyBorder="0" applyProtection="0">
      <alignment horizontal="left"/>
    </xf>
    <xf numFmtId="0" fontId="22" fillId="0" borderId="0" applyNumberFormat="0" applyFill="0" applyBorder="0" applyAlignment="0" applyProtection="0"/>
    <xf numFmtId="0" fontId="23" fillId="0" borderId="19" applyNumberFormat="0" applyFill="0" applyAlignment="0" applyProtection="0"/>
    <xf numFmtId="200" fontId="28" fillId="0" borderId="0" applyFont="0" applyFill="0" applyBorder="0" applyAlignment="0" applyProtection="0"/>
    <xf numFmtId="0" fontId="24" fillId="0" borderId="0" applyNumberFormat="0" applyFill="0" applyBorder="0" applyAlignment="0" applyProtection="0"/>
    <xf numFmtId="0" fontId="43" fillId="0" borderId="0" applyNumberFormat="0" applyFill="0" applyBorder="0" applyAlignment="0" applyProtection="0"/>
    <xf numFmtId="0" fontId="34" fillId="0" borderId="0"/>
    <xf numFmtId="4" fontId="34" fillId="0" borderId="0"/>
    <xf numFmtId="4" fontId="34" fillId="0" borderId="0"/>
  </cellStyleXfs>
  <cellXfs count="90">
    <xf numFmtId="0" fontId="0" fillId="0" borderId="0" xfId="0"/>
    <xf numFmtId="0" fontId="0" fillId="0" borderId="0" xfId="0" applyFill="1"/>
    <xf numFmtId="0" fontId="5" fillId="32" borderId="0" xfId="0" applyFont="1" applyFill="1"/>
    <xf numFmtId="0" fontId="23" fillId="0" borderId="0" xfId="109" applyFont="1"/>
    <xf numFmtId="0" fontId="23" fillId="32" borderId="0" xfId="109" applyFont="1" applyFill="1"/>
    <xf numFmtId="0" fontId="20" fillId="26" borderId="0" xfId="81" applyFont="1"/>
    <xf numFmtId="1" fontId="0" fillId="0" borderId="0" xfId="0" applyNumberFormat="1"/>
    <xf numFmtId="0" fontId="0" fillId="0" borderId="0" xfId="0" applyFill="1" applyBorder="1"/>
    <xf numFmtId="0" fontId="0" fillId="0" borderId="20" xfId="0" applyBorder="1"/>
    <xf numFmtId="0" fontId="0" fillId="0" borderId="21" xfId="0" applyBorder="1"/>
    <xf numFmtId="0" fontId="0" fillId="0" borderId="22" xfId="0" applyBorder="1"/>
    <xf numFmtId="0" fontId="0" fillId="0" borderId="12" xfId="0" applyBorder="1"/>
    <xf numFmtId="0" fontId="0" fillId="0" borderId="0" xfId="0" applyBorder="1"/>
    <xf numFmtId="0" fontId="0" fillId="0" borderId="23" xfId="0" applyBorder="1"/>
    <xf numFmtId="1" fontId="0" fillId="0" borderId="0" xfId="0" applyNumberFormat="1" applyBorder="1"/>
    <xf numFmtId="0" fontId="0" fillId="0" borderId="24" xfId="0" applyBorder="1"/>
    <xf numFmtId="0" fontId="0" fillId="0" borderId="11" xfId="0" applyBorder="1"/>
    <xf numFmtId="0" fontId="0" fillId="0" borderId="25" xfId="0" applyBorder="1"/>
    <xf numFmtId="2" fontId="0" fillId="0" borderId="0" xfId="0" applyNumberFormat="1"/>
    <xf numFmtId="0" fontId="3" fillId="0" borderId="0" xfId="0" applyFont="1" applyBorder="1"/>
    <xf numFmtId="0" fontId="3" fillId="0" borderId="23" xfId="0" applyFont="1" applyBorder="1"/>
    <xf numFmtId="0" fontId="3" fillId="0" borderId="0" xfId="0" applyFont="1" applyFill="1" applyBorder="1"/>
    <xf numFmtId="2" fontId="27" fillId="0" borderId="0" xfId="0" applyNumberFormat="1" applyFont="1"/>
    <xf numFmtId="0" fontId="27" fillId="0" borderId="0" xfId="0" applyFont="1"/>
    <xf numFmtId="3" fontId="0" fillId="0" borderId="0" xfId="0" applyNumberFormat="1"/>
    <xf numFmtId="1" fontId="7" fillId="0" borderId="0" xfId="0" applyNumberFormat="1" applyFont="1" applyBorder="1"/>
    <xf numFmtId="0" fontId="3" fillId="0" borderId="0" xfId="0" applyFont="1"/>
    <xf numFmtId="0" fontId="7" fillId="0" borderId="0" xfId="0" applyFont="1"/>
    <xf numFmtId="0" fontId="33" fillId="0" borderId="0" xfId="71" applyFont="1" applyFill="1" applyAlignment="1">
      <alignment vertical="center"/>
    </xf>
    <xf numFmtId="4" fontId="34" fillId="0" borderId="0" xfId="137" applyAlignment="1">
      <alignment vertical="center"/>
    </xf>
    <xf numFmtId="0" fontId="35" fillId="0" borderId="0" xfId="55" applyFont="1" applyFill="1" applyBorder="1" applyAlignment="1" applyProtection="1">
      <alignment horizontal="right"/>
    </xf>
    <xf numFmtId="0" fontId="7" fillId="0" borderId="0" xfId="85"/>
    <xf numFmtId="0" fontId="33" fillId="0" borderId="0" xfId="71" applyFont="1" applyAlignment="1">
      <alignment vertical="center"/>
    </xf>
    <xf numFmtId="4" fontId="35" fillId="0" borderId="0" xfId="137" applyFont="1" applyAlignment="1">
      <alignment vertical="center"/>
    </xf>
    <xf numFmtId="4" fontId="36" fillId="20" borderId="20" xfId="137" applyFont="1" applyFill="1" applyBorder="1" applyAlignment="1">
      <alignment vertical="center" wrapText="1"/>
    </xf>
    <xf numFmtId="49" fontId="36" fillId="20" borderId="26" xfId="137" applyNumberFormat="1" applyFont="1" applyFill="1" applyBorder="1" applyAlignment="1">
      <alignment horizontal="center" vertical="center"/>
    </xf>
    <xf numFmtId="4" fontId="36" fillId="20" borderId="27" xfId="137" applyFont="1" applyFill="1" applyBorder="1" applyAlignment="1">
      <alignment horizontal="center" vertical="center" wrapText="1"/>
    </xf>
    <xf numFmtId="0" fontId="47" fillId="0" borderId="12" xfId="61" applyNumberFormat="1" applyFont="1" applyFill="1" applyBorder="1" applyAlignment="1" applyProtection="1"/>
    <xf numFmtId="4" fontId="36" fillId="20" borderId="28" xfId="137" applyFont="1" applyFill="1" applyBorder="1" applyAlignment="1">
      <alignment horizontal="center" vertical="center"/>
    </xf>
    <xf numFmtId="4" fontId="36" fillId="20" borderId="29" xfId="137" applyFont="1" applyFill="1" applyBorder="1" applyAlignment="1">
      <alignment horizontal="center" vertical="center"/>
    </xf>
    <xf numFmtId="0" fontId="36" fillId="20" borderId="9" xfId="103" applyFont="1" applyFill="1" applyBorder="1" applyAlignment="1">
      <alignment horizontal="left" vertical="center"/>
    </xf>
    <xf numFmtId="4" fontId="37" fillId="20" borderId="30" xfId="137" applyFont="1" applyFill="1" applyBorder="1" applyAlignment="1" applyProtection="1">
      <alignment horizontal="right" vertical="center"/>
    </xf>
    <xf numFmtId="4" fontId="37" fillId="20" borderId="31" xfId="137" applyFont="1" applyFill="1" applyBorder="1" applyAlignment="1" applyProtection="1">
      <alignment horizontal="right" vertical="center"/>
    </xf>
    <xf numFmtId="0" fontId="34" fillId="20" borderId="9" xfId="7" applyFont="1" applyFill="1" applyBorder="1" applyAlignment="1">
      <alignment horizontal="left" vertical="center" indent="2"/>
    </xf>
    <xf numFmtId="4" fontId="34" fillId="20" borderId="1" xfId="137" applyFont="1" applyFill="1" applyBorder="1" applyAlignment="1" applyProtection="1">
      <alignment horizontal="right" vertical="center"/>
    </xf>
    <xf numFmtId="4" fontId="34" fillId="20" borderId="32" xfId="137" applyFont="1" applyFill="1" applyBorder="1" applyAlignment="1" applyProtection="1">
      <alignment horizontal="right" vertical="center"/>
    </xf>
    <xf numFmtId="0" fontId="34" fillId="20" borderId="9" xfId="14" applyFont="1" applyFill="1" applyBorder="1" applyAlignment="1">
      <alignment horizontal="left" vertical="center" indent="5"/>
    </xf>
    <xf numFmtId="4" fontId="34" fillId="0" borderId="1" xfId="75" applyNumberFormat="1" applyFont="1" applyFill="1" applyBorder="1" applyAlignment="1" applyProtection="1">
      <alignment horizontal="right" vertical="center"/>
    </xf>
    <xf numFmtId="0" fontId="34" fillId="20" borderId="9" xfId="14" applyFont="1" applyFill="1" applyBorder="1" applyAlignment="1">
      <alignment horizontal="left" vertical="center" wrapText="1" indent="5"/>
    </xf>
    <xf numFmtId="0" fontId="34" fillId="0" borderId="1" xfId="75" applyNumberFormat="1" applyFont="1" applyFill="1" applyBorder="1" applyAlignment="1" applyProtection="1">
      <alignment horizontal="right" vertical="center"/>
    </xf>
    <xf numFmtId="4" fontId="34" fillId="0" borderId="2" xfId="77" applyNumberFormat="1" applyFont="1" applyFill="1" applyBorder="1" applyAlignment="1" applyProtection="1">
      <alignment horizontal="right" vertical="center"/>
    </xf>
    <xf numFmtId="4" fontId="36" fillId="20" borderId="20" xfId="137" applyFont="1" applyFill="1" applyBorder="1" applyAlignment="1">
      <alignment vertical="center"/>
    </xf>
    <xf numFmtId="4" fontId="37" fillId="20" borderId="1" xfId="137" applyFont="1" applyFill="1" applyBorder="1" applyAlignment="1" applyProtection="1">
      <alignment horizontal="right" vertical="center"/>
    </xf>
    <xf numFmtId="4" fontId="37" fillId="20" borderId="32" xfId="137" applyFont="1" applyFill="1" applyBorder="1" applyAlignment="1" applyProtection="1">
      <alignment horizontal="right" vertical="center"/>
    </xf>
    <xf numFmtId="0" fontId="34" fillId="27" borderId="1" xfId="120" applyNumberFormat="1" applyFont="1" applyFill="1" applyBorder="1" applyAlignment="1" applyProtection="1"/>
    <xf numFmtId="0" fontId="34" fillId="0" borderId="2" xfId="77" applyNumberFormat="1" applyFont="1" applyFill="1" applyBorder="1" applyAlignment="1" applyProtection="1">
      <alignment horizontal="right" vertical="center"/>
    </xf>
    <xf numFmtId="0" fontId="36" fillId="20" borderId="20" xfId="103" applyFont="1" applyFill="1" applyBorder="1" applyAlignment="1">
      <alignment horizontal="left" vertical="center"/>
    </xf>
    <xf numFmtId="0" fontId="34" fillId="20" borderId="33" xfId="7" applyFont="1" applyFill="1" applyBorder="1" applyAlignment="1">
      <alignment horizontal="left" vertical="center" indent="2"/>
    </xf>
    <xf numFmtId="4" fontId="37" fillId="20" borderId="26" xfId="137" applyFont="1" applyFill="1" applyBorder="1" applyAlignment="1" applyProtection="1">
      <alignment horizontal="right" vertical="center"/>
    </xf>
    <xf numFmtId="4" fontId="37" fillId="20" borderId="27" xfId="137" applyFont="1" applyFill="1" applyBorder="1" applyAlignment="1" applyProtection="1">
      <alignment horizontal="right" vertical="center"/>
    </xf>
    <xf numFmtId="2" fontId="34" fillId="20" borderId="4" xfId="136" applyNumberFormat="1" applyFont="1" applyFill="1" applyBorder="1" applyAlignment="1" applyProtection="1">
      <alignment horizontal="left" vertical="center" indent="2"/>
    </xf>
    <xf numFmtId="2" fontId="34" fillId="20" borderId="34" xfId="136" applyNumberFormat="1" applyFont="1" applyFill="1" applyBorder="1" applyAlignment="1" applyProtection="1">
      <alignment horizontal="left" vertical="center" indent="2"/>
    </xf>
    <xf numFmtId="4" fontId="34" fillId="0" borderId="2" xfId="77" applyFont="1">
      <alignment horizontal="right" vertical="center"/>
    </xf>
    <xf numFmtId="4" fontId="34" fillId="0" borderId="9" xfId="73" applyFont="1" applyBorder="1">
      <alignment horizontal="right" vertical="center"/>
    </xf>
    <xf numFmtId="4" fontId="37" fillId="20" borderId="35" xfId="137" applyFont="1" applyFill="1" applyBorder="1" applyAlignment="1" applyProtection="1">
      <alignment horizontal="right" vertical="center"/>
    </xf>
    <xf numFmtId="4" fontId="37" fillId="20" borderId="36" xfId="137" applyFont="1" applyFill="1" applyBorder="1" applyAlignment="1" applyProtection="1">
      <alignment horizontal="right" vertical="center"/>
    </xf>
    <xf numFmtId="4" fontId="34" fillId="0" borderId="37" xfId="73" applyFont="1" applyBorder="1">
      <alignment horizontal="right" vertical="center"/>
    </xf>
    <xf numFmtId="0" fontId="36" fillId="20" borderId="38" xfId="103" applyFont="1" applyFill="1" applyBorder="1" applyAlignment="1">
      <alignment horizontal="left" vertical="center"/>
    </xf>
    <xf numFmtId="0" fontId="36" fillId="20" borderId="33" xfId="103" applyFont="1" applyFill="1" applyBorder="1" applyAlignment="1">
      <alignment horizontal="left" vertical="center"/>
    </xf>
    <xf numFmtId="0" fontId="38" fillId="0" borderId="0" xfId="85" applyFont="1"/>
    <xf numFmtId="4" fontId="39" fillId="0" borderId="0" xfId="137" applyFont="1" applyBorder="1" applyAlignment="1"/>
    <xf numFmtId="3" fontId="3" fillId="0" borderId="0" xfId="0" applyNumberFormat="1" applyFont="1"/>
    <xf numFmtId="2" fontId="0" fillId="33" borderId="0" xfId="0" applyNumberFormat="1" applyFill="1"/>
    <xf numFmtId="0" fontId="48" fillId="0" borderId="0" xfId="0" applyFont="1"/>
    <xf numFmtId="2" fontId="48" fillId="0" borderId="0" xfId="0" applyNumberFormat="1" applyFont="1"/>
    <xf numFmtId="2" fontId="0" fillId="0" borderId="0" xfId="0" applyNumberFormat="1" applyFill="1"/>
    <xf numFmtId="3" fontId="0" fillId="34" borderId="0" xfId="0" applyNumberFormat="1" applyFill="1"/>
    <xf numFmtId="208" fontId="0" fillId="0" borderId="0" xfId="53" applyNumberFormat="1" applyFont="1"/>
    <xf numFmtId="0" fontId="0" fillId="33" borderId="0" xfId="0" applyFill="1"/>
    <xf numFmtId="3" fontId="0" fillId="33" borderId="0" xfId="0" applyNumberFormat="1" applyFill="1"/>
    <xf numFmtId="208" fontId="0" fillId="0" borderId="0" xfId="0" applyNumberFormat="1"/>
    <xf numFmtId="0" fontId="46" fillId="0" borderId="0" xfId="0" applyFont="1"/>
    <xf numFmtId="0" fontId="3" fillId="0" borderId="0" xfId="0" applyFont="1" applyAlignment="1">
      <alignment horizontal="center"/>
    </xf>
    <xf numFmtId="4" fontId="0" fillId="0" borderId="0" xfId="0" applyNumberFormat="1"/>
    <xf numFmtId="0" fontId="49" fillId="35" borderId="0" xfId="0" applyFont="1" applyFill="1"/>
    <xf numFmtId="194" fontId="0" fillId="0" borderId="0" xfId="0" applyNumberFormat="1"/>
    <xf numFmtId="209" fontId="0" fillId="0" borderId="0" xfId="0" applyNumberFormat="1"/>
    <xf numFmtId="0" fontId="3" fillId="35" borderId="0" xfId="0" applyFont="1" applyFill="1"/>
    <xf numFmtId="4" fontId="36" fillId="20" borderId="20" xfId="137" applyFont="1" applyFill="1" applyBorder="1" applyAlignment="1">
      <alignment vertical="center" wrapText="1"/>
    </xf>
    <xf numFmtId="4" fontId="36" fillId="20" borderId="39" xfId="137" applyFont="1" applyFill="1" applyBorder="1" applyAlignment="1">
      <alignment vertical="center" wrapText="1"/>
    </xf>
  </cellXfs>
  <cellStyles count="138">
    <cellStyle name="20% - Accent1 2" xfId="1"/>
    <cellStyle name="20% - Accent2 2" xfId="2"/>
    <cellStyle name="20% - Accent3 2" xfId="3"/>
    <cellStyle name="20% - Accent4 2" xfId="4"/>
    <cellStyle name="20% - Accent5 2" xfId="5"/>
    <cellStyle name="20% - Accent6 2" xfId="6"/>
    <cellStyle name="2x indented GHG Textfiels" xfId="7"/>
    <cellStyle name="40% - Accent1 2" xfId="8"/>
    <cellStyle name="40% - Accent2 2" xfId="9"/>
    <cellStyle name="40% - Accent3 2" xfId="10"/>
    <cellStyle name="40% - Accent4 2" xfId="11"/>
    <cellStyle name="40% - Accent5 2" xfId="12"/>
    <cellStyle name="40% - Accent6 2" xfId="13"/>
    <cellStyle name="5x indented GHG Textfiels"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AggblueBoldCels" xfId="27"/>
    <cellStyle name="AggblueBoldCels 2" xfId="28"/>
    <cellStyle name="AggblueCels" xfId="29"/>
    <cellStyle name="AggblueCels 2" xfId="30"/>
    <cellStyle name="AggblueCels_1x" xfId="31"/>
    <cellStyle name="AggBoldCells" xfId="32"/>
    <cellStyle name="AggCels" xfId="33"/>
    <cellStyle name="AggGreen" xfId="34"/>
    <cellStyle name="AggGreen 2" xfId="35"/>
    <cellStyle name="AggGreen_Bbdr" xfId="36"/>
    <cellStyle name="AggGreen12" xfId="37"/>
    <cellStyle name="AggGreen12 2" xfId="38"/>
    <cellStyle name="AggOrange" xfId="39"/>
    <cellStyle name="AggOrange 2" xfId="40"/>
    <cellStyle name="AggOrange_B_border" xfId="41"/>
    <cellStyle name="AggOrange9" xfId="42"/>
    <cellStyle name="AggOrange9 2" xfId="43"/>
    <cellStyle name="AggOrangeLB_2x" xfId="44"/>
    <cellStyle name="AggOrangeLBorder" xfId="45"/>
    <cellStyle name="AggOrangeLBorder 2" xfId="46"/>
    <cellStyle name="AggOrangeRBorder" xfId="47"/>
    <cellStyle name="AggOrangeRBorder 2" xfId="48"/>
    <cellStyle name="Bad 2" xfId="49"/>
    <cellStyle name="Bold GHG Numbers (0.00)" xfId="50"/>
    <cellStyle name="Calculation 2" xfId="51"/>
    <cellStyle name="Check Cell 2" xfId="52"/>
    <cellStyle name="Comma" xfId="53" builtinId="3"/>
    <cellStyle name="Comma 2" xfId="54"/>
    <cellStyle name="Constants" xfId="55"/>
    <cellStyle name="CustomCellsOrange" xfId="56"/>
    <cellStyle name="CustomizationCells" xfId="57"/>
    <cellStyle name="CustomizationGreenCells" xfId="58"/>
    <cellStyle name="DocBox_EmptyRow" xfId="59"/>
    <cellStyle name="Empty_B_border" xfId="60"/>
    <cellStyle name="Empty_L_border" xfId="61"/>
    <cellStyle name="Euro" xfId="62"/>
    <cellStyle name="Explanatory Text 2" xfId="63"/>
    <cellStyle name="Float" xfId="64"/>
    <cellStyle name="Float 2" xfId="65"/>
    <cellStyle name="Good 2" xfId="66"/>
    <cellStyle name="Heading 1 2" xfId="67"/>
    <cellStyle name="Heading 2 2" xfId="68"/>
    <cellStyle name="Heading 3 2" xfId="69"/>
    <cellStyle name="Heading 4 2" xfId="70"/>
    <cellStyle name="Headline" xfId="71"/>
    <cellStyle name="Input 2" xfId="72"/>
    <cellStyle name="InputCells" xfId="73"/>
    <cellStyle name="InputCells12" xfId="74"/>
    <cellStyle name="InputCells12 2" xfId="75"/>
    <cellStyle name="InputCells12_BBorder" xfId="76"/>
    <cellStyle name="InputCells12_BBorder 2" xfId="77"/>
    <cellStyle name="IntCells" xfId="78"/>
    <cellStyle name="KP_thin_border_dark_grey" xfId="79"/>
    <cellStyle name="Linked Cell 2" xfId="80"/>
    <cellStyle name="Neutral 2" xfId="81"/>
    <cellStyle name="Normal" xfId="0" builtinId="0"/>
    <cellStyle name="Normal 2" xfId="82"/>
    <cellStyle name="Normal 2 2" xfId="83"/>
    <cellStyle name="Normal 2 3" xfId="84"/>
    <cellStyle name="Normal 2 4" xfId="85"/>
    <cellStyle name="Normal 2 5" xfId="86"/>
    <cellStyle name="Normal 2_bound" xfId="87"/>
    <cellStyle name="Normal 3" xfId="88"/>
    <cellStyle name="Normal 3 2" xfId="89"/>
    <cellStyle name="Normal 3 3" xfId="90"/>
    <cellStyle name="Normal 3_Heating-COM" xfId="91"/>
    <cellStyle name="Normal 4" xfId="92"/>
    <cellStyle name="Normal 4 13 2" xfId="93"/>
    <cellStyle name="Normal 4 13 2 2" xfId="94"/>
    <cellStyle name="Normal 4 2" xfId="95"/>
    <cellStyle name="Normal 5" xfId="96"/>
    <cellStyle name="Normal 6" xfId="97"/>
    <cellStyle name="Normal 7" xfId="98"/>
    <cellStyle name="Normal 7 2" xfId="99"/>
    <cellStyle name="Normal 8" xfId="100"/>
    <cellStyle name="Normal 8 2" xfId="101"/>
    <cellStyle name="Normal GHG Numbers (0.00)" xfId="102"/>
    <cellStyle name="Normal GHG Textfiels Bold" xfId="103"/>
    <cellStyle name="Normal GHG whole table" xfId="104"/>
    <cellStyle name="Normal GHG-Shade" xfId="105"/>
    <cellStyle name="Normal GHG-Shade 2" xfId="106"/>
    <cellStyle name="Normál_Munka1" xfId="107"/>
    <cellStyle name="Normale_B2020" xfId="108"/>
    <cellStyle name="Normale_Scen_UC_IND-StrucConst" xfId="109"/>
    <cellStyle name="Note 2" xfId="110"/>
    <cellStyle name="Output 2" xfId="111"/>
    <cellStyle name="Pattern" xfId="112"/>
    <cellStyle name="Percent 2" xfId="113"/>
    <cellStyle name="Percent 2 2" xfId="114"/>
    <cellStyle name="Percent 3" xfId="115"/>
    <cellStyle name="Percent 3 2" xfId="116"/>
    <cellStyle name="Pilkku_Layo9704" xfId="117"/>
    <cellStyle name="Pyör. luku_Layo9704" xfId="118"/>
    <cellStyle name="Pyör. valuutta_Layo9704" xfId="119"/>
    <cellStyle name="Shade" xfId="120"/>
    <cellStyle name="Standard 2" xfId="121"/>
    <cellStyle name="Style 21" xfId="122"/>
    <cellStyle name="Style 21 2" xfId="123"/>
    <cellStyle name="Style 22" xfId="124"/>
    <cellStyle name="Style 23" xfId="125"/>
    <cellStyle name="Style 24" xfId="126"/>
    <cellStyle name="Style 25" xfId="127"/>
    <cellStyle name="Style 25 2" xfId="128"/>
    <cellStyle name="Style 26" xfId="129"/>
    <cellStyle name="Title 2" xfId="130"/>
    <cellStyle name="Total 2" xfId="131"/>
    <cellStyle name="Valuutta_Layo9704" xfId="132"/>
    <cellStyle name="Warning Text 2" xfId="133"/>
    <cellStyle name="Гиперссылка" xfId="134"/>
    <cellStyle name="Обычный_2++" xfId="135"/>
    <cellStyle name="Обычный_2++ 2" xfId="136"/>
    <cellStyle name="Обычный_CRF2002 (1)" xfId="1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rcptt-scientific-homes\users\UNFCCC\CRFReporter2\Template\FromCustomer\LULUCF%20module%20-%20v%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K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8(b).2"/>
      <sheetName val="Table8(b).3"/>
      <sheetName val="Table8(b).4"/>
      <sheetName val="Table8(b).5"/>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NIR-1"/>
      <sheetName val="NIR-2"/>
      <sheetName val="NIR-3"/>
      <sheetName val="5(KP)"/>
      <sheetName val="5(KP-I)A.1.1"/>
      <sheetName val="5(KP-I)A.1.2"/>
      <sheetName val="5(KP-I)A.1.3"/>
      <sheetName val="5(KP-I)A.2."/>
      <sheetName val="5(KP-I)A.2.1"/>
      <sheetName val="5(KP-I)B.1"/>
      <sheetName val="5(KP-I)B.2"/>
      <sheetName val="5(KP-I)B.3"/>
      <sheetName val="5(KP-I)B.4"/>
      <sheetName val="5(KP-II)1"/>
      <sheetName val="5(KP-II)2"/>
      <sheetName val="5(KP-II)3"/>
      <sheetName val="5(KP-II)4"/>
      <sheetName val="5(KP-II)5"/>
      <sheetName val="Accounting"/>
      <sheetName val="ReporterHelpSheet"/>
    </sheetNames>
    <sheetDataSet>
      <sheetData sheetId="0"/>
      <sheetData sheetId="1"/>
      <sheetData sheetId="2"/>
      <sheetData sheetId="3">
        <row r="8">
          <cell r="C8" t="str">
            <v>Conversion to forest land</v>
          </cell>
          <cell r="D8" t="str">
            <v>No</v>
          </cell>
          <cell r="E8" t="str">
            <v>NA</v>
          </cell>
          <cell r="F8" t="str">
            <v>smalllest key source including LULUCF is  43.24 Gg CO2 eq</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4"/>
  <sheetViews>
    <sheetView tabSelected="1" workbookViewId="0">
      <selection activeCell="K38" sqref="K38"/>
    </sheetView>
  </sheetViews>
  <sheetFormatPr defaultRowHeight="12.75" x14ac:dyDescent="0.2"/>
  <cols>
    <col min="2" max="2" width="21.28515625" customWidth="1"/>
    <col min="3" max="3" width="23.140625" customWidth="1"/>
    <col min="4" max="4" width="16.42578125" bestFit="1" customWidth="1"/>
    <col min="5" max="5" width="11.28515625" customWidth="1"/>
    <col min="6" max="13" width="11.7109375" bestFit="1" customWidth="1"/>
    <col min="14" max="14" width="11.5703125" bestFit="1" customWidth="1"/>
  </cols>
  <sheetData>
    <row r="3" spans="2:12" ht="13.5" thickBot="1" x14ac:dyDescent="0.25"/>
    <row r="4" spans="2:12" x14ac:dyDescent="0.2">
      <c r="B4" s="8" t="s">
        <v>7</v>
      </c>
      <c r="C4" s="9"/>
      <c r="D4" s="9"/>
      <c r="E4" s="9"/>
      <c r="F4" s="9"/>
      <c r="G4" s="9"/>
      <c r="H4" s="9"/>
      <c r="I4" s="10"/>
    </row>
    <row r="5" spans="2:12" x14ac:dyDescent="0.2">
      <c r="B5" s="11" t="s">
        <v>9</v>
      </c>
      <c r="C5" s="12"/>
      <c r="D5" s="12"/>
      <c r="E5" s="12"/>
      <c r="F5" s="12"/>
      <c r="G5" s="12"/>
      <c r="H5" s="12"/>
      <c r="I5" s="13"/>
    </row>
    <row r="6" spans="2:12" x14ac:dyDescent="0.2">
      <c r="B6" s="11"/>
      <c r="C6" s="12"/>
      <c r="D6" s="12"/>
      <c r="E6" s="12"/>
      <c r="F6" s="12"/>
      <c r="G6" s="12"/>
      <c r="H6" s="12"/>
      <c r="I6" s="13"/>
    </row>
    <row r="7" spans="2:12" x14ac:dyDescent="0.2">
      <c r="B7" s="11"/>
      <c r="C7" s="12" t="s">
        <v>8</v>
      </c>
      <c r="D7" s="12"/>
      <c r="E7" s="12"/>
      <c r="F7" s="12"/>
      <c r="G7" s="12"/>
      <c r="H7" s="12"/>
      <c r="I7" s="13"/>
    </row>
    <row r="8" spans="2:12" x14ac:dyDescent="0.2">
      <c r="B8" s="11"/>
      <c r="C8" s="12" t="s">
        <v>10</v>
      </c>
      <c r="D8" s="12"/>
      <c r="E8" s="12"/>
      <c r="F8" s="12"/>
      <c r="G8" s="12"/>
      <c r="H8" s="12"/>
      <c r="I8" s="13"/>
    </row>
    <row r="9" spans="2:12" x14ac:dyDescent="0.2">
      <c r="B9" s="11"/>
      <c r="C9" s="12" t="s">
        <v>11</v>
      </c>
      <c r="D9" s="12"/>
      <c r="E9" s="12"/>
      <c r="F9" s="12"/>
      <c r="G9" s="12"/>
      <c r="H9" s="12"/>
      <c r="I9" s="13"/>
    </row>
    <row r="10" spans="2:12" x14ac:dyDescent="0.2">
      <c r="B10" s="11" t="s">
        <v>178</v>
      </c>
      <c r="C10" s="12"/>
      <c r="D10" s="12">
        <v>2010</v>
      </c>
      <c r="E10" s="12">
        <v>2015</v>
      </c>
      <c r="F10" s="12">
        <v>2020</v>
      </c>
      <c r="G10" s="12">
        <v>2025</v>
      </c>
      <c r="H10" s="12">
        <v>2030</v>
      </c>
      <c r="I10" s="13">
        <v>2035</v>
      </c>
      <c r="J10" s="7">
        <v>2040</v>
      </c>
      <c r="K10" s="7">
        <v>2050</v>
      </c>
      <c r="L10" s="7">
        <v>2060</v>
      </c>
    </row>
    <row r="11" spans="2:12" x14ac:dyDescent="0.2">
      <c r="B11" s="11"/>
      <c r="C11" s="25">
        <f>('EU28'!C33+'EU28'!C82+'EU28'!C111)*1000+EmisNonEU!B8+EmisNonEU!B9+EmisNonEU!B10</f>
        <v>4568086.7526962366</v>
      </c>
      <c r="D11" s="14">
        <f>$C$11-($C$11*D18)</f>
        <v>4549814.4056854518</v>
      </c>
      <c r="E11" s="14">
        <f t="shared" ref="E11:K11" si="0">$C$11-($C$11*E18)</f>
        <v>4530400.0369864926</v>
      </c>
      <c r="F11" s="14">
        <f t="shared" si="0"/>
        <v>4510985.6682875333</v>
      </c>
      <c r="G11" s="14">
        <f t="shared" si="0"/>
        <v>4493855.342964923</v>
      </c>
      <c r="H11" s="14">
        <f t="shared" si="0"/>
        <v>4476725.0176423118</v>
      </c>
      <c r="I11" s="14">
        <f t="shared" si="0"/>
        <v>4453884.583878831</v>
      </c>
      <c r="J11" s="14">
        <f t="shared" si="0"/>
        <v>4431044.1501153493</v>
      </c>
      <c r="K11" s="14">
        <f t="shared" si="0"/>
        <v>4431044.1501153493</v>
      </c>
      <c r="L11" s="14">
        <f>K11</f>
        <v>4431044.1501153493</v>
      </c>
    </row>
    <row r="12" spans="2:12" ht="13.5" thickBot="1" x14ac:dyDescent="0.25">
      <c r="B12" s="15" t="s">
        <v>12</v>
      </c>
      <c r="C12" s="16">
        <v>0</v>
      </c>
      <c r="D12" s="16">
        <v>0.08</v>
      </c>
      <c r="E12" s="16">
        <v>0.16500000000000001</v>
      </c>
      <c r="F12" s="16">
        <v>0.25</v>
      </c>
      <c r="G12" s="16">
        <v>0.32500000000000001</v>
      </c>
      <c r="H12" s="16">
        <v>0.4</v>
      </c>
      <c r="I12" s="17">
        <v>0.5</v>
      </c>
      <c r="J12" s="7">
        <v>0.6</v>
      </c>
      <c r="K12" s="7">
        <v>0.6</v>
      </c>
    </row>
    <row r="13" spans="2:12" x14ac:dyDescent="0.2">
      <c r="B13" t="s">
        <v>13</v>
      </c>
      <c r="C13">
        <v>0</v>
      </c>
      <c r="D13" s="18">
        <v>6.666666666666668E-2</v>
      </c>
      <c r="E13" s="18">
        <v>0.13333333333333336</v>
      </c>
      <c r="F13" s="18">
        <v>0.2</v>
      </c>
      <c r="G13" s="18">
        <v>0.25</v>
      </c>
      <c r="H13" s="18">
        <v>0.3</v>
      </c>
    </row>
    <row r="14" spans="2:12" x14ac:dyDescent="0.2">
      <c r="B14" t="s">
        <v>110</v>
      </c>
      <c r="D14" s="18"/>
      <c r="E14" s="18"/>
      <c r="F14" s="18"/>
      <c r="G14" s="18"/>
      <c r="H14" s="6">
        <v>40</v>
      </c>
      <c r="K14" s="6">
        <v>80</v>
      </c>
    </row>
    <row r="15" spans="2:12" x14ac:dyDescent="0.2">
      <c r="B15" t="s">
        <v>109</v>
      </c>
      <c r="D15" s="74">
        <v>0.08</v>
      </c>
      <c r="F15" s="74">
        <v>0.21</v>
      </c>
      <c r="H15" s="7">
        <v>36.799999999999997</v>
      </c>
      <c r="K15">
        <v>80.900000000000006</v>
      </c>
    </row>
    <row r="17" spans="2:14" x14ac:dyDescent="0.2">
      <c r="B17" t="s">
        <v>19</v>
      </c>
      <c r="D17" s="19">
        <v>2010</v>
      </c>
      <c r="E17" s="19">
        <v>2015</v>
      </c>
      <c r="F17" s="19">
        <v>2020</v>
      </c>
      <c r="G17" s="19">
        <v>2025</v>
      </c>
      <c r="H17" s="19">
        <v>2030</v>
      </c>
      <c r="I17" s="20">
        <v>2035</v>
      </c>
      <c r="J17" s="21">
        <v>2040</v>
      </c>
      <c r="K17" s="21">
        <v>2050</v>
      </c>
      <c r="M17" t="s">
        <v>15</v>
      </c>
    </row>
    <row r="18" spans="2:14" x14ac:dyDescent="0.2">
      <c r="B18" t="s">
        <v>14</v>
      </c>
      <c r="D18" s="18">
        <f t="shared" ref="D18:D35" si="1">D$12/$M18</f>
        <v>4.0000000000000001E-3</v>
      </c>
      <c r="E18" s="18">
        <f t="shared" ref="E18:K35" si="2">E$12/$M18</f>
        <v>8.2500000000000004E-3</v>
      </c>
      <c r="F18" s="18">
        <f t="shared" si="2"/>
        <v>1.2500000000000001E-2</v>
      </c>
      <c r="G18" s="18">
        <f t="shared" si="2"/>
        <v>1.6250000000000001E-2</v>
      </c>
      <c r="H18" s="18">
        <f t="shared" si="2"/>
        <v>0.02</v>
      </c>
      <c r="I18" s="18">
        <f t="shared" si="2"/>
        <v>2.5000000000000001E-2</v>
      </c>
      <c r="J18" s="18">
        <f t="shared" si="2"/>
        <v>0.03</v>
      </c>
      <c r="K18" s="18">
        <f t="shared" si="2"/>
        <v>0.03</v>
      </c>
      <c r="M18">
        <v>20</v>
      </c>
      <c r="N18" t="s">
        <v>17</v>
      </c>
    </row>
    <row r="19" spans="2:14" x14ac:dyDescent="0.2">
      <c r="D19" s="18">
        <f t="shared" si="1"/>
        <v>6.6666666666666671E-3</v>
      </c>
      <c r="E19" s="18">
        <f t="shared" si="2"/>
        <v>1.375E-2</v>
      </c>
      <c r="F19" s="18">
        <f t="shared" si="2"/>
        <v>2.0833333333333332E-2</v>
      </c>
      <c r="G19" s="18">
        <f t="shared" si="2"/>
        <v>2.7083333333333334E-2</v>
      </c>
      <c r="H19" s="18">
        <f t="shared" si="2"/>
        <v>3.3333333333333333E-2</v>
      </c>
      <c r="I19" s="18">
        <f t="shared" si="2"/>
        <v>4.1666666666666664E-2</v>
      </c>
      <c r="J19" s="18">
        <f t="shared" si="2"/>
        <v>4.9999999999999996E-2</v>
      </c>
      <c r="K19" s="18">
        <f t="shared" si="2"/>
        <v>4.9999999999999996E-2</v>
      </c>
      <c r="M19">
        <v>12</v>
      </c>
    </row>
    <row r="20" spans="2:14" x14ac:dyDescent="0.2">
      <c r="D20" s="18">
        <f t="shared" si="1"/>
        <v>1.3333333333333334E-2</v>
      </c>
      <c r="E20" s="18">
        <f t="shared" si="2"/>
        <v>2.75E-2</v>
      </c>
      <c r="F20" s="18">
        <f t="shared" si="2"/>
        <v>4.1666666666666664E-2</v>
      </c>
      <c r="G20" s="18">
        <f t="shared" si="2"/>
        <v>5.4166666666666669E-2</v>
      </c>
      <c r="H20" s="18">
        <f t="shared" si="2"/>
        <v>6.6666666666666666E-2</v>
      </c>
      <c r="I20" s="18">
        <f t="shared" si="2"/>
        <v>8.3333333333333329E-2</v>
      </c>
      <c r="J20" s="18">
        <f t="shared" si="2"/>
        <v>9.9999999999999992E-2</v>
      </c>
      <c r="K20" s="18">
        <f t="shared" si="2"/>
        <v>9.9999999999999992E-2</v>
      </c>
      <c r="M20">
        <v>6</v>
      </c>
    </row>
    <row r="21" spans="2:14" x14ac:dyDescent="0.2">
      <c r="D21" s="22">
        <f t="shared" si="1"/>
        <v>0.02</v>
      </c>
      <c r="E21" s="22">
        <f t="shared" si="2"/>
        <v>4.1250000000000002E-2</v>
      </c>
      <c r="F21" s="22">
        <f t="shared" si="2"/>
        <v>6.25E-2</v>
      </c>
      <c r="G21" s="22">
        <f t="shared" si="2"/>
        <v>8.1250000000000003E-2</v>
      </c>
      <c r="H21" s="22">
        <f t="shared" si="2"/>
        <v>0.1</v>
      </c>
      <c r="I21" s="22">
        <f t="shared" si="2"/>
        <v>0.125</v>
      </c>
      <c r="J21" s="22">
        <f t="shared" si="2"/>
        <v>0.15</v>
      </c>
      <c r="K21" s="22">
        <f>K$12/$M21</f>
        <v>0.15</v>
      </c>
      <c r="L21" s="23"/>
      <c r="M21">
        <v>4</v>
      </c>
    </row>
    <row r="22" spans="2:14" x14ac:dyDescent="0.2">
      <c r="D22" s="22">
        <f t="shared" si="1"/>
        <v>2.6666666666666668E-2</v>
      </c>
      <c r="E22" s="22">
        <f t="shared" si="2"/>
        <v>5.5E-2</v>
      </c>
      <c r="F22" s="22">
        <f t="shared" si="2"/>
        <v>8.3333333333333329E-2</v>
      </c>
      <c r="G22" s="22">
        <f t="shared" si="2"/>
        <v>0.10833333333333334</v>
      </c>
      <c r="H22" s="22">
        <f t="shared" si="2"/>
        <v>0.13333333333333333</v>
      </c>
      <c r="I22" s="22">
        <f t="shared" si="2"/>
        <v>0.16666666666666666</v>
      </c>
      <c r="J22" s="22">
        <f t="shared" si="2"/>
        <v>0.19999999999999998</v>
      </c>
      <c r="K22" s="22">
        <f>K$12/$M22</f>
        <v>0.19999999999999998</v>
      </c>
      <c r="L22" s="23"/>
      <c r="M22">
        <v>3</v>
      </c>
    </row>
    <row r="23" spans="2:14" x14ac:dyDescent="0.2">
      <c r="D23" s="18">
        <f t="shared" si="1"/>
        <v>3.3333333333333333E-2</v>
      </c>
      <c r="E23" s="18">
        <f t="shared" si="2"/>
        <v>6.8750000000000006E-2</v>
      </c>
      <c r="F23" s="18">
        <f t="shared" si="2"/>
        <v>0.10416666666666667</v>
      </c>
      <c r="G23" s="18">
        <f t="shared" si="2"/>
        <v>0.13541666666666669</v>
      </c>
      <c r="H23" s="18">
        <f t="shared" si="2"/>
        <v>0.16666666666666669</v>
      </c>
      <c r="I23" s="18">
        <f t="shared" si="2"/>
        <v>0.20833333333333334</v>
      </c>
      <c r="J23" s="18">
        <f t="shared" si="2"/>
        <v>0.25</v>
      </c>
      <c r="K23" s="18">
        <f t="shared" si="2"/>
        <v>0.25</v>
      </c>
      <c r="M23">
        <v>2.4</v>
      </c>
    </row>
    <row r="24" spans="2:14" x14ac:dyDescent="0.2">
      <c r="D24" s="18">
        <f t="shared" si="1"/>
        <v>0.04</v>
      </c>
      <c r="E24" s="18">
        <f t="shared" si="2"/>
        <v>8.2500000000000004E-2</v>
      </c>
      <c r="F24" s="18">
        <f t="shared" si="2"/>
        <v>0.125</v>
      </c>
      <c r="G24" s="18">
        <f t="shared" si="2"/>
        <v>0.16250000000000001</v>
      </c>
      <c r="H24" s="18">
        <f t="shared" si="2"/>
        <v>0.2</v>
      </c>
      <c r="I24" s="18">
        <f t="shared" si="2"/>
        <v>0.25</v>
      </c>
      <c r="J24" s="18">
        <f t="shared" si="2"/>
        <v>0.3</v>
      </c>
      <c r="K24" s="18">
        <f>K$12/$M24</f>
        <v>0.3</v>
      </c>
      <c r="M24" s="18">
        <v>2</v>
      </c>
    </row>
    <row r="25" spans="2:14" x14ac:dyDescent="0.2">
      <c r="D25" s="18">
        <f t="shared" si="1"/>
        <v>4.7058823529411764E-2</v>
      </c>
      <c r="E25" s="18">
        <f t="shared" si="2"/>
        <v>9.7058823529411767E-2</v>
      </c>
      <c r="F25" s="18">
        <f t="shared" si="2"/>
        <v>0.14705882352941177</v>
      </c>
      <c r="G25" s="18">
        <f t="shared" si="2"/>
        <v>0.19117647058823531</v>
      </c>
      <c r="H25" s="18">
        <f t="shared" si="2"/>
        <v>0.23529411764705885</v>
      </c>
      <c r="I25" s="18">
        <f t="shared" si="2"/>
        <v>0.29411764705882354</v>
      </c>
      <c r="J25" s="18">
        <f t="shared" si="2"/>
        <v>0.35294117647058826</v>
      </c>
      <c r="K25" s="18">
        <f t="shared" si="2"/>
        <v>0.35294117647058826</v>
      </c>
      <c r="M25" s="18">
        <v>1.7</v>
      </c>
    </row>
    <row r="26" spans="2:14" x14ac:dyDescent="0.2">
      <c r="D26" s="18">
        <f t="shared" si="1"/>
        <v>5.3333333333333337E-2</v>
      </c>
      <c r="E26" s="18">
        <f t="shared" si="2"/>
        <v>0.11</v>
      </c>
      <c r="F26" s="18">
        <f t="shared" si="2"/>
        <v>0.16666666666666666</v>
      </c>
      <c r="G26" s="18">
        <f t="shared" si="2"/>
        <v>0.21666666666666667</v>
      </c>
      <c r="H26" s="18">
        <f t="shared" si="2"/>
        <v>0.26666666666666666</v>
      </c>
      <c r="I26" s="18">
        <f t="shared" si="2"/>
        <v>0.33333333333333331</v>
      </c>
      <c r="J26" s="18">
        <f t="shared" si="2"/>
        <v>0.39999999999999997</v>
      </c>
      <c r="K26" s="18">
        <f t="shared" si="2"/>
        <v>0.39999999999999997</v>
      </c>
      <c r="M26" s="18">
        <v>1.5</v>
      </c>
    </row>
    <row r="27" spans="2:14" x14ac:dyDescent="0.2">
      <c r="D27" s="18">
        <f t="shared" si="1"/>
        <v>6.6666666666666666E-2</v>
      </c>
      <c r="E27" s="18">
        <f t="shared" si="2"/>
        <v>0.13750000000000001</v>
      </c>
      <c r="F27" s="18">
        <f t="shared" si="2"/>
        <v>0.20833333333333334</v>
      </c>
      <c r="G27" s="18">
        <f t="shared" si="2"/>
        <v>0.27083333333333337</v>
      </c>
      <c r="H27" s="18">
        <f t="shared" si="2"/>
        <v>0.33333333333333337</v>
      </c>
      <c r="I27" s="18">
        <f>I$12/$M27</f>
        <v>0.41666666666666669</v>
      </c>
      <c r="J27" s="18">
        <f t="shared" si="2"/>
        <v>0.5</v>
      </c>
      <c r="K27" s="18">
        <f t="shared" si="2"/>
        <v>0.5</v>
      </c>
      <c r="M27" s="18">
        <v>1.2</v>
      </c>
    </row>
    <row r="28" spans="2:14" x14ac:dyDescent="0.2">
      <c r="D28" s="18">
        <f t="shared" si="1"/>
        <v>7.2727272727272724E-2</v>
      </c>
      <c r="E28" s="18">
        <f t="shared" si="2"/>
        <v>0.15</v>
      </c>
      <c r="F28" s="18">
        <f t="shared" si="2"/>
        <v>0.22727272727272727</v>
      </c>
      <c r="G28" s="18">
        <f t="shared" si="2"/>
        <v>0.29545454545454541</v>
      </c>
      <c r="H28" s="18">
        <f t="shared" si="2"/>
        <v>0.36363636363636365</v>
      </c>
      <c r="I28" s="18">
        <f t="shared" si="2"/>
        <v>0.45454545454545453</v>
      </c>
      <c r="J28" s="18">
        <f t="shared" si="2"/>
        <v>0.54545454545454541</v>
      </c>
      <c r="K28" s="18">
        <f t="shared" si="2"/>
        <v>0.54545454545454541</v>
      </c>
      <c r="M28" s="18">
        <v>1.1000000000000001</v>
      </c>
    </row>
    <row r="29" spans="2:14" x14ac:dyDescent="0.2">
      <c r="D29" s="18">
        <f t="shared" si="1"/>
        <v>0.08</v>
      </c>
      <c r="E29" s="18">
        <f t="shared" si="2"/>
        <v>0.16500000000000001</v>
      </c>
      <c r="F29" s="18">
        <f t="shared" si="2"/>
        <v>0.25</v>
      </c>
      <c r="G29" s="18">
        <f t="shared" si="2"/>
        <v>0.32500000000000001</v>
      </c>
      <c r="H29" s="18">
        <f t="shared" si="2"/>
        <v>0.4</v>
      </c>
      <c r="I29" s="18">
        <f>I$12/$M29</f>
        <v>0.5</v>
      </c>
      <c r="J29" s="18">
        <f t="shared" si="2"/>
        <v>0.6</v>
      </c>
      <c r="K29" s="18">
        <f>K$12/$M29</f>
        <v>0.6</v>
      </c>
      <c r="M29">
        <v>1</v>
      </c>
      <c r="N29" t="s">
        <v>16</v>
      </c>
    </row>
    <row r="30" spans="2:14" x14ac:dyDescent="0.2">
      <c r="D30" s="18">
        <f t="shared" si="1"/>
        <v>8.6956521739130432E-2</v>
      </c>
      <c r="E30" s="18">
        <f t="shared" si="2"/>
        <v>0.17934782608695651</v>
      </c>
      <c r="F30" s="18">
        <f t="shared" si="2"/>
        <v>0.27173913043478259</v>
      </c>
      <c r="G30" s="18">
        <f t="shared" si="2"/>
        <v>0.35326086956521741</v>
      </c>
      <c r="H30" s="18">
        <f t="shared" si="2"/>
        <v>0.43478260869565216</v>
      </c>
      <c r="I30" s="18">
        <f>I$12/$M30</f>
        <v>0.54347826086956519</v>
      </c>
      <c r="J30" s="18">
        <f>J$12/$M30</f>
        <v>0.65217391304347816</v>
      </c>
      <c r="K30" s="18">
        <f t="shared" si="2"/>
        <v>0.65217391304347816</v>
      </c>
      <c r="M30" s="18">
        <v>0.92</v>
      </c>
    </row>
    <row r="31" spans="2:14" x14ac:dyDescent="0.2">
      <c r="D31" s="18">
        <f t="shared" si="1"/>
        <v>9.3023255813953487E-2</v>
      </c>
      <c r="E31" s="18">
        <f t="shared" si="2"/>
        <v>0.19186046511627908</v>
      </c>
      <c r="F31" s="18">
        <f t="shared" si="2"/>
        <v>0.29069767441860467</v>
      </c>
      <c r="G31" s="18">
        <f t="shared" si="2"/>
        <v>0.37790697674418605</v>
      </c>
      <c r="H31" s="18">
        <f t="shared" si="2"/>
        <v>0.46511627906976749</v>
      </c>
      <c r="I31" s="18">
        <f t="shared" si="2"/>
        <v>0.58139534883720934</v>
      </c>
      <c r="J31" s="18">
        <f t="shared" si="2"/>
        <v>0.69767441860465118</v>
      </c>
      <c r="K31" s="18">
        <f t="shared" si="2"/>
        <v>0.69767441860465118</v>
      </c>
      <c r="M31" s="18">
        <v>0.86</v>
      </c>
    </row>
    <row r="32" spans="2:14" x14ac:dyDescent="0.2">
      <c r="D32" s="18">
        <f t="shared" si="1"/>
        <v>9.9999999999999992E-2</v>
      </c>
      <c r="E32" s="18">
        <f t="shared" si="2"/>
        <v>0.20624999999999999</v>
      </c>
      <c r="F32" s="18">
        <f t="shared" si="2"/>
        <v>0.3125</v>
      </c>
      <c r="G32" s="18">
        <f t="shared" si="2"/>
        <v>0.40625</v>
      </c>
      <c r="H32" s="18">
        <f t="shared" si="2"/>
        <v>0.5</v>
      </c>
      <c r="I32" s="18">
        <f t="shared" si="2"/>
        <v>0.625</v>
      </c>
      <c r="J32" s="18">
        <f t="shared" si="2"/>
        <v>0.74999999999999989</v>
      </c>
      <c r="K32" s="18">
        <f t="shared" si="2"/>
        <v>0.74999999999999989</v>
      </c>
      <c r="M32" s="18">
        <v>0.8</v>
      </c>
    </row>
    <row r="33" spans="2:14" x14ac:dyDescent="0.2">
      <c r="D33" s="18">
        <f>D$12/$M33</f>
        <v>0.10666666666666667</v>
      </c>
      <c r="E33" s="18">
        <f t="shared" si="2"/>
        <v>0.22</v>
      </c>
      <c r="F33" s="18">
        <f t="shared" si="2"/>
        <v>0.33333333333333331</v>
      </c>
      <c r="G33" s="18">
        <f t="shared" si="2"/>
        <v>0.43333333333333335</v>
      </c>
      <c r="H33" s="18">
        <f t="shared" si="2"/>
        <v>0.53333333333333333</v>
      </c>
      <c r="I33" s="18">
        <f t="shared" si="2"/>
        <v>0.66666666666666663</v>
      </c>
      <c r="J33" s="18">
        <f t="shared" si="2"/>
        <v>0.79999999999999993</v>
      </c>
      <c r="K33" s="18">
        <f t="shared" si="2"/>
        <v>0.79999999999999993</v>
      </c>
      <c r="M33" s="18">
        <v>0.75</v>
      </c>
    </row>
    <row r="34" spans="2:14" x14ac:dyDescent="0.2">
      <c r="D34" s="75">
        <f>D$12/$M34</f>
        <v>0.11267605633802817</v>
      </c>
      <c r="E34" s="75">
        <v>0.15</v>
      </c>
      <c r="F34" s="75">
        <v>0.2</v>
      </c>
      <c r="G34" s="75">
        <v>0.3</v>
      </c>
      <c r="H34" s="75">
        <v>0.4</v>
      </c>
      <c r="I34" s="75">
        <v>0.55000000000000004</v>
      </c>
      <c r="J34" s="75">
        <v>0.7</v>
      </c>
      <c r="K34" s="75">
        <f t="shared" si="2"/>
        <v>0.84507042253521125</v>
      </c>
      <c r="L34" s="1"/>
      <c r="M34" s="75">
        <v>0.71</v>
      </c>
      <c r="N34" t="s">
        <v>20</v>
      </c>
    </row>
    <row r="35" spans="2:14" x14ac:dyDescent="0.2">
      <c r="D35" s="18">
        <f t="shared" si="1"/>
        <v>0.11940298507462686</v>
      </c>
      <c r="E35" s="18">
        <f t="shared" si="2"/>
        <v>0.2462686567164179</v>
      </c>
      <c r="F35" s="18">
        <f t="shared" si="2"/>
        <v>0.37313432835820892</v>
      </c>
      <c r="G35" s="18">
        <f t="shared" si="2"/>
        <v>0.48507462686567165</v>
      </c>
      <c r="H35" s="18">
        <f t="shared" si="2"/>
        <v>0.59701492537313428</v>
      </c>
      <c r="I35" s="18">
        <f t="shared" si="2"/>
        <v>0.74626865671641784</v>
      </c>
      <c r="J35" s="18">
        <f t="shared" si="2"/>
        <v>0.89552238805970141</v>
      </c>
      <c r="K35" s="18">
        <f t="shared" si="2"/>
        <v>0.89552238805970141</v>
      </c>
      <c r="M35" s="18">
        <v>0.67</v>
      </c>
    </row>
    <row r="36" spans="2:14" x14ac:dyDescent="0.2">
      <c r="D36" s="18"/>
      <c r="E36" s="18"/>
      <c r="F36" s="18"/>
      <c r="G36" s="18"/>
      <c r="H36" s="18"/>
      <c r="I36" s="18"/>
      <c r="J36" s="18"/>
      <c r="K36" s="18"/>
      <c r="M36" s="18"/>
    </row>
    <row r="37" spans="2:14" x14ac:dyDescent="0.2">
      <c r="B37" t="s">
        <v>112</v>
      </c>
      <c r="D37" s="18"/>
      <c r="E37" s="18"/>
      <c r="F37" s="18"/>
      <c r="G37" s="18"/>
      <c r="H37" s="18"/>
      <c r="I37" s="18"/>
      <c r="J37" s="18"/>
      <c r="K37" s="18"/>
      <c r="M37" s="18"/>
    </row>
    <row r="38" spans="2:14" x14ac:dyDescent="0.2">
      <c r="B38" t="s">
        <v>113</v>
      </c>
      <c r="D38">
        <v>0.11</v>
      </c>
      <c r="E38" s="18"/>
      <c r="F38">
        <v>0.24</v>
      </c>
      <c r="G38" s="18">
        <f>(AVERAGE(F15,H38))</f>
        <v>0.30499999999999999</v>
      </c>
      <c r="H38" s="72">
        <f>H14/100</f>
        <v>0.4</v>
      </c>
      <c r="I38" s="18">
        <f>H38</f>
        <v>0.4</v>
      </c>
      <c r="J38" s="18">
        <f>I38</f>
        <v>0.4</v>
      </c>
      <c r="K38" s="72">
        <f>J38</f>
        <v>0.4</v>
      </c>
      <c r="M38" s="73" t="s">
        <v>183</v>
      </c>
    </row>
    <row r="39" spans="2:14" x14ac:dyDescent="0.2">
      <c r="B39" t="s">
        <v>114</v>
      </c>
      <c r="D39" s="18">
        <f>D38</f>
        <v>0.11</v>
      </c>
      <c r="E39" s="18"/>
      <c r="F39" s="18">
        <f>F38</f>
        <v>0.24</v>
      </c>
      <c r="G39" s="18">
        <f>G38</f>
        <v>0.30499999999999999</v>
      </c>
      <c r="H39" s="72">
        <v>0.4</v>
      </c>
      <c r="I39" s="18">
        <v>0.55000000000000004</v>
      </c>
      <c r="J39" s="18">
        <v>0.68</v>
      </c>
      <c r="K39" s="72">
        <v>0.8</v>
      </c>
      <c r="M39" s="73" t="s">
        <v>115</v>
      </c>
    </row>
    <row r="40" spans="2:14" x14ac:dyDescent="0.2">
      <c r="B40" t="s">
        <v>116</v>
      </c>
      <c r="D40" s="18">
        <f>D39</f>
        <v>0.11</v>
      </c>
      <c r="E40" s="18"/>
      <c r="F40" s="18">
        <f>F39</f>
        <v>0.24</v>
      </c>
      <c r="G40" s="18">
        <f>G39</f>
        <v>0.30499999999999999</v>
      </c>
      <c r="H40" s="72">
        <v>0.4</v>
      </c>
      <c r="I40" s="18">
        <f>I39</f>
        <v>0.55000000000000004</v>
      </c>
      <c r="J40" s="18">
        <f>J39</f>
        <v>0.68</v>
      </c>
      <c r="K40" s="72">
        <v>0.8</v>
      </c>
      <c r="M40" s="73" t="s">
        <v>184</v>
      </c>
    </row>
    <row r="41" spans="2:14" x14ac:dyDescent="0.2">
      <c r="B41" t="s">
        <v>18</v>
      </c>
      <c r="D41" s="18"/>
      <c r="E41" s="18"/>
      <c r="F41" s="18"/>
      <c r="G41" s="18"/>
      <c r="H41" s="18"/>
      <c r="I41" s="18"/>
      <c r="J41" s="18"/>
      <c r="K41" s="18"/>
    </row>
    <row r="42" spans="2:14" x14ac:dyDescent="0.2">
      <c r="B42" t="s">
        <v>111</v>
      </c>
      <c r="D42" s="24">
        <f>$C$11-($C$11*D38)</f>
        <v>4065597.2098996504</v>
      </c>
      <c r="E42" s="24">
        <f>AVERAGE(D42,F42)</f>
        <v>3768671.5709743951</v>
      </c>
      <c r="F42" s="24">
        <f t="shared" ref="F42:K42" si="3">$C$11-($C$11*F38)</f>
        <v>3471745.9320491399</v>
      </c>
      <c r="G42" s="24">
        <f t="shared" si="3"/>
        <v>3174820.2931238841</v>
      </c>
      <c r="H42" s="24">
        <f t="shared" si="3"/>
        <v>2740852.0516177416</v>
      </c>
      <c r="I42" s="24">
        <f t="shared" si="3"/>
        <v>2740852.0516177416</v>
      </c>
      <c r="J42" s="24">
        <f t="shared" si="3"/>
        <v>2740852.0516177416</v>
      </c>
      <c r="K42" s="24">
        <f t="shared" si="3"/>
        <v>2740852.0516177416</v>
      </c>
      <c r="M42" s="27"/>
      <c r="N42" s="27"/>
    </row>
    <row r="43" spans="2:14" x14ac:dyDescent="0.2">
      <c r="B43" t="s">
        <v>114</v>
      </c>
      <c r="D43" s="24">
        <f>$C$11-($C$11*D39)</f>
        <v>4065597.2098996504</v>
      </c>
      <c r="E43" s="24">
        <f>AVERAGE(D43,F43)</f>
        <v>3768671.5709743951</v>
      </c>
      <c r="F43" s="24">
        <f>$C$11-($C$11*F39)</f>
        <v>3471745.9320491399</v>
      </c>
      <c r="G43" s="24">
        <f t="shared" ref="G43:K44" si="4">$C$11-($C$11*G39)</f>
        <v>3174820.2931238841</v>
      </c>
      <c r="H43" s="24">
        <f t="shared" si="4"/>
        <v>2740852.0516177416</v>
      </c>
      <c r="I43" s="24">
        <f t="shared" si="4"/>
        <v>2055639.0387133062</v>
      </c>
      <c r="J43" s="24">
        <f t="shared" si="4"/>
        <v>1461787.7608627956</v>
      </c>
      <c r="K43" s="24">
        <f t="shared" si="4"/>
        <v>913617.35053924704</v>
      </c>
    </row>
    <row r="44" spans="2:14" x14ac:dyDescent="0.2">
      <c r="B44" s="78" t="s">
        <v>117</v>
      </c>
      <c r="C44" s="78"/>
      <c r="D44" s="79">
        <f>$C$11-($C$11*D40)</f>
        <v>4065597.2098996504</v>
      </c>
      <c r="E44" s="79">
        <f>AVERAGE(D44,F44)</f>
        <v>3768671.5709743951</v>
      </c>
      <c r="F44" s="79">
        <f t="shared" ref="F44:K44" si="5">$C$11-($C$11*F40)</f>
        <v>3471745.9320491399</v>
      </c>
      <c r="G44" s="79">
        <f t="shared" si="5"/>
        <v>3174820.2931238841</v>
      </c>
      <c r="H44" s="79">
        <f>$C$11-($C$11*H40)</f>
        <v>2740852.0516177416</v>
      </c>
      <c r="I44" s="79">
        <f t="shared" si="4"/>
        <v>2055639.0387133062</v>
      </c>
      <c r="J44" s="79">
        <f>$C$11-($C$11*J40)</f>
        <v>1461787.7608627956</v>
      </c>
      <c r="K44" s="79">
        <f t="shared" si="5"/>
        <v>913617.35053924704</v>
      </c>
      <c r="N44" s="24"/>
    </row>
    <row r="46" spans="2:14" x14ac:dyDescent="0.2">
      <c r="B46" t="s">
        <v>18</v>
      </c>
      <c r="D46" s="19">
        <v>2010</v>
      </c>
      <c r="E46" s="19">
        <v>2015</v>
      </c>
      <c r="F46" s="19">
        <v>2020</v>
      </c>
      <c r="G46" s="19">
        <v>2025</v>
      </c>
      <c r="H46" s="19">
        <v>2030</v>
      </c>
      <c r="I46" s="20">
        <v>2035</v>
      </c>
      <c r="J46" s="21">
        <v>2040</v>
      </c>
      <c r="K46" s="21">
        <v>2050</v>
      </c>
      <c r="M46" s="21"/>
      <c r="N46" s="21"/>
    </row>
    <row r="47" spans="2:14" x14ac:dyDescent="0.2">
      <c r="D47" s="24">
        <f>$C$11-($C$11*D18)</f>
        <v>4549814.4056854518</v>
      </c>
      <c r="E47" s="24">
        <f t="shared" ref="E47:J47" si="6">$C$11-($C$11*E18)</f>
        <v>4530400.0369864926</v>
      </c>
      <c r="F47" s="24">
        <f t="shared" si="6"/>
        <v>4510985.6682875333</v>
      </c>
      <c r="G47" s="24">
        <f t="shared" si="6"/>
        <v>4493855.342964923</v>
      </c>
      <c r="H47" s="24">
        <f t="shared" si="6"/>
        <v>4476725.0176423118</v>
      </c>
      <c r="I47" s="24">
        <f t="shared" si="6"/>
        <v>4453884.583878831</v>
      </c>
      <c r="J47" s="24">
        <f t="shared" si="6"/>
        <v>4431044.1501153493</v>
      </c>
      <c r="K47" s="24">
        <f t="shared" ref="K47:K56" si="7">$C$11-($C$11*K18)</f>
        <v>4431044.1501153493</v>
      </c>
    </row>
    <row r="48" spans="2:14" x14ac:dyDescent="0.2">
      <c r="D48" s="24">
        <f t="shared" ref="D48:D56" si="8">$C$11-($C$11*D19)</f>
        <v>4537632.841011595</v>
      </c>
      <c r="E48" s="24">
        <f t="shared" ref="E48:J56" si="9">$C$11-($C$11*E19)</f>
        <v>4505275.5598466629</v>
      </c>
      <c r="F48" s="24">
        <f t="shared" si="9"/>
        <v>4472918.2786817318</v>
      </c>
      <c r="G48" s="24">
        <f t="shared" si="9"/>
        <v>4444367.7364773806</v>
      </c>
      <c r="H48" s="24">
        <f t="shared" si="9"/>
        <v>4415817.1942730285</v>
      </c>
      <c r="I48" s="24">
        <f t="shared" si="9"/>
        <v>4377749.804667227</v>
      </c>
      <c r="J48" s="24">
        <f t="shared" si="9"/>
        <v>4339682.4150614245</v>
      </c>
      <c r="K48" s="24">
        <f t="shared" si="7"/>
        <v>4339682.4150614245</v>
      </c>
    </row>
    <row r="49" spans="4:11" x14ac:dyDescent="0.2">
      <c r="D49" s="24">
        <f t="shared" si="8"/>
        <v>4507178.9293269534</v>
      </c>
      <c r="E49" s="24">
        <f t="shared" si="9"/>
        <v>4442464.3669970902</v>
      </c>
      <c r="F49" s="24">
        <f t="shared" si="9"/>
        <v>4377749.804667227</v>
      </c>
      <c r="G49" s="24">
        <f t="shared" si="9"/>
        <v>4320648.7202585237</v>
      </c>
      <c r="H49" s="24">
        <f t="shared" si="9"/>
        <v>4263547.6358498204</v>
      </c>
      <c r="I49" s="24">
        <f t="shared" si="9"/>
        <v>4187412.8566382169</v>
      </c>
      <c r="J49" s="24">
        <f t="shared" si="9"/>
        <v>4111278.0774266128</v>
      </c>
      <c r="K49" s="24">
        <f t="shared" si="7"/>
        <v>4111278.0774266128</v>
      </c>
    </row>
    <row r="50" spans="4:11" x14ac:dyDescent="0.2">
      <c r="D50" s="24">
        <f t="shared" si="8"/>
        <v>4476725.0176423118</v>
      </c>
      <c r="E50" s="24">
        <f t="shared" si="9"/>
        <v>4379653.1741475165</v>
      </c>
      <c r="F50" s="24">
        <f t="shared" si="9"/>
        <v>4282581.3306527222</v>
      </c>
      <c r="G50" s="24">
        <f t="shared" si="9"/>
        <v>4196929.7040396677</v>
      </c>
      <c r="H50" s="24">
        <f t="shared" si="9"/>
        <v>4111278.0774266128</v>
      </c>
      <c r="I50" s="24">
        <f t="shared" si="9"/>
        <v>3997075.9086092068</v>
      </c>
      <c r="J50" s="24">
        <f t="shared" si="9"/>
        <v>3882873.7397918012</v>
      </c>
      <c r="K50" s="24">
        <f t="shared" si="7"/>
        <v>3882873.7397918012</v>
      </c>
    </row>
    <row r="51" spans="4:11" x14ac:dyDescent="0.2">
      <c r="D51" s="24">
        <f t="shared" si="8"/>
        <v>4446271.1059576701</v>
      </c>
      <c r="E51" s="24">
        <f t="shared" si="9"/>
        <v>4316841.9812979437</v>
      </c>
      <c r="F51" s="24">
        <f t="shared" si="9"/>
        <v>4187412.8566382169</v>
      </c>
      <c r="G51" s="24">
        <f t="shared" si="9"/>
        <v>4073210.6878208108</v>
      </c>
      <c r="H51" s="24">
        <f t="shared" si="9"/>
        <v>3959008.5190034052</v>
      </c>
      <c r="I51" s="24">
        <f t="shared" si="9"/>
        <v>3806738.9605801972</v>
      </c>
      <c r="J51" s="24">
        <f t="shared" si="9"/>
        <v>3654469.4021569891</v>
      </c>
      <c r="K51" s="24">
        <f t="shared" si="7"/>
        <v>3654469.4021569891</v>
      </c>
    </row>
    <row r="52" spans="4:11" x14ac:dyDescent="0.2">
      <c r="D52" s="24">
        <f t="shared" si="8"/>
        <v>4415817.1942730285</v>
      </c>
      <c r="E52" s="24">
        <f t="shared" si="9"/>
        <v>4254030.7884483701</v>
      </c>
      <c r="F52" s="24">
        <f t="shared" si="9"/>
        <v>4092244.3826237121</v>
      </c>
      <c r="G52" s="24">
        <f t="shared" si="9"/>
        <v>3949491.6716019544</v>
      </c>
      <c r="H52" s="24">
        <f t="shared" si="9"/>
        <v>3806738.9605801972</v>
      </c>
      <c r="I52" s="24">
        <f t="shared" si="9"/>
        <v>3616402.0125511875</v>
      </c>
      <c r="J52" s="24">
        <f t="shared" si="9"/>
        <v>3426065.0645221774</v>
      </c>
      <c r="K52" s="24">
        <f t="shared" si="7"/>
        <v>3426065.0645221774</v>
      </c>
    </row>
    <row r="53" spans="4:11" x14ac:dyDescent="0.2">
      <c r="D53" s="24">
        <f t="shared" si="8"/>
        <v>4385363.2825883869</v>
      </c>
      <c r="E53" s="24">
        <f t="shared" si="9"/>
        <v>4191219.5955987973</v>
      </c>
      <c r="F53" s="24">
        <f t="shared" si="9"/>
        <v>3997075.9086092068</v>
      </c>
      <c r="G53" s="24">
        <f t="shared" si="9"/>
        <v>3825772.6553830979</v>
      </c>
      <c r="H53" s="24">
        <f t="shared" si="9"/>
        <v>3654469.4021569891</v>
      </c>
      <c r="I53" s="24">
        <f t="shared" si="9"/>
        <v>3426065.0645221774</v>
      </c>
      <c r="J53" s="24">
        <f t="shared" si="9"/>
        <v>3197660.7268873658</v>
      </c>
      <c r="K53" s="24">
        <f t="shared" si="7"/>
        <v>3197660.7268873658</v>
      </c>
    </row>
    <row r="54" spans="4:11" x14ac:dyDescent="0.2">
      <c r="D54" s="24">
        <f t="shared" si="8"/>
        <v>4353117.9643340604</v>
      </c>
      <c r="E54" s="24">
        <f t="shared" si="9"/>
        <v>4124713.6266992488</v>
      </c>
      <c r="F54" s="24">
        <f t="shared" si="9"/>
        <v>3896309.2890644372</v>
      </c>
      <c r="G54" s="24">
        <f t="shared" si="9"/>
        <v>3694776.0499748969</v>
      </c>
      <c r="H54" s="24">
        <f t="shared" si="9"/>
        <v>3493242.8108853572</v>
      </c>
      <c r="I54" s="24">
        <f t="shared" si="9"/>
        <v>3224531.8254326377</v>
      </c>
      <c r="J54" s="24">
        <f t="shared" si="9"/>
        <v>2955820.8399799177</v>
      </c>
      <c r="K54" s="24">
        <f t="shared" si="7"/>
        <v>2955820.8399799177</v>
      </c>
    </row>
    <row r="55" spans="4:11" x14ac:dyDescent="0.2">
      <c r="D55" s="24">
        <f t="shared" si="8"/>
        <v>4324455.4592191037</v>
      </c>
      <c r="E55" s="24">
        <f t="shared" si="9"/>
        <v>4065597.2098996504</v>
      </c>
      <c r="F55" s="24">
        <f t="shared" si="9"/>
        <v>3806738.9605801972</v>
      </c>
      <c r="G55" s="24">
        <f t="shared" si="9"/>
        <v>3578334.6229453851</v>
      </c>
      <c r="H55" s="24">
        <f t="shared" si="9"/>
        <v>3349930.2853105734</v>
      </c>
      <c r="I55" s="24">
        <f t="shared" si="9"/>
        <v>3045391.1684641577</v>
      </c>
      <c r="J55" s="24">
        <f t="shared" si="9"/>
        <v>2740852.0516177421</v>
      </c>
      <c r="K55" s="24">
        <f>$C$11-($C$11*K26)</f>
        <v>2740852.0516177421</v>
      </c>
    </row>
    <row r="56" spans="4:11" x14ac:dyDescent="0.2">
      <c r="D56" s="24">
        <f t="shared" si="8"/>
        <v>4263547.6358498204</v>
      </c>
      <c r="E56" s="24">
        <f t="shared" si="9"/>
        <v>3939974.824200504</v>
      </c>
      <c r="F56" s="24">
        <f t="shared" si="9"/>
        <v>3616402.0125511875</v>
      </c>
      <c r="G56" s="24">
        <f t="shared" si="9"/>
        <v>3330896.5905076722</v>
      </c>
      <c r="H56" s="24">
        <f t="shared" si="9"/>
        <v>3045391.1684641577</v>
      </c>
      <c r="I56" s="24">
        <f t="shared" si="9"/>
        <v>2664717.272406138</v>
      </c>
      <c r="J56" s="24">
        <f t="shared" si="9"/>
        <v>2284043.3763481183</v>
      </c>
      <c r="K56" s="24">
        <f t="shared" si="7"/>
        <v>2284043.3763481183</v>
      </c>
    </row>
    <row r="57" spans="4:11" x14ac:dyDescent="0.2">
      <c r="D57" s="24">
        <f t="shared" ref="D57:K57" si="10">$C$11-($C$11*D28)</f>
        <v>4235862.2615910554</v>
      </c>
      <c r="E57" s="24">
        <f t="shared" si="10"/>
        <v>3882873.7397918012</v>
      </c>
      <c r="F57" s="24">
        <f t="shared" si="10"/>
        <v>3529885.2179925465</v>
      </c>
      <c r="G57" s="24">
        <f t="shared" si="10"/>
        <v>3218424.7575814398</v>
      </c>
      <c r="H57" s="24">
        <f t="shared" si="10"/>
        <v>2906964.2971703326</v>
      </c>
      <c r="I57" s="24">
        <f t="shared" si="10"/>
        <v>2491683.6832888564</v>
      </c>
      <c r="J57" s="24">
        <f t="shared" si="10"/>
        <v>2076403.0694073807</v>
      </c>
      <c r="K57" s="24">
        <f t="shared" si="10"/>
        <v>2076403.0694073807</v>
      </c>
    </row>
    <row r="58" spans="4:11" x14ac:dyDescent="0.2">
      <c r="D58" s="24">
        <f t="shared" ref="D58:J58" si="11">$C$11-($C$11*D29)</f>
        <v>4202639.8124805372</v>
      </c>
      <c r="E58" s="24">
        <f t="shared" si="11"/>
        <v>3814352.4385013576</v>
      </c>
      <c r="F58" s="24">
        <f t="shared" si="11"/>
        <v>3426065.0645221774</v>
      </c>
      <c r="G58" s="24">
        <f t="shared" si="11"/>
        <v>3083458.5580699597</v>
      </c>
      <c r="H58" s="24">
        <f t="shared" si="11"/>
        <v>2740852.0516177416</v>
      </c>
      <c r="I58" s="24">
        <f t="shared" si="11"/>
        <v>2284043.3763481183</v>
      </c>
      <c r="J58" s="24">
        <f t="shared" si="11"/>
        <v>1827234.7010784945</v>
      </c>
      <c r="K58" s="24">
        <f>$C$11-($C$11*K29)</f>
        <v>1827234.7010784945</v>
      </c>
    </row>
    <row r="59" spans="4:11" x14ac:dyDescent="0.2">
      <c r="D59" s="24">
        <f t="shared" ref="D59:K59" si="12">$C$11-($C$11*D30)</f>
        <v>4170861.8176791724</v>
      </c>
      <c r="E59" s="24">
        <f t="shared" si="12"/>
        <v>3748810.3242235421</v>
      </c>
      <c r="F59" s="24">
        <f t="shared" si="12"/>
        <v>3326758.8307679114</v>
      </c>
      <c r="G59" s="24">
        <f t="shared" si="12"/>
        <v>2954360.4541894142</v>
      </c>
      <c r="H59" s="24">
        <f t="shared" si="12"/>
        <v>2581962.0776109165</v>
      </c>
      <c r="I59" s="24">
        <f t="shared" si="12"/>
        <v>2085430.9088395862</v>
      </c>
      <c r="J59" s="24">
        <f t="shared" si="12"/>
        <v>1588899.7400682569</v>
      </c>
      <c r="K59" s="24">
        <f t="shared" si="12"/>
        <v>1588899.7400682569</v>
      </c>
    </row>
    <row r="60" spans="4:11" x14ac:dyDescent="0.2">
      <c r="D60" s="24">
        <f t="shared" ref="D60:J60" si="13">$C$11-($C$11*D31)</f>
        <v>4143148.4501198423</v>
      </c>
      <c r="E60" s="24">
        <f t="shared" si="13"/>
        <v>3691651.5036324235</v>
      </c>
      <c r="F60" s="24">
        <f t="shared" si="13"/>
        <v>3240154.5571450051</v>
      </c>
      <c r="G60" s="24">
        <f t="shared" si="13"/>
        <v>2841774.8984796358</v>
      </c>
      <c r="H60" s="24">
        <f t="shared" si="13"/>
        <v>2443395.2398142656</v>
      </c>
      <c r="I60" s="24">
        <f t="shared" si="13"/>
        <v>1912222.3615937731</v>
      </c>
      <c r="J60" s="24">
        <f t="shared" si="13"/>
        <v>1381049.4833732806</v>
      </c>
      <c r="K60" s="24">
        <f>$C$11-($C$11*K31)</f>
        <v>1381049.4833732806</v>
      </c>
    </row>
    <row r="61" spans="4:11" x14ac:dyDescent="0.2">
      <c r="D61" s="24">
        <f t="shared" ref="D61:J62" si="14">$C$11-($C$11*D32)</f>
        <v>4111278.0774266128</v>
      </c>
      <c r="E61" s="24">
        <f t="shared" si="14"/>
        <v>3625918.8599526379</v>
      </c>
      <c r="F61" s="24">
        <f t="shared" si="14"/>
        <v>3140559.6424786625</v>
      </c>
      <c r="G61" s="24">
        <f t="shared" si="14"/>
        <v>2712301.5094133904</v>
      </c>
      <c r="H61" s="24">
        <f t="shared" si="14"/>
        <v>2284043.3763481183</v>
      </c>
      <c r="I61" s="24">
        <f t="shared" si="14"/>
        <v>1713032.5322610885</v>
      </c>
      <c r="J61" s="24">
        <f t="shared" si="14"/>
        <v>1142021.6881740596</v>
      </c>
      <c r="K61" s="24">
        <f>$C$11-($C$11*K32)</f>
        <v>1142021.6881740596</v>
      </c>
    </row>
    <row r="62" spans="4:11" x14ac:dyDescent="0.2">
      <c r="D62" s="24">
        <f t="shared" si="14"/>
        <v>4080824.1657419712</v>
      </c>
      <c r="E62" s="24">
        <f t="shared" si="14"/>
        <v>3563107.6671030647</v>
      </c>
      <c r="F62" s="24">
        <f t="shared" si="14"/>
        <v>3045391.1684641577</v>
      </c>
      <c r="G62" s="24">
        <f t="shared" si="14"/>
        <v>2588582.493194534</v>
      </c>
      <c r="H62" s="24">
        <f t="shared" si="14"/>
        <v>2131773.8179249102</v>
      </c>
      <c r="I62" s="24">
        <f t="shared" si="14"/>
        <v>1522695.5842320789</v>
      </c>
      <c r="J62" s="24">
        <f t="shared" si="14"/>
        <v>913617.35053924751</v>
      </c>
      <c r="K62" s="24">
        <f>$C$11-($C$11*K33)</f>
        <v>913617.35053924751</v>
      </c>
    </row>
    <row r="63" spans="4:11" x14ac:dyDescent="0.2">
      <c r="D63" s="76">
        <f t="shared" ref="D63:J63" si="15">$C$11-($C$11*D34)</f>
        <v>4053372.7523924354</v>
      </c>
      <c r="E63" s="76">
        <f t="shared" si="15"/>
        <v>3882873.7397918012</v>
      </c>
      <c r="F63" s="76">
        <f t="shared" si="15"/>
        <v>3654469.4021569891</v>
      </c>
      <c r="G63" s="76">
        <f t="shared" si="15"/>
        <v>3197660.7268873658</v>
      </c>
      <c r="H63" s="76">
        <f t="shared" si="15"/>
        <v>2740852.0516177416</v>
      </c>
      <c r="I63" s="76">
        <f t="shared" si="15"/>
        <v>2055639.0387133062</v>
      </c>
      <c r="J63" s="76">
        <f t="shared" si="15"/>
        <v>1370426.0258088713</v>
      </c>
      <c r="K63" s="76">
        <f>$C$11-($C$11*K34)</f>
        <v>707731.75041772705</v>
      </c>
    </row>
    <row r="64" spans="4:11" x14ac:dyDescent="0.2">
      <c r="D64" s="24">
        <f t="shared" ref="D64:J64" si="16">$C$11-($C$11*D35)</f>
        <v>4022643.5583444471</v>
      </c>
      <c r="E64" s="24">
        <f t="shared" si="16"/>
        <v>3443110.164345671</v>
      </c>
      <c r="F64" s="24">
        <f t="shared" si="16"/>
        <v>2863576.7703468949</v>
      </c>
      <c r="G64" s="24">
        <f t="shared" si="16"/>
        <v>2352223.7756420919</v>
      </c>
      <c r="H64" s="24">
        <f t="shared" si="16"/>
        <v>1840870.7809372898</v>
      </c>
      <c r="I64" s="24">
        <f t="shared" si="16"/>
        <v>1159066.7879975527</v>
      </c>
      <c r="J64" s="24">
        <f t="shared" si="16"/>
        <v>477262.79505781597</v>
      </c>
      <c r="K64" s="24">
        <f>$C$11-($C$11*K35)</f>
        <v>477262.79505781597</v>
      </c>
    </row>
  </sheetData>
  <phoneticPr fontId="2"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21"/>
  <sheetViews>
    <sheetView workbookViewId="0">
      <selection activeCell="C6" sqref="C6"/>
    </sheetView>
  </sheetViews>
  <sheetFormatPr defaultRowHeight="12.75" x14ac:dyDescent="0.2"/>
  <cols>
    <col min="1" max="1" width="23" bestFit="1" customWidth="1"/>
    <col min="2" max="2" width="30.42578125" bestFit="1" customWidth="1"/>
    <col min="3" max="3" width="20" customWidth="1"/>
    <col min="4" max="4" width="17.28515625" bestFit="1" customWidth="1"/>
    <col min="5" max="5" width="14.42578125" customWidth="1"/>
    <col min="6" max="6" width="17" bestFit="1" customWidth="1"/>
    <col min="7" max="7" width="14.5703125" bestFit="1" customWidth="1"/>
    <col min="8" max="8" width="10.28515625" bestFit="1" customWidth="1"/>
  </cols>
  <sheetData>
    <row r="5" spans="2:8" x14ac:dyDescent="0.2">
      <c r="C5" s="2" t="s">
        <v>185</v>
      </c>
    </row>
    <row r="7" spans="2:8" ht="15" x14ac:dyDescent="0.25">
      <c r="D7" s="4" t="s">
        <v>3</v>
      </c>
    </row>
    <row r="8" spans="2:8" ht="15" x14ac:dyDescent="0.25">
      <c r="B8" s="3" t="s">
        <v>2</v>
      </c>
      <c r="C8" s="3" t="s">
        <v>1</v>
      </c>
      <c r="D8" s="3" t="s">
        <v>0</v>
      </c>
      <c r="E8" s="5" t="s">
        <v>4</v>
      </c>
      <c r="F8" s="5" t="s">
        <v>5</v>
      </c>
    </row>
    <row r="9" spans="2:8" x14ac:dyDescent="0.2">
      <c r="B9" s="27" t="s">
        <v>182</v>
      </c>
      <c r="C9" t="s">
        <v>6</v>
      </c>
      <c r="D9" s="1">
        <v>2010</v>
      </c>
      <c r="E9">
        <v>1</v>
      </c>
      <c r="F9" s="77">
        <f>Emission_CO2TOT1!D44</f>
        <v>4065597.2098996504</v>
      </c>
      <c r="G9" s="77"/>
      <c r="H9" s="80"/>
    </row>
    <row r="10" spans="2:8" x14ac:dyDescent="0.2">
      <c r="C10" t="s">
        <v>6</v>
      </c>
      <c r="D10" s="1">
        <v>2015</v>
      </c>
      <c r="F10" s="77">
        <f>Emission_CO2TOT1!E44</f>
        <v>3768671.5709743951</v>
      </c>
      <c r="G10" s="77"/>
      <c r="H10" s="80"/>
    </row>
    <row r="11" spans="2:8" x14ac:dyDescent="0.2">
      <c r="C11" t="s">
        <v>6</v>
      </c>
      <c r="D11">
        <v>2020</v>
      </c>
      <c r="F11" s="77">
        <f>Emission_CO2TOT1!F44</f>
        <v>3471745.9320491399</v>
      </c>
      <c r="G11" s="77"/>
      <c r="H11" s="80"/>
    </row>
    <row r="12" spans="2:8" x14ac:dyDescent="0.2">
      <c r="C12" t="s">
        <v>6</v>
      </c>
      <c r="D12">
        <v>2025</v>
      </c>
      <c r="F12" s="77">
        <f>Emission_CO2TOT1!G44</f>
        <v>3174820.2931238841</v>
      </c>
      <c r="G12" s="77"/>
      <c r="H12" s="80"/>
    </row>
    <row r="13" spans="2:8" x14ac:dyDescent="0.2">
      <c r="C13" t="s">
        <v>6</v>
      </c>
      <c r="D13">
        <v>2030</v>
      </c>
      <c r="F13" s="77">
        <f>Emission_CO2TOT1!H44</f>
        <v>2740852.0516177416</v>
      </c>
      <c r="G13" s="77"/>
      <c r="H13" s="80"/>
    </row>
    <row r="14" spans="2:8" x14ac:dyDescent="0.2">
      <c r="C14" t="s">
        <v>6</v>
      </c>
      <c r="D14">
        <v>2035</v>
      </c>
      <c r="F14" s="77">
        <f>Emission_CO2TOT1!I44</f>
        <v>2055639.0387133062</v>
      </c>
      <c r="G14" s="77"/>
      <c r="H14" s="80"/>
    </row>
    <row r="15" spans="2:8" x14ac:dyDescent="0.2">
      <c r="C15" t="s">
        <v>6</v>
      </c>
      <c r="D15">
        <v>2040</v>
      </c>
      <c r="F15" s="77">
        <f>Emission_CO2TOT1!J44</f>
        <v>1461787.7608627956</v>
      </c>
      <c r="G15" s="77"/>
      <c r="H15" s="80"/>
    </row>
    <row r="16" spans="2:8" x14ac:dyDescent="0.2">
      <c r="C16" t="s">
        <v>6</v>
      </c>
      <c r="D16">
        <v>2045</v>
      </c>
      <c r="F16" s="77">
        <f>AVERAGE(F15,F17)</f>
        <v>1187702.5557010213</v>
      </c>
      <c r="H16" s="80"/>
    </row>
    <row r="17" spans="3:8" x14ac:dyDescent="0.2">
      <c r="C17" t="s">
        <v>6</v>
      </c>
      <c r="D17">
        <v>2050</v>
      </c>
      <c r="F17" s="77">
        <f>Emission_CO2TOT1!K44</f>
        <v>913617.35053924704</v>
      </c>
      <c r="G17" s="77"/>
      <c r="H17" s="80"/>
    </row>
    <row r="18" spans="3:8" x14ac:dyDescent="0.2">
      <c r="C18" t="s">
        <v>6</v>
      </c>
      <c r="D18">
        <v>2060</v>
      </c>
      <c r="F18" s="77">
        <f>F17</f>
        <v>913617.35053924704</v>
      </c>
    </row>
    <row r="19" spans="3:8" x14ac:dyDescent="0.2">
      <c r="C19" t="s">
        <v>6</v>
      </c>
      <c r="D19">
        <v>2075</v>
      </c>
      <c r="F19" s="77">
        <f>F18</f>
        <v>913617.35053924704</v>
      </c>
    </row>
    <row r="20" spans="3:8" x14ac:dyDescent="0.2">
      <c r="C20" t="s">
        <v>6</v>
      </c>
      <c r="D20">
        <v>2100</v>
      </c>
      <c r="F20" s="77">
        <f>F19</f>
        <v>913617.35053924704</v>
      </c>
    </row>
    <row r="21" spans="3:8" x14ac:dyDescent="0.2">
      <c r="C21" t="s">
        <v>6</v>
      </c>
      <c r="D21">
        <v>0</v>
      </c>
      <c r="F21">
        <v>5</v>
      </c>
    </row>
  </sheetData>
  <phoneticPr fontId="2"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N50" sqref="N50"/>
    </sheetView>
  </sheetViews>
  <sheetFormatPr defaultRowHeight="12.75" x14ac:dyDescent="0.2"/>
  <cols>
    <col min="1" max="1" width="11.42578125" customWidth="1"/>
    <col min="5" max="5" width="10.5703125" customWidth="1"/>
  </cols>
  <sheetData>
    <row r="1" spans="1:4" x14ac:dyDescent="0.2">
      <c r="A1" s="26" t="s">
        <v>22</v>
      </c>
      <c r="C1" t="s">
        <v>28</v>
      </c>
    </row>
    <row r="2" spans="1:4" x14ac:dyDescent="0.2">
      <c r="A2" s="26" t="s">
        <v>29</v>
      </c>
    </row>
    <row r="3" spans="1:4" x14ac:dyDescent="0.2">
      <c r="A3" s="26" t="s">
        <v>21</v>
      </c>
    </row>
    <row r="4" spans="1:4" x14ac:dyDescent="0.2">
      <c r="A4" s="26"/>
    </row>
    <row r="5" spans="1:4" x14ac:dyDescent="0.2">
      <c r="A5" s="26" t="s">
        <v>175</v>
      </c>
    </row>
    <row r="6" spans="1:4" x14ac:dyDescent="0.2">
      <c r="A6" s="26" t="s">
        <v>27</v>
      </c>
      <c r="B6" s="26">
        <v>1990</v>
      </c>
      <c r="D6" s="26" t="s">
        <v>97</v>
      </c>
    </row>
    <row r="7" spans="1:4" x14ac:dyDescent="0.2">
      <c r="A7" t="s">
        <v>23</v>
      </c>
      <c r="B7" s="24">
        <f>B18+B33+B42</f>
        <v>23599.676408752763</v>
      </c>
      <c r="C7" s="27"/>
      <c r="D7" s="85">
        <f>B7/1000</f>
        <v>23.599676408752764</v>
      </c>
    </row>
    <row r="8" spans="1:4" x14ac:dyDescent="0.2">
      <c r="A8" t="s">
        <v>24</v>
      </c>
      <c r="B8" s="24">
        <f>B19+B34+B43</f>
        <v>47260.495853630659</v>
      </c>
      <c r="D8" s="85">
        <f>B8/1000</f>
        <v>47.260495853630658</v>
      </c>
    </row>
    <row r="9" spans="1:4" x14ac:dyDescent="0.2">
      <c r="A9" t="s">
        <v>25</v>
      </c>
      <c r="B9" s="24">
        <f>B20+B35+B44</f>
        <v>35269.77034782376</v>
      </c>
      <c r="D9" s="85">
        <f>B9/1000</f>
        <v>35.269770347823759</v>
      </c>
    </row>
    <row r="10" spans="1:4" x14ac:dyDescent="0.2">
      <c r="A10" t="s">
        <v>26</v>
      </c>
      <c r="B10" s="24">
        <f>B21+B36+B45</f>
        <v>2359.3992135588255</v>
      </c>
      <c r="D10" s="85">
        <f>B10/1000</f>
        <v>2.3593992135588255</v>
      </c>
    </row>
    <row r="12" spans="1:4" x14ac:dyDescent="0.2">
      <c r="A12" s="27" t="s">
        <v>91</v>
      </c>
    </row>
    <row r="13" spans="1:4" x14ac:dyDescent="0.2">
      <c r="A13" t="s">
        <v>92</v>
      </c>
    </row>
    <row r="16" spans="1:4" x14ac:dyDescent="0.2">
      <c r="A16" s="27" t="s">
        <v>169</v>
      </c>
    </row>
    <row r="17" spans="1:7" x14ac:dyDescent="0.2">
      <c r="A17" s="26" t="s">
        <v>27</v>
      </c>
      <c r="B17" s="26">
        <v>1990</v>
      </c>
      <c r="E17" s="27" t="s">
        <v>93</v>
      </c>
      <c r="F17" s="27" t="s">
        <v>94</v>
      </c>
      <c r="G17" s="27" t="s">
        <v>95</v>
      </c>
    </row>
    <row r="18" spans="1:7" x14ac:dyDescent="0.2">
      <c r="A18" t="s">
        <v>23</v>
      </c>
      <c r="B18" s="24">
        <f>HR!B7</f>
        <v>21233.536411357054</v>
      </c>
    </row>
    <row r="19" spans="1:7" x14ac:dyDescent="0.2">
      <c r="A19" t="s">
        <v>24</v>
      </c>
      <c r="B19" s="24">
        <f>CH!B7</f>
        <v>41135.5259710397</v>
      </c>
    </row>
    <row r="20" spans="1:7" x14ac:dyDescent="0.2">
      <c r="A20" t="s">
        <v>25</v>
      </c>
      <c r="B20" s="24">
        <f>NO!B7</f>
        <v>28605.900300729998</v>
      </c>
    </row>
    <row r="21" spans="1:7" x14ac:dyDescent="0.2">
      <c r="A21" t="s">
        <v>26</v>
      </c>
      <c r="B21" s="24">
        <f>IS!B7</f>
        <v>1746.4856896160993</v>
      </c>
    </row>
    <row r="22" spans="1:7" x14ac:dyDescent="0.2">
      <c r="B22" s="71">
        <f>SUM(B17:B21)</f>
        <v>94711.448372742845</v>
      </c>
      <c r="C22" s="27" t="s">
        <v>96</v>
      </c>
    </row>
    <row r="23" spans="1:7" x14ac:dyDescent="0.2">
      <c r="B23" s="24">
        <f>B22/1000</f>
        <v>94.711448372742851</v>
      </c>
      <c r="C23" s="27" t="s">
        <v>97</v>
      </c>
    </row>
    <row r="25" spans="1:7" x14ac:dyDescent="0.2">
      <c r="B25" s="26">
        <v>1990</v>
      </c>
    </row>
    <row r="26" spans="1:7" x14ac:dyDescent="0.2">
      <c r="A26" s="27" t="s">
        <v>98</v>
      </c>
      <c r="B26" s="24">
        <f>4030.6</f>
        <v>4030.6</v>
      </c>
      <c r="C26" s="27" t="s">
        <v>97</v>
      </c>
    </row>
    <row r="27" spans="1:7" x14ac:dyDescent="0.2">
      <c r="B27" s="24">
        <f>B26*1000</f>
        <v>4030600</v>
      </c>
      <c r="C27" s="27" t="s">
        <v>96</v>
      </c>
    </row>
    <row r="29" spans="1:7" x14ac:dyDescent="0.2">
      <c r="B29" s="24"/>
    </row>
    <row r="31" spans="1:7" x14ac:dyDescent="0.2">
      <c r="A31" s="27" t="s">
        <v>176</v>
      </c>
    </row>
    <row r="32" spans="1:7" x14ac:dyDescent="0.2">
      <c r="A32" s="26" t="s">
        <v>27</v>
      </c>
      <c r="B32" s="26">
        <v>1990</v>
      </c>
    </row>
    <row r="33" spans="1:3" x14ac:dyDescent="0.2">
      <c r="A33" t="s">
        <v>23</v>
      </c>
      <c r="B33" s="24">
        <f>HR!B17</f>
        <v>2022.8498216303524</v>
      </c>
    </row>
    <row r="34" spans="1:3" x14ac:dyDescent="0.2">
      <c r="A34" t="s">
        <v>24</v>
      </c>
      <c r="B34" s="24">
        <f>CH!B17</f>
        <v>3059.0467764939995</v>
      </c>
    </row>
    <row r="35" spans="1:3" x14ac:dyDescent="0.2">
      <c r="A35" t="s">
        <v>25</v>
      </c>
      <c r="B35" s="24">
        <f>NO!B17</f>
        <v>6044.4004970937604</v>
      </c>
    </row>
    <row r="36" spans="1:3" x14ac:dyDescent="0.2">
      <c r="A36" t="s">
        <v>26</v>
      </c>
      <c r="B36" s="24">
        <f>IS!B17</f>
        <v>393.26075281262609</v>
      </c>
    </row>
    <row r="37" spans="1:3" x14ac:dyDescent="0.2">
      <c r="B37" s="71">
        <f>SUM(B32:B36)</f>
        <v>13509.557848030739</v>
      </c>
      <c r="C37" s="27" t="s">
        <v>96</v>
      </c>
    </row>
    <row r="38" spans="1:3" x14ac:dyDescent="0.2">
      <c r="B38" s="24">
        <f>B37/1000</f>
        <v>13.50955784803074</v>
      </c>
      <c r="C38" s="27" t="s">
        <v>97</v>
      </c>
    </row>
    <row r="40" spans="1:3" x14ac:dyDescent="0.2">
      <c r="A40" s="27" t="s">
        <v>177</v>
      </c>
    </row>
    <row r="41" spans="1:3" x14ac:dyDescent="0.2">
      <c r="A41" s="26" t="s">
        <v>27</v>
      </c>
      <c r="B41" s="26">
        <v>1990</v>
      </c>
    </row>
    <row r="42" spans="1:3" x14ac:dyDescent="0.2">
      <c r="A42" t="s">
        <v>23</v>
      </c>
      <c r="B42" s="24">
        <f>HR!B54</f>
        <v>343.29017576535603</v>
      </c>
    </row>
    <row r="43" spans="1:3" x14ac:dyDescent="0.2">
      <c r="A43" t="s">
        <v>24</v>
      </c>
      <c r="B43" s="24">
        <f>CH!B54</f>
        <v>3065.9231060969601</v>
      </c>
    </row>
    <row r="44" spans="1:3" x14ac:dyDescent="0.2">
      <c r="A44" t="s">
        <v>25</v>
      </c>
      <c r="B44" s="24">
        <f>NO!B54</f>
        <v>619.46955000000003</v>
      </c>
    </row>
    <row r="45" spans="1:3" x14ac:dyDescent="0.2">
      <c r="A45" t="s">
        <v>26</v>
      </c>
      <c r="B45" s="24">
        <f>IS!B54</f>
        <v>219.65277113010001</v>
      </c>
    </row>
    <row r="46" spans="1:3" x14ac:dyDescent="0.2">
      <c r="B46" s="71">
        <f>SUM(B41:B45)</f>
        <v>6238.3356029924153</v>
      </c>
      <c r="C46" s="27" t="s">
        <v>96</v>
      </c>
    </row>
    <row r="47" spans="1:3" x14ac:dyDescent="0.2">
      <c r="B47" s="24">
        <f>B46/1000</f>
        <v>6.2383356029924153</v>
      </c>
      <c r="C47" s="27" t="s">
        <v>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J26" sqref="J26"/>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32</v>
      </c>
    </row>
    <row r="3" spans="1:4" ht="15.75" customHeight="1" x14ac:dyDescent="0.2">
      <c r="A3" s="28"/>
      <c r="B3" s="29"/>
      <c r="C3" s="30" t="s">
        <v>33</v>
      </c>
    </row>
    <row r="4" spans="1:4" ht="12.75" customHeight="1" thickBot="1" x14ac:dyDescent="0.25">
      <c r="A4" s="33"/>
      <c r="B4" s="33"/>
      <c r="C4" s="33"/>
    </row>
    <row r="5" spans="1:4" ht="53.25" customHeight="1" x14ac:dyDescent="0.25">
      <c r="A5" s="88" t="s">
        <v>34</v>
      </c>
      <c r="B5" s="35" t="s">
        <v>35</v>
      </c>
      <c r="C5" s="36" t="s">
        <v>36</v>
      </c>
      <c r="D5" s="37"/>
    </row>
    <row r="6" spans="1:4" ht="12.75" customHeight="1" thickBot="1" x14ac:dyDescent="0.3">
      <c r="A6" s="89"/>
      <c r="B6" s="38" t="s">
        <v>37</v>
      </c>
      <c r="C6" s="39" t="s">
        <v>38</v>
      </c>
      <c r="D6" s="37"/>
    </row>
    <row r="7" spans="1:4" ht="15.75" thickTop="1" x14ac:dyDescent="0.25">
      <c r="A7" s="40" t="s">
        <v>39</v>
      </c>
      <c r="B7" s="41">
        <v>21233.536411357054</v>
      </c>
      <c r="C7" s="42">
        <v>0</v>
      </c>
      <c r="D7" s="37"/>
    </row>
    <row r="8" spans="1:4" ht="15" x14ac:dyDescent="0.25">
      <c r="A8" s="43" t="s">
        <v>40</v>
      </c>
      <c r="B8" s="44">
        <v>20593.755715172636</v>
      </c>
      <c r="C8" s="45">
        <v>0</v>
      </c>
      <c r="D8" s="37"/>
    </row>
    <row r="9" spans="1:4" ht="15" x14ac:dyDescent="0.25">
      <c r="A9" s="46" t="s">
        <v>41</v>
      </c>
      <c r="B9" s="47">
        <v>7126.5408913007723</v>
      </c>
      <c r="C9" s="47">
        <v>0</v>
      </c>
      <c r="D9" s="37"/>
    </row>
    <row r="10" spans="1:4" ht="15" x14ac:dyDescent="0.25">
      <c r="A10" s="48" t="s">
        <v>42</v>
      </c>
      <c r="B10" s="47">
        <v>5842.9177202935643</v>
      </c>
      <c r="C10" s="47">
        <v>0</v>
      </c>
      <c r="D10" s="37"/>
    </row>
    <row r="11" spans="1:4" ht="15" x14ac:dyDescent="0.25">
      <c r="A11" s="46" t="s">
        <v>43</v>
      </c>
      <c r="B11" s="47">
        <v>4018.539424964632</v>
      </c>
      <c r="C11" s="47">
        <v>0</v>
      </c>
      <c r="D11" s="37"/>
    </row>
    <row r="12" spans="1:4" ht="15" x14ac:dyDescent="0.25">
      <c r="A12" s="46" t="s">
        <v>44</v>
      </c>
      <c r="B12" s="47">
        <v>3605.757678613666</v>
      </c>
      <c r="C12" s="47">
        <v>0</v>
      </c>
      <c r="D12" s="37"/>
    </row>
    <row r="13" spans="1:4" ht="15" x14ac:dyDescent="0.25">
      <c r="A13" s="46" t="s">
        <v>45</v>
      </c>
      <c r="B13" s="49" t="s">
        <v>46</v>
      </c>
      <c r="C13" s="47">
        <v>0</v>
      </c>
      <c r="D13" s="37"/>
    </row>
    <row r="14" spans="1:4" ht="15" x14ac:dyDescent="0.25">
      <c r="A14" s="43" t="s">
        <v>47</v>
      </c>
      <c r="B14" s="44">
        <v>639.78069618441828</v>
      </c>
      <c r="C14" s="45">
        <v>0</v>
      </c>
      <c r="D14" s="37"/>
    </row>
    <row r="15" spans="1:4" ht="15" x14ac:dyDescent="0.25">
      <c r="A15" s="46" t="s">
        <v>48</v>
      </c>
      <c r="B15" s="49" t="s">
        <v>46</v>
      </c>
      <c r="C15" s="47">
        <v>0</v>
      </c>
      <c r="D15" s="37"/>
    </row>
    <row r="16" spans="1:4" ht="15.75" thickBot="1" x14ac:dyDescent="0.3">
      <c r="A16" s="46" t="s">
        <v>49</v>
      </c>
      <c r="B16" s="50">
        <v>639.78069618441828</v>
      </c>
      <c r="C16" s="50">
        <v>0</v>
      </c>
      <c r="D16" s="37"/>
    </row>
    <row r="17" spans="1:4" ht="15" x14ac:dyDescent="0.25">
      <c r="A17" s="51" t="s">
        <v>50</v>
      </c>
      <c r="B17" s="52">
        <v>2022.8498216303524</v>
      </c>
      <c r="C17" s="53">
        <v>0</v>
      </c>
      <c r="D17" s="37"/>
    </row>
    <row r="18" spans="1:4" ht="15" x14ac:dyDescent="0.25">
      <c r="A18" s="43" t="s">
        <v>51</v>
      </c>
      <c r="B18" s="47">
        <v>1305.18627546468</v>
      </c>
      <c r="C18" s="47">
        <v>0</v>
      </c>
      <c r="D18" s="37"/>
    </row>
    <row r="19" spans="1:4" ht="15" x14ac:dyDescent="0.25">
      <c r="A19" s="43" t="s">
        <v>52</v>
      </c>
      <c r="B19" s="47">
        <v>466.00873307809576</v>
      </c>
      <c r="C19" s="47">
        <v>0</v>
      </c>
      <c r="D19" s="37"/>
    </row>
    <row r="20" spans="1:4" ht="15" x14ac:dyDescent="0.25">
      <c r="A20" s="43" t="s">
        <v>53</v>
      </c>
      <c r="B20" s="47">
        <v>251.65481308757683</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46</v>
      </c>
      <c r="C24" s="50">
        <v>0</v>
      </c>
      <c r="D24" s="37"/>
    </row>
    <row r="25" spans="1:4" ht="15.75" thickBot="1" x14ac:dyDescent="0.3">
      <c r="A25" s="56" t="s">
        <v>57</v>
      </c>
      <c r="B25" s="50">
        <v>82.416699653419897</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-6745.7603778083921</v>
      </c>
      <c r="C34" s="59">
        <v>0</v>
      </c>
      <c r="D34" s="37"/>
    </row>
    <row r="35" spans="1:4" ht="15" x14ac:dyDescent="0.25">
      <c r="A35" s="60" t="s">
        <v>65</v>
      </c>
      <c r="B35" s="47">
        <v>-7146.5388703383223</v>
      </c>
      <c r="C35" s="47">
        <v>0</v>
      </c>
      <c r="D35" s="37"/>
    </row>
    <row r="36" spans="1:4" ht="15" x14ac:dyDescent="0.25">
      <c r="A36" s="60" t="s">
        <v>66</v>
      </c>
      <c r="B36" s="47">
        <v>71.231177907170405</v>
      </c>
      <c r="C36" s="47">
        <v>0</v>
      </c>
      <c r="D36" s="37"/>
    </row>
    <row r="37" spans="1:4" ht="15" x14ac:dyDescent="0.25">
      <c r="A37" s="60" t="s">
        <v>67</v>
      </c>
      <c r="B37" s="47">
        <v>-162.11935940206709</v>
      </c>
      <c r="C37" s="47">
        <v>0</v>
      </c>
      <c r="D37" s="37"/>
    </row>
    <row r="38" spans="1:4" ht="15" x14ac:dyDescent="0.25">
      <c r="A38" s="60" t="s">
        <v>68</v>
      </c>
      <c r="B38" s="47">
        <v>41.554406546742442</v>
      </c>
      <c r="C38" s="47">
        <v>0</v>
      </c>
      <c r="D38" s="37"/>
    </row>
    <row r="39" spans="1:4" ht="15" x14ac:dyDescent="0.25">
      <c r="A39" s="60" t="s">
        <v>69</v>
      </c>
      <c r="B39" s="47">
        <v>450.11226747808422</v>
      </c>
      <c r="C39" s="47">
        <v>0</v>
      </c>
      <c r="D39" s="37"/>
    </row>
    <row r="40" spans="1:4" ht="15" x14ac:dyDescent="0.25">
      <c r="A40" s="60" t="s">
        <v>70</v>
      </c>
      <c r="B40" s="49" t="s">
        <v>46</v>
      </c>
      <c r="C40" s="47">
        <v>0</v>
      </c>
      <c r="D40" s="37"/>
    </row>
    <row r="41" spans="1:4" ht="15.75" thickBot="1" x14ac:dyDescent="0.3">
      <c r="A41" s="61" t="s">
        <v>103</v>
      </c>
      <c r="B41" s="62" t="s">
        <v>55</v>
      </c>
      <c r="C41" s="62">
        <v>0</v>
      </c>
      <c r="D41" s="37"/>
    </row>
    <row r="42" spans="1:4" ht="15" x14ac:dyDescent="0.25">
      <c r="A42" s="56" t="s">
        <v>71</v>
      </c>
      <c r="B42" s="52">
        <v>4.3223273054053997E-2</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4.3223273054053997E-2</v>
      </c>
      <c r="C45" s="47">
        <v>0</v>
      </c>
      <c r="D45" s="37"/>
    </row>
    <row r="46" spans="1:4" ht="15.75" thickBot="1" x14ac:dyDescent="0.3">
      <c r="A46" s="43" t="s">
        <v>76</v>
      </c>
      <c r="B46" s="55" t="s">
        <v>46</v>
      </c>
      <c r="C46" s="50">
        <v>0</v>
      </c>
      <c r="D46" s="37"/>
    </row>
    <row r="47" spans="1:4" ht="15" x14ac:dyDescent="0.25">
      <c r="A47" s="34" t="s">
        <v>104</v>
      </c>
      <c r="B47" s="52" t="s">
        <v>46</v>
      </c>
      <c r="C47" s="53">
        <v>0</v>
      </c>
      <c r="D47" s="37"/>
    </row>
    <row r="48" spans="1:4" ht="15.75" thickBot="1" x14ac:dyDescent="0.3">
      <c r="A48" s="63"/>
      <c r="B48" s="55"/>
      <c r="C48" s="55"/>
      <c r="D48" s="37"/>
    </row>
    <row r="49" spans="1:4" ht="15.75" thickBot="1" x14ac:dyDescent="0.3">
      <c r="A49" s="34" t="s">
        <v>105</v>
      </c>
      <c r="B49" s="64">
        <v>16593.085778105487</v>
      </c>
      <c r="C49" s="65">
        <v>0</v>
      </c>
      <c r="D49" s="37"/>
    </row>
    <row r="50" spans="1:4" ht="15.75" thickBot="1" x14ac:dyDescent="0.3">
      <c r="A50" s="34" t="s">
        <v>106</v>
      </c>
      <c r="B50" s="64">
        <v>23338.846155913881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451.831931065356</v>
      </c>
      <c r="C53" s="53">
        <v>0</v>
      </c>
      <c r="D53" s="37"/>
    </row>
    <row r="54" spans="1:4" ht="15" x14ac:dyDescent="0.25">
      <c r="A54" s="46" t="s">
        <v>79</v>
      </c>
      <c r="B54" s="47">
        <v>343.29017576535603</v>
      </c>
      <c r="C54" s="47">
        <v>0</v>
      </c>
      <c r="D54" s="37"/>
    </row>
    <row r="55" spans="1:4" ht="15" x14ac:dyDescent="0.25">
      <c r="A55" s="46" t="s">
        <v>80</v>
      </c>
      <c r="B55" s="47">
        <v>108.54175530000001</v>
      </c>
      <c r="C55" s="47">
        <v>0</v>
      </c>
      <c r="D55" s="37"/>
    </row>
    <row r="56" spans="1:4" ht="15" x14ac:dyDescent="0.25">
      <c r="A56" s="40" t="s">
        <v>81</v>
      </c>
      <c r="B56" s="49" t="s">
        <v>82</v>
      </c>
      <c r="C56" s="47">
        <v>0</v>
      </c>
      <c r="D56" s="37"/>
    </row>
    <row r="57" spans="1:4" ht="15.75" thickBot="1" x14ac:dyDescent="0.3">
      <c r="A57" s="68" t="s">
        <v>107</v>
      </c>
      <c r="B57" s="50">
        <v>2436.75792</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13" zoomScale="70" zoomScaleNormal="70" workbookViewId="0">
      <selection activeCell="F29" sqref="F29"/>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84</v>
      </c>
    </row>
    <row r="4" spans="1:4" ht="12.75" customHeight="1" thickBot="1" x14ac:dyDescent="0.25">
      <c r="A4" s="33"/>
      <c r="B4" s="33"/>
      <c r="C4" s="33"/>
    </row>
    <row r="5" spans="1:4" ht="53.25" customHeight="1" x14ac:dyDescent="0.25">
      <c r="A5" s="88" t="s">
        <v>34</v>
      </c>
      <c r="B5" s="35" t="s">
        <v>35</v>
      </c>
      <c r="C5" s="36" t="s">
        <v>36</v>
      </c>
      <c r="D5" s="37"/>
    </row>
    <row r="6" spans="1:4" ht="12.75" customHeight="1" thickBot="1" x14ac:dyDescent="0.3">
      <c r="A6" s="89"/>
      <c r="B6" s="38" t="s">
        <v>37</v>
      </c>
      <c r="C6" s="39" t="s">
        <v>38</v>
      </c>
      <c r="D6" s="37"/>
    </row>
    <row r="7" spans="1:4" ht="15.75" thickTop="1" x14ac:dyDescent="0.25">
      <c r="A7" s="40" t="s">
        <v>39</v>
      </c>
      <c r="B7" s="41">
        <v>1746.4856896160993</v>
      </c>
      <c r="C7" s="42">
        <v>0</v>
      </c>
      <c r="D7" s="37"/>
    </row>
    <row r="8" spans="1:4" ht="15" x14ac:dyDescent="0.25">
      <c r="A8" s="43" t="s">
        <v>40</v>
      </c>
      <c r="B8" s="44">
        <v>1685.1296896160993</v>
      </c>
      <c r="C8" s="45">
        <v>0</v>
      </c>
      <c r="D8" s="37"/>
    </row>
    <row r="9" spans="1:4" ht="15" x14ac:dyDescent="0.25">
      <c r="A9" s="46" t="s">
        <v>41</v>
      </c>
      <c r="B9" s="47">
        <v>13.636349960309998</v>
      </c>
      <c r="C9" s="47">
        <v>0</v>
      </c>
      <c r="D9" s="37"/>
    </row>
    <row r="10" spans="1:4" ht="15" x14ac:dyDescent="0.25">
      <c r="A10" s="48" t="s">
        <v>42</v>
      </c>
      <c r="B10" s="47">
        <v>360.79209380959679</v>
      </c>
      <c r="C10" s="47">
        <v>0</v>
      </c>
      <c r="D10" s="37"/>
    </row>
    <row r="11" spans="1:4" ht="15" x14ac:dyDescent="0.25">
      <c r="A11" s="46" t="s">
        <v>43</v>
      </c>
      <c r="B11" s="47">
        <v>612.37092492327008</v>
      </c>
      <c r="C11" s="47">
        <v>0</v>
      </c>
      <c r="D11" s="37"/>
    </row>
    <row r="12" spans="1:4" ht="15" x14ac:dyDescent="0.25">
      <c r="A12" s="46" t="s">
        <v>44</v>
      </c>
      <c r="B12" s="47">
        <v>698.3303209229224</v>
      </c>
      <c r="C12" s="47">
        <v>0</v>
      </c>
      <c r="D12" s="37"/>
    </row>
    <row r="13" spans="1:4" ht="15" x14ac:dyDescent="0.25">
      <c r="A13" s="46" t="s">
        <v>45</v>
      </c>
      <c r="B13" s="49" t="s">
        <v>85</v>
      </c>
      <c r="C13" s="47">
        <v>0</v>
      </c>
      <c r="D13" s="37"/>
    </row>
    <row r="14" spans="1:4" ht="15" x14ac:dyDescent="0.25">
      <c r="A14" s="43" t="s">
        <v>47</v>
      </c>
      <c r="B14" s="44">
        <v>61.355999999999995</v>
      </c>
      <c r="C14" s="45">
        <v>0</v>
      </c>
      <c r="D14" s="37"/>
    </row>
    <row r="15" spans="1:4" ht="15" x14ac:dyDescent="0.25">
      <c r="A15" s="46" t="s">
        <v>48</v>
      </c>
      <c r="B15" s="49" t="s">
        <v>85</v>
      </c>
      <c r="C15" s="47">
        <v>0</v>
      </c>
      <c r="D15" s="37"/>
    </row>
    <row r="16" spans="1:4" ht="15.75" thickBot="1" x14ac:dyDescent="0.3">
      <c r="A16" s="46" t="s">
        <v>49</v>
      </c>
      <c r="B16" s="50">
        <v>61.355999999999995</v>
      </c>
      <c r="C16" s="50">
        <v>0</v>
      </c>
      <c r="D16" s="37"/>
    </row>
    <row r="17" spans="1:4" ht="15" x14ac:dyDescent="0.25">
      <c r="A17" s="51" t="s">
        <v>50</v>
      </c>
      <c r="B17" s="52">
        <v>393.26075281262609</v>
      </c>
      <c r="C17" s="53">
        <v>0</v>
      </c>
      <c r="D17" s="37"/>
    </row>
    <row r="18" spans="1:4" ht="15" x14ac:dyDescent="0.25">
      <c r="A18" s="43" t="s">
        <v>51</v>
      </c>
      <c r="B18" s="47">
        <v>52.282318564966012</v>
      </c>
      <c r="C18" s="47">
        <v>0</v>
      </c>
      <c r="D18" s="37"/>
    </row>
    <row r="19" spans="1:4" ht="15" x14ac:dyDescent="0.25">
      <c r="A19" s="43" t="s">
        <v>52</v>
      </c>
      <c r="B19" s="47">
        <v>0.36030188699999999</v>
      </c>
      <c r="C19" s="47">
        <v>0</v>
      </c>
      <c r="D19" s="37"/>
    </row>
    <row r="20" spans="1:4" ht="15" x14ac:dyDescent="0.25">
      <c r="A20" s="43" t="s">
        <v>53</v>
      </c>
      <c r="B20" s="47">
        <v>340.61813236066007</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86</v>
      </c>
      <c r="C24" s="50">
        <v>0</v>
      </c>
      <c r="D24" s="37"/>
    </row>
    <row r="25" spans="1:4" ht="15.75" thickBot="1" x14ac:dyDescent="0.3">
      <c r="A25" s="56" t="s">
        <v>57</v>
      </c>
      <c r="B25" s="50">
        <v>3.0690468963421158</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1117.8273907322873</v>
      </c>
      <c r="C34" s="59">
        <v>0</v>
      </c>
      <c r="D34" s="37"/>
    </row>
    <row r="35" spans="1:4" ht="15" x14ac:dyDescent="0.25">
      <c r="A35" s="60" t="s">
        <v>65</v>
      </c>
      <c r="B35" s="47">
        <v>-31.998554174798787</v>
      </c>
      <c r="C35" s="47">
        <v>0</v>
      </c>
      <c r="D35" s="37"/>
    </row>
    <row r="36" spans="1:4" ht="15" x14ac:dyDescent="0.25">
      <c r="A36" s="60" t="s">
        <v>66</v>
      </c>
      <c r="B36" s="47">
        <v>1198.3562634843843</v>
      </c>
      <c r="C36" s="47">
        <v>0</v>
      </c>
      <c r="D36" s="37"/>
    </row>
    <row r="37" spans="1:4" ht="15" x14ac:dyDescent="0.25">
      <c r="A37" s="60" t="s">
        <v>67</v>
      </c>
      <c r="B37" s="47">
        <v>-50.387127395540801</v>
      </c>
      <c r="C37" s="47">
        <v>0</v>
      </c>
      <c r="D37" s="37"/>
    </row>
    <row r="38" spans="1:4" ht="15" x14ac:dyDescent="0.25">
      <c r="A38" s="60" t="s">
        <v>68</v>
      </c>
      <c r="B38" s="47">
        <v>1.8568088182425184</v>
      </c>
      <c r="C38" s="47">
        <v>0</v>
      </c>
      <c r="D38" s="37"/>
    </row>
    <row r="39" spans="1:4" ht="15" x14ac:dyDescent="0.25">
      <c r="A39" s="60" t="s">
        <v>69</v>
      </c>
      <c r="B39" s="47" t="s">
        <v>73</v>
      </c>
      <c r="C39" s="47">
        <v>0</v>
      </c>
      <c r="D39" s="37"/>
    </row>
    <row r="40" spans="1:4" ht="15" x14ac:dyDescent="0.25">
      <c r="A40" s="60" t="s">
        <v>70</v>
      </c>
      <c r="B40" s="49" t="s">
        <v>55</v>
      </c>
      <c r="C40" s="47">
        <v>0</v>
      </c>
      <c r="D40" s="37"/>
    </row>
    <row r="41" spans="1:4" ht="15.75" thickBot="1" x14ac:dyDescent="0.3">
      <c r="A41" s="61" t="s">
        <v>103</v>
      </c>
      <c r="B41" s="62" t="s">
        <v>87</v>
      </c>
      <c r="C41" s="62">
        <v>0</v>
      </c>
      <c r="D41" s="37"/>
    </row>
    <row r="42" spans="1:4" ht="15" x14ac:dyDescent="0.25">
      <c r="A42" s="56" t="s">
        <v>71</v>
      </c>
      <c r="B42" s="52">
        <v>10.686319851688594</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10.686319851688594</v>
      </c>
      <c r="C45" s="47">
        <v>0</v>
      </c>
      <c r="D45" s="37"/>
    </row>
    <row r="46" spans="1:4" ht="15.75" thickBot="1" x14ac:dyDescent="0.3">
      <c r="A46" s="43" t="s">
        <v>76</v>
      </c>
      <c r="B46" s="55" t="s">
        <v>86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3271.3291999090434</v>
      </c>
      <c r="C49" s="65">
        <v>0</v>
      </c>
      <c r="D49" s="37"/>
    </row>
    <row r="50" spans="1:4" ht="15.75" thickBot="1" x14ac:dyDescent="0.3">
      <c r="A50" s="34" t="s">
        <v>106</v>
      </c>
      <c r="B50" s="64">
        <v>2153.5018091767561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318.64893828321999</v>
      </c>
      <c r="C53" s="53">
        <v>0</v>
      </c>
      <c r="D53" s="37"/>
    </row>
    <row r="54" spans="1:4" ht="15" x14ac:dyDescent="0.25">
      <c r="A54" s="46" t="s">
        <v>79</v>
      </c>
      <c r="B54" s="47">
        <v>219.65277113010001</v>
      </c>
      <c r="C54" s="47">
        <v>0</v>
      </c>
      <c r="D54" s="37"/>
    </row>
    <row r="55" spans="1:4" ht="15" x14ac:dyDescent="0.25">
      <c r="A55" s="46" t="s">
        <v>80</v>
      </c>
      <c r="B55" s="47">
        <v>98.996167153119998</v>
      </c>
      <c r="C55" s="47">
        <v>0</v>
      </c>
      <c r="D55" s="37"/>
    </row>
    <row r="56" spans="1:4" ht="15" x14ac:dyDescent="0.25">
      <c r="A56" s="40" t="s">
        <v>81</v>
      </c>
      <c r="B56" s="49" t="s">
        <v>46</v>
      </c>
      <c r="C56" s="47">
        <v>0</v>
      </c>
      <c r="D56" s="37"/>
    </row>
    <row r="57" spans="1:4" ht="15.75" thickBot="1" x14ac:dyDescent="0.3">
      <c r="A57" s="68" t="s">
        <v>107</v>
      </c>
      <c r="B57" s="50" t="s">
        <v>85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G30" sqref="G30"/>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88</v>
      </c>
    </row>
    <row r="4" spans="1:4" ht="12.75" customHeight="1" thickBot="1" x14ac:dyDescent="0.25">
      <c r="A4" s="33"/>
      <c r="B4" s="33"/>
      <c r="C4" s="33"/>
    </row>
    <row r="5" spans="1:4" ht="53.25" customHeight="1" x14ac:dyDescent="0.25">
      <c r="A5" s="88" t="s">
        <v>34</v>
      </c>
      <c r="B5" s="35" t="s">
        <v>35</v>
      </c>
      <c r="C5" s="36" t="s">
        <v>36</v>
      </c>
      <c r="D5" s="37"/>
    </row>
    <row r="6" spans="1:4" ht="12.75" customHeight="1" thickBot="1" x14ac:dyDescent="0.3">
      <c r="A6" s="89"/>
      <c r="B6" s="38" t="s">
        <v>37</v>
      </c>
      <c r="C6" s="39" t="s">
        <v>38</v>
      </c>
      <c r="D6" s="37"/>
    </row>
    <row r="7" spans="1:4" ht="15.75" thickTop="1" x14ac:dyDescent="0.25">
      <c r="A7" s="40" t="s">
        <v>39</v>
      </c>
      <c r="B7" s="41">
        <v>28605.900300729998</v>
      </c>
      <c r="C7" s="42">
        <v>0</v>
      </c>
      <c r="D7" s="37"/>
    </row>
    <row r="8" spans="1:4" ht="15" x14ac:dyDescent="0.25">
      <c r="A8" s="43" t="s">
        <v>40</v>
      </c>
      <c r="B8" s="44">
        <v>25946.18252147</v>
      </c>
      <c r="C8" s="45">
        <v>0</v>
      </c>
      <c r="D8" s="37"/>
    </row>
    <row r="9" spans="1:4" ht="15" x14ac:dyDescent="0.25">
      <c r="A9" s="46" t="s">
        <v>41</v>
      </c>
      <c r="B9" s="47">
        <v>6891.4836161379999</v>
      </c>
      <c r="C9" s="47">
        <v>0</v>
      </c>
      <c r="D9" s="37"/>
    </row>
    <row r="10" spans="1:4" ht="15" x14ac:dyDescent="0.25">
      <c r="A10" s="48" t="s">
        <v>42</v>
      </c>
      <c r="B10" s="47">
        <v>3592.5374845819997</v>
      </c>
      <c r="C10" s="47">
        <v>0</v>
      </c>
      <c r="D10" s="37"/>
    </row>
    <row r="11" spans="1:4" ht="15" x14ac:dyDescent="0.25">
      <c r="A11" s="46" t="s">
        <v>43</v>
      </c>
      <c r="B11" s="47">
        <v>10862.324434120001</v>
      </c>
      <c r="C11" s="47">
        <v>0</v>
      </c>
      <c r="D11" s="37"/>
    </row>
    <row r="12" spans="1:4" ht="15" x14ac:dyDescent="0.25">
      <c r="A12" s="46" t="s">
        <v>44</v>
      </c>
      <c r="B12" s="47">
        <v>4143.6478870199999</v>
      </c>
      <c r="C12" s="47">
        <v>0</v>
      </c>
      <c r="D12" s="37"/>
    </row>
    <row r="13" spans="1:4" ht="15" x14ac:dyDescent="0.25">
      <c r="A13" s="46" t="s">
        <v>45</v>
      </c>
      <c r="B13" s="49">
        <v>456.18909960999997</v>
      </c>
      <c r="C13" s="47">
        <v>0</v>
      </c>
      <c r="D13" s="37"/>
    </row>
    <row r="14" spans="1:4" ht="15" x14ac:dyDescent="0.25">
      <c r="A14" s="43" t="s">
        <v>47</v>
      </c>
      <c r="B14" s="44">
        <v>2659.7177792599996</v>
      </c>
      <c r="C14" s="45">
        <v>0</v>
      </c>
      <c r="D14" s="37"/>
    </row>
    <row r="15" spans="1:4" ht="15" x14ac:dyDescent="0.25">
      <c r="A15" s="46" t="s">
        <v>48</v>
      </c>
      <c r="B15" s="49">
        <v>7.3700285456000003</v>
      </c>
      <c r="C15" s="47">
        <v>0</v>
      </c>
      <c r="D15" s="37"/>
    </row>
    <row r="16" spans="1:4" ht="15.75" thickBot="1" x14ac:dyDescent="0.3">
      <c r="A16" s="46" t="s">
        <v>49</v>
      </c>
      <c r="B16" s="50">
        <v>2652.3477507143998</v>
      </c>
      <c r="C16" s="50">
        <v>0</v>
      </c>
      <c r="D16" s="37"/>
    </row>
    <row r="17" spans="1:4" ht="15" x14ac:dyDescent="0.25">
      <c r="A17" s="51" t="s">
        <v>50</v>
      </c>
      <c r="B17" s="52">
        <v>6044.4004970937604</v>
      </c>
      <c r="C17" s="53">
        <v>0</v>
      </c>
      <c r="D17" s="37"/>
    </row>
    <row r="18" spans="1:4" ht="15" x14ac:dyDescent="0.25">
      <c r="A18" s="43" t="s">
        <v>51</v>
      </c>
      <c r="B18" s="47">
        <v>710.06815920700001</v>
      </c>
      <c r="C18" s="47">
        <v>0</v>
      </c>
      <c r="D18" s="37"/>
    </row>
    <row r="19" spans="1:4" ht="15" x14ac:dyDescent="0.25">
      <c r="A19" s="43" t="s">
        <v>52</v>
      </c>
      <c r="B19" s="47">
        <v>1118.7151153300001</v>
      </c>
      <c r="C19" s="47">
        <v>0</v>
      </c>
      <c r="D19" s="37"/>
    </row>
    <row r="20" spans="1:4" ht="15" x14ac:dyDescent="0.25">
      <c r="A20" s="43" t="s">
        <v>53</v>
      </c>
      <c r="B20" s="47">
        <v>4138.3139345567606</v>
      </c>
      <c r="C20" s="47">
        <v>0</v>
      </c>
      <c r="D20" s="37"/>
    </row>
    <row r="21" spans="1:4" ht="15" x14ac:dyDescent="0.25">
      <c r="A21" s="43" t="s">
        <v>54</v>
      </c>
      <c r="B21" s="49">
        <v>77.303288000000009</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89</v>
      </c>
      <c r="C24" s="50">
        <v>0</v>
      </c>
      <c r="D24" s="37"/>
    </row>
    <row r="25" spans="1:4" ht="15.75" thickBot="1" x14ac:dyDescent="0.3">
      <c r="A25" s="56" t="s">
        <v>57</v>
      </c>
      <c r="B25" s="50">
        <v>155.64768622669999</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-8691.6482809863501</v>
      </c>
      <c r="C34" s="59">
        <v>0</v>
      </c>
      <c r="D34" s="37"/>
    </row>
    <row r="35" spans="1:4" ht="15" x14ac:dyDescent="0.25">
      <c r="A35" s="60" t="s">
        <v>65</v>
      </c>
      <c r="B35" s="47">
        <v>-11306.440853085667</v>
      </c>
      <c r="C35" s="47">
        <v>0</v>
      </c>
      <c r="D35" s="37"/>
    </row>
    <row r="36" spans="1:4" ht="15" x14ac:dyDescent="0.25">
      <c r="A36" s="60" t="s">
        <v>66</v>
      </c>
      <c r="B36" s="47">
        <v>459.03280849406121</v>
      </c>
      <c r="C36" s="47">
        <v>0</v>
      </c>
      <c r="D36" s="37"/>
    </row>
    <row r="37" spans="1:4" ht="15" x14ac:dyDescent="0.25">
      <c r="A37" s="60" t="s">
        <v>67</v>
      </c>
      <c r="B37" s="47">
        <v>1886.4383018930241</v>
      </c>
      <c r="C37" s="47">
        <v>0</v>
      </c>
      <c r="D37" s="37"/>
    </row>
    <row r="38" spans="1:4" ht="15" x14ac:dyDescent="0.25">
      <c r="A38" s="60" t="s">
        <v>68</v>
      </c>
      <c r="B38" s="47">
        <v>3.3733333333333366</v>
      </c>
      <c r="C38" s="47">
        <v>0</v>
      </c>
      <c r="D38" s="37"/>
    </row>
    <row r="39" spans="1:4" ht="15" x14ac:dyDescent="0.25">
      <c r="A39" s="60" t="s">
        <v>69</v>
      </c>
      <c r="B39" s="47">
        <v>255.8281283788989</v>
      </c>
      <c r="C39" s="47">
        <v>0</v>
      </c>
      <c r="D39" s="37"/>
    </row>
    <row r="40" spans="1:4" ht="15" x14ac:dyDescent="0.25">
      <c r="A40" s="60" t="s">
        <v>70</v>
      </c>
      <c r="B40" s="49" t="s">
        <v>73</v>
      </c>
      <c r="C40" s="47">
        <v>0</v>
      </c>
      <c r="D40" s="37"/>
    </row>
    <row r="41" spans="1:4" ht="15.75" thickBot="1" x14ac:dyDescent="0.3">
      <c r="A41" s="61" t="s">
        <v>103</v>
      </c>
      <c r="B41" s="62">
        <v>10.119999999999999</v>
      </c>
      <c r="C41" s="62">
        <v>0</v>
      </c>
      <c r="D41" s="37"/>
    </row>
    <row r="42" spans="1:4" ht="15" x14ac:dyDescent="0.25">
      <c r="A42" s="56" t="s">
        <v>71</v>
      </c>
      <c r="B42" s="52">
        <v>0.18936720000000001</v>
      </c>
      <c r="C42" s="53">
        <v>0</v>
      </c>
      <c r="D42" s="37"/>
    </row>
    <row r="43" spans="1:4" ht="15" x14ac:dyDescent="0.25">
      <c r="A43" s="43" t="s">
        <v>72</v>
      </c>
      <c r="B43" s="49" t="s">
        <v>86</v>
      </c>
      <c r="C43" s="47">
        <v>0</v>
      </c>
      <c r="D43" s="37"/>
    </row>
    <row r="44" spans="1:4" ht="15" x14ac:dyDescent="0.25">
      <c r="A44" s="43" t="s">
        <v>74</v>
      </c>
      <c r="B44" s="54"/>
      <c r="C44" s="54"/>
      <c r="D44" s="37"/>
    </row>
    <row r="45" spans="1:4" ht="15" x14ac:dyDescent="0.25">
      <c r="A45" s="43" t="s">
        <v>75</v>
      </c>
      <c r="B45" s="47">
        <v>0.18936720000000001</v>
      </c>
      <c r="C45" s="47">
        <v>0</v>
      </c>
      <c r="D45" s="37"/>
    </row>
    <row r="46" spans="1:4" ht="15.75" thickBot="1" x14ac:dyDescent="0.3">
      <c r="A46" s="43" t="s">
        <v>76</v>
      </c>
      <c r="B46" s="55" t="s">
        <v>46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26114.489570264108</v>
      </c>
      <c r="C49" s="65">
        <v>0</v>
      </c>
      <c r="D49" s="37"/>
    </row>
    <row r="50" spans="1:4" ht="15.75" thickBot="1" x14ac:dyDescent="0.3">
      <c r="A50" s="34" t="s">
        <v>106</v>
      </c>
      <c r="B50" s="64">
        <v>34806.13785125046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2097.52043</v>
      </c>
      <c r="C53" s="53">
        <v>0</v>
      </c>
      <c r="D53" s="37"/>
    </row>
    <row r="54" spans="1:4" ht="15" x14ac:dyDescent="0.25">
      <c r="A54" s="46" t="s">
        <v>79</v>
      </c>
      <c r="B54" s="47">
        <v>619.46955000000003</v>
      </c>
      <c r="C54" s="47">
        <v>0</v>
      </c>
      <c r="D54" s="37"/>
    </row>
    <row r="55" spans="1:4" ht="15" x14ac:dyDescent="0.25">
      <c r="A55" s="46" t="s">
        <v>80</v>
      </c>
      <c r="B55" s="47">
        <v>1478.05088</v>
      </c>
      <c r="C55" s="47">
        <v>0</v>
      </c>
      <c r="D55" s="37"/>
    </row>
    <row r="56" spans="1:4" ht="15" x14ac:dyDescent="0.25">
      <c r="A56" s="40" t="s">
        <v>81</v>
      </c>
      <c r="B56" s="49" t="s">
        <v>46</v>
      </c>
      <c r="C56" s="47">
        <v>0</v>
      </c>
      <c r="D56" s="37"/>
    </row>
    <row r="57" spans="1:4" ht="15.75" thickBot="1" x14ac:dyDescent="0.3">
      <c r="A57" s="68" t="s">
        <v>107</v>
      </c>
      <c r="B57" s="50">
        <v>4477.4166779327015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F33" sqref="F33"/>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90</v>
      </c>
    </row>
    <row r="4" spans="1:4" ht="12.75" customHeight="1" thickBot="1" x14ac:dyDescent="0.25">
      <c r="A4" s="33"/>
      <c r="B4" s="33"/>
      <c r="C4" s="33"/>
    </row>
    <row r="5" spans="1:4" ht="53.25" customHeight="1" x14ac:dyDescent="0.25">
      <c r="A5" s="88" t="s">
        <v>34</v>
      </c>
      <c r="B5" s="35" t="s">
        <v>35</v>
      </c>
      <c r="C5" s="36" t="s">
        <v>36</v>
      </c>
      <c r="D5" s="37"/>
    </row>
    <row r="6" spans="1:4" ht="12.75" customHeight="1" thickBot="1" x14ac:dyDescent="0.3">
      <c r="A6" s="89"/>
      <c r="B6" s="38" t="s">
        <v>37</v>
      </c>
      <c r="C6" s="39" t="s">
        <v>38</v>
      </c>
      <c r="D6" s="37"/>
    </row>
    <row r="7" spans="1:4" ht="15.75" thickTop="1" x14ac:dyDescent="0.25">
      <c r="A7" s="40" t="s">
        <v>39</v>
      </c>
      <c r="B7" s="41">
        <v>41135.5259710397</v>
      </c>
      <c r="C7" s="42">
        <v>0</v>
      </c>
      <c r="D7" s="37"/>
    </row>
    <row r="8" spans="1:4" ht="15" x14ac:dyDescent="0.25">
      <c r="A8" s="43" t="s">
        <v>40</v>
      </c>
      <c r="B8" s="44">
        <v>41044.161233836996</v>
      </c>
      <c r="C8" s="45">
        <v>0</v>
      </c>
      <c r="D8" s="37"/>
    </row>
    <row r="9" spans="1:4" ht="15" x14ac:dyDescent="0.25">
      <c r="A9" s="46" t="s">
        <v>41</v>
      </c>
      <c r="B9" s="47">
        <v>2490.852916730264</v>
      </c>
      <c r="C9" s="47">
        <v>0</v>
      </c>
      <c r="D9" s="37"/>
    </row>
    <row r="10" spans="1:4" ht="15" x14ac:dyDescent="0.25">
      <c r="A10" s="48" t="s">
        <v>42</v>
      </c>
      <c r="B10" s="47">
        <v>6371.9571961924185</v>
      </c>
      <c r="C10" s="47">
        <v>0</v>
      </c>
      <c r="D10" s="37"/>
    </row>
    <row r="11" spans="1:4" ht="15" x14ac:dyDescent="0.25">
      <c r="A11" s="46" t="s">
        <v>43</v>
      </c>
      <c r="B11" s="47">
        <v>14365.04020607619</v>
      </c>
      <c r="C11" s="47">
        <v>0</v>
      </c>
      <c r="D11" s="37"/>
    </row>
    <row r="12" spans="1:4" ht="15" x14ac:dyDescent="0.25">
      <c r="A12" s="46" t="s">
        <v>44</v>
      </c>
      <c r="B12" s="47">
        <v>17612.731863960507</v>
      </c>
      <c r="C12" s="47">
        <v>0</v>
      </c>
      <c r="D12" s="37"/>
    </row>
    <row r="13" spans="1:4" ht="15" x14ac:dyDescent="0.25">
      <c r="A13" s="46" t="s">
        <v>45</v>
      </c>
      <c r="B13" s="49">
        <v>203.579050877621</v>
      </c>
      <c r="C13" s="47">
        <v>0</v>
      </c>
      <c r="D13" s="37"/>
    </row>
    <row r="14" spans="1:4" ht="15" x14ac:dyDescent="0.25">
      <c r="A14" s="43" t="s">
        <v>47</v>
      </c>
      <c r="B14" s="44">
        <v>91.364737202702997</v>
      </c>
      <c r="C14" s="45">
        <v>0</v>
      </c>
      <c r="D14" s="37"/>
    </row>
    <row r="15" spans="1:4" ht="15" x14ac:dyDescent="0.25">
      <c r="A15" s="46" t="s">
        <v>48</v>
      </c>
      <c r="B15" s="49" t="s">
        <v>85</v>
      </c>
      <c r="C15" s="47">
        <v>0</v>
      </c>
      <c r="D15" s="37"/>
    </row>
    <row r="16" spans="1:4" ht="15.75" thickBot="1" x14ac:dyDescent="0.3">
      <c r="A16" s="46" t="s">
        <v>49</v>
      </c>
      <c r="B16" s="50">
        <v>91.364737202702997</v>
      </c>
      <c r="C16" s="50">
        <v>0</v>
      </c>
      <c r="D16" s="37"/>
    </row>
    <row r="17" spans="1:4" ht="15" x14ac:dyDescent="0.25">
      <c r="A17" s="51" t="s">
        <v>50</v>
      </c>
      <c r="B17" s="52">
        <v>3059.0467764939995</v>
      </c>
      <c r="C17" s="53">
        <v>0</v>
      </c>
      <c r="D17" s="37"/>
    </row>
    <row r="18" spans="1:4" ht="15" x14ac:dyDescent="0.25">
      <c r="A18" s="43" t="s">
        <v>51</v>
      </c>
      <c r="B18" s="47">
        <v>2696.4952764939999</v>
      </c>
      <c r="C18" s="47">
        <v>0</v>
      </c>
      <c r="D18" s="37"/>
    </row>
    <row r="19" spans="1:4" ht="15" x14ac:dyDescent="0.25">
      <c r="A19" s="43" t="s">
        <v>52</v>
      </c>
      <c r="B19" s="47">
        <v>109.8023</v>
      </c>
      <c r="C19" s="47">
        <v>0</v>
      </c>
      <c r="D19" s="37"/>
    </row>
    <row r="20" spans="1:4" ht="15" x14ac:dyDescent="0.25">
      <c r="A20" s="43" t="s">
        <v>53</v>
      </c>
      <c r="B20" s="47">
        <v>251.70920000000001</v>
      </c>
      <c r="C20" s="47">
        <v>0</v>
      </c>
      <c r="D20" s="37"/>
    </row>
    <row r="21" spans="1:4" ht="15" x14ac:dyDescent="0.25">
      <c r="A21" s="43" t="s">
        <v>54</v>
      </c>
      <c r="B21" s="49" t="s">
        <v>86</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v>1.04</v>
      </c>
      <c r="C24" s="50">
        <v>0</v>
      </c>
      <c r="D24" s="37"/>
    </row>
    <row r="25" spans="1:4" ht="15.75" thickBot="1" x14ac:dyDescent="0.3">
      <c r="A25" s="56" t="s">
        <v>57</v>
      </c>
      <c r="B25" s="50">
        <v>361.91657374700003</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-3867.0012205579505</v>
      </c>
      <c r="C34" s="59">
        <v>0</v>
      </c>
      <c r="D34" s="37"/>
    </row>
    <row r="35" spans="1:4" ht="15" x14ac:dyDescent="0.25">
      <c r="A35" s="60" t="s">
        <v>65</v>
      </c>
      <c r="B35" s="47">
        <v>-5047.9889361032083</v>
      </c>
      <c r="C35" s="47">
        <v>0</v>
      </c>
      <c r="D35" s="37"/>
    </row>
    <row r="36" spans="1:4" ht="15" x14ac:dyDescent="0.25">
      <c r="A36" s="60" t="s">
        <v>66</v>
      </c>
      <c r="B36" s="47">
        <v>482.31625878065711</v>
      </c>
      <c r="C36" s="47">
        <v>0</v>
      </c>
      <c r="D36" s="37"/>
    </row>
    <row r="37" spans="1:4" ht="15" x14ac:dyDescent="0.25">
      <c r="A37" s="60" t="s">
        <v>67</v>
      </c>
      <c r="B37" s="47">
        <v>221.36283557226676</v>
      </c>
      <c r="C37" s="47">
        <v>0</v>
      </c>
      <c r="D37" s="37"/>
    </row>
    <row r="38" spans="1:4" ht="15" x14ac:dyDescent="0.25">
      <c r="A38" s="60" t="s">
        <v>68</v>
      </c>
      <c r="B38" s="47">
        <v>17.019685998333351</v>
      </c>
      <c r="C38" s="47">
        <v>0</v>
      </c>
      <c r="D38" s="37"/>
    </row>
    <row r="39" spans="1:4" ht="15" x14ac:dyDescent="0.25">
      <c r="A39" s="60" t="s">
        <v>69</v>
      </c>
      <c r="B39" s="47">
        <v>362.40716368633372</v>
      </c>
      <c r="C39" s="47">
        <v>0</v>
      </c>
      <c r="D39" s="37"/>
    </row>
    <row r="40" spans="1:4" ht="15" x14ac:dyDescent="0.25">
      <c r="A40" s="60" t="s">
        <v>70</v>
      </c>
      <c r="B40" s="49">
        <v>97.88177150766677</v>
      </c>
      <c r="C40" s="47">
        <v>0</v>
      </c>
      <c r="D40" s="37"/>
    </row>
    <row r="41" spans="1:4" ht="15.75" thickBot="1" x14ac:dyDescent="0.3">
      <c r="A41" s="61" t="s">
        <v>103</v>
      </c>
      <c r="B41" s="62" t="s">
        <v>55</v>
      </c>
      <c r="C41" s="62">
        <v>0</v>
      </c>
      <c r="D41" s="37"/>
    </row>
    <row r="42" spans="1:4" ht="15" x14ac:dyDescent="0.25">
      <c r="A42" s="56" t="s">
        <v>71</v>
      </c>
      <c r="B42" s="52">
        <v>63.337960000000002</v>
      </c>
      <c r="C42" s="53">
        <v>0</v>
      </c>
      <c r="D42" s="37"/>
    </row>
    <row r="43" spans="1:4" ht="15" x14ac:dyDescent="0.25">
      <c r="A43" s="43" t="s">
        <v>72</v>
      </c>
      <c r="B43" s="49">
        <v>9.2363999999999997</v>
      </c>
      <c r="C43" s="47">
        <v>0</v>
      </c>
      <c r="D43" s="37"/>
    </row>
    <row r="44" spans="1:4" ht="15" x14ac:dyDescent="0.25">
      <c r="A44" s="43" t="s">
        <v>74</v>
      </c>
      <c r="B44" s="54"/>
      <c r="C44" s="54"/>
      <c r="D44" s="37"/>
    </row>
    <row r="45" spans="1:4" ht="15" x14ac:dyDescent="0.25">
      <c r="A45" s="43" t="s">
        <v>75</v>
      </c>
      <c r="B45" s="47">
        <v>54.101559999999999</v>
      </c>
      <c r="C45" s="47">
        <v>0</v>
      </c>
      <c r="D45" s="37"/>
    </row>
    <row r="46" spans="1:4" ht="15.75" thickBot="1" x14ac:dyDescent="0.3">
      <c r="A46" s="43" t="s">
        <v>76</v>
      </c>
      <c r="B46" s="55" t="s">
        <v>46</v>
      </c>
      <c r="C46" s="50">
        <v>0</v>
      </c>
      <c r="D46" s="37"/>
    </row>
    <row r="47" spans="1:4" ht="15" x14ac:dyDescent="0.25">
      <c r="A47" s="34" t="s">
        <v>104</v>
      </c>
      <c r="B47" s="52">
        <v>10.96</v>
      </c>
      <c r="C47" s="53">
        <v>0</v>
      </c>
      <c r="D47" s="37"/>
    </row>
    <row r="48" spans="1:4" ht="15.75" thickBot="1" x14ac:dyDescent="0.3">
      <c r="A48" s="63"/>
      <c r="B48" s="55"/>
      <c r="C48" s="55"/>
      <c r="D48" s="37"/>
    </row>
    <row r="49" spans="1:4" ht="15.75" thickBot="1" x14ac:dyDescent="0.3">
      <c r="A49" s="34" t="s">
        <v>105</v>
      </c>
      <c r="B49" s="64">
        <v>40763.786060722749</v>
      </c>
      <c r="C49" s="65">
        <v>0</v>
      </c>
      <c r="D49" s="37"/>
    </row>
    <row r="50" spans="1:4" ht="15.75" thickBot="1" x14ac:dyDescent="0.3">
      <c r="A50" s="34" t="s">
        <v>106</v>
      </c>
      <c r="B50" s="64">
        <v>44630.787281280696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3125.6604798569601</v>
      </c>
      <c r="C53" s="53">
        <v>0</v>
      </c>
      <c r="D53" s="37"/>
    </row>
    <row r="54" spans="1:4" ht="15" x14ac:dyDescent="0.25">
      <c r="A54" s="46" t="s">
        <v>79</v>
      </c>
      <c r="B54" s="47">
        <v>3065.9231060969601</v>
      </c>
      <c r="C54" s="47">
        <v>0</v>
      </c>
      <c r="D54" s="37"/>
    </row>
    <row r="55" spans="1:4" ht="15" x14ac:dyDescent="0.25">
      <c r="A55" s="46" t="s">
        <v>80</v>
      </c>
      <c r="B55" s="47">
        <v>59.737373759999997</v>
      </c>
      <c r="C55" s="47">
        <v>0</v>
      </c>
      <c r="D55" s="37"/>
    </row>
    <row r="56" spans="1:4" ht="15" x14ac:dyDescent="0.25">
      <c r="A56" s="40" t="s">
        <v>81</v>
      </c>
      <c r="B56" s="49" t="s">
        <v>46</v>
      </c>
      <c r="C56" s="47">
        <v>0</v>
      </c>
      <c r="D56" s="37"/>
    </row>
    <row r="57" spans="1:4" ht="15.75" thickBot="1" x14ac:dyDescent="0.3">
      <c r="A57" s="68" t="s">
        <v>107</v>
      </c>
      <c r="B57" s="50">
        <v>4866.3692486632335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opLeftCell="A70" zoomScale="70" zoomScaleNormal="70" workbookViewId="0">
      <selection activeCell="D114" sqref="D114"/>
    </sheetView>
  </sheetViews>
  <sheetFormatPr defaultRowHeight="12.75" x14ac:dyDescent="0.2"/>
  <cols>
    <col min="1" max="1" width="50.42578125" customWidth="1"/>
  </cols>
  <sheetData>
    <row r="1" spans="1:24" s="84" customFormat="1" ht="20.25" x14ac:dyDescent="0.3">
      <c r="A1" s="84" t="s">
        <v>167</v>
      </c>
    </row>
    <row r="2" spans="1:24" ht="18" x14ac:dyDescent="0.25">
      <c r="A2" s="81" t="s">
        <v>118</v>
      </c>
    </row>
    <row r="3" spans="1:24" x14ac:dyDescent="0.2">
      <c r="A3" s="27" t="s">
        <v>119</v>
      </c>
    </row>
    <row r="5" spans="1:24" x14ac:dyDescent="0.2">
      <c r="A5" s="26" t="s">
        <v>120</v>
      </c>
      <c r="B5" s="82" t="s">
        <v>121</v>
      </c>
      <c r="C5" s="82" t="s">
        <v>122</v>
      </c>
      <c r="D5" s="82" t="s">
        <v>123</v>
      </c>
      <c r="E5" s="82" t="s">
        <v>124</v>
      </c>
      <c r="F5" s="82" t="s">
        <v>125</v>
      </c>
      <c r="G5" s="82" t="s">
        <v>126</v>
      </c>
      <c r="H5" s="82" t="s">
        <v>127</v>
      </c>
      <c r="I5" s="82" t="s">
        <v>128</v>
      </c>
      <c r="J5" s="82" t="s">
        <v>129</v>
      </c>
      <c r="K5" s="82" t="s">
        <v>130</v>
      </c>
      <c r="L5" s="82" t="s">
        <v>131</v>
      </c>
      <c r="M5" s="82" t="s">
        <v>132</v>
      </c>
      <c r="N5" s="82" t="s">
        <v>133</v>
      </c>
      <c r="O5" s="82" t="s">
        <v>134</v>
      </c>
      <c r="P5" s="82" t="s">
        <v>135</v>
      </c>
      <c r="Q5" s="82" t="s">
        <v>136</v>
      </c>
      <c r="R5" s="82" t="s">
        <v>137</v>
      </c>
      <c r="S5" s="82" t="s">
        <v>138</v>
      </c>
      <c r="T5" s="82" t="s">
        <v>139</v>
      </c>
      <c r="U5" s="82" t="s">
        <v>140</v>
      </c>
      <c r="V5" s="82" t="s">
        <v>141</v>
      </c>
      <c r="W5" s="82" t="s">
        <v>142</v>
      </c>
      <c r="X5" s="82" t="s">
        <v>143</v>
      </c>
    </row>
    <row r="6" spans="1:24" x14ac:dyDescent="0.2">
      <c r="A6" s="26" t="s">
        <v>144</v>
      </c>
      <c r="B6" s="83">
        <v>4083.7185958252799</v>
      </c>
      <c r="C6" s="83">
        <v>4083.7185958252799</v>
      </c>
      <c r="D6" s="83">
        <v>4061.5681525021901</v>
      </c>
      <c r="E6" s="83">
        <v>3909.8956312990799</v>
      </c>
      <c r="F6" s="83">
        <v>3840.4449721590699</v>
      </c>
      <c r="G6" s="83">
        <v>3806.1803351803201</v>
      </c>
      <c r="H6" s="83">
        <v>3839.6318368061502</v>
      </c>
      <c r="I6" s="83">
        <v>3947.8746032619101</v>
      </c>
      <c r="J6" s="83">
        <v>3860.1469900379102</v>
      </c>
      <c r="K6" s="83">
        <v>3862.1940076265701</v>
      </c>
      <c r="L6" s="83">
        <v>3805.8885177583002</v>
      </c>
      <c r="M6" s="83">
        <v>3818.0362977411</v>
      </c>
      <c r="N6" s="83">
        <v>3900.2330611727698</v>
      </c>
      <c r="O6" s="83">
        <v>3872.7883882657702</v>
      </c>
      <c r="P6" s="83">
        <v>3961.4297407461399</v>
      </c>
      <c r="Q6" s="83">
        <v>3962.1420648466601</v>
      </c>
      <c r="R6" s="83">
        <v>3939.1276694182102</v>
      </c>
      <c r="S6" s="83">
        <v>3937.8279946346101</v>
      </c>
      <c r="T6" s="83">
        <v>3877.7033558409098</v>
      </c>
      <c r="U6" s="83">
        <v>3801.02825372282</v>
      </c>
      <c r="V6" s="83">
        <v>3530.0333557147501</v>
      </c>
      <c r="W6" s="83">
        <v>3631.9357385513699</v>
      </c>
      <c r="X6" s="83">
        <v>3484.6166943046601</v>
      </c>
    </row>
    <row r="7" spans="1:24" x14ac:dyDescent="0.2">
      <c r="A7" s="26" t="s">
        <v>145</v>
      </c>
      <c r="B7" s="83">
        <v>24.819737794689399</v>
      </c>
      <c r="C7" s="83">
        <v>24.819737794689399</v>
      </c>
      <c r="D7" s="83">
        <v>23.6891362692886</v>
      </c>
      <c r="E7" s="83">
        <v>24.259622944362899</v>
      </c>
      <c r="F7" s="83">
        <v>24.272160825926299</v>
      </c>
      <c r="G7" s="83">
        <v>23.916932547170902</v>
      </c>
      <c r="H7" s="83">
        <v>26.1776528860997</v>
      </c>
      <c r="I7" s="83">
        <v>26.5825229472449</v>
      </c>
      <c r="J7" s="83">
        <v>26.404870343459201</v>
      </c>
      <c r="K7" s="83">
        <v>23.960231265543001</v>
      </c>
      <c r="L7" s="83">
        <v>23.4430294259605</v>
      </c>
      <c r="M7" s="83">
        <v>24.143029924524299</v>
      </c>
      <c r="N7" s="83">
        <v>23.426859509611798</v>
      </c>
      <c r="O7" s="83">
        <v>23.9391549699378</v>
      </c>
      <c r="P7" s="83">
        <v>24.626897075914702</v>
      </c>
      <c r="Q7" s="83">
        <v>23.595027805821299</v>
      </c>
      <c r="R7" s="83">
        <v>24.587275660806799</v>
      </c>
      <c r="S7" s="83">
        <v>25.083709803724702</v>
      </c>
      <c r="T7" s="83">
        <v>24.4552804190625</v>
      </c>
      <c r="U7" s="83">
        <v>23.181525672179799</v>
      </c>
      <c r="V7" s="83">
        <v>22.092046867056801</v>
      </c>
      <c r="W7" s="83">
        <v>22.5836478265641</v>
      </c>
      <c r="X7" s="83">
        <v>22.761808779114101</v>
      </c>
    </row>
    <row r="8" spans="1:24" x14ac:dyDescent="0.2">
      <c r="A8" s="26" t="s">
        <v>146</v>
      </c>
      <c r="B8" s="83">
        <v>4128.0703807466598</v>
      </c>
      <c r="C8" s="83">
        <v>4128.0703807466598</v>
      </c>
      <c r="D8" s="83">
        <v>4071.02721785524</v>
      </c>
      <c r="E8" s="83">
        <v>4090.2070865420701</v>
      </c>
      <c r="F8" s="83">
        <v>3847.29631853499</v>
      </c>
      <c r="G8" s="83">
        <v>3809.3793018650599</v>
      </c>
      <c r="H8" s="83">
        <v>3871.5949422661001</v>
      </c>
      <c r="I8" s="83">
        <v>3990.8358978145202</v>
      </c>
      <c r="J8" s="83">
        <v>3883.73227497175</v>
      </c>
      <c r="K8" s="83">
        <v>3893.5072811804198</v>
      </c>
      <c r="L8" s="83">
        <v>3814.1472146287902</v>
      </c>
      <c r="M8" s="83">
        <v>3826.4885774090599</v>
      </c>
      <c r="N8" s="83">
        <v>3911.9761119526302</v>
      </c>
      <c r="O8" s="83">
        <v>3883.33584111354</v>
      </c>
      <c r="P8" s="83">
        <v>3980.1431141952198</v>
      </c>
      <c r="Q8" s="83">
        <v>3982.2824101820202</v>
      </c>
      <c r="R8" s="83">
        <v>3960.50494174285</v>
      </c>
      <c r="S8" s="83">
        <v>3955.0864201516702</v>
      </c>
      <c r="T8" s="83">
        <v>3915.7691932172902</v>
      </c>
      <c r="U8" s="83">
        <v>3836.2185693887</v>
      </c>
      <c r="V8" s="83">
        <v>3548.1593734948001</v>
      </c>
      <c r="W8" s="83">
        <v>3662.4028413412002</v>
      </c>
      <c r="X8" s="83">
        <v>3510.10297172746</v>
      </c>
    </row>
    <row r="9" spans="1:24" x14ac:dyDescent="0.2">
      <c r="A9" s="26" t="s">
        <v>147</v>
      </c>
      <c r="B9" s="83">
        <v>4108.5383336199702</v>
      </c>
      <c r="C9" s="83">
        <v>4108.5383336199702</v>
      </c>
      <c r="D9" s="83">
        <v>4085.25728877148</v>
      </c>
      <c r="E9" s="83">
        <v>3934.1552542434501</v>
      </c>
      <c r="F9" s="83">
        <v>3864.7171329849998</v>
      </c>
      <c r="G9" s="83">
        <v>3830.0972677274899</v>
      </c>
      <c r="H9" s="83">
        <v>3865.8094896922498</v>
      </c>
      <c r="I9" s="83">
        <v>3974.4571262091599</v>
      </c>
      <c r="J9" s="83">
        <v>3886.5518603813698</v>
      </c>
      <c r="K9" s="83">
        <v>3886.1542388921098</v>
      </c>
      <c r="L9" s="83">
        <v>3829.3315471842602</v>
      </c>
      <c r="M9" s="83">
        <v>3842.1793276656299</v>
      </c>
      <c r="N9" s="83">
        <v>3923.6599206823798</v>
      </c>
      <c r="O9" s="83">
        <v>3896.7275432357101</v>
      </c>
      <c r="P9" s="83">
        <v>3986.0566378220601</v>
      </c>
      <c r="Q9" s="83">
        <v>3985.73709265248</v>
      </c>
      <c r="R9" s="83">
        <v>3963.7149450790098</v>
      </c>
      <c r="S9" s="83">
        <v>3962.9117044383402</v>
      </c>
      <c r="T9" s="83">
        <v>3902.1586362599701</v>
      </c>
      <c r="U9" s="83">
        <v>3824.2097793950002</v>
      </c>
      <c r="V9" s="83">
        <v>3552.1254025818098</v>
      </c>
      <c r="W9" s="83">
        <v>3654.51938637793</v>
      </c>
      <c r="X9" s="83">
        <v>3507.3785030837698</v>
      </c>
    </row>
    <row r="10" spans="1:24" x14ac:dyDescent="0.2">
      <c r="A10" t="s">
        <v>148</v>
      </c>
    </row>
    <row r="11" spans="1:24" x14ac:dyDescent="0.2">
      <c r="A11" t="s">
        <v>149</v>
      </c>
    </row>
    <row r="12" spans="1:24" x14ac:dyDescent="0.2">
      <c r="A12" t="s">
        <v>150</v>
      </c>
    </row>
    <row r="13" spans="1:24" x14ac:dyDescent="0.2">
      <c r="A13" t="s">
        <v>151</v>
      </c>
    </row>
    <row r="15" spans="1:24" ht="18" x14ac:dyDescent="0.25">
      <c r="A15" s="81" t="s">
        <v>152</v>
      </c>
    </row>
    <row r="16" spans="1:24" x14ac:dyDescent="0.2">
      <c r="A16" s="27" t="s">
        <v>153</v>
      </c>
    </row>
    <row r="18" spans="1:24" x14ac:dyDescent="0.2">
      <c r="A18" s="26" t="s">
        <v>120</v>
      </c>
      <c r="B18" s="82" t="s">
        <v>121</v>
      </c>
      <c r="C18" s="82" t="s">
        <v>122</v>
      </c>
      <c r="D18" s="82" t="s">
        <v>123</v>
      </c>
      <c r="E18" s="82" t="s">
        <v>124</v>
      </c>
      <c r="F18" s="82" t="s">
        <v>125</v>
      </c>
      <c r="G18" s="82" t="s">
        <v>126</v>
      </c>
      <c r="H18" s="82" t="s">
        <v>127</v>
      </c>
      <c r="I18" s="82" t="s">
        <v>128</v>
      </c>
      <c r="J18" s="82" t="s">
        <v>129</v>
      </c>
      <c r="K18" s="82" t="s">
        <v>130</v>
      </c>
      <c r="L18" s="82" t="s">
        <v>131</v>
      </c>
      <c r="M18" s="82" t="s">
        <v>132</v>
      </c>
      <c r="N18" s="82" t="s">
        <v>133</v>
      </c>
      <c r="O18" s="82" t="s">
        <v>134</v>
      </c>
      <c r="P18" s="82" t="s">
        <v>135</v>
      </c>
      <c r="Q18" s="82" t="s">
        <v>136</v>
      </c>
      <c r="R18" s="82" t="s">
        <v>137</v>
      </c>
      <c r="S18" s="82" t="s">
        <v>138</v>
      </c>
      <c r="T18" s="82" t="s">
        <v>139</v>
      </c>
      <c r="U18" s="82" t="s">
        <v>140</v>
      </c>
      <c r="V18" s="82" t="s">
        <v>141</v>
      </c>
      <c r="W18" s="82" t="s">
        <v>142</v>
      </c>
      <c r="X18" s="82" t="s">
        <v>143</v>
      </c>
    </row>
    <row r="19" spans="1:24" x14ac:dyDescent="0.2">
      <c r="A19" s="26" t="s">
        <v>144</v>
      </c>
      <c r="B19" s="83">
        <v>20.593755715172598</v>
      </c>
      <c r="C19" s="83">
        <v>20.593755715172598</v>
      </c>
      <c r="D19" s="83">
        <v>15.103175349640001</v>
      </c>
      <c r="E19" s="83">
        <v>14.4130282246663</v>
      </c>
      <c r="F19" s="83">
        <v>14.981260101794399</v>
      </c>
      <c r="G19" s="83">
        <v>14.218646646921201</v>
      </c>
      <c r="H19" s="83">
        <v>15.0343792406637</v>
      </c>
      <c r="I19" s="83">
        <v>15.5749468655951</v>
      </c>
      <c r="J19" s="83">
        <v>16.478778941862899</v>
      </c>
      <c r="K19" s="83">
        <v>17.403505779822801</v>
      </c>
      <c r="L19" s="83">
        <v>17.9764995325847</v>
      </c>
      <c r="M19" s="83">
        <v>17.3471083086175</v>
      </c>
      <c r="N19" s="83">
        <v>18.117294742613598</v>
      </c>
      <c r="O19" s="83">
        <v>19.198126079739499</v>
      </c>
      <c r="P19" s="83">
        <v>20.630904240216001</v>
      </c>
      <c r="Q19" s="83">
        <v>19.975604825631599</v>
      </c>
      <c r="R19" s="83">
        <v>20.2805988718573</v>
      </c>
      <c r="S19" s="83">
        <v>20.3474237516362</v>
      </c>
      <c r="T19" s="83">
        <v>21.573181263083399</v>
      </c>
      <c r="U19" s="83">
        <v>20.495997240323401</v>
      </c>
      <c r="V19" s="83">
        <v>19.361894825187701</v>
      </c>
      <c r="W19" s="83">
        <v>18.6904242446351</v>
      </c>
      <c r="X19" s="83">
        <v>18.474822019054301</v>
      </c>
    </row>
    <row r="20" spans="1:24" x14ac:dyDescent="0.2">
      <c r="A20" s="26" t="s">
        <v>145</v>
      </c>
      <c r="B20" s="83">
        <v>0.63981774018441895</v>
      </c>
      <c r="C20" s="83">
        <v>0.63981774018441895</v>
      </c>
      <c r="D20" s="83">
        <v>0.61881475940655795</v>
      </c>
      <c r="E20" s="83">
        <v>0.62545244756488405</v>
      </c>
      <c r="F20" s="83">
        <v>0.82460208731976803</v>
      </c>
      <c r="G20" s="83">
        <v>0.73991983710576703</v>
      </c>
      <c r="H20" s="83">
        <v>0.86947079370860503</v>
      </c>
      <c r="I20" s="83">
        <v>0.84329167848376796</v>
      </c>
      <c r="J20" s="83">
        <v>0.79547569629097703</v>
      </c>
      <c r="K20" s="83">
        <v>0.70812065407837199</v>
      </c>
      <c r="L20" s="83">
        <v>0.69143665069372096</v>
      </c>
      <c r="M20" s="83">
        <v>0.73887597423753504</v>
      </c>
      <c r="N20" s="83">
        <v>0.78855885707748796</v>
      </c>
      <c r="O20" s="83">
        <v>0.80267445903674395</v>
      </c>
      <c r="P20" s="83">
        <v>0.75412694433390703</v>
      </c>
      <c r="Q20" s="83">
        <v>0.80224838786846497</v>
      </c>
      <c r="R20" s="83">
        <v>0.78016908234506999</v>
      </c>
      <c r="S20" s="83">
        <v>0.78980758290409303</v>
      </c>
      <c r="T20" s="83">
        <v>0.75094302165372095</v>
      </c>
      <c r="U20" s="83">
        <v>0.65897306066972094</v>
      </c>
      <c r="V20" s="83">
        <v>0.59478593689674397</v>
      </c>
      <c r="W20" s="83">
        <v>0.56156048989618601</v>
      </c>
      <c r="X20" s="83">
        <v>0.57715523776711597</v>
      </c>
    </row>
    <row r="21" spans="1:24" x14ac:dyDescent="0.2">
      <c r="A21" s="26" t="s">
        <v>146</v>
      </c>
      <c r="B21" s="83">
        <v>20.692081707605901</v>
      </c>
      <c r="C21" s="83">
        <v>20.692081707605901</v>
      </c>
      <c r="D21" s="83">
        <v>15.357482428160401</v>
      </c>
      <c r="E21" s="83">
        <v>14.626457350732201</v>
      </c>
      <c r="F21" s="83">
        <v>15.146938437082101</v>
      </c>
      <c r="G21" s="83">
        <v>14.536944225476599</v>
      </c>
      <c r="H21" s="83">
        <v>15.052851751423701</v>
      </c>
      <c r="I21" s="83">
        <v>16.0273550431315</v>
      </c>
      <c r="J21" s="83">
        <v>16.547512789117</v>
      </c>
      <c r="K21" s="83">
        <v>17.5591393239397</v>
      </c>
      <c r="L21" s="83">
        <v>18.3670904341956</v>
      </c>
      <c r="M21" s="83">
        <v>17.703171152861799</v>
      </c>
      <c r="N21" s="83">
        <v>18.511429307996799</v>
      </c>
      <c r="O21" s="83">
        <v>20.0848893597006</v>
      </c>
      <c r="P21" s="83">
        <v>21.075281292652701</v>
      </c>
      <c r="Q21" s="83">
        <v>20.5078398561241</v>
      </c>
      <c r="R21" s="83">
        <v>20.8748316337443</v>
      </c>
      <c r="S21" s="83">
        <v>20.710559543458501</v>
      </c>
      <c r="T21" s="83">
        <v>22.208589587543202</v>
      </c>
      <c r="U21" s="83">
        <v>21.1677729743129</v>
      </c>
      <c r="V21" s="83">
        <v>19.834638946768301</v>
      </c>
      <c r="W21" s="83">
        <v>19.265019760968901</v>
      </c>
      <c r="X21" s="83">
        <v>18.904121606557801</v>
      </c>
    </row>
    <row r="22" spans="1:24" x14ac:dyDescent="0.2">
      <c r="A22" s="26" t="s">
        <v>147</v>
      </c>
      <c r="B22" s="83">
        <v>21.233573455357099</v>
      </c>
      <c r="C22" s="83">
        <v>21.233573455357099</v>
      </c>
      <c r="D22" s="83">
        <v>15.721990109046599</v>
      </c>
      <c r="E22" s="83">
        <v>15.038480672231101</v>
      </c>
      <c r="F22" s="83">
        <v>15.8058621891141</v>
      </c>
      <c r="G22" s="83">
        <v>14.9585664840269</v>
      </c>
      <c r="H22" s="83">
        <v>15.903850034372301</v>
      </c>
      <c r="I22" s="83">
        <v>16.4182385440788</v>
      </c>
      <c r="J22" s="83">
        <v>17.274254638153799</v>
      </c>
      <c r="K22" s="83">
        <v>18.111626433901101</v>
      </c>
      <c r="L22" s="83">
        <v>18.6679361832784</v>
      </c>
      <c r="M22" s="83">
        <v>18.085984282855001</v>
      </c>
      <c r="N22" s="83">
        <v>18.905853599691099</v>
      </c>
      <c r="O22" s="83">
        <v>20.0008005387763</v>
      </c>
      <c r="P22" s="83">
        <v>21.385031184549899</v>
      </c>
      <c r="Q22" s="83">
        <v>20.777853213500102</v>
      </c>
      <c r="R22" s="83">
        <v>21.060767954202401</v>
      </c>
      <c r="S22" s="83">
        <v>21.137231334540299</v>
      </c>
      <c r="T22" s="83">
        <v>22.324124284737099</v>
      </c>
      <c r="U22" s="83">
        <v>21.154970300993099</v>
      </c>
      <c r="V22" s="83">
        <v>19.9566807620844</v>
      </c>
      <c r="W22" s="83">
        <v>19.251984734531199</v>
      </c>
      <c r="X22" s="83">
        <v>19.051977256821399</v>
      </c>
    </row>
    <row r="23" spans="1:24" x14ac:dyDescent="0.2">
      <c r="A23" t="s">
        <v>148</v>
      </c>
    </row>
    <row r="24" spans="1:24" x14ac:dyDescent="0.2">
      <c r="A24" t="s">
        <v>149</v>
      </c>
    </row>
    <row r="25" spans="1:24" x14ac:dyDescent="0.2">
      <c r="A25" t="s">
        <v>150</v>
      </c>
    </row>
    <row r="26" spans="1:24" x14ac:dyDescent="0.2">
      <c r="A26" t="s">
        <v>154</v>
      </c>
    </row>
    <row r="28" spans="1:24" x14ac:dyDescent="0.2">
      <c r="A28" s="87" t="s">
        <v>181</v>
      </c>
    </row>
    <row r="29" spans="1:24" x14ac:dyDescent="0.2">
      <c r="A29" s="26" t="str">
        <f>A18</f>
        <v>Category</v>
      </c>
      <c r="B29" s="26" t="str">
        <f t="shared" ref="B29:X29" si="0">B18</f>
        <v>Base year</v>
      </c>
      <c r="C29" s="26" t="str">
        <f t="shared" si="0"/>
        <v>1990</v>
      </c>
      <c r="D29" s="26" t="str">
        <f t="shared" si="0"/>
        <v>1991</v>
      </c>
      <c r="E29" s="26" t="str">
        <f t="shared" si="0"/>
        <v>1992</v>
      </c>
      <c r="F29" s="26" t="str">
        <f t="shared" si="0"/>
        <v>1993</v>
      </c>
      <c r="G29" s="26" t="str">
        <f t="shared" si="0"/>
        <v>1994</v>
      </c>
      <c r="H29" s="26" t="str">
        <f t="shared" si="0"/>
        <v>1995</v>
      </c>
      <c r="I29" s="26" t="str">
        <f t="shared" si="0"/>
        <v>1996</v>
      </c>
      <c r="J29" s="26" t="str">
        <f t="shared" si="0"/>
        <v>1997</v>
      </c>
      <c r="K29" s="26" t="str">
        <f t="shared" si="0"/>
        <v>1998</v>
      </c>
      <c r="L29" s="26" t="str">
        <f t="shared" si="0"/>
        <v>1999</v>
      </c>
      <c r="M29" s="26" t="str">
        <f t="shared" si="0"/>
        <v>2000</v>
      </c>
      <c r="N29" s="26" t="str">
        <f t="shared" si="0"/>
        <v>2001</v>
      </c>
      <c r="O29" s="26" t="str">
        <f t="shared" si="0"/>
        <v>2002</v>
      </c>
      <c r="P29" s="26" t="str">
        <f t="shared" si="0"/>
        <v>2003</v>
      </c>
      <c r="Q29" s="26" t="str">
        <f t="shared" si="0"/>
        <v>2004</v>
      </c>
      <c r="R29" s="26" t="str">
        <f t="shared" si="0"/>
        <v>2005</v>
      </c>
      <c r="S29" s="26" t="str">
        <f t="shared" si="0"/>
        <v>2006</v>
      </c>
      <c r="T29" s="26" t="str">
        <f t="shared" si="0"/>
        <v>2007</v>
      </c>
      <c r="U29" s="26" t="str">
        <f t="shared" si="0"/>
        <v>2008</v>
      </c>
      <c r="V29" s="26" t="str">
        <f t="shared" si="0"/>
        <v>2009</v>
      </c>
      <c r="W29" s="26" t="str">
        <f t="shared" si="0"/>
        <v>2010</v>
      </c>
      <c r="X29" s="26" t="str">
        <f t="shared" si="0"/>
        <v>2011</v>
      </c>
    </row>
    <row r="30" spans="1:24" x14ac:dyDescent="0.2">
      <c r="A30" s="26" t="str">
        <f>A19</f>
        <v>1.A Fuel Combustion - Sectoral Approach</v>
      </c>
      <c r="B30" s="83">
        <f t="shared" ref="B30:X30" si="1">B6+B19</f>
        <v>4104.3123515404523</v>
      </c>
      <c r="C30" s="83">
        <f t="shared" si="1"/>
        <v>4104.3123515404523</v>
      </c>
      <c r="D30" s="83">
        <f t="shared" si="1"/>
        <v>4076.67132785183</v>
      </c>
      <c r="E30" s="83">
        <f t="shared" si="1"/>
        <v>3924.3086595237464</v>
      </c>
      <c r="F30" s="83">
        <f t="shared" si="1"/>
        <v>3855.4262322608643</v>
      </c>
      <c r="G30" s="83">
        <f t="shared" si="1"/>
        <v>3820.3989818272412</v>
      </c>
      <c r="H30" s="83">
        <f t="shared" si="1"/>
        <v>3854.666216046814</v>
      </c>
      <c r="I30" s="83">
        <f t="shared" si="1"/>
        <v>3963.4495501275051</v>
      </c>
      <c r="J30" s="83">
        <f t="shared" si="1"/>
        <v>3876.6257689797731</v>
      </c>
      <c r="K30" s="83">
        <f t="shared" si="1"/>
        <v>3879.5975134063929</v>
      </c>
      <c r="L30" s="83">
        <f t="shared" si="1"/>
        <v>3823.8650172908847</v>
      </c>
      <c r="M30" s="83">
        <f t="shared" si="1"/>
        <v>3835.3834060497175</v>
      </c>
      <c r="N30" s="83">
        <f t="shared" si="1"/>
        <v>3918.3503559153833</v>
      </c>
      <c r="O30" s="83">
        <f t="shared" si="1"/>
        <v>3891.9865143455099</v>
      </c>
      <c r="P30" s="83">
        <f t="shared" si="1"/>
        <v>3982.0606449863558</v>
      </c>
      <c r="Q30" s="83">
        <f t="shared" si="1"/>
        <v>3982.1176696722919</v>
      </c>
      <c r="R30" s="83">
        <f t="shared" si="1"/>
        <v>3959.4082682900676</v>
      </c>
      <c r="S30" s="83">
        <f t="shared" si="1"/>
        <v>3958.1754183862463</v>
      </c>
      <c r="T30" s="83">
        <f t="shared" si="1"/>
        <v>3899.2765371039932</v>
      </c>
      <c r="U30" s="83">
        <f t="shared" si="1"/>
        <v>3821.5242509631435</v>
      </c>
      <c r="V30" s="83">
        <f t="shared" si="1"/>
        <v>3549.3952505399379</v>
      </c>
      <c r="W30" s="83">
        <f t="shared" si="1"/>
        <v>3650.6261627960052</v>
      </c>
      <c r="X30" s="83">
        <f t="shared" si="1"/>
        <v>3503.0915163237146</v>
      </c>
    </row>
    <row r="31" spans="1:24" x14ac:dyDescent="0.2">
      <c r="A31" s="26" t="str">
        <f>A20</f>
        <v>1.B Fugitive Emissions from Fuels</v>
      </c>
      <c r="B31" s="83">
        <f t="shared" ref="B31:X31" si="2">B7+B20</f>
        <v>25.459555534873818</v>
      </c>
      <c r="C31" s="83">
        <f t="shared" si="2"/>
        <v>25.459555534873818</v>
      </c>
      <c r="D31" s="83">
        <f t="shared" si="2"/>
        <v>24.307951028695157</v>
      </c>
      <c r="E31" s="83">
        <f t="shared" si="2"/>
        <v>24.885075391927785</v>
      </c>
      <c r="F31" s="83">
        <f t="shared" si="2"/>
        <v>25.096762913246067</v>
      </c>
      <c r="G31" s="83">
        <f t="shared" si="2"/>
        <v>24.656852384276668</v>
      </c>
      <c r="H31" s="83">
        <f t="shared" si="2"/>
        <v>27.047123679808305</v>
      </c>
      <c r="I31" s="83">
        <f t="shared" si="2"/>
        <v>27.42581462572867</v>
      </c>
      <c r="J31" s="83">
        <f t="shared" si="2"/>
        <v>27.20034603975018</v>
      </c>
      <c r="K31" s="83">
        <f t="shared" si="2"/>
        <v>24.668351919621372</v>
      </c>
      <c r="L31" s="83">
        <f t="shared" si="2"/>
        <v>24.134466076654221</v>
      </c>
      <c r="M31" s="83">
        <f t="shared" si="2"/>
        <v>24.881905898761833</v>
      </c>
      <c r="N31" s="83">
        <f t="shared" si="2"/>
        <v>24.215418366689285</v>
      </c>
      <c r="O31" s="83">
        <f t="shared" si="2"/>
        <v>24.741829428974544</v>
      </c>
      <c r="P31" s="83">
        <f t="shared" si="2"/>
        <v>25.38102402024861</v>
      </c>
      <c r="Q31" s="83">
        <f t="shared" si="2"/>
        <v>24.397276193689763</v>
      </c>
      <c r="R31" s="83">
        <f t="shared" si="2"/>
        <v>25.367444743151868</v>
      </c>
      <c r="S31" s="83">
        <f t="shared" si="2"/>
        <v>25.873517386628794</v>
      </c>
      <c r="T31" s="83">
        <f t="shared" si="2"/>
        <v>25.206223440716222</v>
      </c>
      <c r="U31" s="83">
        <f t="shared" si="2"/>
        <v>23.840498732849518</v>
      </c>
      <c r="V31" s="83">
        <f t="shared" si="2"/>
        <v>22.686832803953546</v>
      </c>
      <c r="W31" s="83">
        <f t="shared" si="2"/>
        <v>23.145208316460288</v>
      </c>
      <c r="X31" s="83">
        <f t="shared" si="2"/>
        <v>23.338964016881217</v>
      </c>
    </row>
    <row r="32" spans="1:24" x14ac:dyDescent="0.2">
      <c r="A32" s="26" t="str">
        <f>A21</f>
        <v>Fuel Combustion - Reference Approach</v>
      </c>
      <c r="B32" s="83">
        <f t="shared" ref="B32:X32" si="3">B8+B21</f>
        <v>4148.7624624542659</v>
      </c>
      <c r="C32" s="83">
        <f t="shared" si="3"/>
        <v>4148.7624624542659</v>
      </c>
      <c r="D32" s="83">
        <f t="shared" si="3"/>
        <v>4086.3847002834004</v>
      </c>
      <c r="E32" s="83">
        <f t="shared" si="3"/>
        <v>4104.8335438928025</v>
      </c>
      <c r="F32" s="83">
        <f t="shared" si="3"/>
        <v>3862.443256972072</v>
      </c>
      <c r="G32" s="83">
        <f t="shared" si="3"/>
        <v>3823.9162460905363</v>
      </c>
      <c r="H32" s="83">
        <f t="shared" si="3"/>
        <v>3886.6477940175237</v>
      </c>
      <c r="I32" s="83">
        <f t="shared" si="3"/>
        <v>4006.8632528576518</v>
      </c>
      <c r="J32" s="83">
        <f t="shared" si="3"/>
        <v>3900.2797877608668</v>
      </c>
      <c r="K32" s="83">
        <f t="shared" si="3"/>
        <v>3911.0664205043595</v>
      </c>
      <c r="L32" s="83">
        <f t="shared" si="3"/>
        <v>3832.5143050629858</v>
      </c>
      <c r="M32" s="83">
        <f t="shared" si="3"/>
        <v>3844.1917485619215</v>
      </c>
      <c r="N32" s="83">
        <f t="shared" si="3"/>
        <v>3930.487541260627</v>
      </c>
      <c r="O32" s="83">
        <f t="shared" si="3"/>
        <v>3903.4207304732408</v>
      </c>
      <c r="P32" s="83">
        <f t="shared" si="3"/>
        <v>4001.2183954878724</v>
      </c>
      <c r="Q32" s="83">
        <f t="shared" si="3"/>
        <v>4002.7902500381442</v>
      </c>
      <c r="R32" s="83">
        <f t="shared" si="3"/>
        <v>3981.3797733765941</v>
      </c>
      <c r="S32" s="83">
        <f t="shared" si="3"/>
        <v>3975.7969796951288</v>
      </c>
      <c r="T32" s="83">
        <f t="shared" si="3"/>
        <v>3937.9777828048336</v>
      </c>
      <c r="U32" s="83">
        <f t="shared" si="3"/>
        <v>3857.3863423630128</v>
      </c>
      <c r="V32" s="83">
        <f t="shared" si="3"/>
        <v>3567.9940124415684</v>
      </c>
      <c r="W32" s="83">
        <f t="shared" si="3"/>
        <v>3681.6678611021689</v>
      </c>
      <c r="X32" s="83">
        <f t="shared" si="3"/>
        <v>3529.007093334018</v>
      </c>
    </row>
    <row r="33" spans="1:24" x14ac:dyDescent="0.2">
      <c r="A33" s="26" t="str">
        <f>A22</f>
        <v>Total</v>
      </c>
      <c r="B33" s="83">
        <f t="shared" ref="B33:X33" si="4">B9+B22</f>
        <v>4129.7719070753274</v>
      </c>
      <c r="C33" s="83">
        <f t="shared" si="4"/>
        <v>4129.7719070753274</v>
      </c>
      <c r="D33" s="83">
        <f t="shared" si="4"/>
        <v>4100.9792788805262</v>
      </c>
      <c r="E33" s="83">
        <f t="shared" si="4"/>
        <v>3949.193734915681</v>
      </c>
      <c r="F33" s="83">
        <f t="shared" si="4"/>
        <v>3880.5229951741139</v>
      </c>
      <c r="G33" s="83">
        <f t="shared" si="4"/>
        <v>3845.0558342115169</v>
      </c>
      <c r="H33" s="83">
        <f t="shared" si="4"/>
        <v>3881.7133397266221</v>
      </c>
      <c r="I33" s="83">
        <f t="shared" si="4"/>
        <v>3990.8753647532385</v>
      </c>
      <c r="J33" s="83">
        <f t="shared" si="4"/>
        <v>3903.8261150195235</v>
      </c>
      <c r="K33" s="83">
        <f t="shared" si="4"/>
        <v>3904.265865326011</v>
      </c>
      <c r="L33" s="83">
        <f t="shared" si="4"/>
        <v>3847.9994833675387</v>
      </c>
      <c r="M33" s="83">
        <f t="shared" si="4"/>
        <v>3860.2653119484849</v>
      </c>
      <c r="N33" s="83">
        <f t="shared" si="4"/>
        <v>3942.5657742820708</v>
      </c>
      <c r="O33" s="83">
        <f t="shared" si="4"/>
        <v>3916.7283437744863</v>
      </c>
      <c r="P33" s="83">
        <f t="shared" si="4"/>
        <v>4007.44166900661</v>
      </c>
      <c r="Q33" s="83">
        <f t="shared" si="4"/>
        <v>4006.5149458659803</v>
      </c>
      <c r="R33" s="83">
        <f t="shared" si="4"/>
        <v>3984.775713033212</v>
      </c>
      <c r="S33" s="83">
        <f t="shared" si="4"/>
        <v>3984.0489357728807</v>
      </c>
      <c r="T33" s="83">
        <f t="shared" si="4"/>
        <v>3924.4827605447072</v>
      </c>
      <c r="U33" s="83">
        <f t="shared" si="4"/>
        <v>3845.3647496959934</v>
      </c>
      <c r="V33" s="83">
        <f t="shared" si="4"/>
        <v>3572.0820833438943</v>
      </c>
      <c r="W33" s="83">
        <f t="shared" si="4"/>
        <v>3673.7713711124611</v>
      </c>
      <c r="X33" s="83">
        <f t="shared" si="4"/>
        <v>3526.4304803405912</v>
      </c>
    </row>
    <row r="35" spans="1:24" s="84" customFormat="1" ht="20.25" x14ac:dyDescent="0.3">
      <c r="A35" s="84" t="s">
        <v>168</v>
      </c>
    </row>
    <row r="36" spans="1:24" ht="18" x14ac:dyDescent="0.25">
      <c r="A36" s="81" t="s">
        <v>118</v>
      </c>
    </row>
    <row r="37" spans="1:24" x14ac:dyDescent="0.2">
      <c r="A37" s="27" t="s">
        <v>155</v>
      </c>
    </row>
    <row r="39" spans="1:24" x14ac:dyDescent="0.2">
      <c r="A39" s="26" t="s">
        <v>120</v>
      </c>
      <c r="B39" s="82" t="s">
        <v>121</v>
      </c>
      <c r="C39" s="82" t="s">
        <v>122</v>
      </c>
      <c r="D39" s="82" t="s">
        <v>123</v>
      </c>
      <c r="E39" s="82" t="s">
        <v>124</v>
      </c>
      <c r="F39" s="82" t="s">
        <v>125</v>
      </c>
      <c r="G39" s="82" t="s">
        <v>126</v>
      </c>
      <c r="H39" s="82" t="s">
        <v>127</v>
      </c>
      <c r="I39" s="82" t="s">
        <v>128</v>
      </c>
      <c r="J39" s="82" t="s">
        <v>129</v>
      </c>
      <c r="K39" s="82" t="s">
        <v>130</v>
      </c>
      <c r="L39" s="82" t="s">
        <v>131</v>
      </c>
      <c r="M39" s="82" t="s">
        <v>132</v>
      </c>
      <c r="N39" s="82" t="s">
        <v>133</v>
      </c>
      <c r="O39" s="82" t="s">
        <v>134</v>
      </c>
      <c r="P39" s="82" t="s">
        <v>135</v>
      </c>
      <c r="Q39" s="82" t="s">
        <v>136</v>
      </c>
      <c r="R39" s="82" t="s">
        <v>137</v>
      </c>
      <c r="S39" s="82" t="s">
        <v>138</v>
      </c>
      <c r="T39" s="82" t="s">
        <v>139</v>
      </c>
      <c r="U39" s="82" t="s">
        <v>140</v>
      </c>
      <c r="V39" s="82" t="s">
        <v>141</v>
      </c>
      <c r="W39" s="82" t="s">
        <v>142</v>
      </c>
      <c r="X39" s="82" t="s">
        <v>143</v>
      </c>
    </row>
    <row r="40" spans="1:24" x14ac:dyDescent="0.2">
      <c r="A40" s="26" t="s">
        <v>156</v>
      </c>
      <c r="B40" s="83">
        <v>148.927910362972</v>
      </c>
      <c r="C40" s="83">
        <v>148.927910362972</v>
      </c>
      <c r="D40" s="83">
        <v>136.083082062995</v>
      </c>
      <c r="E40" s="83">
        <v>131.45291011781401</v>
      </c>
      <c r="F40" s="83">
        <v>125.74646961204</v>
      </c>
      <c r="G40" s="83">
        <v>133.97768357349401</v>
      </c>
      <c r="H40" s="83">
        <v>139.26070167029701</v>
      </c>
      <c r="I40" s="83">
        <v>134.75224635081199</v>
      </c>
      <c r="J40" s="83">
        <v>137.798217023349</v>
      </c>
      <c r="K40" s="83">
        <v>139.897346532971</v>
      </c>
      <c r="L40" s="83">
        <v>139.76681933697199</v>
      </c>
      <c r="M40" s="83">
        <v>142.152802189673</v>
      </c>
      <c r="N40" s="83">
        <v>139.49599967184599</v>
      </c>
      <c r="O40" s="83">
        <v>139.43762562978799</v>
      </c>
      <c r="P40" s="83">
        <v>140.85130185894599</v>
      </c>
      <c r="Q40" s="83">
        <v>147.05331942489499</v>
      </c>
      <c r="R40" s="83">
        <v>147.00205048223799</v>
      </c>
      <c r="S40" s="83">
        <v>150.93520367113501</v>
      </c>
      <c r="T40" s="83">
        <v>156.10872436738401</v>
      </c>
      <c r="U40" s="83">
        <v>145.777334904502</v>
      </c>
      <c r="V40" s="83">
        <v>116.40129457400499</v>
      </c>
      <c r="W40" s="83">
        <v>118.610261333555</v>
      </c>
      <c r="X40" s="83">
        <v>119.07149834878</v>
      </c>
    </row>
    <row r="41" spans="1:24" x14ac:dyDescent="0.2">
      <c r="A41" s="26" t="s">
        <v>157</v>
      </c>
      <c r="B41" s="83">
        <v>43.544125546040398</v>
      </c>
      <c r="C41" s="83">
        <v>43.544125546040398</v>
      </c>
      <c r="D41" s="83">
        <v>40.766404546972801</v>
      </c>
      <c r="E41" s="83">
        <v>38.407067116013302</v>
      </c>
      <c r="F41" s="83">
        <v>37.110776668435598</v>
      </c>
      <c r="G41" s="83">
        <v>39.855770289036997</v>
      </c>
      <c r="H41" s="83">
        <v>43.259693764109599</v>
      </c>
      <c r="I41" s="83">
        <v>43.3395904012445</v>
      </c>
      <c r="J41" s="83">
        <v>41.336043199657503</v>
      </c>
      <c r="K41" s="83">
        <v>40.447982819098101</v>
      </c>
      <c r="L41" s="83">
        <v>40.146296563085698</v>
      </c>
      <c r="M41" s="83">
        <v>43.544434926300198</v>
      </c>
      <c r="N41" s="83">
        <v>41.433855031743001</v>
      </c>
      <c r="O41" s="83">
        <v>40.340074409122501</v>
      </c>
      <c r="P41" s="83">
        <v>42.342301233176201</v>
      </c>
      <c r="Q41" s="83">
        <v>42.9960270636887</v>
      </c>
      <c r="R41" s="83">
        <v>44.531448387091601</v>
      </c>
      <c r="S41" s="83">
        <v>42.267787499047202</v>
      </c>
      <c r="T41" s="83">
        <v>44.818147418873501</v>
      </c>
      <c r="U41" s="83">
        <v>43.281519672296199</v>
      </c>
      <c r="V41" s="83">
        <v>37.859357707201802</v>
      </c>
      <c r="W41" s="83">
        <v>41.080535894876299</v>
      </c>
      <c r="X41" s="83">
        <v>42.949179155283502</v>
      </c>
    </row>
    <row r="42" spans="1:24" x14ac:dyDescent="0.2">
      <c r="A42" s="26" t="s">
        <v>158</v>
      </c>
      <c r="B42" s="83">
        <v>88.022479539291098</v>
      </c>
      <c r="C42" s="83">
        <v>88.022479539291098</v>
      </c>
      <c r="D42" s="83">
        <v>76.285959159500706</v>
      </c>
      <c r="E42" s="83">
        <v>72.922768191093596</v>
      </c>
      <c r="F42" s="83">
        <v>70.744193508651904</v>
      </c>
      <c r="G42" s="83">
        <v>76.692072823403805</v>
      </c>
      <c r="H42" s="83">
        <v>75.795295382821905</v>
      </c>
      <c r="I42" s="83">
        <v>71.966198748828901</v>
      </c>
      <c r="J42" s="83">
        <v>76.005836020131198</v>
      </c>
      <c r="K42" s="83">
        <v>71.860438598238801</v>
      </c>
      <c r="L42" s="83">
        <v>64.468321614159606</v>
      </c>
      <c r="M42" s="83">
        <v>70.033292141983594</v>
      </c>
      <c r="N42" s="83">
        <v>64.675616688468196</v>
      </c>
      <c r="O42" s="83">
        <v>65.406668187029595</v>
      </c>
      <c r="P42" s="83">
        <v>71.507537200065201</v>
      </c>
      <c r="Q42" s="83">
        <v>75.604524193006498</v>
      </c>
      <c r="R42" s="83">
        <v>76.669787427919104</v>
      </c>
      <c r="S42" s="83">
        <v>80.373822318130095</v>
      </c>
      <c r="T42" s="83">
        <v>79.9964270779316</v>
      </c>
      <c r="U42" s="83">
        <v>75.455434144398495</v>
      </c>
      <c r="V42" s="83">
        <v>52.506705528165902</v>
      </c>
      <c r="W42" s="83">
        <v>64.569209530530003</v>
      </c>
      <c r="X42" s="83">
        <v>62.3852629064016</v>
      </c>
    </row>
    <row r="43" spans="1:24" x14ac:dyDescent="0.2">
      <c r="A43" s="26" t="s">
        <v>159</v>
      </c>
      <c r="B43" s="83">
        <v>8.6689445116727298E-2</v>
      </c>
      <c r="C43" s="83">
        <v>8.6689445116727298E-2</v>
      </c>
      <c r="D43" s="83">
        <v>6.3470245311342294E-2</v>
      </c>
      <c r="E43" s="83">
        <v>6.7847225505957301E-2</v>
      </c>
      <c r="F43" s="83">
        <v>6.4165131300572303E-2</v>
      </c>
      <c r="G43" s="83">
        <v>4.3418298695187298E-2</v>
      </c>
      <c r="H43" s="83">
        <v>3.5956360489802303E-2</v>
      </c>
      <c r="I43" s="83">
        <v>6.2778259084417296E-2</v>
      </c>
      <c r="J43" s="83">
        <v>6.2210076079032298E-2</v>
      </c>
      <c r="K43" s="83">
        <v>5.5787793073647299E-2</v>
      </c>
      <c r="L43" s="83">
        <v>6.5683721268262302E-2</v>
      </c>
      <c r="M43" s="83">
        <v>6.1604582611149997E-2</v>
      </c>
      <c r="N43" s="83">
        <v>5.6392120715765E-2</v>
      </c>
      <c r="O43" s="83">
        <v>4.5526865373475001E-2</v>
      </c>
      <c r="P43" s="83">
        <v>5.9640542262895002E-2</v>
      </c>
      <c r="Q43" s="83">
        <v>5.5020882911455002E-2</v>
      </c>
      <c r="R43" s="83">
        <v>4.8432737533670001E-2</v>
      </c>
      <c r="S43" s="83">
        <v>3.262169713825E-2</v>
      </c>
      <c r="T43" s="83">
        <v>4.2879590319000002E-2</v>
      </c>
      <c r="U43" s="83">
        <v>5.210169673857E-2</v>
      </c>
      <c r="V43" s="83">
        <v>4.9146558786640003E-2</v>
      </c>
      <c r="W43" s="83">
        <v>4.7727442913210003E-2</v>
      </c>
      <c r="X43" s="83">
        <v>3.8097129214121103E-2</v>
      </c>
    </row>
    <row r="44" spans="1:24" x14ac:dyDescent="0.2">
      <c r="A44" s="26" t="s">
        <v>160</v>
      </c>
      <c r="B44" s="83"/>
      <c r="C44" s="83"/>
      <c r="D44" s="83"/>
      <c r="E44" s="83"/>
      <c r="F44" s="83"/>
      <c r="G44" s="83"/>
      <c r="H44" s="83"/>
      <c r="I44" s="83"/>
      <c r="J44" s="83"/>
      <c r="K44" s="83"/>
      <c r="L44" s="83"/>
      <c r="M44" s="83"/>
      <c r="N44" s="83"/>
      <c r="O44" s="83"/>
      <c r="P44" s="83"/>
      <c r="Q44" s="83"/>
      <c r="R44" s="83"/>
      <c r="S44" s="83"/>
      <c r="T44" s="83"/>
      <c r="U44" s="83"/>
      <c r="V44" s="83"/>
      <c r="W44" s="83"/>
      <c r="X44" s="83"/>
    </row>
    <row r="45" spans="1:24" x14ac:dyDescent="0.2">
      <c r="A45" s="26" t="s">
        <v>161</v>
      </c>
      <c r="B45" s="83"/>
      <c r="C45" s="83"/>
      <c r="D45" s="83"/>
      <c r="E45" s="83"/>
      <c r="F45" s="83"/>
      <c r="G45" s="83"/>
      <c r="H45" s="83"/>
      <c r="I45" s="83"/>
      <c r="J45" s="83"/>
      <c r="K45" s="83"/>
      <c r="L45" s="83"/>
      <c r="M45" s="83"/>
      <c r="N45" s="83"/>
      <c r="O45" s="83"/>
      <c r="P45" s="83"/>
      <c r="Q45" s="83"/>
      <c r="R45" s="83"/>
      <c r="S45" s="83"/>
      <c r="T45" s="83"/>
      <c r="U45" s="83"/>
      <c r="V45" s="83"/>
      <c r="W45" s="83"/>
      <c r="X45" s="83"/>
    </row>
    <row r="46" spans="1:24" x14ac:dyDescent="0.2">
      <c r="A46" s="26" t="s">
        <v>162</v>
      </c>
      <c r="B46" s="83"/>
      <c r="C46" s="83"/>
      <c r="D46" s="83"/>
      <c r="E46" s="83"/>
      <c r="F46" s="83"/>
      <c r="G46" s="83"/>
      <c r="H46" s="83"/>
      <c r="I46" s="83"/>
      <c r="J46" s="83"/>
      <c r="K46" s="83"/>
      <c r="L46" s="83"/>
      <c r="M46" s="83"/>
      <c r="N46" s="83"/>
      <c r="O46" s="83"/>
      <c r="P46" s="83"/>
      <c r="Q46" s="83"/>
      <c r="R46" s="83"/>
      <c r="S46" s="83"/>
      <c r="T46" s="83"/>
      <c r="U46" s="83"/>
      <c r="V46" s="83"/>
      <c r="W46" s="83"/>
      <c r="X46" s="83"/>
    </row>
    <row r="47" spans="1:24" x14ac:dyDescent="0.2">
      <c r="A47" s="26" t="s">
        <v>163</v>
      </c>
      <c r="B47" s="83">
        <v>1.265066813095</v>
      </c>
      <c r="C47" s="83">
        <v>1.265066813095</v>
      </c>
      <c r="D47" s="83">
        <v>1.2383274147378001</v>
      </c>
      <c r="E47" s="83">
        <v>1.3806348862462701</v>
      </c>
      <c r="F47" s="83">
        <v>1.2557362836684001</v>
      </c>
      <c r="G47" s="83">
        <v>1.3396504679119301</v>
      </c>
      <c r="H47" s="83">
        <v>1.4415399334154699</v>
      </c>
      <c r="I47" s="83">
        <v>1.28626478289</v>
      </c>
      <c r="J47" s="83">
        <v>1.4138881177359299</v>
      </c>
      <c r="K47" s="83">
        <v>1.63857070349267</v>
      </c>
      <c r="L47" s="83">
        <v>1.3665356642166699</v>
      </c>
      <c r="M47" s="83">
        <v>1.68123034631307</v>
      </c>
      <c r="N47" s="83">
        <v>1.61426358493393</v>
      </c>
      <c r="O47" s="83">
        <v>1.55011209737387</v>
      </c>
      <c r="P47" s="83">
        <v>1.39094383222707</v>
      </c>
      <c r="Q47" s="83">
        <v>1.53718759703107</v>
      </c>
      <c r="R47" s="83">
        <v>1.990013431815</v>
      </c>
      <c r="S47" s="83">
        <v>1.7612339044830001</v>
      </c>
      <c r="T47" s="83">
        <v>1.7336047278726701</v>
      </c>
      <c r="U47" s="83">
        <v>1.65109129757947</v>
      </c>
      <c r="V47" s="83">
        <v>1.58781584958343</v>
      </c>
      <c r="W47" s="83">
        <v>1.7315053633333299</v>
      </c>
      <c r="X47" s="83">
        <v>1.62543864550454</v>
      </c>
    </row>
    <row r="48" spans="1:24" x14ac:dyDescent="0.2">
      <c r="A48" s="26" t="s">
        <v>147</v>
      </c>
      <c r="B48" s="83">
        <v>281.84627170651498</v>
      </c>
      <c r="C48" s="83">
        <v>281.84627170651498</v>
      </c>
      <c r="D48" s="83">
        <v>254.437243429517</v>
      </c>
      <c r="E48" s="83">
        <v>244.231227536673</v>
      </c>
      <c r="F48" s="83">
        <v>234.92134120409699</v>
      </c>
      <c r="G48" s="83">
        <v>251.90859545254199</v>
      </c>
      <c r="H48" s="83">
        <v>259.79318711113399</v>
      </c>
      <c r="I48" s="83">
        <v>251.40707854286001</v>
      </c>
      <c r="J48" s="83">
        <v>256.61619443695298</v>
      </c>
      <c r="K48" s="83">
        <v>253.900126446874</v>
      </c>
      <c r="L48" s="83">
        <v>245.81365689970201</v>
      </c>
      <c r="M48" s="83">
        <v>257.47336418688099</v>
      </c>
      <c r="N48" s="83">
        <v>247.27612709770699</v>
      </c>
      <c r="O48" s="83">
        <v>246.78000718868699</v>
      </c>
      <c r="P48" s="83">
        <v>256.15172466667701</v>
      </c>
      <c r="Q48" s="83">
        <v>267.24607916153298</v>
      </c>
      <c r="R48" s="83">
        <v>270.24173246659802</v>
      </c>
      <c r="S48" s="83">
        <v>275.37066908993302</v>
      </c>
      <c r="T48" s="83">
        <v>282.699783182381</v>
      </c>
      <c r="U48" s="83">
        <v>266.21748171551502</v>
      </c>
      <c r="V48" s="83">
        <v>208.40432021774299</v>
      </c>
      <c r="W48" s="83">
        <v>226.03923956520799</v>
      </c>
      <c r="X48" s="83">
        <v>226.06947618518399</v>
      </c>
    </row>
    <row r="49" spans="1:24" x14ac:dyDescent="0.2">
      <c r="A49" t="s">
        <v>148</v>
      </c>
    </row>
    <row r="50" spans="1:24" x14ac:dyDescent="0.2">
      <c r="A50" t="s">
        <v>149</v>
      </c>
    </row>
    <row r="51" spans="1:24" x14ac:dyDescent="0.2">
      <c r="A51" t="s">
        <v>150</v>
      </c>
    </row>
    <row r="52" spans="1:24" x14ac:dyDescent="0.2">
      <c r="A52" t="s">
        <v>164</v>
      </c>
    </row>
    <row r="54" spans="1:24" ht="18" x14ac:dyDescent="0.25">
      <c r="A54" s="81" t="s">
        <v>152</v>
      </c>
    </row>
    <row r="55" spans="1:24" x14ac:dyDescent="0.2">
      <c r="A55" s="27" t="s">
        <v>165</v>
      </c>
    </row>
    <row r="57" spans="1:24" x14ac:dyDescent="0.2">
      <c r="A57" s="26" t="s">
        <v>120</v>
      </c>
      <c r="B57" s="82" t="s">
        <v>121</v>
      </c>
      <c r="C57" s="82" t="s">
        <v>122</v>
      </c>
      <c r="D57" s="82" t="s">
        <v>123</v>
      </c>
      <c r="E57" s="82" t="s">
        <v>124</v>
      </c>
      <c r="F57" s="82" t="s">
        <v>125</v>
      </c>
      <c r="G57" s="82" t="s">
        <v>126</v>
      </c>
      <c r="H57" s="82" t="s">
        <v>127</v>
      </c>
      <c r="I57" s="82" t="s">
        <v>128</v>
      </c>
      <c r="J57" s="82" t="s">
        <v>129</v>
      </c>
      <c r="K57" s="82" t="s">
        <v>130</v>
      </c>
      <c r="L57" s="82" t="s">
        <v>131</v>
      </c>
      <c r="M57" s="82" t="s">
        <v>132</v>
      </c>
      <c r="N57" s="82" t="s">
        <v>133</v>
      </c>
      <c r="O57" s="82" t="s">
        <v>134</v>
      </c>
      <c r="P57" s="82" t="s">
        <v>135</v>
      </c>
      <c r="Q57" s="82" t="s">
        <v>136</v>
      </c>
      <c r="R57" s="82" t="s">
        <v>137</v>
      </c>
      <c r="S57" s="82" t="s">
        <v>138</v>
      </c>
      <c r="T57" s="82" t="s">
        <v>139</v>
      </c>
      <c r="U57" s="82" t="s">
        <v>140</v>
      </c>
      <c r="V57" s="82" t="s">
        <v>141</v>
      </c>
      <c r="W57" s="82" t="s">
        <v>142</v>
      </c>
      <c r="X57" s="82" t="s">
        <v>143</v>
      </c>
    </row>
    <row r="58" spans="1:24" x14ac:dyDescent="0.2">
      <c r="A58" s="26" t="s">
        <v>156</v>
      </c>
      <c r="B58" s="83">
        <v>1.3051862754646799</v>
      </c>
      <c r="C58" s="83">
        <v>1.3051862754646799</v>
      </c>
      <c r="D58" s="83">
        <v>0.86423170825013096</v>
      </c>
      <c r="E58" s="83">
        <v>0.93249547929379795</v>
      </c>
      <c r="F58" s="83">
        <v>0.79968622507649201</v>
      </c>
      <c r="G58" s="83">
        <v>0.96867478532641904</v>
      </c>
      <c r="H58" s="83">
        <v>0.74925590454271096</v>
      </c>
      <c r="I58" s="83">
        <v>0.83359660178881501</v>
      </c>
      <c r="J58" s="83">
        <v>0.94313303464492604</v>
      </c>
      <c r="K58" s="83">
        <v>1.0173215655944601</v>
      </c>
      <c r="L58" s="83">
        <v>1.27521447348381</v>
      </c>
      <c r="M58" s="83">
        <v>1.4171231552851</v>
      </c>
      <c r="N58" s="83">
        <v>1.63605455939414</v>
      </c>
      <c r="O58" s="83">
        <v>1.63434174428204</v>
      </c>
      <c r="P58" s="83">
        <v>1.6135629309422601</v>
      </c>
      <c r="Q58" s="83">
        <v>1.72338587608451</v>
      </c>
      <c r="R58" s="83">
        <v>1.76839514174131</v>
      </c>
      <c r="S58" s="83">
        <v>1.89915034986186</v>
      </c>
      <c r="T58" s="83">
        <v>1.9288837833357</v>
      </c>
      <c r="U58" s="83">
        <v>1.8412608594716799</v>
      </c>
      <c r="V58" s="83">
        <v>1.4491553068765499</v>
      </c>
      <c r="W58" s="83">
        <v>1.41975945252103</v>
      </c>
      <c r="X58" s="83">
        <v>1.2047388145669999</v>
      </c>
    </row>
    <row r="59" spans="1:24" x14ac:dyDescent="0.2">
      <c r="A59" s="26" t="s">
        <v>157</v>
      </c>
      <c r="B59" s="83">
        <v>0.46600873307809598</v>
      </c>
      <c r="C59" s="83">
        <v>0.46600873307809598</v>
      </c>
      <c r="D59" s="83">
        <v>0.44699876463183302</v>
      </c>
      <c r="E59" s="83">
        <v>0.57521669502919803</v>
      </c>
      <c r="F59" s="83">
        <v>0.44682712489236098</v>
      </c>
      <c r="G59" s="83">
        <v>0.450033455612526</v>
      </c>
      <c r="H59" s="83">
        <v>0.43877360607022903</v>
      </c>
      <c r="I59" s="83">
        <v>0.47659295444220701</v>
      </c>
      <c r="J59" s="83">
        <v>0.51782534444193995</v>
      </c>
      <c r="K59" s="83">
        <v>0.38842663792458598</v>
      </c>
      <c r="L59" s="83">
        <v>0.49214195210235101</v>
      </c>
      <c r="M59" s="83">
        <v>0.49795802259170702</v>
      </c>
      <c r="N59" s="83">
        <v>0.40369941082097499</v>
      </c>
      <c r="O59" s="83">
        <v>0.36377926766771401</v>
      </c>
      <c r="P59" s="83">
        <v>0.40938222523303902</v>
      </c>
      <c r="Q59" s="83">
        <v>0.495426141550175</v>
      </c>
      <c r="R59" s="83">
        <v>0.48465165198645999</v>
      </c>
      <c r="S59" s="83">
        <v>0.47734316636232199</v>
      </c>
      <c r="T59" s="83">
        <v>0.52150645516546901</v>
      </c>
      <c r="U59" s="83">
        <v>0.53038534416533401</v>
      </c>
      <c r="V59" s="83">
        <v>0.44563206136557598</v>
      </c>
      <c r="W59" s="83">
        <v>0.46822223620333298</v>
      </c>
      <c r="X59" s="83">
        <v>0.47594179822639998</v>
      </c>
    </row>
    <row r="60" spans="1:24" x14ac:dyDescent="0.2">
      <c r="A60" s="26" t="s">
        <v>158</v>
      </c>
      <c r="B60" s="83">
        <v>0.25165481308757698</v>
      </c>
      <c r="C60" s="83">
        <v>0.25165481308757698</v>
      </c>
      <c r="D60" s="83">
        <v>0.23351278983195201</v>
      </c>
      <c r="E60" s="83">
        <v>9.4989770273933197E-2</v>
      </c>
      <c r="F60" s="83">
        <v>3.8740978355492298E-2</v>
      </c>
      <c r="G60" s="83">
        <v>3.71666534933148E-2</v>
      </c>
      <c r="H60" s="83">
        <v>3.6116974368860598E-2</v>
      </c>
      <c r="I60" s="83">
        <v>1.82822687602044E-2</v>
      </c>
      <c r="J60" s="83">
        <v>4.7606072399425103E-2</v>
      </c>
      <c r="K60" s="83">
        <v>2.9360167897399401E-2</v>
      </c>
      <c r="L60" s="83">
        <v>2.8451366831325198E-2</v>
      </c>
      <c r="M60" s="83">
        <v>1.7635490014376001E-2</v>
      </c>
      <c r="N60" s="83">
        <v>9.2924926155006204E-3</v>
      </c>
      <c r="O60" s="83">
        <v>5.1561055392864803E-3</v>
      </c>
      <c r="P60" s="83">
        <v>8.5122665536033707E-3</v>
      </c>
      <c r="Q60" s="83">
        <v>1.4888172893900001E-2</v>
      </c>
      <c r="R60" s="83">
        <v>1.124092551664E-2</v>
      </c>
      <c r="S60" s="83">
        <v>1.3252211494263999E-2</v>
      </c>
      <c r="T60" s="83">
        <v>1.2418043106467999E-2</v>
      </c>
      <c r="U60" s="83">
        <v>2.3511457518606001E-2</v>
      </c>
      <c r="V60" s="83">
        <v>1.1304183380032E-2</v>
      </c>
      <c r="W60" s="83">
        <v>2.7269999999999999E-2</v>
      </c>
      <c r="X60" s="83">
        <v>2.917726117112E-2</v>
      </c>
    </row>
    <row r="61" spans="1:24" x14ac:dyDescent="0.2">
      <c r="A61" s="26" t="s">
        <v>159</v>
      </c>
      <c r="B61" s="83"/>
      <c r="C61" s="83"/>
      <c r="D61" s="83"/>
      <c r="E61" s="83"/>
      <c r="F61" s="83"/>
      <c r="G61" s="83"/>
      <c r="H61" s="83"/>
      <c r="I61" s="83"/>
      <c r="J61" s="83"/>
      <c r="K61" s="83"/>
      <c r="L61" s="83"/>
      <c r="M61" s="83"/>
      <c r="N61" s="83"/>
      <c r="O61" s="83"/>
      <c r="P61" s="83"/>
      <c r="Q61" s="83"/>
      <c r="R61" s="83"/>
      <c r="S61" s="83"/>
      <c r="T61" s="83"/>
      <c r="U61" s="83"/>
      <c r="V61" s="83"/>
      <c r="W61" s="83"/>
      <c r="X61" s="83"/>
    </row>
    <row r="62" spans="1:24" x14ac:dyDescent="0.2">
      <c r="A62" s="26" t="s">
        <v>160</v>
      </c>
      <c r="B62" s="83"/>
      <c r="C62" s="83"/>
      <c r="D62" s="83"/>
      <c r="E62" s="83"/>
      <c r="F62" s="83"/>
      <c r="G62" s="83"/>
      <c r="H62" s="83"/>
      <c r="I62" s="83"/>
      <c r="J62" s="83"/>
      <c r="K62" s="83"/>
      <c r="L62" s="83"/>
      <c r="M62" s="83"/>
      <c r="N62" s="83"/>
      <c r="O62" s="83"/>
      <c r="P62" s="83"/>
      <c r="Q62" s="83"/>
      <c r="R62" s="83"/>
      <c r="S62" s="83"/>
      <c r="T62" s="83"/>
      <c r="U62" s="83"/>
      <c r="V62" s="83"/>
      <c r="W62" s="83"/>
      <c r="X62" s="83"/>
    </row>
    <row r="63" spans="1:24" x14ac:dyDescent="0.2">
      <c r="A63" s="26" t="s">
        <v>161</v>
      </c>
      <c r="B63" s="83"/>
      <c r="C63" s="83"/>
      <c r="D63" s="83"/>
      <c r="E63" s="83"/>
      <c r="F63" s="83"/>
      <c r="G63" s="83"/>
      <c r="H63" s="83"/>
      <c r="I63" s="83"/>
      <c r="J63" s="83"/>
      <c r="K63" s="83"/>
      <c r="L63" s="83"/>
      <c r="M63" s="83"/>
      <c r="N63" s="83"/>
      <c r="O63" s="83"/>
      <c r="P63" s="83"/>
      <c r="Q63" s="83"/>
      <c r="R63" s="83"/>
      <c r="S63" s="83"/>
      <c r="T63" s="83"/>
      <c r="U63" s="83"/>
      <c r="V63" s="83"/>
      <c r="W63" s="83"/>
      <c r="X63" s="83"/>
    </row>
    <row r="64" spans="1:24" x14ac:dyDescent="0.2">
      <c r="A64" s="26" t="s">
        <v>162</v>
      </c>
      <c r="B64" s="83"/>
      <c r="C64" s="83"/>
      <c r="D64" s="83"/>
      <c r="E64" s="83"/>
      <c r="F64" s="83"/>
      <c r="G64" s="83"/>
      <c r="H64" s="83"/>
      <c r="I64" s="83"/>
      <c r="J64" s="83"/>
      <c r="K64" s="83"/>
      <c r="L64" s="83"/>
      <c r="M64" s="83"/>
      <c r="N64" s="83"/>
      <c r="O64" s="83"/>
      <c r="P64" s="83"/>
      <c r="Q64" s="83"/>
      <c r="R64" s="83"/>
      <c r="S64" s="83"/>
      <c r="T64" s="83"/>
      <c r="U64" s="83"/>
      <c r="V64" s="83"/>
      <c r="W64" s="83"/>
      <c r="X64" s="83"/>
    </row>
    <row r="65" spans="1:24" x14ac:dyDescent="0.2">
      <c r="A65" s="26" t="s">
        <v>163</v>
      </c>
      <c r="B65" s="83"/>
      <c r="C65" s="83"/>
      <c r="D65" s="83"/>
      <c r="E65" s="83"/>
      <c r="F65" s="83"/>
      <c r="G65" s="83"/>
      <c r="H65" s="83"/>
      <c r="I65" s="83"/>
      <c r="J65" s="83"/>
      <c r="K65" s="83"/>
      <c r="L65" s="83"/>
      <c r="M65" s="83"/>
      <c r="N65" s="83"/>
      <c r="O65" s="83"/>
      <c r="P65" s="83"/>
      <c r="Q65" s="83"/>
      <c r="R65" s="83"/>
      <c r="S65" s="83"/>
      <c r="T65" s="83"/>
      <c r="U65" s="83"/>
      <c r="V65" s="83"/>
      <c r="W65" s="83"/>
      <c r="X65" s="83"/>
    </row>
    <row r="66" spans="1:24" x14ac:dyDescent="0.2">
      <c r="A66" s="26" t="s">
        <v>147</v>
      </c>
      <c r="B66" s="83">
        <v>2.0228498216303499</v>
      </c>
      <c r="C66" s="83">
        <v>2.0228498216303499</v>
      </c>
      <c r="D66" s="83">
        <v>1.5447432627139199</v>
      </c>
      <c r="E66" s="83">
        <v>1.6027019445969299</v>
      </c>
      <c r="F66" s="83">
        <v>1.28525432832435</v>
      </c>
      <c r="G66" s="83">
        <v>1.4558748944322599</v>
      </c>
      <c r="H66" s="83">
        <v>1.2241464849818</v>
      </c>
      <c r="I66" s="83">
        <v>1.32847182499123</v>
      </c>
      <c r="J66" s="83">
        <v>1.5085644514862899</v>
      </c>
      <c r="K66" s="83">
        <v>1.4351083714164401</v>
      </c>
      <c r="L66" s="83">
        <v>1.79580779241749</v>
      </c>
      <c r="M66" s="83">
        <v>1.93271666789118</v>
      </c>
      <c r="N66" s="83">
        <v>2.0490464628306202</v>
      </c>
      <c r="O66" s="83">
        <v>2.00327711748904</v>
      </c>
      <c r="P66" s="83">
        <v>2.0314574227289</v>
      </c>
      <c r="Q66" s="83">
        <v>2.2337001905285798</v>
      </c>
      <c r="R66" s="83">
        <v>2.2642877192444102</v>
      </c>
      <c r="S66" s="83">
        <v>2.38974572771845</v>
      </c>
      <c r="T66" s="83">
        <v>2.4628082816076402</v>
      </c>
      <c r="U66" s="83">
        <v>2.3951576611556198</v>
      </c>
      <c r="V66" s="83">
        <v>1.9060915516221599</v>
      </c>
      <c r="W66" s="83">
        <v>1.91525168872436</v>
      </c>
      <c r="X66" s="83">
        <v>1.70985787396452</v>
      </c>
    </row>
    <row r="67" spans="1:24" x14ac:dyDescent="0.2">
      <c r="A67" t="s">
        <v>148</v>
      </c>
    </row>
    <row r="68" spans="1:24" x14ac:dyDescent="0.2">
      <c r="A68" t="s">
        <v>149</v>
      </c>
    </row>
    <row r="69" spans="1:24" x14ac:dyDescent="0.2">
      <c r="A69" t="s">
        <v>150</v>
      </c>
    </row>
    <row r="70" spans="1:24" x14ac:dyDescent="0.2">
      <c r="A70" t="s">
        <v>166</v>
      </c>
    </row>
    <row r="72" spans="1:24" x14ac:dyDescent="0.2">
      <c r="A72" s="87" t="s">
        <v>180</v>
      </c>
    </row>
    <row r="73" spans="1:24" x14ac:dyDescent="0.2">
      <c r="A73" s="26" t="str">
        <f t="shared" ref="A73:X73" si="5">A39</f>
        <v>Category</v>
      </c>
      <c r="B73" s="26" t="str">
        <f t="shared" si="5"/>
        <v>Base year</v>
      </c>
      <c r="C73" s="26" t="str">
        <f t="shared" si="5"/>
        <v>1990</v>
      </c>
      <c r="D73" s="26" t="str">
        <f t="shared" si="5"/>
        <v>1991</v>
      </c>
      <c r="E73" s="26" t="str">
        <f t="shared" si="5"/>
        <v>1992</v>
      </c>
      <c r="F73" s="26" t="str">
        <f t="shared" si="5"/>
        <v>1993</v>
      </c>
      <c r="G73" s="26" t="str">
        <f t="shared" si="5"/>
        <v>1994</v>
      </c>
      <c r="H73" s="26" t="str">
        <f t="shared" si="5"/>
        <v>1995</v>
      </c>
      <c r="I73" s="26" t="str">
        <f t="shared" si="5"/>
        <v>1996</v>
      </c>
      <c r="J73" s="26" t="str">
        <f t="shared" si="5"/>
        <v>1997</v>
      </c>
      <c r="K73" s="26" t="str">
        <f t="shared" si="5"/>
        <v>1998</v>
      </c>
      <c r="L73" s="26" t="str">
        <f t="shared" si="5"/>
        <v>1999</v>
      </c>
      <c r="M73" s="26" t="str">
        <f t="shared" si="5"/>
        <v>2000</v>
      </c>
      <c r="N73" s="26" t="str">
        <f t="shared" si="5"/>
        <v>2001</v>
      </c>
      <c r="O73" s="26" t="str">
        <f t="shared" si="5"/>
        <v>2002</v>
      </c>
      <c r="P73" s="26" t="str">
        <f t="shared" si="5"/>
        <v>2003</v>
      </c>
      <c r="Q73" s="26" t="str">
        <f t="shared" si="5"/>
        <v>2004</v>
      </c>
      <c r="R73" s="26" t="str">
        <f t="shared" si="5"/>
        <v>2005</v>
      </c>
      <c r="S73" s="26" t="str">
        <f t="shared" si="5"/>
        <v>2006</v>
      </c>
      <c r="T73" s="26" t="str">
        <f t="shared" si="5"/>
        <v>2007</v>
      </c>
      <c r="U73" s="26" t="str">
        <f t="shared" si="5"/>
        <v>2008</v>
      </c>
      <c r="V73" s="26" t="str">
        <f t="shared" si="5"/>
        <v>2009</v>
      </c>
      <c r="W73" s="26" t="str">
        <f t="shared" si="5"/>
        <v>2010</v>
      </c>
      <c r="X73" s="26" t="str">
        <f t="shared" si="5"/>
        <v>2011</v>
      </c>
    </row>
    <row r="74" spans="1:24" x14ac:dyDescent="0.2">
      <c r="A74" s="26" t="str">
        <f t="shared" ref="A74:A82" si="6">A40</f>
        <v>2.A Mineral Products</v>
      </c>
      <c r="B74" s="83">
        <f t="shared" ref="B74:X74" si="7">B40+B58</f>
        <v>150.23309663843668</v>
      </c>
      <c r="C74" s="83">
        <f t="shared" si="7"/>
        <v>150.23309663843668</v>
      </c>
      <c r="D74" s="83">
        <f t="shared" si="7"/>
        <v>136.94731377124515</v>
      </c>
      <c r="E74" s="83">
        <f t="shared" si="7"/>
        <v>132.38540559710782</v>
      </c>
      <c r="F74" s="83">
        <f t="shared" si="7"/>
        <v>126.54615583711649</v>
      </c>
      <c r="G74" s="83">
        <f t="shared" si="7"/>
        <v>134.94635835882042</v>
      </c>
      <c r="H74" s="83">
        <f t="shared" si="7"/>
        <v>140.00995757483972</v>
      </c>
      <c r="I74" s="83">
        <f t="shared" si="7"/>
        <v>135.58584295260081</v>
      </c>
      <c r="J74" s="83">
        <f t="shared" si="7"/>
        <v>138.74135005799391</v>
      </c>
      <c r="K74" s="83">
        <f t="shared" si="7"/>
        <v>140.91466809856547</v>
      </c>
      <c r="L74" s="83">
        <f t="shared" si="7"/>
        <v>141.04203381045579</v>
      </c>
      <c r="M74" s="83">
        <f t="shared" si="7"/>
        <v>143.56992534495811</v>
      </c>
      <c r="N74" s="83">
        <f t="shared" si="7"/>
        <v>141.13205423124015</v>
      </c>
      <c r="O74" s="83">
        <f t="shared" si="7"/>
        <v>141.07196737407003</v>
      </c>
      <c r="P74" s="83">
        <f t="shared" si="7"/>
        <v>142.46486478988825</v>
      </c>
      <c r="Q74" s="83">
        <f t="shared" si="7"/>
        <v>148.7767053009795</v>
      </c>
      <c r="R74" s="83">
        <f t="shared" si="7"/>
        <v>148.7704456239793</v>
      </c>
      <c r="S74" s="83">
        <f t="shared" si="7"/>
        <v>152.83435402099687</v>
      </c>
      <c r="T74" s="83">
        <f t="shared" si="7"/>
        <v>158.03760815071971</v>
      </c>
      <c r="U74" s="83">
        <f t="shared" si="7"/>
        <v>147.61859576397367</v>
      </c>
      <c r="V74" s="83">
        <f t="shared" si="7"/>
        <v>117.85044988088154</v>
      </c>
      <c r="W74" s="83">
        <f t="shared" si="7"/>
        <v>120.03002078607604</v>
      </c>
      <c r="X74" s="83">
        <f t="shared" si="7"/>
        <v>120.27623716334699</v>
      </c>
    </row>
    <row r="75" spans="1:24" x14ac:dyDescent="0.2">
      <c r="A75" s="26" t="str">
        <f t="shared" si="6"/>
        <v>2.B Chemical Industry</v>
      </c>
      <c r="B75" s="83">
        <f t="shared" ref="B75:X75" si="8">B41+B59</f>
        <v>44.010134279118496</v>
      </c>
      <c r="C75" s="83">
        <f t="shared" si="8"/>
        <v>44.010134279118496</v>
      </c>
      <c r="D75" s="83">
        <f t="shared" si="8"/>
        <v>41.213403311604637</v>
      </c>
      <c r="E75" s="83">
        <f t="shared" si="8"/>
        <v>38.9822838110425</v>
      </c>
      <c r="F75" s="83">
        <f t="shared" si="8"/>
        <v>37.557603793327957</v>
      </c>
      <c r="G75" s="83">
        <f t="shared" si="8"/>
        <v>40.305803744649523</v>
      </c>
      <c r="H75" s="83">
        <f t="shared" si="8"/>
        <v>43.698467370179827</v>
      </c>
      <c r="I75" s="83">
        <f t="shared" si="8"/>
        <v>43.816183355686704</v>
      </c>
      <c r="J75" s="83">
        <f t="shared" si="8"/>
        <v>41.853868544099441</v>
      </c>
      <c r="K75" s="83">
        <f t="shared" si="8"/>
        <v>40.83640945702269</v>
      </c>
      <c r="L75" s="83">
        <f t="shared" si="8"/>
        <v>40.638438515188049</v>
      </c>
      <c r="M75" s="83">
        <f t="shared" si="8"/>
        <v>44.042392948891909</v>
      </c>
      <c r="N75" s="83">
        <f t="shared" si="8"/>
        <v>41.837554442563977</v>
      </c>
      <c r="O75" s="83">
        <f t="shared" si="8"/>
        <v>40.703853676790217</v>
      </c>
      <c r="P75" s="83">
        <f t="shared" si="8"/>
        <v>42.751683458409239</v>
      </c>
      <c r="Q75" s="83">
        <f t="shared" si="8"/>
        <v>43.491453205238876</v>
      </c>
      <c r="R75" s="83">
        <f t="shared" si="8"/>
        <v>45.016100039078061</v>
      </c>
      <c r="S75" s="83">
        <f t="shared" si="8"/>
        <v>42.745130665409526</v>
      </c>
      <c r="T75" s="83">
        <f t="shared" si="8"/>
        <v>45.339653874038973</v>
      </c>
      <c r="U75" s="83">
        <f t="shared" si="8"/>
        <v>43.81190501646153</v>
      </c>
      <c r="V75" s="83">
        <f t="shared" si="8"/>
        <v>38.304989768567381</v>
      </c>
      <c r="W75" s="83">
        <f t="shared" si="8"/>
        <v>41.54875813107963</v>
      </c>
      <c r="X75" s="83">
        <f t="shared" si="8"/>
        <v>43.425120953509904</v>
      </c>
    </row>
    <row r="76" spans="1:24" x14ac:dyDescent="0.2">
      <c r="A76" s="26" t="str">
        <f t="shared" si="6"/>
        <v>2.C Metal Production</v>
      </c>
      <c r="B76" s="83">
        <f t="shared" ref="B76:X76" si="9">B42+B60</f>
        <v>88.274134352378681</v>
      </c>
      <c r="C76" s="83">
        <f t="shared" si="9"/>
        <v>88.274134352378681</v>
      </c>
      <c r="D76" s="83">
        <f t="shared" si="9"/>
        <v>76.519471949332655</v>
      </c>
      <c r="E76" s="83">
        <f t="shared" si="9"/>
        <v>73.017757961367522</v>
      </c>
      <c r="F76" s="83">
        <f t="shared" si="9"/>
        <v>70.782934487007395</v>
      </c>
      <c r="G76" s="83">
        <f t="shared" si="9"/>
        <v>76.729239476897121</v>
      </c>
      <c r="H76" s="83">
        <f t="shared" si="9"/>
        <v>75.831412357190771</v>
      </c>
      <c r="I76" s="83">
        <f t="shared" si="9"/>
        <v>71.984481017589104</v>
      </c>
      <c r="J76" s="83">
        <f t="shared" si="9"/>
        <v>76.053442092530616</v>
      </c>
      <c r="K76" s="83">
        <f t="shared" si="9"/>
        <v>71.889798766136195</v>
      </c>
      <c r="L76" s="83">
        <f t="shared" si="9"/>
        <v>64.496772980990926</v>
      </c>
      <c r="M76" s="83">
        <f t="shared" si="9"/>
        <v>70.050927631997965</v>
      </c>
      <c r="N76" s="83">
        <f t="shared" si="9"/>
        <v>64.684909181083697</v>
      </c>
      <c r="O76" s="83">
        <f t="shared" si="9"/>
        <v>65.41182429256888</v>
      </c>
      <c r="P76" s="83">
        <f t="shared" si="9"/>
        <v>71.51604946661881</v>
      </c>
      <c r="Q76" s="83">
        <f t="shared" si="9"/>
        <v>75.619412365900402</v>
      </c>
      <c r="R76" s="83">
        <f t="shared" si="9"/>
        <v>76.68102835343575</v>
      </c>
      <c r="S76" s="83">
        <f t="shared" si="9"/>
        <v>80.387074529624357</v>
      </c>
      <c r="T76" s="83">
        <f t="shared" si="9"/>
        <v>80.008845121038064</v>
      </c>
      <c r="U76" s="83">
        <f t="shared" si="9"/>
        <v>75.478945601917104</v>
      </c>
      <c r="V76" s="83">
        <f t="shared" si="9"/>
        <v>52.518009711545936</v>
      </c>
      <c r="W76" s="83">
        <f t="shared" si="9"/>
        <v>64.596479530530004</v>
      </c>
      <c r="X76" s="83">
        <f t="shared" si="9"/>
        <v>62.414440167572721</v>
      </c>
    </row>
    <row r="77" spans="1:24" x14ac:dyDescent="0.2">
      <c r="A77" s="26" t="str">
        <f t="shared" si="6"/>
        <v>2.D Other Production</v>
      </c>
      <c r="B77" s="83">
        <f t="shared" ref="B77:X77" si="10">B43+B61</f>
        <v>8.6689445116727298E-2</v>
      </c>
      <c r="C77" s="83">
        <f t="shared" si="10"/>
        <v>8.6689445116727298E-2</v>
      </c>
      <c r="D77" s="83">
        <f t="shared" si="10"/>
        <v>6.3470245311342294E-2</v>
      </c>
      <c r="E77" s="83">
        <f t="shared" si="10"/>
        <v>6.7847225505957301E-2</v>
      </c>
      <c r="F77" s="83">
        <f t="shared" si="10"/>
        <v>6.4165131300572303E-2</v>
      </c>
      <c r="G77" s="83">
        <f t="shared" si="10"/>
        <v>4.3418298695187298E-2</v>
      </c>
      <c r="H77" s="83">
        <f t="shared" si="10"/>
        <v>3.5956360489802303E-2</v>
      </c>
      <c r="I77" s="83">
        <f t="shared" si="10"/>
        <v>6.2778259084417296E-2</v>
      </c>
      <c r="J77" s="83">
        <f t="shared" si="10"/>
        <v>6.2210076079032298E-2</v>
      </c>
      <c r="K77" s="83">
        <f t="shared" si="10"/>
        <v>5.5787793073647299E-2</v>
      </c>
      <c r="L77" s="83">
        <f t="shared" si="10"/>
        <v>6.5683721268262302E-2</v>
      </c>
      <c r="M77" s="83">
        <f t="shared" si="10"/>
        <v>6.1604582611149997E-2</v>
      </c>
      <c r="N77" s="83">
        <f t="shared" si="10"/>
        <v>5.6392120715765E-2</v>
      </c>
      <c r="O77" s="83">
        <f t="shared" si="10"/>
        <v>4.5526865373475001E-2</v>
      </c>
      <c r="P77" s="83">
        <f t="shared" si="10"/>
        <v>5.9640542262895002E-2</v>
      </c>
      <c r="Q77" s="83">
        <f t="shared" si="10"/>
        <v>5.5020882911455002E-2</v>
      </c>
      <c r="R77" s="83">
        <f t="shared" si="10"/>
        <v>4.8432737533670001E-2</v>
      </c>
      <c r="S77" s="83">
        <f t="shared" si="10"/>
        <v>3.262169713825E-2</v>
      </c>
      <c r="T77" s="83">
        <f t="shared" si="10"/>
        <v>4.2879590319000002E-2</v>
      </c>
      <c r="U77" s="83">
        <f t="shared" si="10"/>
        <v>5.210169673857E-2</v>
      </c>
      <c r="V77" s="83">
        <f t="shared" si="10"/>
        <v>4.9146558786640003E-2</v>
      </c>
      <c r="W77" s="83">
        <f t="shared" si="10"/>
        <v>4.7727442913210003E-2</v>
      </c>
      <c r="X77" s="83">
        <f t="shared" si="10"/>
        <v>3.8097129214121103E-2</v>
      </c>
    </row>
    <row r="78" spans="1:24" x14ac:dyDescent="0.2">
      <c r="A78" s="26" t="str">
        <f t="shared" si="6"/>
        <v>2.E Production of Halocarbons and SF6</v>
      </c>
      <c r="B78" s="83">
        <f t="shared" ref="B78:X78" si="11">B44+B62</f>
        <v>0</v>
      </c>
      <c r="C78" s="83">
        <f t="shared" si="11"/>
        <v>0</v>
      </c>
      <c r="D78" s="83">
        <f t="shared" si="11"/>
        <v>0</v>
      </c>
      <c r="E78" s="83">
        <f t="shared" si="11"/>
        <v>0</v>
      </c>
      <c r="F78" s="83">
        <f t="shared" si="11"/>
        <v>0</v>
      </c>
      <c r="G78" s="83">
        <f t="shared" si="11"/>
        <v>0</v>
      </c>
      <c r="H78" s="83">
        <f t="shared" si="11"/>
        <v>0</v>
      </c>
      <c r="I78" s="83">
        <f t="shared" si="11"/>
        <v>0</v>
      </c>
      <c r="J78" s="83">
        <f t="shared" si="11"/>
        <v>0</v>
      </c>
      <c r="K78" s="83">
        <f t="shared" si="11"/>
        <v>0</v>
      </c>
      <c r="L78" s="83">
        <f t="shared" si="11"/>
        <v>0</v>
      </c>
      <c r="M78" s="83">
        <f t="shared" si="11"/>
        <v>0</v>
      </c>
      <c r="N78" s="83">
        <f t="shared" si="11"/>
        <v>0</v>
      </c>
      <c r="O78" s="83">
        <f t="shared" si="11"/>
        <v>0</v>
      </c>
      <c r="P78" s="83">
        <f t="shared" si="11"/>
        <v>0</v>
      </c>
      <c r="Q78" s="83">
        <f t="shared" si="11"/>
        <v>0</v>
      </c>
      <c r="R78" s="83">
        <f t="shared" si="11"/>
        <v>0</v>
      </c>
      <c r="S78" s="83">
        <f t="shared" si="11"/>
        <v>0</v>
      </c>
      <c r="T78" s="83">
        <f t="shared" si="11"/>
        <v>0</v>
      </c>
      <c r="U78" s="83">
        <f t="shared" si="11"/>
        <v>0</v>
      </c>
      <c r="V78" s="83">
        <f t="shared" si="11"/>
        <v>0</v>
      </c>
      <c r="W78" s="83">
        <f t="shared" si="11"/>
        <v>0</v>
      </c>
      <c r="X78" s="83">
        <f t="shared" si="11"/>
        <v>0</v>
      </c>
    </row>
    <row r="79" spans="1:24" x14ac:dyDescent="0.2">
      <c r="A79" s="26" t="str">
        <f t="shared" si="6"/>
        <v>2.F Consumption of Halocarbons and SF6</v>
      </c>
      <c r="B79" s="83">
        <f t="shared" ref="B79:X79" si="12">B45+B63</f>
        <v>0</v>
      </c>
      <c r="C79" s="83">
        <f t="shared" si="12"/>
        <v>0</v>
      </c>
      <c r="D79" s="83">
        <f t="shared" si="12"/>
        <v>0</v>
      </c>
      <c r="E79" s="83">
        <f t="shared" si="12"/>
        <v>0</v>
      </c>
      <c r="F79" s="83">
        <f t="shared" si="12"/>
        <v>0</v>
      </c>
      <c r="G79" s="83">
        <f t="shared" si="12"/>
        <v>0</v>
      </c>
      <c r="H79" s="83">
        <f t="shared" si="12"/>
        <v>0</v>
      </c>
      <c r="I79" s="83">
        <f t="shared" si="12"/>
        <v>0</v>
      </c>
      <c r="J79" s="83">
        <f t="shared" si="12"/>
        <v>0</v>
      </c>
      <c r="K79" s="83">
        <f t="shared" si="12"/>
        <v>0</v>
      </c>
      <c r="L79" s="83">
        <f t="shared" si="12"/>
        <v>0</v>
      </c>
      <c r="M79" s="83">
        <f t="shared" si="12"/>
        <v>0</v>
      </c>
      <c r="N79" s="83">
        <f t="shared" si="12"/>
        <v>0</v>
      </c>
      <c r="O79" s="83">
        <f t="shared" si="12"/>
        <v>0</v>
      </c>
      <c r="P79" s="83">
        <f t="shared" si="12"/>
        <v>0</v>
      </c>
      <c r="Q79" s="83">
        <f t="shared" si="12"/>
        <v>0</v>
      </c>
      <c r="R79" s="83">
        <f t="shared" si="12"/>
        <v>0</v>
      </c>
      <c r="S79" s="83">
        <f t="shared" si="12"/>
        <v>0</v>
      </c>
      <c r="T79" s="83">
        <f t="shared" si="12"/>
        <v>0</v>
      </c>
      <c r="U79" s="83">
        <f t="shared" si="12"/>
        <v>0</v>
      </c>
      <c r="V79" s="83">
        <f t="shared" si="12"/>
        <v>0</v>
      </c>
      <c r="W79" s="83">
        <f t="shared" si="12"/>
        <v>0</v>
      </c>
      <c r="X79" s="83">
        <f t="shared" si="12"/>
        <v>0</v>
      </c>
    </row>
    <row r="80" spans="1:24" x14ac:dyDescent="0.2">
      <c r="A80" s="26" t="str">
        <f t="shared" si="6"/>
        <v>2.F.P Consumption of Halocarbons and SF6 Potential Emissions</v>
      </c>
      <c r="B80" s="83">
        <f t="shared" ref="B80:X80" si="13">B46+B64</f>
        <v>0</v>
      </c>
      <c r="C80" s="83">
        <f t="shared" si="13"/>
        <v>0</v>
      </c>
      <c r="D80" s="83">
        <f t="shared" si="13"/>
        <v>0</v>
      </c>
      <c r="E80" s="83">
        <f t="shared" si="13"/>
        <v>0</v>
      </c>
      <c r="F80" s="83">
        <f t="shared" si="13"/>
        <v>0</v>
      </c>
      <c r="G80" s="83">
        <f t="shared" si="13"/>
        <v>0</v>
      </c>
      <c r="H80" s="83">
        <f t="shared" si="13"/>
        <v>0</v>
      </c>
      <c r="I80" s="83">
        <f t="shared" si="13"/>
        <v>0</v>
      </c>
      <c r="J80" s="83">
        <f t="shared" si="13"/>
        <v>0</v>
      </c>
      <c r="K80" s="83">
        <f t="shared" si="13"/>
        <v>0</v>
      </c>
      <c r="L80" s="83">
        <f t="shared" si="13"/>
        <v>0</v>
      </c>
      <c r="M80" s="83">
        <f t="shared" si="13"/>
        <v>0</v>
      </c>
      <c r="N80" s="83">
        <f t="shared" si="13"/>
        <v>0</v>
      </c>
      <c r="O80" s="83">
        <f t="shared" si="13"/>
        <v>0</v>
      </c>
      <c r="P80" s="83">
        <f t="shared" si="13"/>
        <v>0</v>
      </c>
      <c r="Q80" s="83">
        <f t="shared" si="13"/>
        <v>0</v>
      </c>
      <c r="R80" s="83">
        <f t="shared" si="13"/>
        <v>0</v>
      </c>
      <c r="S80" s="83">
        <f t="shared" si="13"/>
        <v>0</v>
      </c>
      <c r="T80" s="83">
        <f t="shared" si="13"/>
        <v>0</v>
      </c>
      <c r="U80" s="83">
        <f t="shared" si="13"/>
        <v>0</v>
      </c>
      <c r="V80" s="83">
        <f t="shared" si="13"/>
        <v>0</v>
      </c>
      <c r="W80" s="83">
        <f t="shared" si="13"/>
        <v>0</v>
      </c>
      <c r="X80" s="83">
        <f t="shared" si="13"/>
        <v>0</v>
      </c>
    </row>
    <row r="81" spans="1:24" x14ac:dyDescent="0.2">
      <c r="A81" s="26" t="str">
        <f t="shared" si="6"/>
        <v>2.G Other</v>
      </c>
      <c r="B81" s="83">
        <f t="shared" ref="B81:X81" si="14">B47+B65</f>
        <v>1.265066813095</v>
      </c>
      <c r="C81" s="83">
        <f t="shared" si="14"/>
        <v>1.265066813095</v>
      </c>
      <c r="D81" s="83">
        <f t="shared" si="14"/>
        <v>1.2383274147378001</v>
      </c>
      <c r="E81" s="83">
        <f t="shared" si="14"/>
        <v>1.3806348862462701</v>
      </c>
      <c r="F81" s="83">
        <f t="shared" si="14"/>
        <v>1.2557362836684001</v>
      </c>
      <c r="G81" s="83">
        <f t="shared" si="14"/>
        <v>1.3396504679119301</v>
      </c>
      <c r="H81" s="83">
        <f t="shared" si="14"/>
        <v>1.4415399334154699</v>
      </c>
      <c r="I81" s="83">
        <f t="shared" si="14"/>
        <v>1.28626478289</v>
      </c>
      <c r="J81" s="83">
        <f t="shared" si="14"/>
        <v>1.4138881177359299</v>
      </c>
      <c r="K81" s="83">
        <f t="shared" si="14"/>
        <v>1.63857070349267</v>
      </c>
      <c r="L81" s="83">
        <f t="shared" si="14"/>
        <v>1.3665356642166699</v>
      </c>
      <c r="M81" s="83">
        <f t="shared" si="14"/>
        <v>1.68123034631307</v>
      </c>
      <c r="N81" s="83">
        <f t="shared" si="14"/>
        <v>1.61426358493393</v>
      </c>
      <c r="O81" s="83">
        <f t="shared" si="14"/>
        <v>1.55011209737387</v>
      </c>
      <c r="P81" s="83">
        <f t="shared" si="14"/>
        <v>1.39094383222707</v>
      </c>
      <c r="Q81" s="83">
        <f t="shared" si="14"/>
        <v>1.53718759703107</v>
      </c>
      <c r="R81" s="83">
        <f t="shared" si="14"/>
        <v>1.990013431815</v>
      </c>
      <c r="S81" s="83">
        <f t="shared" si="14"/>
        <v>1.7612339044830001</v>
      </c>
      <c r="T81" s="83">
        <f t="shared" si="14"/>
        <v>1.7336047278726701</v>
      </c>
      <c r="U81" s="83">
        <f t="shared" si="14"/>
        <v>1.65109129757947</v>
      </c>
      <c r="V81" s="83">
        <f t="shared" si="14"/>
        <v>1.58781584958343</v>
      </c>
      <c r="W81" s="83">
        <f t="shared" si="14"/>
        <v>1.7315053633333299</v>
      </c>
      <c r="X81" s="83">
        <f t="shared" si="14"/>
        <v>1.62543864550454</v>
      </c>
    </row>
    <row r="82" spans="1:24" x14ac:dyDescent="0.2">
      <c r="A82" s="26" t="str">
        <f t="shared" si="6"/>
        <v>Total</v>
      </c>
      <c r="B82" s="83">
        <f t="shared" ref="B82:X82" si="15">B48+B66</f>
        <v>283.86912152814534</v>
      </c>
      <c r="C82" s="83">
        <f t="shared" si="15"/>
        <v>283.86912152814534</v>
      </c>
      <c r="D82" s="83">
        <f t="shared" si="15"/>
        <v>255.98198669223092</v>
      </c>
      <c r="E82" s="83">
        <f t="shared" si="15"/>
        <v>245.83392948126993</v>
      </c>
      <c r="F82" s="83">
        <f t="shared" si="15"/>
        <v>236.20659553242135</v>
      </c>
      <c r="G82" s="83">
        <f t="shared" si="15"/>
        <v>253.36447034697426</v>
      </c>
      <c r="H82" s="83">
        <f t="shared" si="15"/>
        <v>261.0173335961158</v>
      </c>
      <c r="I82" s="83">
        <f t="shared" si="15"/>
        <v>252.73555036785123</v>
      </c>
      <c r="J82" s="83">
        <f t="shared" si="15"/>
        <v>258.12475888843926</v>
      </c>
      <c r="K82" s="83">
        <f t="shared" si="15"/>
        <v>255.33523481829044</v>
      </c>
      <c r="L82" s="83">
        <f t="shared" si="15"/>
        <v>247.6094646921195</v>
      </c>
      <c r="M82" s="83">
        <f t="shared" si="15"/>
        <v>259.40608085477214</v>
      </c>
      <c r="N82" s="83">
        <f t="shared" si="15"/>
        <v>249.32517356053762</v>
      </c>
      <c r="O82" s="83">
        <f t="shared" si="15"/>
        <v>248.78328430617603</v>
      </c>
      <c r="P82" s="83">
        <f t="shared" si="15"/>
        <v>258.18318208940593</v>
      </c>
      <c r="Q82" s="83">
        <f t="shared" si="15"/>
        <v>269.47977935206154</v>
      </c>
      <c r="R82" s="83">
        <f t="shared" si="15"/>
        <v>272.50602018584243</v>
      </c>
      <c r="S82" s="83">
        <f t="shared" si="15"/>
        <v>277.76041481765145</v>
      </c>
      <c r="T82" s="83">
        <f t="shared" si="15"/>
        <v>285.16259146398863</v>
      </c>
      <c r="U82" s="83">
        <f t="shared" si="15"/>
        <v>268.61263937667064</v>
      </c>
      <c r="V82" s="83">
        <f t="shared" si="15"/>
        <v>210.31041176936515</v>
      </c>
      <c r="W82" s="83">
        <f t="shared" si="15"/>
        <v>227.95449125393236</v>
      </c>
      <c r="X82" s="83">
        <f t="shared" si="15"/>
        <v>227.77933405914851</v>
      </c>
    </row>
    <row r="84" spans="1:24" s="84" customFormat="1" ht="20.25" x14ac:dyDescent="0.3">
      <c r="A84" s="84" t="s">
        <v>174</v>
      </c>
    </row>
    <row r="85" spans="1:24" ht="18" x14ac:dyDescent="0.25">
      <c r="A85" s="81" t="s">
        <v>118</v>
      </c>
    </row>
    <row r="86" spans="1:24" x14ac:dyDescent="0.2">
      <c r="A86" s="27" t="s">
        <v>170</v>
      </c>
    </row>
    <row r="88" spans="1:24" x14ac:dyDescent="0.2">
      <c r="A88" s="26" t="s">
        <v>120</v>
      </c>
      <c r="B88" s="82" t="s">
        <v>121</v>
      </c>
      <c r="C88" s="82" t="s">
        <v>122</v>
      </c>
      <c r="D88" s="82" t="s">
        <v>123</v>
      </c>
      <c r="E88" s="82" t="s">
        <v>124</v>
      </c>
      <c r="F88" s="82" t="s">
        <v>125</v>
      </c>
      <c r="G88" s="82" t="s">
        <v>126</v>
      </c>
      <c r="H88" s="82" t="s">
        <v>127</v>
      </c>
      <c r="I88" s="82" t="s">
        <v>128</v>
      </c>
      <c r="J88" s="82" t="s">
        <v>129</v>
      </c>
      <c r="K88" s="82" t="s">
        <v>130</v>
      </c>
      <c r="L88" s="82" t="s">
        <v>131</v>
      </c>
      <c r="M88" s="82" t="s">
        <v>132</v>
      </c>
      <c r="N88" s="82" t="s">
        <v>133</v>
      </c>
      <c r="O88" s="82" t="s">
        <v>134</v>
      </c>
      <c r="P88" s="82" t="s">
        <v>135</v>
      </c>
      <c r="Q88" s="82" t="s">
        <v>136</v>
      </c>
      <c r="R88" s="82" t="s">
        <v>137</v>
      </c>
      <c r="S88" s="82" t="s">
        <v>138</v>
      </c>
      <c r="T88" s="82" t="s">
        <v>139</v>
      </c>
      <c r="U88" s="82" t="s">
        <v>140</v>
      </c>
      <c r="V88" s="82" t="s">
        <v>141</v>
      </c>
      <c r="W88" s="82" t="s">
        <v>142</v>
      </c>
      <c r="X88" s="82" t="s">
        <v>143</v>
      </c>
    </row>
    <row r="89" spans="1:24" x14ac:dyDescent="0.2">
      <c r="A89" s="26" t="s">
        <v>79</v>
      </c>
      <c r="B89" s="83">
        <v>69.212768501985295</v>
      </c>
      <c r="C89" s="83">
        <v>69.212768501985295</v>
      </c>
      <c r="D89" s="83">
        <v>68.192224122022907</v>
      </c>
      <c r="E89" s="83">
        <v>73.853712956899798</v>
      </c>
      <c r="F89" s="83">
        <v>78.0445562278897</v>
      </c>
      <c r="G89" s="83">
        <v>81.208832688679706</v>
      </c>
      <c r="H89" s="83">
        <v>86.0071682680327</v>
      </c>
      <c r="I89" s="83">
        <v>89.914583672975098</v>
      </c>
      <c r="J89" s="83">
        <v>94.040987308325299</v>
      </c>
      <c r="K89" s="83">
        <v>101.512153018535</v>
      </c>
      <c r="L89" s="83">
        <v>109.183662224038</v>
      </c>
      <c r="M89" s="83">
        <v>115.324094525134</v>
      </c>
      <c r="N89" s="83">
        <v>113.75694343914699</v>
      </c>
      <c r="O89" s="83">
        <v>111.10798334007499</v>
      </c>
      <c r="P89" s="83">
        <v>115.60838835492299</v>
      </c>
      <c r="Q89" s="83">
        <v>124.426533905575</v>
      </c>
      <c r="R89" s="83">
        <v>131.206295279758</v>
      </c>
      <c r="S89" s="83">
        <v>136.948963487741</v>
      </c>
      <c r="T89" s="83">
        <v>141.37230470925601</v>
      </c>
      <c r="U89" s="83">
        <v>142.33705912624799</v>
      </c>
      <c r="V89" s="83">
        <v>131.618093017392</v>
      </c>
      <c r="W89" s="83">
        <v>131.60362304974501</v>
      </c>
      <c r="X89" s="83">
        <v>135.090446002877</v>
      </c>
    </row>
    <row r="90" spans="1:24" x14ac:dyDescent="0.2">
      <c r="A90" s="26" t="s">
        <v>80</v>
      </c>
      <c r="B90" s="83">
        <v>108.997760696638</v>
      </c>
      <c r="C90" s="83">
        <v>108.997760696638</v>
      </c>
      <c r="D90" s="83">
        <v>107.593518970757</v>
      </c>
      <c r="E90" s="83">
        <v>109.16504597246799</v>
      </c>
      <c r="F90" s="83">
        <v>112.429981027811</v>
      </c>
      <c r="G90" s="83">
        <v>108.881976484314</v>
      </c>
      <c r="H90" s="83">
        <v>109.70891911285101</v>
      </c>
      <c r="I90" s="83">
        <v>117.019082610656</v>
      </c>
      <c r="J90" s="83">
        <v>126.272410631377</v>
      </c>
      <c r="K90" s="83">
        <v>131.74080445764</v>
      </c>
      <c r="L90" s="83">
        <v>126.035802368399</v>
      </c>
      <c r="M90" s="83">
        <v>133.189532637436</v>
      </c>
      <c r="N90" s="83">
        <v>139.14139933665999</v>
      </c>
      <c r="O90" s="83">
        <v>143.03379046983301</v>
      </c>
      <c r="P90" s="83">
        <v>146.58834650992401</v>
      </c>
      <c r="Q90" s="83">
        <v>155.377521015301</v>
      </c>
      <c r="R90" s="83">
        <v>165.025899945818</v>
      </c>
      <c r="S90" s="83">
        <v>174.389973446613</v>
      </c>
      <c r="T90" s="83">
        <v>177.43236185606301</v>
      </c>
      <c r="U90" s="83">
        <v>175.42737945560299</v>
      </c>
      <c r="V90" s="83">
        <v>158.60150675353199</v>
      </c>
      <c r="W90" s="83">
        <v>150.34277001040499</v>
      </c>
      <c r="X90" s="83">
        <v>161.620339316056</v>
      </c>
    </row>
    <row r="91" spans="1:24" x14ac:dyDescent="0.2">
      <c r="A91" s="26" t="s">
        <v>147</v>
      </c>
      <c r="B91" s="83">
        <v>178.21052919862399</v>
      </c>
      <c r="C91" s="83">
        <v>178.21052919862399</v>
      </c>
      <c r="D91" s="83">
        <v>175.78574309278</v>
      </c>
      <c r="E91" s="83">
        <v>183.018758929368</v>
      </c>
      <c r="F91" s="83">
        <v>190.47453725570099</v>
      </c>
      <c r="G91" s="83">
        <v>190.090809172993</v>
      </c>
      <c r="H91" s="83">
        <v>195.71608738088301</v>
      </c>
      <c r="I91" s="83">
        <v>206.933666283631</v>
      </c>
      <c r="J91" s="83">
        <v>220.31339793970201</v>
      </c>
      <c r="K91" s="83">
        <v>233.252957476175</v>
      </c>
      <c r="L91" s="83">
        <v>235.21946459243699</v>
      </c>
      <c r="M91" s="83">
        <v>248.51362716257</v>
      </c>
      <c r="N91" s="83">
        <v>252.89834277580701</v>
      </c>
      <c r="O91" s="83">
        <v>254.14177380990699</v>
      </c>
      <c r="P91" s="83">
        <v>262.19673486484697</v>
      </c>
      <c r="Q91" s="83">
        <v>279.80405492087601</v>
      </c>
      <c r="R91" s="83">
        <v>296.23219522557503</v>
      </c>
      <c r="S91" s="83">
        <v>311.338936934353</v>
      </c>
      <c r="T91" s="83">
        <v>318.804666565319</v>
      </c>
      <c r="U91" s="83">
        <v>317.76443858185098</v>
      </c>
      <c r="V91" s="83">
        <v>290.21959977092303</v>
      </c>
      <c r="W91" s="83">
        <v>281.94639306014898</v>
      </c>
      <c r="X91" s="83">
        <v>296.71078531893301</v>
      </c>
    </row>
    <row r="92" spans="1:24" x14ac:dyDescent="0.2">
      <c r="A92" t="s">
        <v>148</v>
      </c>
    </row>
    <row r="93" spans="1:24" x14ac:dyDescent="0.2">
      <c r="A93" t="s">
        <v>149</v>
      </c>
    </row>
    <row r="94" spans="1:24" x14ac:dyDescent="0.2">
      <c r="A94" t="s">
        <v>150</v>
      </c>
    </row>
    <row r="95" spans="1:24" x14ac:dyDescent="0.2">
      <c r="A95" t="s">
        <v>171</v>
      </c>
    </row>
    <row r="97" spans="1:24" ht="18" x14ac:dyDescent="0.25">
      <c r="A97" s="81" t="s">
        <v>152</v>
      </c>
    </row>
    <row r="98" spans="1:24" x14ac:dyDescent="0.2">
      <c r="A98" s="27" t="s">
        <v>172</v>
      </c>
    </row>
    <row r="100" spans="1:24" x14ac:dyDescent="0.2">
      <c r="A100" s="26" t="s">
        <v>120</v>
      </c>
      <c r="B100" s="82" t="s">
        <v>121</v>
      </c>
      <c r="C100" s="82" t="s">
        <v>122</v>
      </c>
      <c r="D100" s="82" t="s">
        <v>123</v>
      </c>
      <c r="E100" s="82" t="s">
        <v>124</v>
      </c>
      <c r="F100" s="82" t="s">
        <v>125</v>
      </c>
      <c r="G100" s="82" t="s">
        <v>126</v>
      </c>
      <c r="H100" s="82" t="s">
        <v>127</v>
      </c>
      <c r="I100" s="82" t="s">
        <v>128</v>
      </c>
      <c r="J100" s="82" t="s">
        <v>129</v>
      </c>
      <c r="K100" s="82" t="s">
        <v>130</v>
      </c>
      <c r="L100" s="82" t="s">
        <v>131</v>
      </c>
      <c r="M100" s="82" t="s">
        <v>132</v>
      </c>
      <c r="N100" s="82" t="s">
        <v>133</v>
      </c>
      <c r="O100" s="82" t="s">
        <v>134</v>
      </c>
      <c r="P100" s="82" t="s">
        <v>135</v>
      </c>
      <c r="Q100" s="82" t="s">
        <v>136</v>
      </c>
      <c r="R100" s="82" t="s">
        <v>137</v>
      </c>
      <c r="S100" s="82" t="s">
        <v>138</v>
      </c>
      <c r="T100" s="82" t="s">
        <v>139</v>
      </c>
      <c r="U100" s="82" t="s">
        <v>140</v>
      </c>
      <c r="V100" s="82" t="s">
        <v>141</v>
      </c>
      <c r="W100" s="82" t="s">
        <v>142</v>
      </c>
      <c r="X100" s="82" t="s">
        <v>143</v>
      </c>
    </row>
    <row r="101" spans="1:24" x14ac:dyDescent="0.2">
      <c r="A101" s="26" t="s">
        <v>79</v>
      </c>
      <c r="B101" s="83">
        <v>0.34329017576535598</v>
      </c>
      <c r="C101" s="83">
        <v>0.34329017576535598</v>
      </c>
      <c r="D101" s="83">
        <v>6.8193565440000006E-2</v>
      </c>
      <c r="E101" s="83">
        <v>5.66240366741321E-2</v>
      </c>
      <c r="F101" s="83">
        <v>0.13917743479450201</v>
      </c>
      <c r="G101" s="83">
        <v>0.18817814433101199</v>
      </c>
      <c r="H101" s="83">
        <v>0.18675465428513799</v>
      </c>
      <c r="I101" s="83">
        <v>0.17602282270426001</v>
      </c>
      <c r="J101" s="83">
        <v>0.19017135938204699</v>
      </c>
      <c r="K101" s="83">
        <v>0.20683062201941299</v>
      </c>
      <c r="L101" s="83">
        <v>0.19758563199903301</v>
      </c>
      <c r="M101" s="83">
        <v>0.16939656088886601</v>
      </c>
      <c r="N101" s="83">
        <v>0.16948077930319999</v>
      </c>
      <c r="O101" s="83">
        <v>0.16298700460468701</v>
      </c>
      <c r="P101" s="83">
        <v>0.16145926935820701</v>
      </c>
      <c r="Q101" s="83">
        <v>0.18739353142496801</v>
      </c>
      <c r="R101" s="83">
        <v>0.226145418203302</v>
      </c>
      <c r="S101" s="83">
        <v>0.229822574800051</v>
      </c>
      <c r="T101" s="83">
        <v>0.23728660889630099</v>
      </c>
      <c r="U101" s="83">
        <v>0.26552112280114398</v>
      </c>
      <c r="V101" s="83">
        <v>0.22716594573202101</v>
      </c>
      <c r="W101" s="83">
        <v>0.24221204320897599</v>
      </c>
      <c r="X101" s="83">
        <v>0.25237572800220898</v>
      </c>
    </row>
    <row r="102" spans="1:24" x14ac:dyDescent="0.2">
      <c r="A102" s="26" t="s">
        <v>80</v>
      </c>
      <c r="B102" s="83">
        <v>0.1085417553</v>
      </c>
      <c r="C102" s="83">
        <v>0.1085417553</v>
      </c>
      <c r="D102" s="83">
        <v>7.1335079309999994E-2</v>
      </c>
      <c r="E102" s="83">
        <v>8.0623378110000005E-2</v>
      </c>
      <c r="F102" s="83">
        <v>0.11453785827</v>
      </c>
      <c r="G102" s="83">
        <v>0.13832612709299999</v>
      </c>
      <c r="H102" s="83">
        <v>0.102007857666</v>
      </c>
      <c r="I102" s="83">
        <v>0.114909862485</v>
      </c>
      <c r="J102" s="83">
        <v>7.3631906996999993E-2</v>
      </c>
      <c r="K102" s="83">
        <v>8.0995382325000004E-2</v>
      </c>
      <c r="L102" s="83">
        <v>6.5678892081000001E-2</v>
      </c>
      <c r="M102" s="83">
        <v>5.7019930736999999E-2</v>
      </c>
      <c r="N102" s="83">
        <v>8.9365547402999998E-2</v>
      </c>
      <c r="O102" s="83">
        <v>7.3235523701999997E-2</v>
      </c>
      <c r="P102" s="83">
        <v>6.8669234171999993E-2</v>
      </c>
      <c r="Q102" s="83">
        <v>7.3064390000000007E-2</v>
      </c>
      <c r="R102" s="83">
        <v>7.8982628274000002E-2</v>
      </c>
      <c r="S102" s="83">
        <v>6.0984248654999997E-2</v>
      </c>
      <c r="T102" s="83">
        <v>7.5652995890999997E-2</v>
      </c>
      <c r="U102" s="83">
        <v>6.6798516939000005E-2</v>
      </c>
      <c r="V102" s="83">
        <v>2.1622781795999999E-2</v>
      </c>
      <c r="W102" s="83">
        <v>1.9430554374E-2</v>
      </c>
      <c r="X102" s="83">
        <v>7.5179378175000006E-2</v>
      </c>
    </row>
    <row r="103" spans="1:24" x14ac:dyDescent="0.2">
      <c r="A103" s="26" t="s">
        <v>147</v>
      </c>
      <c r="B103" s="83">
        <v>0.45183193106535602</v>
      </c>
      <c r="C103" s="83">
        <v>0.45183193106535602</v>
      </c>
      <c r="D103" s="83">
        <v>0.13952864475000001</v>
      </c>
      <c r="E103" s="83">
        <v>0.13724741478413199</v>
      </c>
      <c r="F103" s="83">
        <v>0.25371529306450202</v>
      </c>
      <c r="G103" s="83">
        <v>0.326504271424012</v>
      </c>
      <c r="H103" s="83">
        <v>0.288762511951138</v>
      </c>
      <c r="I103" s="83">
        <v>0.29093268518926002</v>
      </c>
      <c r="J103" s="83">
        <v>0.263803266379047</v>
      </c>
      <c r="K103" s="83">
        <v>0.28782600434441302</v>
      </c>
      <c r="L103" s="83">
        <v>0.26326452408003298</v>
      </c>
      <c r="M103" s="83">
        <v>0.226416491625866</v>
      </c>
      <c r="N103" s="83">
        <v>0.2588463267062</v>
      </c>
      <c r="O103" s="83">
        <v>0.236222528306687</v>
      </c>
      <c r="P103" s="83">
        <v>0.230128503530207</v>
      </c>
      <c r="Q103" s="83">
        <v>0.26045792142496799</v>
      </c>
      <c r="R103" s="83">
        <v>0.30512804647730202</v>
      </c>
      <c r="S103" s="83">
        <v>0.29080682345505099</v>
      </c>
      <c r="T103" s="83">
        <v>0.31293960478730098</v>
      </c>
      <c r="U103" s="83">
        <v>0.332319639740144</v>
      </c>
      <c r="V103" s="83">
        <v>0.248788727528021</v>
      </c>
      <c r="W103" s="83">
        <v>0.26164259758297598</v>
      </c>
      <c r="X103" s="83">
        <v>0.32755510617720901</v>
      </c>
    </row>
    <row r="104" spans="1:24" x14ac:dyDescent="0.2">
      <c r="A104" t="s">
        <v>148</v>
      </c>
    </row>
    <row r="105" spans="1:24" x14ac:dyDescent="0.2">
      <c r="A105" t="s">
        <v>149</v>
      </c>
    </row>
    <row r="106" spans="1:24" x14ac:dyDescent="0.2">
      <c r="A106" t="s">
        <v>150</v>
      </c>
    </row>
    <row r="107" spans="1:24" x14ac:dyDescent="0.2">
      <c r="A107" t="s">
        <v>173</v>
      </c>
    </row>
    <row r="109" spans="1:24" x14ac:dyDescent="0.2">
      <c r="A109" s="87" t="s">
        <v>179</v>
      </c>
    </row>
    <row r="110" spans="1:24" s="26" customFormat="1" x14ac:dyDescent="0.2">
      <c r="A110" s="26" t="str">
        <f>A100</f>
        <v>Category</v>
      </c>
      <c r="B110" s="26" t="str">
        <f t="shared" ref="B110:X110" si="16">B100</f>
        <v>Base year</v>
      </c>
      <c r="C110" s="26" t="str">
        <f t="shared" si="16"/>
        <v>1990</v>
      </c>
      <c r="D110" s="26" t="str">
        <f t="shared" si="16"/>
        <v>1991</v>
      </c>
      <c r="E110" s="26" t="str">
        <f t="shared" si="16"/>
        <v>1992</v>
      </c>
      <c r="F110" s="26" t="str">
        <f t="shared" si="16"/>
        <v>1993</v>
      </c>
      <c r="G110" s="26" t="str">
        <f t="shared" si="16"/>
        <v>1994</v>
      </c>
      <c r="H110" s="26" t="str">
        <f t="shared" si="16"/>
        <v>1995</v>
      </c>
      <c r="I110" s="26" t="str">
        <f t="shared" si="16"/>
        <v>1996</v>
      </c>
      <c r="J110" s="26" t="str">
        <f t="shared" si="16"/>
        <v>1997</v>
      </c>
      <c r="K110" s="26" t="str">
        <f t="shared" si="16"/>
        <v>1998</v>
      </c>
      <c r="L110" s="26" t="str">
        <f t="shared" si="16"/>
        <v>1999</v>
      </c>
      <c r="M110" s="26" t="str">
        <f t="shared" si="16"/>
        <v>2000</v>
      </c>
      <c r="N110" s="26" t="str">
        <f t="shared" si="16"/>
        <v>2001</v>
      </c>
      <c r="O110" s="26" t="str">
        <f t="shared" si="16"/>
        <v>2002</v>
      </c>
      <c r="P110" s="26" t="str">
        <f t="shared" si="16"/>
        <v>2003</v>
      </c>
      <c r="Q110" s="26" t="str">
        <f t="shared" si="16"/>
        <v>2004</v>
      </c>
      <c r="R110" s="26" t="str">
        <f t="shared" si="16"/>
        <v>2005</v>
      </c>
      <c r="S110" s="26" t="str">
        <f t="shared" si="16"/>
        <v>2006</v>
      </c>
      <c r="T110" s="26" t="str">
        <f t="shared" si="16"/>
        <v>2007</v>
      </c>
      <c r="U110" s="26" t="str">
        <f t="shared" si="16"/>
        <v>2008</v>
      </c>
      <c r="V110" s="26" t="str">
        <f t="shared" si="16"/>
        <v>2009</v>
      </c>
      <c r="W110" s="26" t="str">
        <f t="shared" si="16"/>
        <v>2010</v>
      </c>
      <c r="X110" s="26" t="str">
        <f t="shared" si="16"/>
        <v>2011</v>
      </c>
    </row>
    <row r="111" spans="1:24" x14ac:dyDescent="0.2">
      <c r="A111" s="26" t="str">
        <f>A101</f>
        <v>Aviation</v>
      </c>
      <c r="B111" s="86">
        <f t="shared" ref="B111:X111" si="17">B89+B101</f>
        <v>69.556058677750656</v>
      </c>
      <c r="C111" s="83">
        <f t="shared" si="17"/>
        <v>69.556058677750656</v>
      </c>
      <c r="D111" s="83">
        <f t="shared" si="17"/>
        <v>68.260417687462905</v>
      </c>
      <c r="E111" s="83">
        <f t="shared" si="17"/>
        <v>73.910336993573935</v>
      </c>
      <c r="F111" s="83">
        <f t="shared" si="17"/>
        <v>78.183733662684205</v>
      </c>
      <c r="G111" s="83">
        <f t="shared" si="17"/>
        <v>81.397010833010725</v>
      </c>
      <c r="H111" s="83">
        <f t="shared" si="17"/>
        <v>86.193922922317839</v>
      </c>
      <c r="I111" s="83">
        <f t="shared" si="17"/>
        <v>90.090606495679353</v>
      </c>
      <c r="J111" s="83">
        <f t="shared" si="17"/>
        <v>94.231158667707348</v>
      </c>
      <c r="K111" s="83">
        <f t="shared" si="17"/>
        <v>101.71898364055441</v>
      </c>
      <c r="L111" s="83">
        <f t="shared" si="17"/>
        <v>109.38124785603704</v>
      </c>
      <c r="M111" s="83">
        <f t="shared" si="17"/>
        <v>115.49349108602287</v>
      </c>
      <c r="N111" s="83">
        <f t="shared" si="17"/>
        <v>113.92642421845019</v>
      </c>
      <c r="O111" s="83">
        <f t="shared" si="17"/>
        <v>111.27097034467968</v>
      </c>
      <c r="P111" s="83">
        <f t="shared" si="17"/>
        <v>115.7698476242812</v>
      </c>
      <c r="Q111" s="83">
        <f t="shared" si="17"/>
        <v>124.61392743699997</v>
      </c>
      <c r="R111" s="83">
        <f t="shared" si="17"/>
        <v>131.43244069796128</v>
      </c>
      <c r="S111" s="83">
        <f t="shared" si="17"/>
        <v>137.17878606254104</v>
      </c>
      <c r="T111" s="83">
        <f t="shared" si="17"/>
        <v>141.60959131815233</v>
      </c>
      <c r="U111" s="83">
        <f t="shared" si="17"/>
        <v>142.60258024904914</v>
      </c>
      <c r="V111" s="83">
        <f t="shared" si="17"/>
        <v>131.84525896312402</v>
      </c>
      <c r="W111" s="83">
        <f t="shared" si="17"/>
        <v>131.84583509295399</v>
      </c>
      <c r="X111" s="83">
        <f t="shared" si="17"/>
        <v>135.34282173087922</v>
      </c>
    </row>
    <row r="112" spans="1:24" x14ac:dyDescent="0.2">
      <c r="A112" s="26" t="str">
        <f>A102</f>
        <v>Marine</v>
      </c>
      <c r="B112" s="86">
        <f t="shared" ref="B112:X112" si="18">B90+B102</f>
        <v>109.10630245193799</v>
      </c>
      <c r="C112" s="83">
        <f t="shared" si="18"/>
        <v>109.10630245193799</v>
      </c>
      <c r="D112" s="83">
        <f t="shared" si="18"/>
        <v>107.66485405006701</v>
      </c>
      <c r="E112" s="83">
        <f t="shared" si="18"/>
        <v>109.245669350578</v>
      </c>
      <c r="F112" s="83">
        <f t="shared" si="18"/>
        <v>112.54451888608099</v>
      </c>
      <c r="G112" s="83">
        <f t="shared" si="18"/>
        <v>109.02030261140699</v>
      </c>
      <c r="H112" s="83">
        <f t="shared" si="18"/>
        <v>109.810926970517</v>
      </c>
      <c r="I112" s="83">
        <f t="shared" si="18"/>
        <v>117.13399247314101</v>
      </c>
      <c r="J112" s="83">
        <f t="shared" si="18"/>
        <v>126.34604253837399</v>
      </c>
      <c r="K112" s="83">
        <f t="shared" si="18"/>
        <v>131.821799839965</v>
      </c>
      <c r="L112" s="83">
        <f t="shared" si="18"/>
        <v>126.10148126048</v>
      </c>
      <c r="M112" s="83">
        <f t="shared" si="18"/>
        <v>133.246552568173</v>
      </c>
      <c r="N112" s="83">
        <f t="shared" si="18"/>
        <v>139.23076488406298</v>
      </c>
      <c r="O112" s="83">
        <f t="shared" si="18"/>
        <v>143.10702599353502</v>
      </c>
      <c r="P112" s="83">
        <f t="shared" si="18"/>
        <v>146.65701574409601</v>
      </c>
      <c r="Q112" s="83">
        <f t="shared" si="18"/>
        <v>155.45058540530101</v>
      </c>
      <c r="R112" s="83">
        <f t="shared" si="18"/>
        <v>165.10488257409199</v>
      </c>
      <c r="S112" s="83">
        <f t="shared" si="18"/>
        <v>174.45095769526799</v>
      </c>
      <c r="T112" s="83">
        <f t="shared" si="18"/>
        <v>177.50801485195402</v>
      </c>
      <c r="U112" s="83">
        <f t="shared" si="18"/>
        <v>175.49417797254199</v>
      </c>
      <c r="V112" s="83">
        <f t="shared" si="18"/>
        <v>158.62312953532799</v>
      </c>
      <c r="W112" s="83">
        <f t="shared" si="18"/>
        <v>150.36220056477899</v>
      </c>
      <c r="X112" s="83">
        <f t="shared" si="18"/>
        <v>161.695518694231</v>
      </c>
    </row>
    <row r="113" spans="1:24" x14ac:dyDescent="0.2">
      <c r="A113" s="26" t="str">
        <f>A103</f>
        <v>Total</v>
      </c>
      <c r="B113" s="86">
        <f t="shared" ref="B113:X113" si="19">B91+B103</f>
        <v>178.66236112968934</v>
      </c>
      <c r="C113" s="83">
        <f t="shared" si="19"/>
        <v>178.66236112968934</v>
      </c>
      <c r="D113" s="83">
        <f t="shared" si="19"/>
        <v>175.92527173752998</v>
      </c>
      <c r="E113" s="83">
        <f t="shared" si="19"/>
        <v>183.15600634415213</v>
      </c>
      <c r="F113" s="83">
        <f t="shared" si="19"/>
        <v>190.72825254876548</v>
      </c>
      <c r="G113" s="83">
        <f t="shared" si="19"/>
        <v>190.417313444417</v>
      </c>
      <c r="H113" s="83">
        <f t="shared" si="19"/>
        <v>196.00484989283416</v>
      </c>
      <c r="I113" s="83">
        <f t="shared" si="19"/>
        <v>207.22459896882026</v>
      </c>
      <c r="J113" s="83">
        <f t="shared" si="19"/>
        <v>220.57720120608107</v>
      </c>
      <c r="K113" s="83">
        <f t="shared" si="19"/>
        <v>233.54078348051942</v>
      </c>
      <c r="L113" s="83">
        <f t="shared" si="19"/>
        <v>235.48272911651702</v>
      </c>
      <c r="M113" s="83">
        <f t="shared" si="19"/>
        <v>248.74004365419586</v>
      </c>
      <c r="N113" s="83">
        <f t="shared" si="19"/>
        <v>253.1571891025132</v>
      </c>
      <c r="O113" s="83">
        <f t="shared" si="19"/>
        <v>254.37799633821368</v>
      </c>
      <c r="P113" s="83">
        <f t="shared" si="19"/>
        <v>262.42686336837716</v>
      </c>
      <c r="Q113" s="83">
        <f t="shared" si="19"/>
        <v>280.06451284230099</v>
      </c>
      <c r="R113" s="83">
        <f t="shared" si="19"/>
        <v>296.53732327205233</v>
      </c>
      <c r="S113" s="83">
        <f t="shared" si="19"/>
        <v>311.62974375780806</v>
      </c>
      <c r="T113" s="83">
        <f t="shared" si="19"/>
        <v>319.11760617010628</v>
      </c>
      <c r="U113" s="83">
        <f t="shared" si="19"/>
        <v>318.09675822159113</v>
      </c>
      <c r="V113" s="83">
        <f t="shared" si="19"/>
        <v>290.46838849845102</v>
      </c>
      <c r="W113" s="83">
        <f t="shared" si="19"/>
        <v>282.20803565773195</v>
      </c>
      <c r="X113" s="83">
        <f t="shared" si="19"/>
        <v>297.03834042511022</v>
      </c>
    </row>
    <row r="114" spans="1:24" x14ac:dyDescent="0.2">
      <c r="A114" t="str">
        <f>A104</f>
        <v>Source: UNFCCC Data Interface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Emission_CO2TOT1</vt:lpstr>
      <vt:lpstr>bound</vt:lpstr>
      <vt:lpstr>EmisNonEU</vt:lpstr>
      <vt:lpstr>HR</vt:lpstr>
      <vt:lpstr>IS</vt:lpstr>
      <vt:lpstr>NO</vt:lpstr>
      <vt:lpstr>CH</vt:lpstr>
      <vt:lpstr>EU28</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dc:creator>
  <cp:lastModifiedBy>Amit Kanudia</cp:lastModifiedBy>
  <dcterms:created xsi:type="dcterms:W3CDTF">2008-06-05T16:51:18Z</dcterms:created>
  <dcterms:modified xsi:type="dcterms:W3CDTF">2020-04-22T08:48:35Z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63425898551940.9</vt:lpwstr>
  </property>
</Properties>
</file>