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Objects="placeholders" codeName="ThisWorkbook"/>
  <mc:AlternateContent xmlns:mc="http://schemas.openxmlformats.org/markup-compatibility/2006">
    <mc:Choice Requires="x15">
      <x15ac:absPath xmlns:x15ac="http://schemas.microsoft.com/office/spreadsheetml/2010/11/ac" url="C:\Users\cattonw\git\TIMES-NZ-Model-Files-tidyup\TIMES-NZ\"/>
    </mc:Choice>
  </mc:AlternateContent>
  <xr:revisionPtr revIDLastSave="0" documentId="13_ncr:1_{18905498-1175-408F-8A53-CB52315E5917}" xr6:coauthVersionLast="47" xr6:coauthVersionMax="47" xr10:uidLastSave="{00000000-0000-0000-0000-000000000000}"/>
  <bookViews>
    <workbookView xWindow="-120" yWindow="-120" windowWidth="51840" windowHeight="21120" tabRatio="732" activeTab="5" xr2:uid="{00000000-000D-0000-FFFF-FFFF00000000}"/>
  </bookViews>
  <sheets>
    <sheet name="Documentation" sheetId="165" r:id="rId1"/>
    <sheet name="EB1" sheetId="133" r:id="rId2"/>
    <sheet name="RES_PRI" sheetId="135" r:id="rId3"/>
    <sheet name="Pri_COA" sheetId="132" r:id="rId4"/>
    <sheet name="Pri_GAS" sheetId="136" r:id="rId5"/>
    <sheet name="Pri_OIL" sheetId="137" r:id="rId6"/>
    <sheet name="Pri_RNW" sheetId="161" r:id="rId7"/>
    <sheet name="Pri_BIO" sheetId="164" r:id="rId8"/>
    <sheet name="Pri_H2" sheetId="158" r:id="rId9"/>
    <sheet name="SUP_H2" sheetId="163" r:id="rId10"/>
    <sheet name="Con_REF" sheetId="147" r:id="rId11"/>
    <sheet name="TOTCO2" sheetId="153" r:id="rId12"/>
    <sheet name="Coal" sheetId="154" r:id="rId13"/>
    <sheet name="Gas" sheetId="155" r:id="rId14"/>
    <sheet name="Oil" sheetId="156" r:id="rId15"/>
    <sheet name="Other Primary Energy" sheetId="157" r:id="rId16"/>
  </sheets>
  <externalReferences>
    <externalReference r:id="rId17"/>
    <externalReference r:id="rId18"/>
    <externalReference r:id="rId1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1" i="136" l="1"/>
  <c r="M61" i="164" l="1"/>
  <c r="I17" i="132" l="1"/>
  <c r="I18" i="132"/>
  <c r="I19" i="132"/>
  <c r="I20" i="132"/>
  <c r="I21" i="132"/>
  <c r="I16" i="132"/>
  <c r="P14" i="136"/>
  <c r="P15" i="136"/>
  <c r="P16" i="136"/>
  <c r="P17" i="136"/>
  <c r="P18" i="136"/>
  <c r="P19" i="136"/>
  <c r="P20" i="136"/>
  <c r="P13" i="136"/>
  <c r="P21" i="137"/>
  <c r="P22" i="137"/>
  <c r="P23" i="137"/>
  <c r="P24" i="137"/>
  <c r="P25" i="137"/>
  <c r="P26" i="137"/>
  <c r="P27" i="137"/>
  <c r="P28" i="137"/>
  <c r="P29" i="137"/>
  <c r="P30" i="137"/>
  <c r="P31" i="137"/>
  <c r="P32" i="137"/>
  <c r="P33" i="137"/>
  <c r="P34" i="137"/>
  <c r="P35" i="137"/>
  <c r="P36" i="137"/>
  <c r="P37" i="137"/>
  <c r="P38" i="137"/>
  <c r="P39" i="137"/>
  <c r="P40" i="137"/>
  <c r="P41" i="137"/>
  <c r="P42" i="137"/>
  <c r="P20" i="137"/>
  <c r="O19" i="161"/>
  <c r="O20" i="161"/>
  <c r="O21" i="161"/>
  <c r="O22" i="161"/>
  <c r="O23" i="161"/>
  <c r="O18" i="161"/>
  <c r="I24" i="164"/>
  <c r="I25" i="164"/>
  <c r="I26" i="164"/>
  <c r="I27" i="164"/>
  <c r="I28" i="164"/>
  <c r="I29" i="164"/>
  <c r="I30" i="164"/>
  <c r="I31" i="164"/>
  <c r="I32" i="164"/>
  <c r="I33" i="164"/>
  <c r="I34" i="164"/>
  <c r="I35" i="164"/>
  <c r="I36" i="164"/>
  <c r="I37" i="164"/>
  <c r="I38" i="164"/>
  <c r="I39" i="164"/>
  <c r="I40" i="164"/>
  <c r="I41" i="164"/>
  <c r="I42" i="164"/>
  <c r="I43" i="164"/>
  <c r="I44" i="164"/>
  <c r="I45" i="164"/>
  <c r="I23" i="164"/>
  <c r="H36" i="164"/>
  <c r="H35" i="164"/>
  <c r="H34" i="164"/>
  <c r="H33" i="164"/>
  <c r="H32" i="164"/>
  <c r="Q12" i="147"/>
  <c r="Z7" i="163"/>
  <c r="Z8" i="163"/>
  <c r="Z9" i="163"/>
  <c r="Z10" i="163"/>
  <c r="Z11" i="163"/>
  <c r="Z12" i="163"/>
  <c r="Z13" i="163"/>
  <c r="Z14" i="163"/>
  <c r="Z15" i="163"/>
  <c r="Z16" i="163"/>
  <c r="Z17" i="163"/>
  <c r="Z18" i="163"/>
  <c r="Z19" i="163"/>
  <c r="Z20" i="163"/>
  <c r="Z21" i="163"/>
  <c r="Z22" i="163"/>
  <c r="Z23" i="163"/>
  <c r="Z24" i="163"/>
  <c r="Z25" i="163"/>
  <c r="Z26" i="163"/>
  <c r="Z27" i="163"/>
  <c r="Z28" i="163"/>
  <c r="Z6" i="163"/>
  <c r="T66" i="164"/>
  <c r="U66" i="164"/>
  <c r="V66" i="164"/>
  <c r="W66" i="164"/>
  <c r="X66" i="164"/>
  <c r="T67" i="164"/>
  <c r="U67" i="164"/>
  <c r="V67" i="164"/>
  <c r="W67" i="164"/>
  <c r="X67" i="164"/>
  <c r="T68" i="164"/>
  <c r="U68" i="164"/>
  <c r="V68" i="164"/>
  <c r="W68" i="164"/>
  <c r="X68" i="164"/>
  <c r="T69" i="164"/>
  <c r="U69" i="164"/>
  <c r="V69" i="164"/>
  <c r="W69" i="164"/>
  <c r="X69" i="164"/>
  <c r="T73" i="164"/>
  <c r="U73" i="164"/>
  <c r="V73" i="164"/>
  <c r="W73" i="164"/>
  <c r="X73" i="164"/>
  <c r="T74" i="164"/>
  <c r="U74" i="164"/>
  <c r="V74" i="164"/>
  <c r="W74" i="164"/>
  <c r="X74" i="164"/>
  <c r="T75" i="164"/>
  <c r="U75" i="164"/>
  <c r="V75" i="164"/>
  <c r="W75" i="164"/>
  <c r="X75" i="164"/>
  <c r="T76" i="164"/>
  <c r="U76" i="164"/>
  <c r="V76" i="164"/>
  <c r="W76" i="164"/>
  <c r="X76" i="164"/>
  <c r="N7" i="136"/>
  <c r="G13" i="153" l="1"/>
  <c r="G12" i="153"/>
  <c r="O5" i="147"/>
  <c r="H6" i="163"/>
  <c r="H7" i="163"/>
  <c r="H8" i="163"/>
  <c r="H9" i="163"/>
  <c r="H10" i="163"/>
  <c r="H11" i="163"/>
  <c r="H12" i="163"/>
  <c r="H13" i="163"/>
  <c r="H14" i="163"/>
  <c r="H15" i="163"/>
  <c r="H16" i="163"/>
  <c r="H5" i="163"/>
  <c r="G8" i="164"/>
  <c r="G9" i="164"/>
  <c r="G10" i="164"/>
  <c r="G11" i="164"/>
  <c r="G12" i="164"/>
  <c r="G13" i="164"/>
  <c r="G14" i="164"/>
  <c r="G15" i="164"/>
  <c r="G16" i="164"/>
  <c r="G17" i="164"/>
  <c r="G7" i="164"/>
  <c r="M6" i="161"/>
  <c r="M7" i="161"/>
  <c r="M8" i="161"/>
  <c r="M9" i="161"/>
  <c r="M10" i="161"/>
  <c r="M11" i="161"/>
  <c r="M12" i="161"/>
  <c r="M5" i="161"/>
  <c r="N6" i="137"/>
  <c r="N7" i="137"/>
  <c r="N8" i="137"/>
  <c r="N9" i="137"/>
  <c r="N10" i="137"/>
  <c r="N11" i="137"/>
  <c r="N12" i="137"/>
  <c r="N5" i="137"/>
  <c r="N6" i="136"/>
  <c r="N5" i="136"/>
  <c r="G10" i="132"/>
  <c r="G9" i="132"/>
  <c r="I18" i="136"/>
  <c r="I17" i="136"/>
  <c r="K17" i="136" s="1"/>
  <c r="I13" i="136"/>
  <c r="I14" i="136" s="1"/>
  <c r="I15" i="136" s="1"/>
  <c r="I16" i="136" s="1"/>
  <c r="P6" i="137"/>
  <c r="I19" i="136" l="1"/>
  <c r="F60" i="164" l="1"/>
  <c r="D52" i="164" l="1"/>
  <c r="D24" i="164"/>
  <c r="X41" i="164" l="1"/>
  <c r="X33" i="164" l="1"/>
  <c r="X34" i="164"/>
  <c r="X35" i="164"/>
  <c r="X32" i="164"/>
  <c r="N61" i="164" l="1"/>
  <c r="O61" i="164"/>
  <c r="P61" i="164"/>
  <c r="Q61" i="164"/>
  <c r="U24" i="163" l="1"/>
  <c r="U23" i="163"/>
  <c r="D77" i="164" l="1"/>
  <c r="B77" i="164"/>
  <c r="AJ76" i="164"/>
  <c r="S76" i="164"/>
  <c r="J76" i="164"/>
  <c r="I76" i="164"/>
  <c r="H76" i="164"/>
  <c r="G76" i="164"/>
  <c r="F76" i="164"/>
  <c r="E76" i="164"/>
  <c r="C76" i="164"/>
  <c r="S75" i="164"/>
  <c r="C75" i="164"/>
  <c r="S74" i="164"/>
  <c r="C74" i="164"/>
  <c r="S73" i="164"/>
  <c r="C73" i="164"/>
  <c r="C77" i="164" s="1"/>
  <c r="S69" i="164"/>
  <c r="S68" i="164"/>
  <c r="C68" i="164"/>
  <c r="S67" i="164"/>
  <c r="C67" i="164"/>
  <c r="S66" i="164"/>
  <c r="C66" i="164"/>
  <c r="AA57" i="164"/>
  <c r="AA56" i="164"/>
  <c r="AC48" i="164"/>
  <c r="AB47" i="164"/>
  <c r="L43" i="164"/>
  <c r="K43" i="164"/>
  <c r="K42" i="164"/>
  <c r="K41" i="164"/>
  <c r="K40" i="164"/>
  <c r="D40" i="164"/>
  <c r="K39" i="164"/>
  <c r="D39" i="164"/>
  <c r="K38" i="164"/>
  <c r="D38" i="164"/>
  <c r="AH37" i="164"/>
  <c r="AH40" i="164" s="1"/>
  <c r="K37" i="164"/>
  <c r="AA36" i="164"/>
  <c r="K36" i="164"/>
  <c r="J36" i="164"/>
  <c r="D36" i="164"/>
  <c r="B66" i="164" s="1"/>
  <c r="AA35" i="164"/>
  <c r="K35" i="164"/>
  <c r="J35" i="164"/>
  <c r="D35" i="164"/>
  <c r="AA34" i="164"/>
  <c r="K34" i="164"/>
  <c r="J34" i="164"/>
  <c r="D34" i="164"/>
  <c r="B68" i="164" s="1"/>
  <c r="AA33" i="164"/>
  <c r="K33" i="164"/>
  <c r="J33" i="164"/>
  <c r="D33" i="164"/>
  <c r="B67" i="164" s="1"/>
  <c r="AA32" i="164"/>
  <c r="L32" i="164"/>
  <c r="K32" i="164"/>
  <c r="J32" i="164"/>
  <c r="AA31" i="164"/>
  <c r="L31" i="164"/>
  <c r="K31" i="164"/>
  <c r="D31" i="164"/>
  <c r="B31" i="164"/>
  <c r="AA30" i="164"/>
  <c r="L30" i="164"/>
  <c r="K30" i="164"/>
  <c r="D30" i="164"/>
  <c r="B30" i="164"/>
  <c r="AA29" i="164"/>
  <c r="L29" i="164"/>
  <c r="K29" i="164"/>
  <c r="D29" i="164"/>
  <c r="B29" i="164"/>
  <c r="AH28" i="164"/>
  <c r="AH30" i="164" s="1"/>
  <c r="AA28" i="164"/>
  <c r="L28" i="164"/>
  <c r="K28" i="164"/>
  <c r="D28" i="164"/>
  <c r="AA27" i="164"/>
  <c r="L27" i="164"/>
  <c r="K27" i="164"/>
  <c r="D27" i="164"/>
  <c r="B27" i="164"/>
  <c r="B28" i="164" s="1"/>
  <c r="AA26" i="164"/>
  <c r="L26" i="164"/>
  <c r="K26" i="164"/>
  <c r="D26" i="164"/>
  <c r="B26" i="164"/>
  <c r="AA25" i="164"/>
  <c r="L25" i="164"/>
  <c r="K25" i="164"/>
  <c r="D25" i="164"/>
  <c r="B25" i="164"/>
  <c r="AA24" i="164"/>
  <c r="L24" i="164"/>
  <c r="K24" i="164"/>
  <c r="B24" i="164"/>
  <c r="AA23" i="164"/>
  <c r="L23" i="164"/>
  <c r="K23" i="164"/>
  <c r="D23" i="164"/>
  <c r="B23" i="164"/>
  <c r="AA22" i="164"/>
  <c r="AA21" i="164"/>
  <c r="AH20" i="164"/>
  <c r="AH22" i="164" s="1"/>
  <c r="Z14" i="164"/>
  <c r="AA58" i="164" l="1"/>
  <c r="AA61" i="164" s="1"/>
  <c r="AC49" i="164"/>
  <c r="AA53" i="164" s="1"/>
  <c r="AA37" i="164"/>
  <c r="AH39" i="164"/>
  <c r="AH23" i="164"/>
  <c r="AH31" i="164"/>
  <c r="G43" i="163"/>
  <c r="H43" i="163" s="1"/>
  <c r="AG42" i="163"/>
  <c r="AA60" i="164" l="1"/>
  <c r="AA51" i="164"/>
  <c r="AE36" i="163"/>
  <c r="AE38" i="163" s="1"/>
  <c r="AD36" i="163"/>
  <c r="AD38" i="163" s="1"/>
  <c r="AC36" i="163"/>
  <c r="AC38" i="163" s="1"/>
  <c r="AA12" i="163"/>
  <c r="U12" i="163"/>
  <c r="AA11" i="163"/>
  <c r="U11" i="163"/>
  <c r="AA10" i="163"/>
  <c r="U10" i="163"/>
  <c r="AA9" i="163"/>
  <c r="U9" i="163"/>
  <c r="AA8" i="163"/>
  <c r="U8" i="163"/>
  <c r="AA7" i="163"/>
  <c r="U7" i="163"/>
  <c r="AA6" i="163"/>
  <c r="U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R18" i="161" s="1"/>
  <c r="D2" i="161"/>
  <c r="C2" i="161"/>
  <c r="J5" i="161" s="1"/>
  <c r="B2" i="161"/>
  <c r="Q20" i="161" l="1"/>
  <c r="Q23" i="161"/>
  <c r="R23" i="161"/>
  <c r="Q22" i="161"/>
  <c r="O12" i="161"/>
  <c r="O10" i="161"/>
  <c r="Q21" i="161"/>
  <c r="J20" i="161"/>
  <c r="R21" i="161"/>
  <c r="O5" i="161"/>
  <c r="O7" i="161"/>
  <c r="O9" i="161"/>
  <c r="J18" i="161"/>
  <c r="R20" i="161"/>
  <c r="Q18" i="161"/>
  <c r="J21" i="161"/>
  <c r="J22" i="161"/>
  <c r="J19" i="161"/>
  <c r="O6" i="161"/>
  <c r="O8" i="161"/>
  <c r="O11" i="161"/>
  <c r="Q19" i="161"/>
  <c r="R22" i="161"/>
  <c r="R19" i="161"/>
  <c r="N38" i="132"/>
  <c r="N37" i="132"/>
  <c r="N33" i="132" s="1"/>
  <c r="F13" i="158" l="1"/>
  <c r="E13" i="158"/>
  <c r="E16" i="147" l="1"/>
  <c r="E15" i="147"/>
  <c r="E14" i="147"/>
  <c r="E13" i="147"/>
  <c r="E17" i="147" l="1"/>
  <c r="G49" i="132"/>
  <c r="I12" i="153"/>
  <c r="D12" i="153"/>
  <c r="B2" i="137"/>
  <c r="B2" i="136"/>
  <c r="B2" i="132"/>
  <c r="E3" i="137"/>
  <c r="E4" i="137"/>
  <c r="E5" i="137"/>
  <c r="E6" i="137"/>
  <c r="E7" i="137"/>
  <c r="E8" i="137"/>
  <c r="F2" i="137"/>
  <c r="E2" i="137"/>
  <c r="P7" i="137"/>
  <c r="P8" i="137"/>
  <c r="P9" i="137"/>
  <c r="P10" i="137"/>
  <c r="P11" i="137"/>
  <c r="P12" i="137"/>
  <c r="P5" i="137"/>
  <c r="K12" i="137"/>
  <c r="D24" i="137" s="1"/>
  <c r="D23" i="137"/>
  <c r="K10" i="137"/>
  <c r="D22" i="137" s="1"/>
  <c r="K9" i="137"/>
  <c r="D21" i="137" s="1"/>
  <c r="K8" i="137"/>
  <c r="D20" i="137" s="1"/>
  <c r="K7" i="137"/>
  <c r="D19" i="137" s="1"/>
  <c r="F2" i="136"/>
  <c r="E2" i="136"/>
  <c r="D2" i="136"/>
  <c r="C2" i="136"/>
  <c r="F2" i="132"/>
  <c r="E3" i="132"/>
  <c r="E2" i="132"/>
  <c r="K21" i="132" s="1"/>
  <c r="D3" i="132"/>
  <c r="D2" i="132"/>
  <c r="C2" i="132"/>
  <c r="C3" i="132"/>
  <c r="K5" i="136" l="1"/>
  <c r="K18" i="136"/>
  <c r="S18" i="136"/>
  <c r="S13" i="136"/>
  <c r="P6" i="136"/>
  <c r="R17" i="136"/>
  <c r="P5" i="136"/>
  <c r="R18" i="136"/>
  <c r="R13" i="136"/>
  <c r="S17" i="136"/>
  <c r="S14" i="136"/>
  <c r="R16" i="136"/>
  <c r="R15" i="136"/>
  <c r="S19" i="136"/>
  <c r="R19" i="136"/>
  <c r="S16" i="136"/>
  <c r="R14" i="136"/>
  <c r="S15" i="136"/>
  <c r="S34" i="137"/>
  <c r="R34" i="137"/>
  <c r="R35" i="137"/>
  <c r="S35" i="137"/>
  <c r="R37" i="137"/>
  <c r="V48" i="137"/>
  <c r="D31" i="137"/>
  <c r="C38" i="137"/>
  <c r="C37" i="137"/>
  <c r="C36" i="137"/>
  <c r="C35" i="137"/>
  <c r="C34" i="137"/>
  <c r="C33" i="137"/>
  <c r="I10" i="132"/>
  <c r="D30" i="137"/>
  <c r="D29" i="137"/>
  <c r="D28" i="137"/>
  <c r="D27" i="137"/>
  <c r="D26" i="137"/>
  <c r="S29" i="137"/>
  <c r="S24" i="137"/>
  <c r="R42" i="137"/>
  <c r="S40" i="137"/>
  <c r="R27" i="137"/>
  <c r="S39" i="137"/>
  <c r="R39" i="137"/>
  <c r="S26" i="137"/>
  <c r="S30" i="137"/>
  <c r="R26" i="137"/>
  <c r="R30" i="137"/>
  <c r="R29" i="137"/>
  <c r="S23" i="137"/>
  <c r="R23" i="137"/>
  <c r="S22" i="137"/>
  <c r="S38" i="137"/>
  <c r="R22" i="137"/>
  <c r="R32" i="137"/>
  <c r="R38" i="137"/>
  <c r="R25" i="137"/>
  <c r="S42" i="137"/>
  <c r="R24" i="137"/>
  <c r="S27" i="137"/>
  <c r="R40" i="137"/>
  <c r="S32" i="137"/>
  <c r="S21" i="137"/>
  <c r="S31" i="137"/>
  <c r="S37" i="137"/>
  <c r="S25" i="137"/>
  <c r="S28" i="137"/>
  <c r="R28" i="137"/>
  <c r="S41" i="137"/>
  <c r="R41" i="137"/>
  <c r="S33" i="137"/>
  <c r="R33" i="137"/>
  <c r="R21" i="137"/>
  <c r="R31" i="137"/>
  <c r="L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T12" i="147"/>
  <c r="E11" i="147"/>
  <c r="G2" i="147"/>
  <c r="E2" i="147"/>
  <c r="S12" i="147" s="1"/>
  <c r="L17" i="132"/>
  <c r="F32" i="132"/>
  <c r="I20" i="137"/>
  <c r="B16" i="132"/>
  <c r="D17" i="132" s="1"/>
  <c r="C2" i="137"/>
  <c r="I36" i="137"/>
  <c r="I27" i="137"/>
  <c r="K33" i="137" s="1"/>
  <c r="B31" i="137" s="1"/>
  <c r="B20" i="132"/>
  <c r="B18" i="132"/>
  <c r="D19" i="132" s="1"/>
  <c r="B36" i="132" s="1"/>
  <c r="D9" i="132"/>
  <c r="N32" i="132"/>
  <c r="E32" i="132"/>
  <c r="L20" i="132"/>
  <c r="L18" i="132"/>
  <c r="K16" i="132"/>
  <c r="K18" i="132"/>
  <c r="L16" i="132"/>
  <c r="M8" i="133" l="1"/>
  <c r="E14" i="133"/>
  <c r="G8" i="133"/>
  <c r="U8" i="133"/>
  <c r="S14" i="133"/>
  <c r="L14" i="133"/>
  <c r="E8" i="133"/>
  <c r="I14" i="133"/>
  <c r="O14" i="133"/>
  <c r="L8" i="133"/>
  <c r="T14" i="133"/>
  <c r="D25" i="137"/>
  <c r="C32" i="137"/>
  <c r="K37" i="137"/>
  <c r="B33" i="137" s="1"/>
  <c r="K38" i="137"/>
  <c r="B34" i="137" s="1"/>
  <c r="K39" i="137"/>
  <c r="B35" i="137" s="1"/>
  <c r="K40" i="137"/>
  <c r="B36" i="137" s="1"/>
  <c r="K41" i="137"/>
  <c r="K42" i="137"/>
  <c r="B38" i="137" s="1"/>
  <c r="K36" i="137"/>
  <c r="B32" i="137" s="1"/>
  <c r="K28" i="137"/>
  <c r="B26" i="137" s="1"/>
  <c r="K31" i="137"/>
  <c r="B29" i="137" s="1"/>
  <c r="K27" i="137"/>
  <c r="B25" i="137" s="1"/>
  <c r="K29" i="137"/>
  <c r="B27" i="137" s="1"/>
  <c r="K30" i="137"/>
  <c r="B28" i="137" s="1"/>
  <c r="K32" i="137"/>
  <c r="D18" i="137"/>
  <c r="K22" i="137"/>
  <c r="B20" i="137" s="1"/>
  <c r="K20" i="137"/>
  <c r="B18" i="137" s="1"/>
  <c r="K24" i="137"/>
  <c r="B22" i="137" s="1"/>
  <c r="K21" i="137"/>
  <c r="K23" i="137"/>
  <c r="B21" i="137" s="1"/>
  <c r="K25" i="137"/>
  <c r="K26" i="137"/>
  <c r="B24" i="137" s="1"/>
  <c r="D21" i="132"/>
  <c r="B38" i="132" s="1"/>
  <c r="D20" i="132"/>
  <c r="B37" i="132" s="1"/>
  <c r="F17" i="137"/>
  <c r="O8" i="133"/>
  <c r="M14" i="133"/>
  <c r="V7" i="133"/>
  <c r="N8" i="133"/>
  <c r="J14" i="133"/>
  <c r="K20" i="132"/>
  <c r="I8" i="133"/>
  <c r="V13" i="133"/>
  <c r="J8" i="133"/>
  <c r="H8" i="133"/>
  <c r="U14" i="133"/>
  <c r="D8" i="133"/>
  <c r="V10" i="133"/>
  <c r="V12" i="133"/>
  <c r="F8" i="133"/>
  <c r="K14" i="133"/>
  <c r="K8" i="133"/>
  <c r="B12" i="147"/>
  <c r="T8" i="133"/>
  <c r="S8" i="133"/>
  <c r="H14" i="133"/>
  <c r="N14" i="133"/>
  <c r="D14" i="133"/>
  <c r="V11" i="133"/>
  <c r="S20" i="137"/>
  <c r="V6" i="133"/>
  <c r="S36" i="137"/>
  <c r="F14" i="133"/>
  <c r="F12" i="147"/>
  <c r="B34" i="132"/>
  <c r="G14" i="133"/>
  <c r="E17" i="137"/>
  <c r="I9" i="132"/>
  <c r="L19" i="132"/>
  <c r="K19" i="132"/>
  <c r="R36" i="137"/>
  <c r="U48" i="137"/>
  <c r="R20" i="137"/>
  <c r="V5" i="133"/>
  <c r="D33" i="132"/>
  <c r="C37" i="132"/>
  <c r="D35" i="132"/>
  <c r="D18" i="132"/>
  <c r="D16" i="132"/>
  <c r="B33" i="132" s="1"/>
  <c r="K17" i="132"/>
  <c r="B23" i="137" l="1"/>
  <c r="I54" i="137"/>
  <c r="B37" i="137"/>
  <c r="I68" i="137"/>
  <c r="B30" i="137"/>
  <c r="I61"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O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DAAD8EFE-912E-48A6-B0FD-677CFC88671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6BE555C8-9157-4148-A253-295AF95C55F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EFE5856F-D37B-4654-B428-60DDF82A034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9B1E8CE9-2428-443E-8A22-0FD8A2CD5AB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FD485D13-670E-4845-8BF4-FF696160E0D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T10" authorId="2" shapeId="0" xr:uid="{F1A0876A-1F30-4912-80C0-76ABE980570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0" authorId="1" shapeId="0" xr:uid="{78DDF4D4-4360-4C58-9CAE-71E16B71A120}">
      <text>
        <r>
          <rPr>
            <b/>
            <sz val="8"/>
            <color indexed="81"/>
            <rFont val="Tahoma"/>
            <family val="2"/>
          </rPr>
          <t>Amit Kanudia:</t>
        </r>
        <r>
          <rPr>
            <sz val="8"/>
            <color indexed="81"/>
            <rFont val="Tahoma"/>
            <family val="2"/>
          </rPr>
          <t xml:space="preserve">
Needed only when one wants to override the VEDA default assignment
</t>
        </r>
      </text>
    </comment>
    <comment ref="V10" authorId="2" shapeId="0" xr:uid="{0E85BDFB-7F9D-4788-8100-12739D47524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1" authorId="2" shapeId="0" xr:uid="{A723A9AB-48C2-488D-8EFC-3431867D398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T17"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7"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V17"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8"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6"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6"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S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T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U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Suleimenov Bakytzhan</author>
    <author>Chiraag Ishwar</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O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0" authorId="3"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3"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4"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U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W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<sst xmlns="http://schemas.openxmlformats.org/spreadsheetml/2006/main" count="2789" uniqueCount="801">
  <si>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</si>
  <si>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</si>
  <si>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</si>
  <si>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</si>
  <si>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</si>
  <si>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</si>
  <si>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</si>
  <si>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</si>
  <si>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</si>
  <si>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</si>
  <si>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</si>
  <si>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</si>
  <si>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</si>
  <si>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</si>
  <si>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</si>
  <si>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</si>
  <si>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</si>
  <si>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</si>
  <si>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</si>
  <si>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</si>
  <si>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</si>
  <si>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</si>
  <si>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</si>
  <si>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</si>
  <si>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</si>
  <si>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</si>
  <si>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</si>
  <si>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</si>
  <si>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</si>
  <si>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</si>
  <si>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</si>
  <si>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</si>
  <si>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</si>
  <si>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</si>
  <si>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</si>
  <si>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</si>
  <si>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</si>
  <si>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</si>
  <si>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</si>
  <si>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</si>
  <si>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</si>
  <si>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</si>
  <si>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</si>
  <si>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</si>
  <si>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</si>
  <si>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</si>
  <si>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</si>
  <si>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</si>
  <si>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</si>
  <si>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</si>
  <si>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</si>
  <si>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</si>
  <si>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</si>
  <si>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</si>
  <si>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</si>
  <si>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</si>
  <si>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</si>
  <si>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</si>
  <si>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</si>
  <si>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</si>
  <si>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</si>
  <si>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</si>
  <si>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</si>
  <si>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</si>
  <si>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</si>
  <si>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</si>
  <si>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</si>
  <si>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</si>
  <si>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</si>
  <si>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</si>
  <si>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</si>
  <si>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</si>
  <si>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</si>
  <si>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</si>
  <si>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</si>
  <si>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</si>
  <si>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</si>
  <si>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</si>
  <si>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</si>
  <si>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</si>
  <si>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</si>
  <si>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</si>
  <si>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</si>
  <si>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</si>
  <si>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</si>
  <si>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</si>
  <si>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</si>
  <si>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</si>
  <si>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</si>
  <si>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</si>
  <si>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</si>
  <si>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</si>
  <si>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</si>
  <si>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</si>
  <si>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</si>
  <si>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</si>
  <si>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</si>
  <si>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</si>
  <si>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</si>
  <si>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</si>
  <si>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</si>
  <si>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</si>
  <si>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</si>
  <si>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</si>
  <si>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</si>
  <si>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</si>
  <si>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</si>
  <si>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</si>
  <si>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</si>
  <si>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</si>
  <si>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</si>
  <si>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</si>
  <si>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</si>
  <si>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</si>
  <si>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</si>
  <si>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</si>
  <si>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</si>
  <si>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</si>
  <si>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</si>
  <si>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</si>
  <si>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</si>
  <si>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</si>
  <si>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</si>
  <si>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</si>
  <si>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</si>
  <si>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</si>
  <si>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</si>
  <si>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</si>
  <si>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</si>
  <si>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</si>
  <si>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</si>
  <si>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</si>
  <si>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</si>
  <si>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</si>
  <si>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</si>
  <si>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</si>
  <si>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</si>
  <si>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</si>
  <si>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</si>
  <si>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</si>
  <si>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</si>
  <si>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</si>
  <si>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</si>
  <si>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</si>
  <si>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</si>
  <si>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</si>
  <si>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</si>
  <si>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</si>
  <si>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</si>
  <si>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</si>
  <si>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</si>
  <si>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</si>
  <si>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</si>
  <si>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</si>
  <si>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</si>
  <si>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</si>
  <si>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</si>
  <si>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</si>
  <si>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</si>
  <si>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</si>
  <si>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</si>
  <si>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</si>
  <si>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</si>
  <si>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</si>
  <si>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</si>
  <si>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</si>
  <si>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</si>
  <si>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</si>
  <si>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</si>
  <si>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</si>
  <si>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</si>
  <si>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</si>
  <si>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</si>
  <si>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</si>
  <si>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</si>
  <si>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</si>
  <si>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</si>
  <si>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</si>
  <si>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</si>
  <si>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</si>
  <si>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</si>
  <si>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</si>
  <si>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</si>
  <si>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</si>
  <si>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</si>
  <si>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</si>
  <si>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</si>
  <si>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</si>
  <si>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</si>
  <si>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</si>
  <si>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</si>
  <si>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</si>
  <si>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</si>
  <si>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</si>
  <si>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</si>
  <si>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</si>
  <si>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</si>
  <si>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</si>
  <si>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</si>
  <si>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</si>
  <si>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</si>
  <si>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</si>
  <si>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</si>
  <si>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</si>
  <si>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</si>
  <si>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</si>
  <si>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</si>
  <si>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</si>
  <si>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</si>
  <si>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</si>
  <si>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</si>
  <si>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</si>
  <si>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</si>
  <si>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</si>
  <si>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</si>
  <si>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</si>
  <si>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</si>
  <si>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</si>
  <si>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</si>
  <si>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</si>
  <si>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</si>
  <si>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</si>
  <si>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</si>
  <si>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</si>
  <si>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</si>
  <si>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</si>
  <si>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</si>
  <si>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</si>
  <si>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</si>
  <si>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</si>
  <si>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</si>
  <si>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</si>
  <si>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</si>
  <si>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</si>
  <si>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</si>
  <si>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</si>
  <si>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</si>
  <si>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</si>
  <si>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</si>
  <si>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</si>
  <si>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</si>
  <si>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</si>
  <si>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</si>
  <si>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</si>
  <si>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</si>
  <si>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</si>
  <si>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</si>
  <si>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</si>
  <si>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</si>
  <si>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</si>
  <si>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</si>
  <si>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</si>
  <si>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</si>
  <si>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</si>
  <si>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</si>
  <si>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</si>
  <si>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</si>
  <si>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</si>
  <si>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</si>
  <si>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</si>
  <si>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</si>
  <si>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</si>
  <si>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</si>
  <si>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</si>
  <si>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</si>
  <si>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</si>
  <si>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</si>
  <si>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</si>
  <si>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</si>
  <si>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</si>
  <si>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</si>
  <si>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</si>
  <si>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</si>
  <si>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</si>
  <si>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</si>
  <si>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</si>
  <si>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</si>
  <si>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</si>
  <si>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</si>
  <si>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</si>
  <si>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</si>
  <si>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</si>
  <si>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</si>
  <si>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</si>
  <si>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</si>
  <si>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</si>
  <si>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</si>
  <si>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</si>
  <si>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</si>
  <si>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</si>
  <si>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</si>
  <si>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</si>
  <si>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</si>
  <si>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</si>
  <si>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</si>
  <si>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</si>
  <si>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</si>
  <si>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</si>
  <si>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</si>
  <si>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</si>
  <si>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</si>
  <si>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</si>
  <si>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</si>
  <si>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</si>
  <si>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</si>
  <si>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</si>
  <si>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</si>
  <si>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</si>
  <si>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</si>
  <si>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</si>
  <si>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</si>
  <si>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</si>
  <si>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</si>
  <si>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</si>
  <si>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</si>
  <si>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</si>
  <si>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</si>
  <si>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</si>
  <si>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</si>
  <si>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</si>
  <si>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</si>
  <si>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</si>
  <si>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</si>
  <si>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</si>
  <si>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</si>
  <si>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</si>
  <si>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</si>
  <si>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</si>
  <si>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</si>
  <si>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</si>
  <si>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</si>
  <si>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</si>
  <si>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</si>
  <si>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</si>
  <si>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</si>
  <si>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</si>
  <si>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</si>
  <si>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</si>
  <si>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</si>
  <si>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</si>
  <si>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</si>
  <si>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</si>
  <si>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</si>
  <si>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</si>
  <si>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</si>
  <si>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</si>
  <si>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</si>
  <si>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</si>
  <si>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</si>
  <si>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</si>
  <si>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</si>
  <si>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</si>
  <si>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</si>
  <si>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</si>
  <si>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</si>
  <si>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</si>
  <si>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</si>
  <si>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</si>
  <si>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</si>
  <si>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</si>
  <si>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</si>
  <si>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</si>
  <si>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</si>
  <si>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</si>
  <si>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</si>
  <si>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</si>
  <si>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</si>
  <si>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</si>
  <si>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</si>
  <si>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</si>
  <si>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</si>
  <si>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</si>
  <si>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</si>
  <si>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</si>
  <si>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</si>
  <si>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</si>
  <si>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</si>
  <si>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</si>
  <si>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</si>
  <si>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</si>
  <si>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</si>
  <si>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</si>
  <si>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</si>
  <si>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</si>
  <si>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</si>
  <si>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</si>
  <si>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</si>
  <si>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</si>
  <si>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</si>
  <si>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</si>
  <si>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</si>
  <si>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</si>
  <si>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</si>
  <si>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</si>
  <si>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</si>
  <si>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</si>
  <si>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</si>
  <si>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</si>
  <si>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</si>
  <si>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</si>
  <si>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</si>
  <si>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</si>
  <si>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</si>
  <si>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</si>
  <si>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</si>
  <si>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</si>
  <si>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</si>
  <si>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</si>
  <si>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</si>
  <si>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</si>
  <si>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</si>
  <si>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</si>
  <si>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</si>
  <si>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</si>
  <si>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</si>
  <si>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</si>
  <si>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</si>
  <si>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</si>
  <si>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</si>
  <si>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</si>
  <si>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</si>
  <si>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</si>
  <si>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</si>
  <si>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</si>
  <si>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</si>
  <si>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</si>
  <si>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</si>
  <si>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</si>
  <si>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</si>
  <si>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</si>
  <si>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</si>
  <si>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</si>
  <si>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</si>
  <si>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</si>
  <si>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</si>
  <si>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</si>
  <si>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</si>
  <si>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</si>
  <si>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</si>
  <si>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</si>
  <si>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</si>
  <si>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</si>
  <si>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</si>
  <si>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</si>
  <si>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</si>
  <si>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</si>
  <si>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</si>
  <si>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</si>
  <si>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</si>
  <si>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</si>
  <si>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</si>
  <si>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</si>
  <si>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</si>
  <si>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</si>
  <si>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</si>
  <si>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</si>
  <si>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</si>
  <si>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</si>
  <si>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</si>
  <si>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</si>
  <si>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</si>
  <si>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</si>
  <si>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</si>
  <si>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</si>
  <si>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</si>
  <si>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</si>
  <si>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</si>
  <si>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</si>
  <si>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</si>
  <si>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</si>
  <si>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</si>
  <si>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</si>
  <si>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</si>
  <si>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</si>
  <si>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</si>
  <si>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</si>
  <si>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</si>
  <si>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</si>
  <si>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</si>
  <si>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</si>
  <si>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</si>
  <si>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</si>
  <si>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</si>
  <si>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</si>
  <si>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</si>
  <si>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</si>
  <si>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</si>
  <si>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</si>
  <si>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</si>
  <si>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</si>
  <si>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</si>
  <si>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</si>
  <si>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</si>
  <si>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</si>
  <si>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</si>
  <si>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</si>
  <si>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</si>
  <si>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</si>
  <si>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</si>
  <si>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</si>
  <si>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</si>
  <si>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</si>
  <si>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</si>
  <si>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</si>
  <si>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</si>
  <si>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</si>
  <si>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</si>
  <si>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</si>
  <si>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</si>
  <si>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</si>
  <si>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</si>
  <si>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</si>
  <si>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</si>
  <si>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</si>
  <si>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</si>
  <si>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</si>
  <si>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</si>
  <si>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</si>
  <si>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</si>
  <si>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</si>
  <si>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</si>
  <si>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</si>
  <si>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</si>
  <si>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</si>
  <si>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</si>
  <si>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</si>
  <si>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</si>
  <si>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</si>
  <si>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</si>
  <si>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</si>
  <si>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</si>
  <si>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</si>
  <si>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</si>
  <si>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</si>
  <si>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</si>
  <si>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</si>
  <si>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</si>
  <si>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</si>
  <si>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</si>
  <si>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</si>
  <si>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</si>
  <si>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</si>
  <si>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</si>
  <si>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</si>
  <si>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</si>
  <si>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</si>
  <si>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</si>
  <si>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</si>
  <si>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</si>
  <si>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</si>
  <si>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</si>
  <si>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</si>
  <si>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</si>
  <si>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</si>
  <si>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</si>
  <si>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</si>
  <si>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</si>
  <si>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</si>
  <si>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</si>
  <si>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</si>
  <si>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</si>
  <si>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</si>
  <si>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</si>
  <si>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</si>
  <si>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</si>
  <si>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</si>
  <si>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</si>
  <si>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</si>
  <si>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</si>
  <si>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</si>
  <si>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</si>
  <si>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</si>
  <si>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</si>
  <si>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</si>
  <si>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</si>
  <si>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</si>
  <si>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</si>
  <si>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</si>
  <si>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</si>
  <si>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</si>
  <si>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</si>
  <si>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</si>
  <si>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</si>
  <si>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</si>
  <si>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</si>
  <si>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</si>
  <si>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</si>
  <si>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</si>
  <si>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</si>
  <si>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</si>
  <si>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</si>
  <si>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</si>
  <si>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</si>
  <si>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</si>
  <si>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</si>
  <si>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</si>
  <si>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</si>
  <si>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</si>
  <si>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</si>
  <si>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</si>
  <si>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</si>
  <si>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</si>
  <si>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</si>
  <si>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</si>
  <si>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</si>
  <si>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</si>
  <si>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</si>
  <si>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</si>
  <si>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</si>
  <si>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</si>
  <si>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</si>
  <si>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</si>
  <si>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</si>
  <si>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</si>
  <si>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</si>
  <si>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</si>
  <si>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</si>
  <si>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</si>
  <si>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</si>
  <si>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</si>
  <si>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</si>
  <si>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</si>
  <si>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</si>
  <si>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</si>
  <si>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</si>
  <si>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</si>
  <si>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</si>
  <si>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</si>
  <si>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</si>
  <si>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</si>
  <si>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</si>
  <si>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</si>
  <si>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</si>
  <si>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</si>
  <si>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</si>
  <si>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</si>
  <si>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</si>
  <si>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</si>
  <si>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</si>
  <si>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</si>
  <si>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</si>
  <si>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</si>
  <si>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</si>
  <si>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</si>
  <si>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</si>
  <si>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</si>
  <si>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</si>
  <si>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</si>
  <si>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</si>
  <si>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</si>
  <si>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</si>
  <si>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</si>
  <si>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</si>
  <si>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</si>
  <si>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</si>
  <si>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</si>
  <si>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</si>
  <si>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</si>
  <si>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</si>
  <si>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</si>
  <si>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</si>
  <si>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</si>
  <si>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</si>
  <si>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</si>
  <si>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</si>
  <si>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</si>
  <si>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</si>
  <si>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</si>
  <si>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</si>
  <si>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</si>
  <si>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</si>
  <si>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</si>
  <si>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</si>
  <si>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</si>
  <si>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</si>
  <si>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</si>
  <si>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</si>
  <si>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</si>
  <si>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</si>
  <si>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</si>
  <si>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</si>
  <si>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</si>
  <si>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</si>
  <si>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</si>
  <si>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</si>
  <si>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</si>
  <si>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</si>
  <si>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</si>
  <si>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</si>
  <si>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</si>
  <si>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</si>
  <si>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</si>
  <si>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</si>
  <si>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</si>
  <si>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</si>
  <si>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</si>
  <si>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</si>
  <si>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</si>
  <si>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</si>
  <si>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</si>
  <si>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</si>
  <si>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</si>
  <si>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</si>
  <si>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</si>
  <si>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</si>
  <si>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</si>
  <si>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</si>
  <si>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</si>
  <si>
    <t>EB1: Energy balance (deprecated)</t>
  </si>
  <si>
    <t>RES_PRI: Reference energy system</t>
  </si>
  <si>
    <t>Pri_COA: Coal supply commodity and process definitions</t>
  </si>
  <si>
    <t>Pri_GAS: Fossil gas supply commodity and process definitions</t>
  </si>
  <si>
    <t>Pri_OIL: Oil supply commodity and process definitions</t>
  </si>
  <si>
    <t>Pri_RNW: Renewable electricity resource supply commodity and process definitions</t>
  </si>
  <si>
    <t>Pri_H2: Deprecated</t>
  </si>
  <si>
    <t>SUP_H2: Hydrogen supply commodity and process defintions</t>
  </si>
  <si>
    <t>Con_REF: Oil refinery process definitions</t>
  </si>
  <si>
    <t>TOTCO2: Primary fuel emissions data</t>
  </si>
  <si>
    <t>Coal: Reference data</t>
  </si>
  <si>
    <t>Gas: Reference data</t>
  </si>
  <si>
    <t>Oil: Referece data</t>
  </si>
  <si>
    <t>Other Primary Energy: Reference data</t>
  </si>
  <si>
    <t xml:space="preserve">Workbook: South Island Primary Fuel Supply </t>
  </si>
  <si>
    <t>* Sector</t>
  </si>
  <si>
    <t>* Subsector</t>
  </si>
  <si>
    <t>* Fuel</t>
  </si>
  <si>
    <t>* Enduse</t>
  </si>
  <si>
    <t>Primary Fuel Supply</t>
  </si>
  <si>
    <t>Biomass/Biofuels</t>
  </si>
  <si>
    <t>* OLD CommDesc</t>
  </si>
  <si>
    <t>* Technology</t>
  </si>
  <si>
    <t>* OLD TechDesc</t>
  </si>
  <si>
    <t>Mining - Coal Bituminous</t>
  </si>
  <si>
    <t>Mining - Coal Lignite</t>
  </si>
  <si>
    <t>Import - Coal Bituminous</t>
  </si>
  <si>
    <t>Import - Coal Lignite</t>
  </si>
  <si>
    <t>Export - Coal Bituminous</t>
  </si>
  <si>
    <t>Export - Coal Lignite</t>
  </si>
  <si>
    <t>Coal Lignite</t>
  </si>
  <si>
    <t>OILD</t>
  </si>
  <si>
    <t>OILI</t>
  </si>
  <si>
    <t>Crude Oil (domestic)</t>
  </si>
  <si>
    <t>Crude Oil (imported)</t>
  </si>
  <si>
    <t>Other fuels from refinery</t>
  </si>
  <si>
    <t>Petroleum</t>
  </si>
  <si>
    <t>IMPDID</t>
  </si>
  <si>
    <t>IMPDIJ</t>
  </si>
  <si>
    <t>LNG</t>
  </si>
  <si>
    <t>GASCO2</t>
  </si>
  <si>
    <t>Gas emissions</t>
  </si>
  <si>
    <t>Mining - Natural Gas Tranche 1</t>
  </si>
  <si>
    <t>Gas production - step 1</t>
  </si>
  <si>
    <t>MINNGA2</t>
  </si>
  <si>
    <t>Mining - Natural Gas Tranche 2</t>
  </si>
  <si>
    <t>Gas production - step 2</t>
  </si>
  <si>
    <t>MINNGA3</t>
  </si>
  <si>
    <t>Mining - Natural Gas Tranche 3</t>
  </si>
  <si>
    <t>Gas production - step 3</t>
  </si>
  <si>
    <t>MINNGA4</t>
  </si>
  <si>
    <t>Mining - Natural Gas Tranche 4</t>
  </si>
  <si>
    <t>Gas production - step 4</t>
  </si>
  <si>
    <t>Import - LNG</t>
  </si>
  <si>
    <t>Export - Natural Gas</t>
  </si>
  <si>
    <t>Non_NRG_OTH</t>
  </si>
  <si>
    <t>Non Energy Use of Natural Gas</t>
  </si>
  <si>
    <t>LNGport2021</t>
  </si>
  <si>
    <t>LNG Port</t>
  </si>
  <si>
    <t>LNG port for natural gas imports</t>
  </si>
  <si>
    <t>Oil production</t>
  </si>
  <si>
    <t>Electricity Production</t>
  </si>
  <si>
    <t xml:space="preserve">Hydrogen </t>
  </si>
  <si>
    <t>Bioliquid</t>
  </si>
  <si>
    <t>Mining - Hydro</t>
  </si>
  <si>
    <t>Mining - Geothermal</t>
  </si>
  <si>
    <t>Mining - Solar</t>
  </si>
  <si>
    <t>Mining - Wind</t>
  </si>
  <si>
    <t>Mining - Tidal</t>
  </si>
  <si>
    <t>Mining - Uranium</t>
  </si>
  <si>
    <t>\I:=+B31</t>
  </si>
  <si>
    <t>Green Hydrogen</t>
  </si>
  <si>
    <t>Green Hydrogen Production</t>
  </si>
  <si>
    <t>Green Hydrogen Fuel</t>
  </si>
  <si>
    <t>PEM Electrolyser</t>
  </si>
  <si>
    <t>Drop-In Diesel</t>
  </si>
  <si>
    <t>Drop-In Jet</t>
  </si>
  <si>
    <t>Jet Fuel</t>
  </si>
  <si>
    <t>Import - Natural Gas</t>
  </si>
  <si>
    <t>Oil products - Crude oil imported (for refinery)</t>
  </si>
  <si>
    <t>DISTR</t>
  </si>
  <si>
    <t>SOEC Electrolyser</t>
  </si>
  <si>
    <t>DAC ELC to NGA</t>
  </si>
  <si>
    <t>CCS ELC to NGA</t>
  </si>
  <si>
    <t>Hydrogen Enrichment</t>
  </si>
  <si>
    <t>Tube Trailer</t>
  </si>
  <si>
    <t>Production of biodiesel from waste oils</t>
  </si>
  <si>
    <t>Hydrogen Utilization in Existing Infrastructure</t>
  </si>
  <si>
    <t>Hydrogen to Synthetic Fuels</t>
  </si>
  <si>
    <t>Grey Hydrogen Production with Emission Control</t>
  </si>
  <si>
    <t>Hydrogen Storage and Distribution</t>
  </si>
  <si>
    <t>Fossil Fuel Infrastructure</t>
  </si>
  <si>
    <t>Waste Incineration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</si>
</sst>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 #,##0.00_ ;_ * \-#,##0.00_ ;_ * &quot;-&quot;??_ ;_ @_ "/>
    <numFmt numFmtId="167" formatCode="General_)"/>
    <numFmt numFmtId="168" formatCode="\Te\x\t"/>
    <numFmt numFmtId="169" formatCode="0.0%"/>
    <numFmt numFmtId="170" formatCode="0.00_ ;[Red]\-0.00\ "/>
    <numFmt numFmtId="171" formatCode="[$-C09]d\ mmmm\ yyyy;@"/>
    <numFmt numFmtId="172" formatCode="_-[$€-2]* #,##0.00_-;\-[$€-2]* #,##0.00_-;_-[$€-2]* &quot;-&quot;??_-"/>
    <numFmt numFmtId="173" formatCode="_*#,##0.00;[Red]_*\(#,##0.00\);_*\-"/>
    <numFmt numFmtId="174" formatCode="#,##0\ ;\(#,##0\)"/>
    <numFmt numFmtId="175" formatCode="#,##0.0\ ;\(#,##0.0\)"/>
    <numFmt numFmtId="176" formatCode="#,##0.00\ ;\(#,##0.00\)"/>
    <numFmt numFmtId="177" formatCode="d\ mmm"/>
    <numFmt numFmtId="178" formatCode="d\ mmm\ yyyy"/>
    <numFmt numFmtId="179" formatCode="_-\$* #,##0.00_-;&quot;-$&quot;* #,##0.00_-;_-\$* \-??_-;_-@_-"/>
    <numFmt numFmtId="180" formatCode="#,###,;[Red]\-#,###,;0"/>
    <numFmt numFmtId="181" formatCode="_-* #,##0_-;\-* #,##0_-;_-* &quot;-&quot;??_-;_-@_-"/>
    <numFmt numFmtId="182" formatCode="#,##0.00_ ;\-#,##0.00\ "/>
    <numFmt numFmtId="183" formatCode="_-* #,##0.0_-;\-* #,##0.0_-;_-* &quot;-&quot;?_-;_-@_-"/>
    <numFmt numFmtId="184" formatCode="_(* #,##0_);_(* \(#,##0\);_(* &quot;-&quot;??_);_(@_)"/>
    <numFmt numFmtId="185" formatCode="_-* #,##0_-;\-* #,##0_-;_-* &quot;-&quot;?_-;_-@_-"/>
    <numFmt numFmtId="186" formatCode="0.0"/>
    <numFmt numFmtId="187" formatCode="_(* #,##0.000_);_(* \(#,##0.000\);_(* &quot;-&quot;??_);_(@_)"/>
    <numFmt numFmtId="188" formatCode="0.000"/>
    <numFmt numFmtId="189" formatCode="_-* #,##0.00\ _D_M_-;\-* #,##0.00\ _D_M_-;_-* &quot;-&quot;??\ _D_M_-;_-@_-"/>
  </numFmts>
  <fonts count="16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amily val="2"/>
    </font>
  </fonts>
  <fills count="129">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
      <patternFill patternType="solid">
        <fgColor rgb="FFFF0000"/>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5"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5"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5"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1" fontId="13" fillId="0" borderId="0"/>
    <xf numFmtId="165"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0" fontId="13" fillId="0" borderId="0" applyBorder="0"/>
    <xf numFmtId="169" fontId="46" fillId="0" borderId="0"/>
    <xf numFmtId="169" fontId="46" fillId="0" borderId="0"/>
    <xf numFmtId="169" fontId="46" fillId="0" borderId="0"/>
    <xf numFmtId="0" fontId="13" fillId="0" borderId="0"/>
    <xf numFmtId="169" fontId="46" fillId="0" borderId="0"/>
    <xf numFmtId="0" fontId="13" fillId="0" borderId="0"/>
    <xf numFmtId="0" fontId="13" fillId="0" borderId="0"/>
    <xf numFmtId="0" fontId="13" fillId="0" borderId="0"/>
    <xf numFmtId="0" fontId="77" fillId="0" borderId="0"/>
    <xf numFmtId="171" fontId="46" fillId="0" borderId="0"/>
    <xf numFmtId="0" fontId="13" fillId="0" borderId="0"/>
    <xf numFmtId="0" fontId="13" fillId="0" borderId="0"/>
    <xf numFmtId="169" fontId="46" fillId="0" borderId="0"/>
    <xf numFmtId="0" fontId="63" fillId="0" borderId="0"/>
    <xf numFmtId="171" fontId="63" fillId="0" borderId="0"/>
    <xf numFmtId="169" fontId="46" fillId="0" borderId="0"/>
    <xf numFmtId="0" fontId="13" fillId="0" borderId="0" applyBorder="0"/>
    <xf numFmtId="171" fontId="13" fillId="0" borderId="0" applyBorder="0"/>
    <xf numFmtId="0" fontId="13" fillId="0" borderId="0"/>
    <xf numFmtId="171"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5" fontId="63" fillId="0" borderId="43" applyFont="0" applyAlignment="0">
      <alignment vertical="top" wrapText="1"/>
    </xf>
    <xf numFmtId="0" fontId="9" fillId="0" borderId="0"/>
    <xf numFmtId="172"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2"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2"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2"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2"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2"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2"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2"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2"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2"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2"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2"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2"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2"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2"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2"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2"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2"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2"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2"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2"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2"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2"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2"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2" fontId="82" fillId="0" borderId="0"/>
    <xf numFmtId="172" fontId="65" fillId="0" borderId="0" applyNumberFormat="0" applyFill="0" applyBorder="0" applyAlignment="0" applyProtection="0"/>
    <xf numFmtId="172"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3" fontId="84" fillId="82" borderId="45">
      <alignment horizontal="center" vertical="center"/>
    </xf>
    <xf numFmtId="173" fontId="84" fillId="82" borderId="45">
      <alignment horizontal="center" vertical="center"/>
    </xf>
    <xf numFmtId="173"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3" fontId="84" fillId="82" borderId="45">
      <alignment horizontal="center" vertical="center"/>
    </xf>
    <xf numFmtId="173" fontId="84" fillId="82" borderId="45">
      <alignment horizontal="center" vertical="center"/>
    </xf>
    <xf numFmtId="172"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59" borderId="29" applyNumberFormat="0" applyAlignment="0" applyProtection="0"/>
    <xf numFmtId="0" fontId="49" fillId="59" borderId="29" applyNumberFormat="0" applyAlignment="0" applyProtection="0"/>
    <xf numFmtId="172"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3" fontId="84" fillId="82" borderId="45">
      <alignment horizontal="center" vertical="center"/>
    </xf>
    <xf numFmtId="0" fontId="49" fillId="59" borderId="29" applyNumberFormat="0" applyAlignment="0" applyProtection="0"/>
    <xf numFmtId="0" fontId="49" fillId="59" borderId="29" applyNumberFormat="0" applyAlignment="0" applyProtection="0"/>
    <xf numFmtId="174" fontId="13" fillId="0" borderId="0"/>
    <xf numFmtId="175" fontId="13" fillId="0" borderId="0"/>
    <xf numFmtId="176" fontId="13" fillId="0" borderId="0"/>
    <xf numFmtId="177" fontId="13" fillId="0" borderId="0"/>
    <xf numFmtId="178"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2"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2"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2"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63" fillId="0" borderId="0" applyFont="0" applyFill="0" applyBorder="0" applyAlignment="0" applyProtection="0"/>
    <xf numFmtId="166"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6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87"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63" fillId="0" borderId="0" applyFont="0" applyFill="0" applyBorder="0" applyAlignment="0" applyProtection="0"/>
    <xf numFmtId="3" fontId="13" fillId="0" borderId="0" applyFont="0" applyFill="0" applyBorder="0" applyAlignment="0" applyProtection="0"/>
    <xf numFmtId="172" fontId="13" fillId="0" borderId="0" applyBorder="0"/>
    <xf numFmtId="172" fontId="13" fillId="0" borderId="0" applyBorder="0"/>
    <xf numFmtId="172" fontId="13" fillId="0" borderId="0" applyBorder="0"/>
    <xf numFmtId="172" fontId="12" fillId="0" borderId="0"/>
    <xf numFmtId="172" fontId="12"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13" fillId="0" borderId="0">
      <alignment horizontal="center"/>
    </xf>
    <xf numFmtId="172" fontId="13" fillId="0" borderId="0">
      <alignment wrapText="1"/>
    </xf>
    <xf numFmtId="172" fontId="79" fillId="0" borderId="0"/>
    <xf numFmtId="172" fontId="68" fillId="0" borderId="0"/>
    <xf numFmtId="172" fontId="68" fillId="0" borderId="0"/>
    <xf numFmtId="172" fontId="68" fillId="0" borderId="0"/>
    <xf numFmtId="172" fontId="68" fillId="0" borderId="0"/>
    <xf numFmtId="172" fontId="88" fillId="0" borderId="0"/>
    <xf numFmtId="164" fontId="63" fillId="0" borderId="0" applyFont="0" applyFill="0" applyBorder="0" applyAlignment="0" applyProtection="0"/>
    <xf numFmtId="164" fontId="46" fillId="0" borderId="0" applyFont="0" applyFill="0" applyBorder="0" applyAlignment="0" applyProtection="0"/>
    <xf numFmtId="44" fontId="13" fillId="0" borderId="0" applyFont="0" applyFill="0" applyBorder="0" applyAlignment="0" applyProtection="0"/>
    <xf numFmtId="164" fontId="13" fillId="0" borderId="0" applyFont="0" applyFill="0" applyBorder="0" applyAlignment="0" applyProtection="0"/>
    <xf numFmtId="44" fontId="85"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68" fillId="0" borderId="0" applyFont="0" applyFill="0" applyBorder="0" applyAlignment="0" applyProtection="0"/>
    <xf numFmtId="179" fontId="89" fillId="0" borderId="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6" fillId="0" borderId="0" applyFont="0" applyFill="0" applyBorder="0" applyAlignment="0" applyProtection="0"/>
    <xf numFmtId="164" fontId="1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2" fontId="90" fillId="0" borderId="0"/>
    <xf numFmtId="172"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2"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2"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2"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2"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2"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2"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2"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2"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2"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4" fontId="69" fillId="106" borderId="0"/>
    <xf numFmtId="175" fontId="69" fillId="106" borderId="0"/>
    <xf numFmtId="176" fontId="69" fillId="106" borderId="0"/>
    <xf numFmtId="172" fontId="13" fillId="106" borderId="0">
      <protection locked="0"/>
    </xf>
    <xf numFmtId="179" fontId="13" fillId="106" borderId="0">
      <protection locked="0"/>
    </xf>
    <xf numFmtId="177" fontId="13" fillId="106" borderId="0">
      <protection locked="0"/>
    </xf>
    <xf numFmtId="178"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46" borderId="29" applyNumberFormat="0" applyAlignment="0" applyProtection="0"/>
    <xf numFmtId="0" fontId="56" fillId="46" borderId="29" applyNumberFormat="0" applyAlignment="0" applyProtection="0"/>
    <xf numFmtId="172"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2"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2" fontId="13" fillId="106" borderId="0">
      <protection locked="0"/>
    </xf>
    <xf numFmtId="172" fontId="13" fillId="106" borderId="0">
      <protection locked="0"/>
    </xf>
    <xf numFmtId="172" fontId="12" fillId="106" borderId="0">
      <protection locked="0"/>
    </xf>
    <xf numFmtId="172" fontId="13" fillId="106" borderId="0">
      <alignment horizontal="center"/>
      <protection locked="0"/>
    </xf>
    <xf numFmtId="172" fontId="13" fillId="106" borderId="0">
      <protection locked="0"/>
    </xf>
    <xf numFmtId="172" fontId="13" fillId="106" borderId="0"/>
    <xf numFmtId="172" fontId="13" fillId="106" borderId="0">
      <alignment wrapText="1"/>
      <protection locked="0"/>
    </xf>
    <xf numFmtId="172" fontId="79" fillId="106" borderId="0">
      <protection locked="0"/>
    </xf>
    <xf numFmtId="172" fontId="68" fillId="106" borderId="0">
      <protection locked="0"/>
    </xf>
    <xf numFmtId="172" fontId="68" fillId="106" borderId="0">
      <protection locked="0"/>
    </xf>
    <xf numFmtId="172" fontId="68" fillId="106" borderId="0">
      <protection locked="0"/>
    </xf>
    <xf numFmtId="172" fontId="68" fillId="106" borderId="0">
      <protection locked="0"/>
    </xf>
    <xf numFmtId="172"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4" fontId="68" fillId="0" borderId="0"/>
    <xf numFmtId="172" fontId="9" fillId="0" borderId="0"/>
    <xf numFmtId="172" fontId="9" fillId="0" borderId="0"/>
    <xf numFmtId="172" fontId="9" fillId="0" borderId="0"/>
    <xf numFmtId="172" fontId="9" fillId="0" borderId="0"/>
    <xf numFmtId="0" fontId="9" fillId="0" borderId="0"/>
    <xf numFmtId="172" fontId="13" fillId="0" borderId="0"/>
    <xf numFmtId="172"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2"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2" fontId="9" fillId="0" borderId="0"/>
    <xf numFmtId="0" fontId="75" fillId="0" borderId="0"/>
    <xf numFmtId="0" fontId="13" fillId="0" borderId="0"/>
    <xf numFmtId="0" fontId="13" fillId="0" borderId="0"/>
    <xf numFmtId="0" fontId="13" fillId="0" borderId="0"/>
    <xf numFmtId="172"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7" borderId="35" applyNumberFormat="0" applyAlignment="0" applyProtection="0"/>
    <xf numFmtId="172" fontId="89" fillId="107" borderId="35" applyNumberFormat="0" applyAlignment="0" applyProtection="0"/>
    <xf numFmtId="172"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172" fontId="89" fillId="108" borderId="35" applyNumberForma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0"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2" fontId="59" fillId="87" borderId="36" applyNumberFormat="0" applyAlignment="0" applyProtection="0"/>
    <xf numFmtId="172" fontId="59" fillId="87" borderId="36" applyNumberFormat="0" applyAlignment="0" applyProtection="0"/>
    <xf numFmtId="172"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2" fontId="59" fillId="74" borderId="36" applyNumberFormat="0" applyAlignment="0" applyProtection="0"/>
    <xf numFmtId="172" fontId="59" fillId="74" borderId="36" applyNumberFormat="0" applyAlignment="0" applyProtection="0"/>
    <xf numFmtId="172"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59" borderId="36" applyNumberFormat="0" applyAlignment="0" applyProtection="0"/>
    <xf numFmtId="0" fontId="59" fillId="59" borderId="36" applyNumberFormat="0" applyAlignment="0" applyProtection="0"/>
    <xf numFmtId="172"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2"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2"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2"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172" fontId="96" fillId="0" borderId="54">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2"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66" fillId="109" borderId="0" applyNumberFormat="0" applyFont="0" applyBorder="0" applyAlignment="0" applyProtection="0"/>
    <xf numFmtId="174" fontId="13" fillId="0" borderId="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2"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2"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2"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3"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2" fontId="61" fillId="0" borderId="56" applyNumberFormat="0" applyFill="0" applyAlignment="0" applyProtection="0"/>
    <xf numFmtId="172" fontId="61" fillId="0" borderId="56"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vertical="top" textRotation="90" wrapText="1"/>
    </xf>
    <xf numFmtId="172" fontId="101" fillId="79" borderId="57">
      <alignment horizontal="center" vertical="top" textRotation="90" wrapText="1"/>
    </xf>
    <xf numFmtId="172" fontId="101" fillId="79" borderId="57">
      <alignment horizontal="center" vertical="top" textRotation="90" wrapText="1"/>
    </xf>
    <xf numFmtId="172" fontId="102" fillId="0" borderId="0">
      <alignment horizontal="center"/>
    </xf>
    <xf numFmtId="172" fontId="103" fillId="80" borderId="0"/>
    <xf numFmtId="172" fontId="104" fillId="113" borderId="0"/>
    <xf numFmtId="172" fontId="103" fillId="80" borderId="0"/>
    <xf numFmtId="172" fontId="103" fillId="64" borderId="0"/>
    <xf numFmtId="172" fontId="105" fillId="80" borderId="45">
      <alignment horizontal="center" vertical="center"/>
    </xf>
    <xf numFmtId="172" fontId="105" fillId="80" borderId="45">
      <alignment horizontal="center" vertical="center"/>
    </xf>
    <xf numFmtId="172" fontId="105" fillId="80" borderId="45">
      <alignment horizontal="center" vertical="center"/>
    </xf>
    <xf numFmtId="9" fontId="9" fillId="0" borderId="0" applyFont="0" applyFill="0" applyBorder="0" applyAlignment="0" applyProtection="0"/>
    <xf numFmtId="165"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5"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5"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6" fontId="75" fillId="0" borderId="0" applyFont="0" applyFill="0" applyBorder="0" applyAlignment="0" applyProtection="0"/>
    <xf numFmtId="166" fontId="75" fillId="0" borderId="0" applyFont="0" applyFill="0" applyBorder="0" applyAlignment="0" applyProtection="0"/>
    <xf numFmtId="0" fontId="127" fillId="0" borderId="0"/>
    <xf numFmtId="166" fontId="75" fillId="0" borderId="0" applyFont="0" applyFill="0" applyBorder="0" applyAlignment="0" applyProtection="0"/>
    <xf numFmtId="165"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5" fontId="8" fillId="0" borderId="0" applyFont="0" applyFill="0" applyBorder="0" applyAlignment="0" applyProtection="0"/>
    <xf numFmtId="0" fontId="8" fillId="31" borderId="0" applyNumberFormat="0" applyBorder="0" applyAlignment="0" applyProtection="0"/>
    <xf numFmtId="165"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165" fontId="10"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5"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75"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2" fillId="115" borderId="0" applyNumberFormat="0" applyBorder="0" applyProtection="0">
      <alignment horizontal="left"/>
    </xf>
    <xf numFmtId="166" fontId="46"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8" fillId="0" borderId="0"/>
    <xf numFmtId="0" fontId="136" fillId="0" borderId="0"/>
    <xf numFmtId="0" fontId="29" fillId="0" borderId="0"/>
    <xf numFmtId="0" fontId="136" fillId="0" borderId="0"/>
    <xf numFmtId="165" fontId="63" fillId="0" borderId="43" applyFont="0" applyAlignment="0">
      <alignment vertical="top" wrapText="1"/>
    </xf>
    <xf numFmtId="0" fontId="8" fillId="0" borderId="0"/>
    <xf numFmtId="165"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0" fontId="8" fillId="21" borderId="0" applyNumberFormat="0" applyBorder="0" applyAlignment="0" applyProtection="0"/>
    <xf numFmtId="166" fontId="46" fillId="0" borderId="0" applyFont="0" applyFill="0" applyBorder="0" applyAlignment="0" applyProtection="0"/>
    <xf numFmtId="166"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2" fontId="10" fillId="0" borderId="0" applyFont="0" applyFill="0" applyBorder="0" applyAlignment="0" applyProtection="0"/>
    <xf numFmtId="0" fontId="8" fillId="21" borderId="0" applyNumberFormat="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6"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6" fontId="4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136" fillId="0" borderId="0" applyFont="0" applyFill="0" applyBorder="0" applyAlignment="0" applyProtection="0"/>
    <xf numFmtId="165" fontId="29"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5" fontId="75" fillId="0" borderId="0" applyFont="0" applyFill="0" applyBorder="0" applyAlignment="0" applyProtection="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0" borderId="0"/>
    <xf numFmtId="0" fontId="4"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6" fontId="29" fillId="0" borderId="0" applyFont="0" applyFill="0" applyBorder="0" applyAlignment="0" applyProtection="0"/>
    <xf numFmtId="0" fontId="141" fillId="0" borderId="0"/>
    <xf numFmtId="165" fontId="141" fillId="0" borderId="0" applyFont="0" applyFill="0" applyBorder="0" applyAlignment="0" applyProtection="0"/>
    <xf numFmtId="164"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573">
    <xf numFmtId="0" fontId="0" fillId="0" borderId="0" xfId="0"/>
    <xf numFmtId="0" fontId="13" fillId="0" borderId="0" xfId="0" applyFont="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xf numFmtId="0" fontId="31" fillId="12" borderId="0" xfId="0" applyFont="1" applyFill="1"/>
    <xf numFmtId="1" fontId="25" fillId="8" borderId="0" xfId="7" applyNumberFormat="1" applyBorder="1" applyAlignment="1"/>
    <xf numFmtId="167"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22" fillId="4" borderId="0" xfId="2"/>
    <xf numFmtId="0" fontId="0" fillId="0" borderId="7" xfId="0" applyBorder="1"/>
    <xf numFmtId="1" fontId="12" fillId="11" borderId="8" xfId="0" applyNumberFormat="1" applyFont="1" applyFill="1" applyBorder="1"/>
    <xf numFmtId="0" fontId="19" fillId="0" borderId="0" xfId="0" applyFont="1"/>
    <xf numFmtId="0" fontId="31" fillId="12" borderId="0" xfId="0" applyFont="1" applyFill="1" applyAlignment="1">
      <alignment wrapText="1"/>
    </xf>
    <xf numFmtId="0" fontId="12" fillId="12" borderId="9" xfId="0" applyFont="1" applyFill="1" applyBorder="1" applyAlignment="1">
      <alignment wrapText="1"/>
    </xf>
    <xf numFmtId="167" fontId="16" fillId="0" borderId="10" xfId="0" applyNumberFormat="1" applyFont="1" applyBorder="1" applyAlignment="1">
      <alignment horizontal="left" vertical="center"/>
    </xf>
    <xf numFmtId="0" fontId="0" fillId="0" borderId="3" xfId="0" applyBorder="1"/>
    <xf numFmtId="167" fontId="17" fillId="11" borderId="11" xfId="0" applyNumberFormat="1" applyFont="1" applyFill="1" applyBorder="1" applyAlignment="1">
      <alignment horizontal="left" vertical="center"/>
    </xf>
    <xf numFmtId="1" fontId="0" fillId="11" borderId="12" xfId="0" applyNumberFormat="1" applyFill="1" applyBorder="1"/>
    <xf numFmtId="1" fontId="0" fillId="11" borderId="11" xfId="0" applyNumberFormat="1" applyFill="1" applyBorder="1"/>
    <xf numFmtId="1" fontId="0" fillId="11" borderId="13" xfId="0" applyNumberFormat="1" applyFill="1" applyBorder="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xf numFmtId="167" fontId="16" fillId="0" borderId="13" xfId="0" applyNumberFormat="1" applyFont="1" applyBorder="1" applyAlignment="1">
      <alignment horizontal="left" vertical="center"/>
    </xf>
    <xf numFmtId="0" fontId="0" fillId="0" borderId="9" xfId="0" applyBorder="1"/>
    <xf numFmtId="0" fontId="12" fillId="0" borderId="14" xfId="0" applyFont="1" applyBorder="1"/>
    <xf numFmtId="167" fontId="17" fillId="13" borderId="5" xfId="0" applyNumberFormat="1" applyFont="1" applyFill="1" applyBorder="1" applyAlignment="1">
      <alignment horizontal="left" vertical="center"/>
    </xf>
    <xf numFmtId="1" fontId="0" fillId="13" borderId="0" xfId="0" applyNumberFormat="1" applyFill="1"/>
    <xf numFmtId="1" fontId="12" fillId="13" borderId="8" xfId="0" applyNumberFormat="1" applyFont="1" applyFill="1" applyBorder="1"/>
    <xf numFmtId="167"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applyAlignment="1">
      <alignment horizontal="center"/>
    </xf>
    <xf numFmtId="170" fontId="13" fillId="72" borderId="39" xfId="40" quotePrefix="1" applyNumberFormat="1" applyFill="1" applyBorder="1" applyAlignment="1">
      <alignment horizontal="center" vertical="center"/>
    </xf>
    <xf numFmtId="170" fontId="64" fillId="64" borderId="39" xfId="40" applyNumberFormat="1" applyFont="1" applyFill="1" applyBorder="1" applyAlignment="1" applyProtection="1">
      <alignment horizontal="center"/>
      <protection locked="0"/>
    </xf>
    <xf numFmtId="170" fontId="64" fillId="64" borderId="39" xfId="40" applyNumberFormat="1" applyFont="1" applyFill="1" applyBorder="1" applyAlignment="1" applyProtection="1">
      <alignment horizontal="center" vertical="center"/>
      <protection locked="0"/>
    </xf>
    <xf numFmtId="170" fontId="64" fillId="14" borderId="39" xfId="40" applyNumberFormat="1" applyFont="1" applyFill="1" applyBorder="1" applyAlignment="1" applyProtection="1">
      <alignment horizontal="center" vertical="center"/>
      <protection locked="0"/>
    </xf>
    <xf numFmtId="170" fontId="64" fillId="64" borderId="39" xfId="40" applyNumberFormat="1" applyFont="1" applyFill="1" applyBorder="1" applyAlignment="1">
      <alignment horizontal="center" vertical="center"/>
    </xf>
    <xf numFmtId="170" fontId="64" fillId="63" borderId="39" xfId="40" applyNumberFormat="1" applyFont="1" applyFill="1" applyBorder="1" applyAlignment="1">
      <alignment horizontal="center" vertical="center"/>
    </xf>
    <xf numFmtId="170" fontId="64" fillId="66" borderId="39" xfId="40" applyNumberFormat="1" applyFont="1" applyFill="1" applyBorder="1" applyAlignment="1">
      <alignment horizontal="center" vertical="center"/>
    </xf>
    <xf numFmtId="170" fontId="64" fillId="68" borderId="39" xfId="40" applyNumberFormat="1" applyFont="1" applyFill="1" applyBorder="1" applyAlignment="1">
      <alignment horizontal="center" vertical="center"/>
    </xf>
    <xf numFmtId="170" fontId="64" fillId="69" borderId="39" xfId="40" applyNumberFormat="1" applyFont="1" applyFill="1" applyBorder="1" applyAlignment="1">
      <alignment horizontal="center" vertical="center"/>
    </xf>
    <xf numFmtId="170"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0" fontId="13" fillId="72" borderId="39" xfId="40" applyNumberFormat="1" applyFill="1" applyBorder="1" applyAlignment="1">
      <alignment horizontal="center" vertical="center"/>
    </xf>
    <xf numFmtId="170" fontId="64" fillId="72" borderId="39" xfId="40" applyNumberFormat="1" applyFont="1" applyFill="1" applyBorder="1" applyAlignment="1" applyProtection="1">
      <alignment horizontal="center"/>
      <protection locked="0"/>
    </xf>
    <xf numFmtId="170" fontId="64" fillId="72" borderId="39" xfId="40" applyNumberFormat="1" applyFont="1" applyFill="1" applyBorder="1" applyAlignment="1" applyProtection="1">
      <alignment horizontal="center" vertical="center"/>
      <protection locked="0"/>
    </xf>
    <xf numFmtId="170" fontId="64" fillId="72" borderId="39" xfId="40" applyNumberFormat="1" applyFont="1" applyFill="1" applyBorder="1" applyAlignment="1">
      <alignment horizontal="center" vertical="center"/>
    </xf>
    <xf numFmtId="170" fontId="64" fillId="72" borderId="39" xfId="35" applyNumberFormat="1" applyFont="1" applyFill="1" applyBorder="1" applyAlignment="1">
      <alignment horizontal="center"/>
    </xf>
    <xf numFmtId="170"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12" fillId="12" borderId="39" xfId="0" applyFont="1" applyFill="1" applyBorder="1" applyAlignment="1">
      <alignment wrapText="1"/>
    </xf>
    <xf numFmtId="170" fontId="64" fillId="72" borderId="61" xfId="0" applyNumberFormat="1" applyFont="1" applyFill="1" applyBorder="1" applyAlignment="1">
      <alignment horizontal="center"/>
    </xf>
    <xf numFmtId="170" fontId="64" fillId="64" borderId="60" xfId="40" applyNumberFormat="1" applyFont="1" applyFill="1" applyBorder="1" applyAlignment="1">
      <alignment horizontal="center" vertical="center"/>
    </xf>
    <xf numFmtId="170" fontId="64" fillId="72" borderId="60" xfId="40" applyNumberFormat="1" applyFont="1" applyFill="1" applyBorder="1" applyAlignment="1">
      <alignment horizontal="center" vertical="center"/>
    </xf>
    <xf numFmtId="170"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0" fontId="64" fillId="72" borderId="42" xfId="0" applyNumberFormat="1" applyFont="1" applyFill="1" applyBorder="1" applyAlignment="1">
      <alignment horizontal="center"/>
    </xf>
    <xf numFmtId="170" fontId="64" fillId="67" borderId="42" xfId="40" applyNumberFormat="1" applyFont="1" applyFill="1" applyBorder="1" applyAlignment="1">
      <alignment horizontal="center" vertical="center"/>
    </xf>
    <xf numFmtId="170" fontId="64" fillId="72" borderId="42" xfId="40" applyNumberFormat="1" applyFont="1" applyFill="1" applyBorder="1" applyAlignment="1">
      <alignment horizontal="center" vertical="center"/>
    </xf>
    <xf numFmtId="170"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0" fontId="64" fillId="72" borderId="41" xfId="0" applyNumberFormat="1" applyFont="1" applyFill="1" applyBorder="1" applyAlignment="1">
      <alignment horizontal="center"/>
    </xf>
    <xf numFmtId="170" fontId="64" fillId="64" borderId="41" xfId="40" applyNumberFormat="1" applyFont="1" applyFill="1" applyBorder="1" applyAlignment="1">
      <alignment horizontal="center" vertical="center"/>
    </xf>
    <xf numFmtId="170" fontId="64" fillId="72" borderId="41" xfId="40" applyNumberFormat="1" applyFont="1" applyFill="1" applyBorder="1" applyAlignment="1">
      <alignment horizontal="center" vertical="center"/>
    </xf>
    <xf numFmtId="170"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xf numFmtId="0" fontId="71" fillId="0" borderId="0" xfId="0" applyFont="1"/>
    <xf numFmtId="0" fontId="112" fillId="5" borderId="0" xfId="3" applyFont="1" applyAlignment="1">
      <alignment wrapText="1"/>
    </xf>
    <xf numFmtId="0" fontId="113" fillId="10" borderId="0" xfId="6" applyFont="1" applyFill="1"/>
    <xf numFmtId="168" fontId="114" fillId="0" borderId="0" xfId="0" applyNumberFormat="1" applyFont="1"/>
    <xf numFmtId="168" fontId="71" fillId="0" borderId="0" xfId="0" applyNumberFormat="1" applyFont="1"/>
    <xf numFmtId="168" fontId="106" fillId="2" borderId="1" xfId="0" applyNumberFormat="1" applyFont="1" applyFill="1" applyBorder="1" applyAlignment="1">
      <alignment horizontal="left"/>
    </xf>
    <xf numFmtId="168" fontId="106" fillId="2" borderId="3" xfId="0" applyNumberFormat="1" applyFont="1" applyFill="1" applyBorder="1" applyAlignment="1">
      <alignment horizontal="left"/>
    </xf>
    <xf numFmtId="168" fontId="70" fillId="3" borderId="2" xfId="1" applyNumberFormat="1" applyFont="1" applyBorder="1" applyAlignment="1">
      <alignment horizontal="left" wrapText="1"/>
    </xf>
    <xf numFmtId="0" fontId="114" fillId="0" borderId="0" xfId="12" applyFont="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8" fontId="70" fillId="3" borderId="2" xfId="1" applyNumberFormat="1" applyFont="1" applyBorder="1" applyAlignment="1">
      <alignment horizontal="center" wrapText="1"/>
    </xf>
    <xf numFmtId="1" fontId="71" fillId="14" borderId="0" xfId="0" applyNumberFormat="1" applyFont="1" applyFill="1"/>
    <xf numFmtId="168" fontId="71" fillId="0" borderId="0" xfId="0" applyNumberFormat="1" applyFont="1" applyAlignment="1">
      <alignment wrapText="1"/>
    </xf>
    <xf numFmtId="1" fontId="71" fillId="0" borderId="0" xfId="0" applyNumberFormat="1" applyFont="1"/>
    <xf numFmtId="0" fontId="71" fillId="14" borderId="0" xfId="0" applyFont="1" applyFill="1"/>
    <xf numFmtId="2" fontId="71" fillId="0" borderId="0" xfId="0" applyNumberFormat="1" applyFont="1"/>
    <xf numFmtId="0" fontId="71" fillId="0" borderId="0" xfId="0" applyFont="1" applyAlignment="1">
      <alignment wrapText="1"/>
    </xf>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8" fontId="114" fillId="0" borderId="0" xfId="0" applyNumberFormat="1" applyFont="1" applyAlignment="1">
      <alignment horizontal="center" vertical="center"/>
    </xf>
    <xf numFmtId="168" fontId="71" fillId="0" borderId="0" xfId="0" applyNumberFormat="1" applyFont="1" applyAlignment="1">
      <alignment horizontal="center" vertical="center"/>
    </xf>
    <xf numFmtId="168" fontId="106" fillId="2" borderId="1" xfId="0" applyNumberFormat="1" applyFont="1" applyFill="1" applyBorder="1" applyAlignment="1">
      <alignment horizontal="center" vertical="center"/>
    </xf>
    <xf numFmtId="168" fontId="106" fillId="2" borderId="3" xfId="0" applyNumberFormat="1" applyFont="1" applyFill="1" applyBorder="1" applyAlignment="1">
      <alignment horizontal="center" vertical="center"/>
    </xf>
    <xf numFmtId="168" fontId="70" fillId="3" borderId="2" xfId="1" applyNumberFormat="1" applyFont="1" applyBorder="1" applyAlignment="1">
      <alignment horizontal="center" vertical="center" wrapText="1"/>
    </xf>
    <xf numFmtId="0" fontId="114" fillId="0" borderId="0" xfId="12" applyFont="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Alignment="1">
      <alignment horizontal="center" vertical="center" wrapText="1"/>
    </xf>
    <xf numFmtId="0" fontId="106" fillId="0" borderId="0" xfId="12" applyFont="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2" fontId="73" fillId="121" borderId="0" xfId="7583" applyNumberFormat="1" applyFont="1" applyFill="1"/>
    <xf numFmtId="165" fontId="107" fillId="121" borderId="0" xfId="7583" applyNumberFormat="1" applyFont="1" applyFill="1" applyAlignment="1">
      <alignment horizontal="left" vertical="center" wrapText="1"/>
    </xf>
    <xf numFmtId="181" fontId="117" fillId="121" borderId="0" xfId="7583" applyNumberFormat="1" applyFont="1" applyFill="1" applyAlignment="1">
      <alignment horizontal="center" wrapText="1"/>
    </xf>
    <xf numFmtId="165" fontId="73" fillId="121" borderId="0" xfId="7583" applyNumberFormat="1" applyFont="1" applyFill="1" applyAlignment="1">
      <alignment horizontal="left"/>
    </xf>
    <xf numFmtId="1" fontId="74" fillId="121" borderId="0" xfId="7583" applyNumberFormat="1" applyFont="1" applyFill="1" applyAlignment="1">
      <alignment horizontal="left"/>
    </xf>
    <xf numFmtId="1" fontId="73" fillId="121" borderId="0" xfId="7583" applyNumberFormat="1" applyFont="1" applyFill="1" applyAlignment="1">
      <alignment horizontal="left" vertical="center"/>
    </xf>
    <xf numFmtId="165" fontId="74" fillId="121" borderId="0" xfId="7583" applyNumberFormat="1" applyFont="1" applyFill="1"/>
    <xf numFmtId="181" fontId="107" fillId="121" borderId="0" xfId="7583" applyNumberFormat="1" applyFont="1" applyFill="1" applyAlignment="1">
      <alignment horizontal="left" vertical="center" wrapText="1"/>
    </xf>
    <xf numFmtId="1" fontId="107" fillId="121" borderId="0" xfId="7583" applyNumberFormat="1" applyFont="1" applyFill="1" applyAlignment="1">
      <alignment horizontal="center" wrapText="1"/>
    </xf>
    <xf numFmtId="165" fontId="107" fillId="121" borderId="0" xfId="7583" applyNumberFormat="1" applyFont="1" applyFill="1" applyAlignment="1">
      <alignment horizontal="right"/>
    </xf>
    <xf numFmtId="181" fontId="107" fillId="121" borderId="0" xfId="7583" applyNumberFormat="1" applyFont="1" applyFill="1" applyAlignment="1">
      <alignment horizontal="left" vertical="center" wrapText="1" indent="1"/>
    </xf>
    <xf numFmtId="182" fontId="107" fillId="121" borderId="0" xfId="7583" applyNumberFormat="1" applyFont="1" applyFill="1" applyAlignment="1">
      <alignment horizontal="right"/>
    </xf>
    <xf numFmtId="181" fontId="74" fillId="121" borderId="0" xfId="7583" applyNumberFormat="1" applyFont="1" applyFill="1" applyAlignment="1">
      <alignment horizontal="left" indent="2"/>
    </xf>
    <xf numFmtId="182" fontId="74" fillId="121" borderId="0" xfId="7583" applyNumberFormat="1" applyFont="1" applyFill="1"/>
    <xf numFmtId="181" fontId="74" fillId="121" borderId="0" xfId="7583" applyNumberFormat="1" applyFont="1" applyFill="1"/>
    <xf numFmtId="165" fontId="117" fillId="121" borderId="0" xfId="7583" applyNumberFormat="1" applyFont="1" applyFill="1" applyAlignment="1">
      <alignment horizontal="left" vertical="center" wrapText="1"/>
    </xf>
    <xf numFmtId="181" fontId="117" fillId="121" borderId="0" xfId="7583" applyNumberFormat="1" applyFont="1" applyFill="1" applyAlignment="1">
      <alignment horizontal="left" vertical="center" wrapText="1"/>
    </xf>
    <xf numFmtId="181" fontId="73" fillId="65" borderId="0" xfId="7583" applyNumberFormat="1" applyFont="1" applyFill="1" applyAlignment="1">
      <alignment horizontal="left" indent="1"/>
    </xf>
    <xf numFmtId="165" fontId="74" fillId="65" borderId="0" xfId="7583" applyNumberFormat="1" applyFont="1" applyFill="1"/>
    <xf numFmtId="182" fontId="74" fillId="65" borderId="0" xfId="7583" applyNumberFormat="1" applyFont="1" applyFill="1"/>
    <xf numFmtId="181" fontId="74" fillId="65" borderId="0" xfId="7583" applyNumberFormat="1" applyFont="1" applyFill="1" applyAlignment="1">
      <alignment horizontal="left" indent="2"/>
    </xf>
    <xf numFmtId="181" fontId="118" fillId="121" borderId="0" xfId="7583" applyNumberFormat="1" applyFont="1" applyFill="1"/>
    <xf numFmtId="165" fontId="118" fillId="121" borderId="0" xfId="7583" applyNumberFormat="1" applyFont="1" applyFill="1"/>
    <xf numFmtId="181" fontId="73" fillId="121" borderId="0" xfId="7583" applyNumberFormat="1" applyFont="1" applyFill="1" applyAlignment="1">
      <alignment horizontal="left" indent="1"/>
    </xf>
    <xf numFmtId="165" fontId="118" fillId="121" borderId="0" xfId="7583" applyNumberFormat="1" applyFont="1" applyFill="1" applyAlignment="1">
      <alignment horizontal="left" indent="1"/>
    </xf>
    <xf numFmtId="165" fontId="119" fillId="121" borderId="0" xfId="7583" applyNumberFormat="1" applyFont="1" applyFill="1" applyAlignment="1">
      <alignment horizontal="left"/>
    </xf>
    <xf numFmtId="165" fontId="119" fillId="121" borderId="0" xfId="7583" applyNumberFormat="1" applyFont="1" applyFill="1" applyAlignment="1">
      <alignment horizontal="left" indent="1"/>
    </xf>
    <xf numFmtId="181"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1" fontId="29" fillId="73" borderId="68" xfId="7587" applyNumberFormat="1" applyFont="1" applyFill="1" applyBorder="1"/>
    <xf numFmtId="181" fontId="29" fillId="73" borderId="69" xfId="7587" applyNumberFormat="1" applyFont="1" applyFill="1" applyBorder="1"/>
    <xf numFmtId="0" fontId="29" fillId="73" borderId="63" xfId="7587" applyFont="1" applyFill="1" applyBorder="1"/>
    <xf numFmtId="0" fontId="29" fillId="73" borderId="0" xfId="7587" applyFont="1" applyFill="1" applyAlignment="1">
      <alignment horizontal="left" vertical="top"/>
    </xf>
    <xf numFmtId="0" fontId="29" fillId="73" borderId="66" xfId="7587" applyFont="1" applyFill="1" applyBorder="1" applyAlignment="1">
      <alignment horizontal="left" vertical="top"/>
    </xf>
    <xf numFmtId="184" fontId="74" fillId="73" borderId="0" xfId="7587" applyNumberFormat="1" applyFont="1" applyFill="1"/>
    <xf numFmtId="184" fontId="74" fillId="73" borderId="66" xfId="7584" applyNumberFormat="1" applyFont="1" applyFill="1" applyBorder="1"/>
    <xf numFmtId="184" fontId="74" fillId="73" borderId="38" xfId="7587" applyNumberFormat="1" applyFont="1" applyFill="1" applyBorder="1"/>
    <xf numFmtId="184"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ill="1" applyBorder="1" applyAlignment="1">
      <alignment horizontal="center" vertical="center" wrapText="1"/>
    </xf>
    <xf numFmtId="0" fontId="13" fillId="64" borderId="14" xfId="12" applyFill="1" applyBorder="1" applyAlignment="1">
      <alignment horizontal="center" vertical="center" wrapText="1"/>
    </xf>
    <xf numFmtId="0" fontId="13" fillId="64" borderId="13" xfId="12" applyFill="1" applyBorder="1"/>
    <xf numFmtId="9" fontId="75" fillId="64" borderId="7" xfId="18" applyFont="1" applyFill="1" applyBorder="1" applyAlignment="1"/>
    <xf numFmtId="183" fontId="13" fillId="64" borderId="10" xfId="12" applyNumberFormat="1" applyFill="1" applyBorder="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3" fontId="12" fillId="64" borderId="10" xfId="12" applyNumberFormat="1" applyFont="1" applyFill="1" applyBorder="1"/>
    <xf numFmtId="0" fontId="13" fillId="64" borderId="11" xfId="12" applyFill="1" applyBorder="1"/>
    <xf numFmtId="9" fontId="75" fillId="64" borderId="8" xfId="18" applyFont="1" applyFill="1" applyBorder="1" applyAlignment="1"/>
    <xf numFmtId="183" fontId="13" fillId="64" borderId="11" xfId="12" applyNumberFormat="1" applyFill="1" applyBorder="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5" fontId="13" fillId="64" borderId="10" xfId="12" applyNumberFormat="1" applyFill="1" applyBorder="1"/>
    <xf numFmtId="185" fontId="13" fillId="64" borderId="3" xfId="12" applyNumberFormat="1" applyFill="1" applyBorder="1"/>
    <xf numFmtId="185" fontId="13" fillId="64" borderId="13" xfId="12" applyNumberFormat="1" applyFill="1" applyBorder="1"/>
    <xf numFmtId="185" fontId="12" fillId="64" borderId="10" xfId="12" applyNumberFormat="1" applyFont="1" applyFill="1" applyBorder="1"/>
    <xf numFmtId="185" fontId="12" fillId="64" borderId="3" xfId="12" applyNumberFormat="1" applyFont="1" applyFill="1" applyBorder="1"/>
    <xf numFmtId="185" fontId="13" fillId="64" borderId="11" xfId="12" applyNumberFormat="1" applyFill="1" applyBorder="1"/>
    <xf numFmtId="185" fontId="13" fillId="64" borderId="0" xfId="12" applyNumberFormat="1" applyFill="1"/>
    <xf numFmtId="185" fontId="12" fillId="64" borderId="1" xfId="12" applyNumberFormat="1" applyFont="1" applyFill="1" applyBorder="1"/>
    <xf numFmtId="185" fontId="12" fillId="64" borderId="13" xfId="12" applyNumberFormat="1" applyFont="1" applyFill="1" applyBorder="1"/>
    <xf numFmtId="185" fontId="12" fillId="64" borderId="9" xfId="12" applyNumberFormat="1" applyFont="1" applyFill="1" applyBorder="1"/>
    <xf numFmtId="2" fontId="71" fillId="14" borderId="0" xfId="10" applyNumberFormat="1" applyFont="1" applyFill="1"/>
    <xf numFmtId="0" fontId="71" fillId="14" borderId="0" xfId="10" applyFont="1" applyFill="1"/>
    <xf numFmtId="0" fontId="71" fillId="14" borderId="0" xfId="9" applyFont="1" applyFill="1"/>
    <xf numFmtId="186" fontId="71" fillId="14" borderId="0" xfId="0" applyNumberFormat="1" applyFont="1" applyFill="1"/>
    <xf numFmtId="186" fontId="71" fillId="0" borderId="0" xfId="0" applyNumberFormat="1" applyFont="1"/>
    <xf numFmtId="2" fontId="72" fillId="14" borderId="0" xfId="0" applyNumberFormat="1" applyFont="1" applyFill="1"/>
    <xf numFmtId="0" fontId="121" fillId="0" borderId="0" xfId="0" applyFont="1"/>
    <xf numFmtId="165" fontId="122" fillId="121" borderId="0" xfId="7587" applyNumberFormat="1" applyFont="1" applyFill="1" applyAlignment="1">
      <alignment horizontal="left"/>
    </xf>
    <xf numFmtId="165" fontId="123" fillId="121" borderId="0" xfId="7587" applyNumberFormat="1" applyFont="1" applyFill="1"/>
    <xf numFmtId="0" fontId="123" fillId="0" borderId="0" xfId="7587" applyFont="1"/>
    <xf numFmtId="165" fontId="124" fillId="121" borderId="0" xfId="7587" applyNumberFormat="1" applyFont="1" applyFill="1" applyAlignment="1">
      <alignment horizontal="left" vertical="center" wrapText="1"/>
    </xf>
    <xf numFmtId="0" fontId="124" fillId="121" borderId="0" xfId="7584" applyNumberFormat="1" applyFont="1" applyFill="1" applyBorder="1" applyAlignment="1">
      <alignment horizontal="right" wrapText="1" indent="1"/>
    </xf>
    <xf numFmtId="165" fontId="124" fillId="121" borderId="0" xfId="7587" applyNumberFormat="1" applyFont="1" applyFill="1" applyAlignment="1">
      <alignment horizontal="right"/>
    </xf>
    <xf numFmtId="49" fontId="124" fillId="121" borderId="0" xfId="7587" applyNumberFormat="1" applyFont="1" applyFill="1" applyAlignment="1">
      <alignment horizontal="left" vertical="center" wrapText="1"/>
    </xf>
    <xf numFmtId="165" fontId="121" fillId="121" borderId="0" xfId="7587" applyNumberFormat="1" applyFont="1" applyFill="1" applyAlignment="1">
      <alignment horizontal="left" vertical="center" wrapText="1" indent="1"/>
    </xf>
    <xf numFmtId="165" fontId="121" fillId="121" borderId="0" xfId="7587" applyNumberFormat="1" applyFont="1" applyFill="1" applyAlignment="1">
      <alignment horizontal="right"/>
    </xf>
    <xf numFmtId="165" fontId="121" fillId="0" borderId="0" xfId="7587" applyNumberFormat="1" applyFont="1" applyAlignment="1">
      <alignment horizontal="right"/>
    </xf>
    <xf numFmtId="165" fontId="122" fillId="121" borderId="0" xfId="7587" applyNumberFormat="1" applyFont="1" applyFill="1"/>
    <xf numFmtId="165" fontId="123" fillId="121" borderId="0" xfId="7587" applyNumberFormat="1" applyFont="1" applyFill="1" applyAlignment="1">
      <alignment horizontal="left" indent="1"/>
    </xf>
    <xf numFmtId="165" fontId="122" fillId="121" borderId="0" xfId="7587" applyNumberFormat="1" applyFont="1" applyFill="1" applyAlignment="1">
      <alignment horizontal="left" indent="1"/>
    </xf>
    <xf numFmtId="165" fontId="123" fillId="121" borderId="0" xfId="7587" applyNumberFormat="1" applyFont="1" applyFill="1" applyAlignment="1">
      <alignment horizontal="left" indent="2"/>
    </xf>
    <xf numFmtId="49" fontId="123" fillId="121" borderId="0" xfId="7587" applyNumberFormat="1" applyFont="1" applyFill="1"/>
    <xf numFmtId="165" fontId="123" fillId="121" borderId="0" xfId="7587" applyNumberFormat="1" applyFont="1" applyFill="1" applyAlignment="1">
      <alignment horizontal="left"/>
    </xf>
    <xf numFmtId="181" fontId="123" fillId="121" borderId="0" xfId="7587" applyNumberFormat="1" applyFont="1" applyFill="1"/>
    <xf numFmtId="0" fontId="121" fillId="0" borderId="63" xfId="7590" applyFont="1" applyBorder="1" applyAlignment="1">
      <alignment horizontal="left" indent="1"/>
    </xf>
    <xf numFmtId="0" fontId="122" fillId="0" borderId="0" xfId="7587" applyFont="1" applyAlignment="1">
      <alignment horizontal="left"/>
    </xf>
    <xf numFmtId="0" fontId="128" fillId="0" borderId="0" xfId="7587" applyFont="1" applyAlignment="1">
      <alignment horizontal="left"/>
    </xf>
    <xf numFmtId="0" fontId="124" fillId="0" borderId="0" xfId="7587" applyFont="1" applyAlignment="1">
      <alignment horizontal="left" vertical="center" wrapText="1"/>
    </xf>
    <xf numFmtId="1" fontId="124" fillId="0" borderId="0" xfId="7587" applyNumberFormat="1" applyFont="1" applyAlignment="1">
      <alignment horizontal="center"/>
    </xf>
    <xf numFmtId="1" fontId="124" fillId="0" borderId="0" xfId="7587" applyNumberFormat="1" applyFont="1" applyAlignment="1">
      <alignment horizontal="right"/>
    </xf>
    <xf numFmtId="0" fontId="124" fillId="0" borderId="0" xfId="7587" applyFont="1" applyAlignment="1">
      <alignment horizontal="left" vertical="center" wrapText="1" indent="1"/>
    </xf>
    <xf numFmtId="166" fontId="124" fillId="0" borderId="0" xfId="7587" applyNumberFormat="1" applyFont="1" applyAlignment="1">
      <alignment horizontal="left" vertical="center" wrapText="1"/>
    </xf>
    <xf numFmtId="0" fontId="121" fillId="0" borderId="0" xfId="7587" applyFont="1" applyAlignment="1">
      <alignment horizontal="left" indent="3"/>
    </xf>
    <xf numFmtId="166" fontId="121" fillId="0" borderId="0" xfId="7591" applyFont="1" applyFill="1" applyBorder="1"/>
    <xf numFmtId="187" fontId="121" fillId="0" borderId="0" xfId="7591" applyNumberFormat="1" applyFont="1" applyFill="1"/>
    <xf numFmtId="166" fontId="121" fillId="0" borderId="0" xfId="7591" applyFont="1" applyFill="1"/>
    <xf numFmtId="0" fontId="121" fillId="0" borderId="0" xfId="7587" applyFont="1" applyAlignment="1">
      <alignment horizontal="left" indent="2"/>
    </xf>
    <xf numFmtId="0" fontId="121" fillId="0" borderId="0" xfId="7587" applyFont="1" applyAlignment="1">
      <alignment horizontal="left" indent="4"/>
    </xf>
    <xf numFmtId="0" fontId="121" fillId="0" borderId="0" xfId="7587" applyFont="1"/>
    <xf numFmtId="166" fontId="129" fillId="0" borderId="0" xfId="7591" applyFont="1" applyFill="1" applyBorder="1" applyAlignment="1">
      <alignment horizontal="left" vertical="center" wrapText="1"/>
    </xf>
    <xf numFmtId="166" fontId="124" fillId="0" borderId="0" xfId="7591" applyFont="1" applyFill="1"/>
    <xf numFmtId="0" fontId="129" fillId="0" borderId="0" xfId="7587" applyFont="1" applyAlignment="1">
      <alignment horizontal="left" vertical="center" wrapText="1"/>
    </xf>
    <xf numFmtId="166" fontId="129" fillId="0" borderId="0" xfId="7587" applyNumberFormat="1" applyFont="1" applyAlignment="1">
      <alignment horizontal="left" vertical="center" wrapText="1"/>
    </xf>
    <xf numFmtId="166" fontId="124" fillId="0" borderId="0" xfId="7591" applyFont="1" applyFill="1" applyBorder="1" applyAlignment="1">
      <alignment horizontal="left" vertical="center" wrapText="1"/>
    </xf>
    <xf numFmtId="0" fontId="124" fillId="0" borderId="0" xfId="7587" applyFont="1" applyAlignment="1">
      <alignment horizontal="left" indent="1"/>
    </xf>
    <xf numFmtId="0" fontId="121" fillId="0" borderId="0" xfId="7587" applyFont="1" applyAlignment="1">
      <alignment horizontal="left" indent="1"/>
    </xf>
    <xf numFmtId="0" fontId="121" fillId="0" borderId="0" xfId="7587" applyFont="1" applyAlignment="1">
      <alignment horizontal="left"/>
    </xf>
    <xf numFmtId="166" fontId="121" fillId="0" borderId="0" xfId="7591" applyFont="1" applyFill="1" applyBorder="1" applyAlignment="1">
      <alignment horizontal="left" vertical="center" wrapText="1"/>
    </xf>
    <xf numFmtId="166" fontId="123" fillId="0" borderId="0" xfId="7587" applyNumberFormat="1" applyFont="1"/>
    <xf numFmtId="0" fontId="126" fillId="0" borderId="0" xfId="7587" applyFont="1"/>
    <xf numFmtId="0" fontId="130" fillId="0" borderId="0" xfId="7587" applyFont="1"/>
    <xf numFmtId="0" fontId="124" fillId="0" borderId="0" xfId="7587" applyFont="1"/>
    <xf numFmtId="186" fontId="71" fillId="12" borderId="0" xfId="0" applyNumberFormat="1" applyFont="1" applyFill="1" applyAlignment="1">
      <alignment horizontal="center" vertical="center"/>
    </xf>
    <xf numFmtId="165" fontId="123" fillId="0" borderId="0" xfId="7587" applyNumberFormat="1" applyFont="1"/>
    <xf numFmtId="0" fontId="128" fillId="0" borderId="0" xfId="7587" applyFont="1"/>
    <xf numFmtId="0" fontId="123" fillId="0" borderId="0" xfId="7587" applyFont="1" applyAlignment="1">
      <alignment horizontal="left"/>
    </xf>
    <xf numFmtId="166" fontId="128" fillId="0" borderId="0" xfId="7591" applyFont="1" applyFill="1"/>
    <xf numFmtId="0" fontId="123" fillId="0" borderId="0" xfId="7587" applyFont="1" applyAlignment="1">
      <alignment horizontal="left" indent="2"/>
    </xf>
    <xf numFmtId="166" fontId="123" fillId="0" borderId="0" xfId="7591" applyFont="1" applyFill="1" applyBorder="1"/>
    <xf numFmtId="166" fontId="123" fillId="0" borderId="0" xfId="7591" applyFont="1" applyFill="1"/>
    <xf numFmtId="0" fontId="122" fillId="0" borderId="0" xfId="7587" applyFont="1"/>
    <xf numFmtId="0" fontId="122" fillId="0" borderId="0" xfId="7587" applyFont="1" applyAlignment="1">
      <alignment horizontal="left" indent="1"/>
    </xf>
    <xf numFmtId="186" fontId="71" fillId="14" borderId="0" xfId="0" applyNumberFormat="1" applyFont="1" applyFill="1" applyAlignment="1">
      <alignment horizontal="center" vertical="center"/>
    </xf>
    <xf numFmtId="186" fontId="71" fillId="14" borderId="0" xfId="0" applyNumberFormat="1" applyFont="1" applyFill="1" applyAlignment="1">
      <alignment horizontal="center" vertical="center" wrapText="1"/>
    </xf>
    <xf numFmtId="166" fontId="122" fillId="0" borderId="0" xfId="7591" applyFont="1" applyFill="1"/>
    <xf numFmtId="10" fontId="71" fillId="14" borderId="0" xfId="18" applyNumberFormat="1" applyFont="1" applyFill="1"/>
    <xf numFmtId="165" fontId="132" fillId="0" borderId="0" xfId="7587" applyNumberFormat="1" applyFont="1" applyAlignment="1">
      <alignment horizontal="left" vertical="center" wrapText="1"/>
    </xf>
    <xf numFmtId="0" fontId="132" fillId="0" borderId="0" xfId="7587" applyFont="1" applyAlignment="1">
      <alignment horizontal="left" vertical="center" wrapText="1" indent="1"/>
    </xf>
    <xf numFmtId="0" fontId="133" fillId="0" borderId="0" xfId="7587" applyFont="1"/>
    <xf numFmtId="0" fontId="134" fillId="0" borderId="0" xfId="7587" applyFont="1" applyAlignment="1">
      <alignment horizontal="left" indent="2"/>
    </xf>
    <xf numFmtId="0" fontId="134" fillId="0" borderId="0" xfId="7587" applyFont="1" applyAlignment="1">
      <alignment horizontal="left" indent="4"/>
    </xf>
    <xf numFmtId="165" fontId="134" fillId="0" borderId="0" xfId="7592" applyFont="1" applyFill="1"/>
    <xf numFmtId="188" fontId="75" fillId="0" borderId="0" xfId="7587" applyNumberFormat="1"/>
    <xf numFmtId="0" fontId="114" fillId="0" borderId="0" xfId="7619" applyFont="1" applyAlignment="1">
      <alignment horizontal="left"/>
    </xf>
    <xf numFmtId="0" fontId="70" fillId="3" borderId="2" xfId="7616" applyFont="1" applyBorder="1" applyAlignment="1">
      <alignment horizontal="left" wrapText="1"/>
    </xf>
    <xf numFmtId="0" fontId="70" fillId="3" borderId="2" xfId="7616" applyFont="1" applyBorder="1" applyAlignment="1">
      <alignment horizontal="center" wrapText="1"/>
    </xf>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Alignment="1">
      <alignment horizontal="center" vertical="center"/>
    </xf>
    <xf numFmtId="168" fontId="71" fillId="0" borderId="0" xfId="14517" applyNumberFormat="1" applyFont="1" applyAlignment="1">
      <alignment horizontal="center" vertical="center"/>
    </xf>
    <xf numFmtId="0" fontId="114" fillId="0" borderId="0" xfId="14607" applyFont="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6" fontId="71" fillId="0" borderId="0" xfId="14517" applyNumberFormat="1" applyFont="1" applyAlignment="1">
      <alignment horizontal="center" vertical="center"/>
    </xf>
    <xf numFmtId="186" fontId="8" fillId="0" borderId="0" xfId="15585" applyNumberFormat="1"/>
    <xf numFmtId="0" fontId="71" fillId="0" borderId="0" xfId="14517" applyFont="1"/>
    <xf numFmtId="0" fontId="114" fillId="0" borderId="0" xfId="14607" applyFont="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186" fontId="71" fillId="14" borderId="0" xfId="14517" applyNumberFormat="1" applyFont="1" applyFill="1" applyAlignment="1">
      <alignment horizontal="center" vertical="center"/>
    </xf>
    <xf numFmtId="186" fontId="71" fillId="14" borderId="0" xfId="14517" applyNumberFormat="1" applyFont="1" applyFill="1" applyAlignment="1">
      <alignment horizontal="center" vertical="center" wrapText="1"/>
    </xf>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6"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8" fontId="68" fillId="16" borderId="0" xfId="0" applyNumberFormat="1" applyFont="1" applyFill="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6" fontId="68" fillId="16" borderId="8" xfId="0" applyNumberFormat="1" applyFont="1" applyFill="1" applyBorder="1" applyAlignment="1">
      <alignment horizontal="center"/>
    </xf>
    <xf numFmtId="188" fontId="68" fillId="16" borderId="8" xfId="0" applyNumberFormat="1" applyFont="1" applyFill="1" applyBorder="1" applyAlignment="1">
      <alignment horizontal="center"/>
    </xf>
    <xf numFmtId="169"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10" fillId="64" borderId="0" xfId="18232" applyFill="1" applyAlignment="1">
      <alignment vertical="center"/>
    </xf>
    <xf numFmtId="0" fontId="12" fillId="64" borderId="0" xfId="18232" applyFont="1" applyFill="1" applyAlignment="1">
      <alignment vertical="center"/>
    </xf>
    <xf numFmtId="0" fontId="10" fillId="64" borderId="0" xfId="18232" applyFill="1" applyAlignment="1">
      <alignment horizontal="center" vertical="center"/>
    </xf>
    <xf numFmtId="0" fontId="148" fillId="64" borderId="0" xfId="18232" applyFont="1" applyFill="1" applyAlignment="1">
      <alignment horizontal="center" vertical="center" wrapText="1"/>
    </xf>
    <xf numFmtId="0" fontId="10" fillId="64" borderId="0" xfId="18232" applyFill="1" applyAlignment="1" applyProtection="1">
      <alignment vertical="center"/>
      <protection locked="0"/>
    </xf>
    <xf numFmtId="165" fontId="10" fillId="64" borderId="0" xfId="18232" applyNumberForma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Alignment="1" applyProtection="1">
      <alignment vertical="center"/>
      <protection locked="0"/>
    </xf>
    <xf numFmtId="0" fontId="152" fillId="64" borderId="0" xfId="18232" applyFont="1" applyFill="1" applyAlignment="1" applyProtection="1">
      <alignment horizontal="center"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Alignment="1">
      <alignment horizontal="centerContinuous" vertical="center"/>
    </xf>
    <xf numFmtId="0" fontId="150" fillId="64" borderId="0" xfId="18232" applyFont="1" applyFill="1" applyAlignment="1">
      <alignment horizontal="center" vertical="center"/>
    </xf>
    <xf numFmtId="188"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8"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8"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68" fillId="122" borderId="2" xfId="14517" applyFont="1" applyFill="1" applyBorder="1" applyAlignment="1">
      <alignment horizontal="center" wrapText="1"/>
    </xf>
    <xf numFmtId="168" fontId="70" fillId="3" borderId="2" xfId="46489" applyNumberFormat="1" applyFont="1" applyBorder="1" applyAlignment="1">
      <alignment horizontal="left" wrapText="1"/>
    </xf>
    <xf numFmtId="169" fontId="68" fillId="16" borderId="0" xfId="17" applyNumberFormat="1" applyFont="1" applyFill="1" applyAlignment="1">
      <alignment horizontal="center"/>
    </xf>
    <xf numFmtId="0" fontId="70" fillId="3" borderId="1"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6" fontId="70" fillId="3" borderId="1" xfId="46489" applyNumberFormat="1" applyFont="1" applyBorder="1" applyAlignment="1">
      <alignment horizontal="left" vertical="top" wrapText="1"/>
    </xf>
    <xf numFmtId="168"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6"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8" fontId="114" fillId="0" borderId="0" xfId="14517" applyNumberFormat="1" applyFont="1" applyAlignment="1">
      <alignment horizontal="center" vertical="center"/>
    </xf>
    <xf numFmtId="168" fontId="106" fillId="2" borderId="1" xfId="14517" applyNumberFormat="1" applyFont="1" applyFill="1" applyBorder="1" applyAlignment="1">
      <alignment horizontal="center" vertical="center"/>
    </xf>
    <xf numFmtId="168" fontId="106" fillId="2" borderId="3" xfId="14517" applyNumberFormat="1" applyFont="1" applyFill="1" applyBorder="1" applyAlignment="1">
      <alignment horizontal="center" vertical="center"/>
    </xf>
    <xf numFmtId="168" fontId="70" fillId="3" borderId="2" xfId="46491" applyNumberFormat="1" applyFont="1" applyBorder="1" applyAlignment="1">
      <alignment horizontal="center" vertical="center"/>
    </xf>
    <xf numFmtId="168" fontId="71" fillId="0" borderId="0" xfId="14517" applyNumberFormat="1" applyFont="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70" fillId="3" borderId="2" xfId="46493" applyFont="1" applyBorder="1" applyAlignment="1">
      <alignment horizontal="center" vertical="center"/>
    </xf>
    <xf numFmtId="0" fontId="10" fillId="0" borderId="0" xfId="14517" applyAlignment="1">
      <alignment horizontal="left" vertical="center"/>
    </xf>
    <xf numFmtId="186" fontId="10" fillId="0" borderId="0" xfId="14517" applyNumberFormat="1" applyAlignment="1">
      <alignment horizontal="center" vertical="center"/>
    </xf>
    <xf numFmtId="1" fontId="10" fillId="0" borderId="0" xfId="14517" applyNumberFormat="1" applyAlignment="1">
      <alignment horizontal="center" vertical="center"/>
    </xf>
    <xf numFmtId="186" fontId="10" fillId="65" borderId="0" xfId="14517" applyNumberFormat="1" applyFill="1" applyAlignment="1">
      <alignment horizontal="center" vertical="center"/>
    </xf>
    <xf numFmtId="0" fontId="147" fillId="0" borderId="0" xfId="14607" applyFont="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8"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69" fontId="164" fillId="16" borderId="15" xfId="17392" applyNumberFormat="1" applyFont="1" applyFill="1" applyBorder="1" applyAlignment="1">
      <alignment horizontal="center" vertical="center"/>
    </xf>
    <xf numFmtId="188" fontId="164" fillId="16" borderId="8" xfId="14517" applyNumberFormat="1" applyFont="1" applyFill="1" applyBorder="1" applyAlignment="1">
      <alignment horizontal="center" vertical="center"/>
    </xf>
    <xf numFmtId="186" fontId="164" fillId="16" borderId="0" xfId="14517" applyNumberFormat="1" applyFont="1" applyFill="1" applyAlignment="1">
      <alignment horizontal="center" vertical="center"/>
    </xf>
    <xf numFmtId="169" fontId="164" fillId="16" borderId="0" xfId="17392" applyNumberFormat="1" applyFont="1" applyFill="1" applyAlignment="1">
      <alignment horizontal="center" vertical="center"/>
    </xf>
    <xf numFmtId="168"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8"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69" fontId="68" fillId="16" borderId="15" xfId="17392" applyNumberFormat="1" applyFont="1" applyFill="1" applyBorder="1" applyAlignment="1">
      <alignment horizontal="center" vertical="center"/>
    </xf>
    <xf numFmtId="188" fontId="68" fillId="16" borderId="8" xfId="14517" applyNumberFormat="1" applyFont="1" applyFill="1" applyBorder="1" applyAlignment="1">
      <alignment horizontal="center" vertical="center"/>
    </xf>
    <xf numFmtId="186" fontId="68" fillId="16" borderId="0" xfId="14517" applyNumberFormat="1" applyFont="1" applyFill="1" applyAlignment="1">
      <alignment horizontal="center" vertical="center"/>
    </xf>
    <xf numFmtId="169"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0" fillId="0" borderId="0" xfId="0" applyAlignment="1">
      <alignment horizontal="center" vertical="center"/>
    </xf>
    <xf numFmtId="0" fontId="71" fillId="0" borderId="0" xfId="0" applyFont="1" applyAlignment="1">
      <alignment vertical="top"/>
    </xf>
    <xf numFmtId="168" fontId="71" fillId="128" borderId="0" xfId="0" applyNumberFormat="1" applyFont="1" applyFill="1"/>
    <xf numFmtId="0" fontId="71" fillId="128" borderId="0" xfId="0" applyFont="1" applyFill="1" applyAlignment="1">
      <alignment horizontal="center" vertical="center"/>
    </xf>
    <xf numFmtId="0" fontId="10" fillId="128" borderId="0" xfId="14517" applyFill="1" applyAlignment="1">
      <alignment horizontal="center" vertical="center"/>
    </xf>
    <xf numFmtId="0" fontId="71" fillId="128" borderId="0" xfId="0" applyFont="1" applyFill="1"/>
    <xf numFmtId="168" fontId="121" fillId="128" borderId="39" xfId="14517" applyNumberFormat="1" applyFont="1" applyFill="1" applyBorder="1" applyAlignment="1">
      <alignment wrapText="1"/>
    </xf>
    <xf numFmtId="168" fontId="123" fillId="128" borderId="62" xfId="14517" applyNumberFormat="1" applyFont="1" applyFill="1" applyBorder="1" applyAlignment="1">
      <alignment horizontal="left" vertical="top"/>
    </xf>
    <xf numFmtId="0" fontId="71" fillId="128" borderId="0" xfId="14517" applyFont="1" applyFill="1" applyAlignment="1">
      <alignment horizontal="center" vertical="top"/>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8" fontId="154" fillId="0" borderId="1" xfId="18231" applyNumberFormat="1" applyFont="1" applyBorder="1" applyAlignment="1">
      <alignment horizontal="center" vertical="center" wrapText="1"/>
    </xf>
    <xf numFmtId="188" fontId="154" fillId="0" borderId="79" xfId="18231" applyNumberFormat="1" applyFont="1" applyBorder="1" applyAlignment="1">
      <alignment horizontal="center" vertical="center" wrapText="1"/>
    </xf>
    <xf numFmtId="188" fontId="154" fillId="0" borderId="0" xfId="18231" applyNumberFormat="1" applyFont="1" applyAlignment="1">
      <alignment horizontal="center" vertical="center" wrapText="1"/>
    </xf>
    <xf numFmtId="188"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ill="1" applyBorder="1" applyAlignment="1">
      <alignment horizontal="center" vertical="center" wrapText="1"/>
    </xf>
    <xf numFmtId="0" fontId="13" fillId="64" borderId="44" xfId="12" applyFill="1" applyBorder="1" applyAlignment="1">
      <alignment horizontal="center" vertical="center" wrapText="1"/>
    </xf>
    <xf numFmtId="0" fontId="13" fillId="64" borderId="1" xfId="12"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cattonw\git\TIMES-NZ-Model-Files-tidyup\TIMES-NZ\VT_NI_PRI_V4.xlsx" TargetMode="External"/><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sheetData sheetId="1">
        <row r="2">
          <cell r="Z2" t="str">
            <v>PJ</v>
          </cell>
        </row>
        <row r="5">
          <cell r="B5" t="str">
            <v>MIN</v>
          </cell>
        </row>
        <row r="6">
          <cell r="B6" t="str">
            <v>IMP</v>
          </cell>
        </row>
        <row r="7">
          <cell r="B7" t="str">
            <v>EXP</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B975-A21D-4236-87C5-5F94D532AB01}">
  <sheetPr>
    <tabColor theme="3"/>
  </sheetPr>
  <dimension ref="A1:A15"/>
  <sheetViews>
    <sheetView workbookViewId="0">
      <selection activeCell="D23" sqref="D23"/>
    </sheetView>
  </sheetViews>
  <sheetFormatPr defaultRowHeight="12.75"/>
  <sheetData>
    <row r="1" spans="1:1">
      <c r="A1" t="s">
        <v>722</v>
      </c>
    </row>
    <row r="2" spans="1:1">
      <c r="A2" t="s">
        <v>708</v>
      </c>
    </row>
    <row r="3" spans="1:1">
      <c r="A3" t="s">
        <v>709</v>
      </c>
    </row>
    <row r="4" spans="1:1">
      <c r="A4" t="s">
        <v>710</v>
      </c>
    </row>
    <row r="5" spans="1:1">
      <c r="A5" t="s">
        <v>711</v>
      </c>
    </row>
    <row r="6" spans="1:1">
      <c r="A6" t="s">
        <v>712</v>
      </c>
    </row>
    <row r="7" spans="1:1">
      <c r="A7" t="s">
        <v>713</v>
      </c>
    </row>
    <row r="8" spans="1:1">
      <c r="A8" t="s">
        <v>714</v>
      </c>
    </row>
    <row r="9" spans="1:1">
      <c r="A9" t="s">
        <v>715</v>
      </c>
    </row>
    <row r="10" spans="1:1">
      <c r="A10" t="s">
        <v>716</v>
      </c>
    </row>
    <row r="11" spans="1:1">
      <c r="A11" t="s">
        <v>717</v>
      </c>
    </row>
    <row r="12" spans="1:1">
      <c r="A12" t="s">
        <v>718</v>
      </c>
    </row>
    <row r="13" spans="1:1">
      <c r="A13" t="s">
        <v>719</v>
      </c>
    </row>
    <row r="14" spans="1:1">
      <c r="A14" t="s">
        <v>720</v>
      </c>
    </row>
    <row r="15" spans="1:1">
      <c r="A15" t="s">
        <v>721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topLeftCell="A22" zoomScale="85" zoomScaleNormal="85" workbookViewId="0"/>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2:27">
      <c r="X1" s="4" t="s">
        <v>80</v>
      </c>
      <c r="Y1" s="1" t="s">
        <v>81</v>
      </c>
      <c r="Z1" s="1" t="s">
        <v>82</v>
      </c>
      <c r="AA1" s="1" t="s">
        <v>85</v>
      </c>
    </row>
    <row r="2" spans="2:27" ht="15.75">
      <c r="D2" s="24" t="s">
        <v>44</v>
      </c>
      <c r="E2" s="24" t="s">
        <v>45</v>
      </c>
      <c r="F2" s="24" t="s">
        <v>46</v>
      </c>
      <c r="G2" s="24" t="s">
        <v>93</v>
      </c>
      <c r="H2" s="24" t="s">
        <v>94</v>
      </c>
      <c r="I2" s="24" t="s">
        <v>95</v>
      </c>
      <c r="J2" s="24" t="s">
        <v>96</v>
      </c>
      <c r="K2" s="24" t="s">
        <v>97</v>
      </c>
      <c r="L2" s="24" t="s">
        <v>98</v>
      </c>
      <c r="M2" s="24" t="s">
        <v>99</v>
      </c>
      <c r="N2" s="24" t="s">
        <v>47</v>
      </c>
      <c r="O2" s="24" t="s">
        <v>121</v>
      </c>
      <c r="P2" s="24" t="s">
        <v>122</v>
      </c>
      <c r="Q2" s="24" t="s">
        <v>123</v>
      </c>
      <c r="R2" s="24" t="s">
        <v>124</v>
      </c>
      <c r="S2" s="24" t="s">
        <v>48</v>
      </c>
      <c r="T2" s="24" t="s">
        <v>49</v>
      </c>
      <c r="U2" s="24" t="s">
        <v>50</v>
      </c>
      <c r="V2" s="10"/>
      <c r="Y2" s="11" t="s">
        <v>112</v>
      </c>
      <c r="Z2" s="3" t="s">
        <v>69</v>
      </c>
      <c r="AA2" s="3" t="s">
        <v>86</v>
      </c>
    </row>
    <row r="3" spans="2:27" ht="25.5">
      <c r="C3" s="36" t="s">
        <v>129</v>
      </c>
      <c r="D3" s="33" t="s">
        <v>51</v>
      </c>
      <c r="E3" s="34" t="s">
        <v>52</v>
      </c>
      <c r="F3" s="34" t="s">
        <v>138</v>
      </c>
      <c r="G3" s="34" t="s">
        <v>111</v>
      </c>
      <c r="H3" s="34" t="s">
        <v>102</v>
      </c>
      <c r="I3" s="34" t="s">
        <v>95</v>
      </c>
      <c r="J3" s="34" t="s">
        <v>103</v>
      </c>
      <c r="K3" s="34" t="s">
        <v>104</v>
      </c>
      <c r="L3" s="34" t="s">
        <v>100</v>
      </c>
      <c r="M3" s="34" t="s">
        <v>101</v>
      </c>
      <c r="N3" s="34" t="s">
        <v>53</v>
      </c>
      <c r="O3" s="34" t="s">
        <v>125</v>
      </c>
      <c r="P3" s="34" t="s">
        <v>126</v>
      </c>
      <c r="Q3" s="34" t="s">
        <v>127</v>
      </c>
      <c r="R3" s="34" t="s">
        <v>128</v>
      </c>
      <c r="S3" s="34" t="s">
        <v>54</v>
      </c>
      <c r="T3" s="34" t="s">
        <v>55</v>
      </c>
      <c r="U3" s="35" t="s">
        <v>75</v>
      </c>
      <c r="V3" s="25" t="s">
        <v>56</v>
      </c>
    </row>
    <row r="4" spans="2:27">
      <c r="C4" s="26" t="s">
        <v>57</v>
      </c>
      <c r="D4" s="27"/>
      <c r="E4" s="27"/>
      <c r="F4" s="27"/>
      <c r="G4" s="27"/>
      <c r="H4" s="27"/>
      <c r="I4" s="27"/>
      <c r="J4" s="27"/>
      <c r="K4" s="27"/>
      <c r="L4" s="27"/>
      <c r="M4" s="27"/>
      <c r="N4" s="27"/>
      <c r="O4" s="27"/>
      <c r="P4" s="27"/>
      <c r="Q4" s="27"/>
      <c r="R4" s="27"/>
      <c r="S4" s="27"/>
      <c r="T4" s="27"/>
      <c r="U4" s="27"/>
      <c r="V4" s="21"/>
    </row>
    <row r="5" spans="2:27">
      <c r="B5" s="13" t="s">
        <v>58</v>
      </c>
      <c r="C5" s="28" t="s">
        <v>59</v>
      </c>
      <c r="D5" s="29">
        <f>[2]EB1!D5</f>
        <v>5263.9327000000003</v>
      </c>
      <c r="E5" s="12">
        <f>[2]EB1!E5</f>
        <v>3159.7988000000005</v>
      </c>
      <c r="F5" s="12">
        <f>[2]EB1!F5</f>
        <v>2686.252</v>
      </c>
      <c r="G5" s="12">
        <f>[2]EB1!G5</f>
        <v>6.4000000000000001E-2</v>
      </c>
      <c r="H5" s="12">
        <f>[2]EB1!H5</f>
        <v>0</v>
      </c>
      <c r="I5" s="12">
        <f>[2]EB1!I5</f>
        <v>0</v>
      </c>
      <c r="J5" s="12">
        <f>[2]EB1!J5</f>
        <v>0</v>
      </c>
      <c r="K5" s="12">
        <f>[2]EB1!K5</f>
        <v>0</v>
      </c>
      <c r="L5" s="12">
        <f>[2]EB1!L5</f>
        <v>0</v>
      </c>
      <c r="M5" s="12">
        <f>[2]EB1!M5</f>
        <v>0</v>
      </c>
      <c r="N5" s="12">
        <f>[2]EB1!N5</f>
        <v>4455</v>
      </c>
      <c r="O5" s="12">
        <f>[2]EB1!O5</f>
        <v>2261.9700000000003</v>
      </c>
      <c r="P5" s="12">
        <f>[2]EB1!P5</f>
        <v>502.66000000000008</v>
      </c>
      <c r="Q5" s="12">
        <f>[2]EB1!Q5</f>
        <v>263.8965</v>
      </c>
      <c r="R5" s="12">
        <f>[2]EB1!R5</f>
        <v>125.66500000000008</v>
      </c>
      <c r="S5" s="12">
        <f>[2]EB1!S5</f>
        <v>0</v>
      </c>
      <c r="T5" s="12">
        <f>[2]EB1!T5</f>
        <v>0</v>
      </c>
      <c r="U5" s="12">
        <f>[2]EB1!U5</f>
        <v>0</v>
      </c>
      <c r="V5" s="22">
        <f>SUM(D5:U5)</f>
        <v>18719.239000000001</v>
      </c>
      <c r="X5" s="2"/>
    </row>
    <row r="6" spans="2:27">
      <c r="B6" s="13" t="s">
        <v>60</v>
      </c>
      <c r="C6" s="28" t="s">
        <v>61</v>
      </c>
      <c r="D6" s="30">
        <f>[2]EB1!D6</f>
        <v>4200.7361500000006</v>
      </c>
      <c r="E6" s="12">
        <f>[2]EB1!E6</f>
        <v>5316.6916000000001</v>
      </c>
      <c r="F6" s="12">
        <f>[2]EB1!F6</f>
        <v>13824.328000000001</v>
      </c>
      <c r="G6" s="12">
        <f>[2]EB1!G6</f>
        <v>2204.8490000000002</v>
      </c>
      <c r="H6" s="12">
        <f>[2]EB1!H6</f>
        <v>604.98850000000004</v>
      </c>
      <c r="I6" s="12">
        <f>[2]EB1!I6</f>
        <v>326.12950000000001</v>
      </c>
      <c r="J6" s="12">
        <f>[2]EB1!J6</f>
        <v>660</v>
      </c>
      <c r="K6" s="12">
        <f>[2]EB1!K6</f>
        <v>683.1</v>
      </c>
      <c r="L6" s="12">
        <f>[2]EB1!L6</f>
        <v>1079.56</v>
      </c>
      <c r="M6" s="12">
        <f>[2]EB1!M6</f>
        <v>597.03499999999997</v>
      </c>
      <c r="N6" s="12">
        <f>[2]EB1!N6</f>
        <v>0</v>
      </c>
      <c r="O6" s="12">
        <f>[2]EB1!O6</f>
        <v>84.764250000000004</v>
      </c>
      <c r="P6" s="12">
        <f>[2]EB1!P6</f>
        <v>0</v>
      </c>
      <c r="Q6" s="12">
        <f>[2]EB1!Q6</f>
        <v>0</v>
      </c>
      <c r="R6" s="12">
        <f>[2]EB1!R6</f>
        <v>0</v>
      </c>
      <c r="S6" s="12">
        <f>[2]EB1!S6</f>
        <v>3.5000000000000001E-3</v>
      </c>
      <c r="T6" s="12">
        <f>[2]EB1!T6</f>
        <v>7.6499999999999999E-2</v>
      </c>
      <c r="U6" s="12">
        <f>[2]EB1!U6</f>
        <v>583.76</v>
      </c>
      <c r="V6" s="22">
        <f>SUM(D6:U6)</f>
        <v>30166.022000000001</v>
      </c>
    </row>
    <row r="7" spans="2:27">
      <c r="B7" s="13" t="s">
        <v>62</v>
      </c>
      <c r="C7" s="28" t="s">
        <v>63</v>
      </c>
      <c r="D7" s="31">
        <f>[2]EB1!D7</f>
        <v>-745.59484999999995</v>
      </c>
      <c r="E7" s="12">
        <f>[2]EB1!E7</f>
        <v>-1006.5324000000001</v>
      </c>
      <c r="F7" s="12">
        <f>[2]EB1!F7</f>
        <v>-1648.4854999999998</v>
      </c>
      <c r="G7" s="12">
        <f>[2]EB1!G7</f>
        <v>-1683.1424999999999</v>
      </c>
      <c r="H7" s="12">
        <f>[2]EB1!H7</f>
        <v>-295.38850000000002</v>
      </c>
      <c r="I7" s="12">
        <f>[2]EB1!I7</f>
        <v>-194.51650000000001</v>
      </c>
      <c r="J7" s="12">
        <f>[2]EB1!J7</f>
        <v>-1500.6420000000001</v>
      </c>
      <c r="K7" s="12">
        <f>[2]EB1!K7</f>
        <v>-400.84</v>
      </c>
      <c r="L7" s="12">
        <f>[2]EB1!L7</f>
        <v>-1239.28</v>
      </c>
      <c r="M7" s="12">
        <f>[2]EB1!M7</f>
        <v>-453.036</v>
      </c>
      <c r="N7" s="12">
        <f>[2]EB1!N7</f>
        <v>0</v>
      </c>
      <c r="O7" s="12">
        <f>[2]EB1!O7</f>
        <v>-54.302999999999997</v>
      </c>
      <c r="P7" s="12">
        <f>[2]EB1!P7</f>
        <v>0</v>
      </c>
      <c r="Q7" s="12">
        <f>[2]EB1!Q7</f>
        <v>0</v>
      </c>
      <c r="R7" s="12">
        <f>[2]EB1!R7</f>
        <v>0</v>
      </c>
      <c r="S7" s="12">
        <f>[2]EB1!S7</f>
        <v>0</v>
      </c>
      <c r="T7" s="12">
        <f>[2]EB1!T7</f>
        <v>-6.4500000000000002E-2</v>
      </c>
      <c r="U7" s="12">
        <f>[2]EB1!U7</f>
        <v>-563.40200000000004</v>
      </c>
      <c r="V7" s="22">
        <f>SUM(D7:U7)</f>
        <v>-9785.22775</v>
      </c>
      <c r="X7" s="2"/>
    </row>
    <row r="8" spans="2:27" ht="15">
      <c r="B8" s="20" t="s">
        <v>118</v>
      </c>
      <c r="C8" s="15" t="s">
        <v>119</v>
      </c>
      <c r="D8" s="32">
        <f>SUM(D5:D7)</f>
        <v>8719.0740000000023</v>
      </c>
      <c r="E8" s="16">
        <f t="shared" ref="E8:U8" si="0">SUM(E5:E7)</f>
        <v>7469.9580000000005</v>
      </c>
      <c r="F8" s="16">
        <f t="shared" si="0"/>
        <v>14862.094500000003</v>
      </c>
      <c r="G8" s="16">
        <f t="shared" si="0"/>
        <v>521.77050000000008</v>
      </c>
      <c r="H8" s="16">
        <f t="shared" si="0"/>
        <v>309.60000000000002</v>
      </c>
      <c r="I8" s="16">
        <f t="shared" si="0"/>
        <v>131.613</v>
      </c>
      <c r="J8" s="16">
        <f t="shared" si="0"/>
        <v>-840.64200000000005</v>
      </c>
      <c r="K8" s="16">
        <f t="shared" si="0"/>
        <v>282.26000000000005</v>
      </c>
      <c r="L8" s="16">
        <f t="shared" si="0"/>
        <v>-159.72000000000003</v>
      </c>
      <c r="M8" s="16">
        <f t="shared" si="0"/>
        <v>143.99899999999997</v>
      </c>
      <c r="N8" s="16">
        <f t="shared" si="0"/>
        <v>4455</v>
      </c>
      <c r="O8" s="16">
        <f t="shared" si="0"/>
        <v>2292.4312500000005</v>
      </c>
      <c r="P8" s="16"/>
      <c r="Q8" s="16"/>
      <c r="R8" s="16"/>
      <c r="S8" s="16">
        <f t="shared" si="0"/>
        <v>3.5000000000000001E-3</v>
      </c>
      <c r="T8" s="16">
        <f t="shared" si="0"/>
        <v>1.1999999999999997E-2</v>
      </c>
      <c r="U8" s="16">
        <f t="shared" si="0"/>
        <v>20.357999999999947</v>
      </c>
      <c r="V8" s="17">
        <f>SUM(V5:V7)</f>
        <v>39100.03325</v>
      </c>
    </row>
    <row r="9" spans="2:27">
      <c r="B9" s="37"/>
      <c r="C9" s="38" t="s">
        <v>130</v>
      </c>
      <c r="D9" s="39"/>
      <c r="E9" s="39"/>
      <c r="F9" s="39"/>
      <c r="G9" s="39"/>
      <c r="H9" s="39"/>
      <c r="I9" s="39"/>
      <c r="J9" s="39"/>
      <c r="K9" s="39"/>
      <c r="L9" s="39"/>
      <c r="M9" s="39"/>
      <c r="N9" s="39"/>
      <c r="O9" s="39"/>
      <c r="P9" s="39"/>
      <c r="Q9" s="39"/>
      <c r="R9" s="39"/>
      <c r="S9" s="39"/>
      <c r="T9" s="39"/>
      <c r="U9" s="39"/>
      <c r="V9" s="40"/>
    </row>
    <row r="10" spans="2:27">
      <c r="B10" s="13" t="s">
        <v>131</v>
      </c>
      <c r="C10" s="41" t="s">
        <v>132</v>
      </c>
      <c r="D10" s="42">
        <f>[2]EB1!D10</f>
        <v>-37.464700000000001</v>
      </c>
      <c r="E10" s="42">
        <f>[2]EB1!E10</f>
        <v>-317.19200000000001</v>
      </c>
      <c r="F10" s="42">
        <f>[2]EB1!F10</f>
        <v>0</v>
      </c>
      <c r="G10" s="42">
        <f>[2]EB1!G10</f>
        <v>-16.283999999999999</v>
      </c>
      <c r="H10" s="42">
        <f>[2]EB1!H10</f>
        <v>-2.1499999999999998E-2</v>
      </c>
      <c r="I10" s="42">
        <f>[2]EB1!I10</f>
        <v>-528.76099999999997</v>
      </c>
      <c r="J10" s="42">
        <f>[2]EB1!J10</f>
        <v>-164.50800000000001</v>
      </c>
      <c r="K10" s="42">
        <f>[2]EB1!K10</f>
        <v>-0.61599999999999999</v>
      </c>
      <c r="L10" s="42">
        <f>[2]EB1!L10</f>
        <v>-205.88</v>
      </c>
      <c r="M10" s="42">
        <f>[2]EB1!M10</f>
        <v>0</v>
      </c>
      <c r="N10" s="42">
        <f>[2]EB1!N10</f>
        <v>0</v>
      </c>
      <c r="O10" s="42">
        <f>[2]EB1!O10</f>
        <v>-3.21225</v>
      </c>
      <c r="P10" s="42">
        <f>[2]EB1!P10</f>
        <v>0</v>
      </c>
      <c r="Q10" s="42">
        <f>[2]EB1!Q10</f>
        <v>0</v>
      </c>
      <c r="R10" s="42">
        <f>[2]EB1!R10</f>
        <v>0</v>
      </c>
      <c r="S10" s="42">
        <f>[2]EB1!S10</f>
        <v>-0.76</v>
      </c>
      <c r="T10" s="42">
        <f>[2]EB1!T10</f>
        <v>0</v>
      </c>
      <c r="U10" s="42">
        <f>[2]EB1!U10</f>
        <v>0</v>
      </c>
      <c r="V10" s="43">
        <f>SUM(D10:U10)</f>
        <v>-1274.6994499999998</v>
      </c>
    </row>
    <row r="11" spans="2:27">
      <c r="B11" s="13" t="s">
        <v>50</v>
      </c>
      <c r="C11" s="44" t="s">
        <v>133</v>
      </c>
      <c r="D11" s="42">
        <f>[2]EB1!D11</f>
        <v>-6238.7780000000012</v>
      </c>
      <c r="E11" s="42">
        <f>[2]EB1!E11</f>
        <v>-2254.2175999999999</v>
      </c>
      <c r="F11" s="42">
        <f>[2]EB1!F11</f>
        <v>0</v>
      </c>
      <c r="G11" s="42">
        <f>[2]EB1!G11</f>
        <v>-30.160499999999999</v>
      </c>
      <c r="H11" s="42">
        <f>[2]EB1!H11</f>
        <v>0</v>
      </c>
      <c r="I11" s="42">
        <f>[2]EB1!I11</f>
        <v>-23.835000000000001</v>
      </c>
      <c r="J11" s="42">
        <f>[2]EB1!J11</f>
        <v>0</v>
      </c>
      <c r="K11" s="42">
        <f>[2]EB1!K11</f>
        <v>0</v>
      </c>
      <c r="L11" s="42">
        <f>[2]EB1!L11</f>
        <v>-524.78</v>
      </c>
      <c r="M11" s="42">
        <f>[2]EB1!M11</f>
        <v>-33.529000000000003</v>
      </c>
      <c r="N11" s="42">
        <f>[2]EB1!N11</f>
        <v>-4455</v>
      </c>
      <c r="O11" s="42">
        <f>[2]EB1!O11</f>
        <v>-527.25918750000005</v>
      </c>
      <c r="P11" s="42">
        <f>[2]EB1!P11</f>
        <v>-502.66000000000008</v>
      </c>
      <c r="Q11" s="42">
        <f>[2]EB1!Q11</f>
        <v>-263.8965</v>
      </c>
      <c r="R11" s="42">
        <f>[2]EB1!R11</f>
        <v>-68</v>
      </c>
      <c r="S11" s="42">
        <f>[2]EB1!S11</f>
        <v>-16.474499999999999</v>
      </c>
      <c r="T11" s="42">
        <f>[2]EB1!T11</f>
        <v>868.77949999999998</v>
      </c>
      <c r="U11" s="42">
        <f>[2]EB1!U11</f>
        <v>5790.5</v>
      </c>
      <c r="V11" s="43">
        <f>SUM(D11:U11)</f>
        <v>-8279.3107875000023</v>
      </c>
    </row>
    <row r="12" spans="2:27">
      <c r="B12" s="13" t="s">
        <v>134</v>
      </c>
      <c r="C12" s="44" t="s">
        <v>135</v>
      </c>
      <c r="D12" s="42">
        <f>[2]EB1!D12</f>
        <v>-104.9074</v>
      </c>
      <c r="E12" s="42">
        <f>[2]EB1!E12</f>
        <v>-120.5204</v>
      </c>
      <c r="F12" s="42">
        <f>[2]EB1!F12</f>
        <v>0</v>
      </c>
      <c r="G12" s="42">
        <f>[2]EB1!G12</f>
        <v>-7.6189999999999998</v>
      </c>
      <c r="H12" s="42">
        <f>[2]EB1!H12</f>
        <v>0</v>
      </c>
      <c r="I12" s="42">
        <f>[2]EB1!I12</f>
        <v>-0.23350000000000001</v>
      </c>
      <c r="J12" s="42">
        <f>[2]EB1!J12</f>
        <v>0</v>
      </c>
      <c r="K12" s="42">
        <f>[2]EB1!K12</f>
        <v>0</v>
      </c>
      <c r="L12" s="42">
        <f>[2]EB1!L12</f>
        <v>-15.2</v>
      </c>
      <c r="M12" s="42">
        <f>[2]EB1!M12</f>
        <v>-1.772</v>
      </c>
      <c r="N12" s="42">
        <f>[2]EB1!N12</f>
        <v>0</v>
      </c>
      <c r="O12" s="42">
        <f>[2]EB1!O12</f>
        <v>-105.15525</v>
      </c>
      <c r="P12" s="42">
        <f>[2]EB1!P12</f>
        <v>0</v>
      </c>
      <c r="Q12" s="42">
        <f>[2]EB1!Q12</f>
        <v>0</v>
      </c>
      <c r="R12" s="42">
        <f>[2]EB1!R12</f>
        <v>0</v>
      </c>
      <c r="S12" s="42">
        <f>[2]EB1!S12</f>
        <v>-0.78449999999999998</v>
      </c>
      <c r="T12" s="42">
        <f>[2]EB1!T12</f>
        <v>329.37150000000003</v>
      </c>
      <c r="U12" s="42">
        <f>[2]EB1!U12</f>
        <v>0</v>
      </c>
      <c r="V12" s="43">
        <f>SUM(D12:U12)</f>
        <v>-26.820549999999912</v>
      </c>
    </row>
    <row r="13" spans="2:27" ht="15">
      <c r="B13" s="13" t="s">
        <v>64</v>
      </c>
      <c r="C13" s="44" t="s">
        <v>136</v>
      </c>
      <c r="D13" s="42">
        <f>[2]EB1!D13</f>
        <v>0</v>
      </c>
      <c r="E13" s="42">
        <f>[2]EB1!E13</f>
        <v>0</v>
      </c>
      <c r="F13" s="14">
        <f>[2]EB1!F13</f>
        <v>-15868.2305</v>
      </c>
      <c r="G13" s="14">
        <f>[2]EB1!G13</f>
        <v>5701.34</v>
      </c>
      <c r="H13" s="14">
        <f>[2]EB1!H13</f>
        <v>969.47799999999995</v>
      </c>
      <c r="I13" s="14">
        <f>[2]EB1!I13</f>
        <v>1086.3040000000001</v>
      </c>
      <c r="J13" s="14">
        <f>[2]EB1!J13</f>
        <v>3354.9119999999998</v>
      </c>
      <c r="K13" s="14">
        <f>[2]EB1!K13</f>
        <v>970.28800000000001</v>
      </c>
      <c r="L13" s="14">
        <f>[2]EB1!L13</f>
        <v>2285.1019999999999</v>
      </c>
      <c r="M13" s="14">
        <f>[2]EB1!M13</f>
        <v>1299.9449999999999</v>
      </c>
      <c r="N13" s="42">
        <f>[2]EB1!N13</f>
        <v>0</v>
      </c>
      <c r="O13" s="42">
        <f>[2]EB1!O13</f>
        <v>0</v>
      </c>
      <c r="P13" s="42">
        <f>[2]EB1!P13</f>
        <v>0</v>
      </c>
      <c r="Q13" s="42">
        <f>[2]EB1!Q13</f>
        <v>0</v>
      </c>
      <c r="R13" s="42">
        <f>[2]EB1!R13</f>
        <v>0</v>
      </c>
      <c r="S13" s="42">
        <f>[2]EB1!S13</f>
        <v>0</v>
      </c>
      <c r="T13" s="42">
        <f>[2]EB1!T13</f>
        <v>0</v>
      </c>
      <c r="U13" s="42">
        <f>[2]EB1!U13</f>
        <v>0</v>
      </c>
      <c r="V13" s="43">
        <f>SUM(D13:U13)</f>
        <v>-200.86150000000021</v>
      </c>
    </row>
    <row r="14" spans="2:27" ht="15">
      <c r="B14" s="37"/>
      <c r="C14" s="15" t="s">
        <v>137</v>
      </c>
      <c r="D14" s="45">
        <f>SUM(D10:D13)</f>
        <v>-6381.1501000000017</v>
      </c>
      <c r="E14" s="16">
        <f t="shared" ref="E14:U14" si="1">SUM(E10:E13)</f>
        <v>-2691.93</v>
      </c>
      <c r="F14" s="16">
        <f t="shared" si="1"/>
        <v>-15868.2305</v>
      </c>
      <c r="G14" s="16">
        <f t="shared" si="1"/>
        <v>5647.2764999999999</v>
      </c>
      <c r="H14" s="16">
        <f t="shared" si="1"/>
        <v>969.45650000000001</v>
      </c>
      <c r="I14" s="16">
        <f t="shared" si="1"/>
        <v>533.47450000000003</v>
      </c>
      <c r="J14" s="16">
        <f t="shared" si="1"/>
        <v>3190.404</v>
      </c>
      <c r="K14" s="16">
        <f t="shared" si="1"/>
        <v>969.67200000000003</v>
      </c>
      <c r="L14" s="16">
        <f t="shared" si="1"/>
        <v>1539.2419999999997</v>
      </c>
      <c r="M14" s="16">
        <f t="shared" si="1"/>
        <v>1264.644</v>
      </c>
      <c r="N14" s="16">
        <f t="shared" si="1"/>
        <v>-4455</v>
      </c>
      <c r="O14" s="16">
        <f t="shared" si="1"/>
        <v>-635.62668750000012</v>
      </c>
      <c r="P14" s="16"/>
      <c r="Q14" s="16"/>
      <c r="R14" s="16"/>
      <c r="S14" s="16">
        <f t="shared" si="1"/>
        <v>-18.019000000000002</v>
      </c>
      <c r="T14" s="16">
        <f t="shared" si="1"/>
        <v>1198.1510000000001</v>
      </c>
      <c r="U14" s="16">
        <f t="shared" si="1"/>
        <v>5790.5</v>
      </c>
      <c r="V14" s="17">
        <f>SUM(V10:V13)</f>
        <v>-9781.6922875000037</v>
      </c>
    </row>
    <row r="15" spans="2:27">
      <c r="D15" s="2"/>
      <c r="F15" s="2"/>
      <c r="G15" s="2"/>
      <c r="H15" s="2"/>
      <c r="I15" s="2"/>
      <c r="J15" s="2"/>
      <c r="K15" s="2"/>
      <c r="L15" s="2"/>
      <c r="M15" s="2"/>
    </row>
    <row r="16" spans="2:27">
      <c r="D16" s="2"/>
      <c r="F16" s="2"/>
      <c r="G16" s="2"/>
      <c r="H16" s="2"/>
      <c r="I16" s="2"/>
      <c r="J16" s="2"/>
      <c r="K16" s="2"/>
      <c r="L16" s="2"/>
      <c r="M16" s="2"/>
    </row>
    <row r="17" spans="2:29" ht="15">
      <c r="C17" s="14" t="s">
        <v>113</v>
      </c>
      <c r="D17" s="14"/>
      <c r="E17" s="14"/>
      <c r="F17" s="2"/>
      <c r="G17" s="2"/>
      <c r="H17" s="2"/>
      <c r="I17" s="2"/>
      <c r="J17" s="2"/>
      <c r="K17" s="2"/>
      <c r="L17" s="2"/>
      <c r="M17" s="2"/>
    </row>
    <row r="20" spans="2:29">
      <c r="D20" s="5" t="s">
        <v>44</v>
      </c>
      <c r="E20" s="5" t="s">
        <v>45</v>
      </c>
      <c r="F20" s="5" t="s">
        <v>46</v>
      </c>
    </row>
    <row r="21" spans="2:29">
      <c r="C21" s="6" t="s">
        <v>89</v>
      </c>
      <c r="D21" s="7">
        <v>0.75</v>
      </c>
      <c r="E21" s="7">
        <v>0.5</v>
      </c>
      <c r="F21" s="7">
        <v>0.8</v>
      </c>
    </row>
    <row r="22" spans="2:29">
      <c r="C22" s="8" t="s">
        <v>90</v>
      </c>
      <c r="D22" s="9">
        <v>0.25</v>
      </c>
      <c r="E22" s="9">
        <v>0.5</v>
      </c>
      <c r="F22" s="9">
        <v>0.2</v>
      </c>
    </row>
    <row r="26" spans="2:29">
      <c r="B26" s="46"/>
      <c r="C26" s="4" t="s">
        <v>80</v>
      </c>
      <c r="D26" s="1" t="s">
        <v>81</v>
      </c>
      <c r="E26" s="1"/>
      <c r="F26" s="1" t="s">
        <v>82</v>
      </c>
      <c r="G26" s="1" t="s">
        <v>85</v>
      </c>
    </row>
    <row r="27" spans="2:29" ht="15.75">
      <c r="B27" s="46"/>
      <c r="D27" s="11" t="s">
        <v>148</v>
      </c>
      <c r="E27" s="11"/>
      <c r="F27" s="3" t="s">
        <v>69</v>
      </c>
      <c r="G27" s="3" t="s">
        <v>86</v>
      </c>
    </row>
    <row r="30" spans="2:29" ht="115.5" thickBot="1">
      <c r="C30" s="57" t="s">
        <v>149</v>
      </c>
      <c r="D30" s="556" t="s">
        <v>150</v>
      </c>
      <c r="E30" s="556"/>
      <c r="F30" s="556"/>
      <c r="G30" s="556"/>
      <c r="H30" s="556"/>
      <c r="I30" s="534" t="s">
        <v>151</v>
      </c>
      <c r="J30" s="534"/>
      <c r="K30" s="534"/>
      <c r="L30" s="534"/>
      <c r="M30" s="534"/>
      <c r="N30" s="534"/>
      <c r="O30" s="534"/>
      <c r="P30" s="534"/>
      <c r="Q30" s="58" t="s">
        <v>52</v>
      </c>
      <c r="R30" s="535" t="s">
        <v>152</v>
      </c>
      <c r="S30" s="535"/>
      <c r="T30" s="535"/>
      <c r="U30" s="535"/>
      <c r="V30" s="535"/>
      <c r="W30" s="535"/>
      <c r="X30" s="535"/>
      <c r="Y30" s="536"/>
      <c r="Z30" s="77"/>
      <c r="AA30" s="59" t="s">
        <v>75</v>
      </c>
      <c r="AB30" s="60" t="s">
        <v>153</v>
      </c>
      <c r="AC30" s="537" t="s">
        <v>154</v>
      </c>
    </row>
    <row r="31" spans="2:29" ht="63.75">
      <c r="C31" s="61"/>
      <c r="D31" s="62" t="s">
        <v>155</v>
      </c>
      <c r="E31" s="63" t="s">
        <v>156</v>
      </c>
      <c r="F31" s="63" t="s">
        <v>157</v>
      </c>
      <c r="G31" s="63" t="s">
        <v>158</v>
      </c>
      <c r="H31" s="64" t="s">
        <v>150</v>
      </c>
      <c r="I31" s="65" t="s">
        <v>159</v>
      </c>
      <c r="J31" s="65" t="s">
        <v>95</v>
      </c>
      <c r="K31" s="66" t="s">
        <v>160</v>
      </c>
      <c r="L31" s="65" t="s">
        <v>161</v>
      </c>
      <c r="M31" s="65" t="s">
        <v>162</v>
      </c>
      <c r="N31" s="65" t="s">
        <v>163</v>
      </c>
      <c r="O31" s="65" t="s">
        <v>164</v>
      </c>
      <c r="P31" s="67" t="s">
        <v>151</v>
      </c>
      <c r="Q31" s="68" t="s">
        <v>52</v>
      </c>
      <c r="R31" s="65" t="s">
        <v>165</v>
      </c>
      <c r="S31" s="65" t="s">
        <v>166</v>
      </c>
      <c r="T31" s="65" t="s">
        <v>167</v>
      </c>
      <c r="U31" s="65" t="s">
        <v>168</v>
      </c>
      <c r="V31" s="66" t="s">
        <v>169</v>
      </c>
      <c r="W31" s="65" t="s">
        <v>170</v>
      </c>
      <c r="X31" s="97" t="s">
        <v>171</v>
      </c>
      <c r="Y31" s="87" t="s">
        <v>172</v>
      </c>
      <c r="Z31" s="92" t="s">
        <v>152</v>
      </c>
      <c r="AA31" s="69" t="s">
        <v>56</v>
      </c>
      <c r="AB31" s="70" t="s">
        <v>56</v>
      </c>
      <c r="AC31" s="537"/>
    </row>
    <row r="32" spans="2:29">
      <c r="C32" s="61"/>
      <c r="D32" s="62" t="s">
        <v>44</v>
      </c>
      <c r="E32" s="63" t="s">
        <v>44</v>
      </c>
      <c r="F32" s="63" t="s">
        <v>44</v>
      </c>
      <c r="G32" s="63" t="s">
        <v>173</v>
      </c>
      <c r="H32" s="64" t="s">
        <v>44</v>
      </c>
      <c r="I32" s="65" t="s">
        <v>46</v>
      </c>
      <c r="J32" s="65" t="s">
        <v>95</v>
      </c>
      <c r="K32" s="66" t="s">
        <v>174</v>
      </c>
      <c r="L32" s="65" t="s">
        <v>93</v>
      </c>
      <c r="M32" s="65" t="s">
        <v>175</v>
      </c>
      <c r="N32" s="65" t="s">
        <v>176</v>
      </c>
      <c r="O32" s="65" t="s">
        <v>177</v>
      </c>
      <c r="P32" s="67" t="s">
        <v>46</v>
      </c>
      <c r="Q32" s="68" t="s">
        <v>178</v>
      </c>
      <c r="R32" s="65" t="s">
        <v>122</v>
      </c>
      <c r="S32" s="65" t="s">
        <v>179</v>
      </c>
      <c r="T32" s="65" t="s">
        <v>124</v>
      </c>
      <c r="U32" s="65" t="s">
        <v>123</v>
      </c>
      <c r="V32" s="66" t="s">
        <v>180</v>
      </c>
      <c r="W32" s="65" t="s">
        <v>181</v>
      </c>
      <c r="X32" s="97" t="s">
        <v>182</v>
      </c>
      <c r="Y32" s="86" t="s">
        <v>183</v>
      </c>
      <c r="Z32" s="92"/>
      <c r="AA32" s="69"/>
      <c r="AB32" s="70"/>
      <c r="AC32" s="78"/>
    </row>
    <row r="33" spans="1:29">
      <c r="C33" s="71" t="s">
        <v>184</v>
      </c>
      <c r="D33" s="73">
        <v>-1.35</v>
      </c>
      <c r="E33" s="73">
        <v>-24.05</v>
      </c>
      <c r="F33" s="73">
        <v>-25.39</v>
      </c>
      <c r="G33" s="73">
        <v>-0.27999999999999997</v>
      </c>
      <c r="H33" s="73">
        <v>-25.669999999999998</v>
      </c>
      <c r="I33" s="73">
        <v>-234.10999999999999</v>
      </c>
      <c r="J33" s="73">
        <v>0</v>
      </c>
      <c r="K33" s="73">
        <v>65.150000000000006</v>
      </c>
      <c r="L33" s="73">
        <v>78.63000000000001</v>
      </c>
      <c r="M33" s="73">
        <v>25.25</v>
      </c>
      <c r="N33" s="73">
        <v>49.779999999999994</v>
      </c>
      <c r="O33" s="73">
        <v>6.22</v>
      </c>
      <c r="P33" s="73">
        <v>-9.09</v>
      </c>
      <c r="Q33" s="73">
        <v>-50.22</v>
      </c>
      <c r="R33" s="73">
        <v>-93.26</v>
      </c>
      <c r="S33" s="73">
        <v>-194.19</v>
      </c>
      <c r="T33" s="73">
        <v>-0.19</v>
      </c>
      <c r="U33" s="73">
        <v>-8.32</v>
      </c>
      <c r="V33" s="73">
        <v>-0.12</v>
      </c>
      <c r="W33" s="73">
        <v>-2.15</v>
      </c>
      <c r="X33" s="96">
        <v>-3.65</v>
      </c>
      <c r="Y33" s="85">
        <v>0</v>
      </c>
      <c r="Z33" s="91">
        <v>-301.88</v>
      </c>
      <c r="AA33" s="73">
        <v>141.44</v>
      </c>
      <c r="AB33" s="73">
        <v>-0.99</v>
      </c>
      <c r="AC33" s="73">
        <v>-246.41</v>
      </c>
    </row>
    <row r="34" spans="1:29">
      <c r="B34" s="80" t="s">
        <v>50</v>
      </c>
      <c r="C34" s="47" t="s">
        <v>133</v>
      </c>
      <c r="D34" s="72">
        <v>0</v>
      </c>
      <c r="E34" s="72">
        <v>-4.68</v>
      </c>
      <c r="F34" s="73">
        <v>-4.68</v>
      </c>
      <c r="G34" s="73">
        <v>0</v>
      </c>
      <c r="H34" s="73">
        <v>-4.68</v>
      </c>
      <c r="I34" s="74">
        <v>0</v>
      </c>
      <c r="J34" s="74">
        <v>0</v>
      </c>
      <c r="K34" s="74">
        <v>0</v>
      </c>
      <c r="L34" s="74">
        <v>-0.02</v>
      </c>
      <c r="M34" s="74">
        <v>0</v>
      </c>
      <c r="N34" s="74">
        <v>0</v>
      </c>
      <c r="O34" s="74">
        <v>0</v>
      </c>
      <c r="P34" s="74">
        <v>-0.02</v>
      </c>
      <c r="Q34" s="74">
        <v>-33.65</v>
      </c>
      <c r="R34" s="74">
        <v>-93.26</v>
      </c>
      <c r="S34" s="74">
        <v>-192.49</v>
      </c>
      <c r="T34" s="74">
        <v>-0.19</v>
      </c>
      <c r="U34" s="74">
        <v>-8.32</v>
      </c>
      <c r="V34" s="74">
        <v>0</v>
      </c>
      <c r="W34" s="74">
        <v>-1.24</v>
      </c>
      <c r="X34" s="95">
        <v>0</v>
      </c>
      <c r="Y34" s="84">
        <v>0</v>
      </c>
      <c r="Z34" s="90">
        <v>-295.5</v>
      </c>
      <c r="AA34" s="74">
        <v>148.97</v>
      </c>
      <c r="AB34" s="74">
        <v>0</v>
      </c>
      <c r="AC34" s="74">
        <v>-184.86</v>
      </c>
    </row>
    <row r="35" spans="1:29">
      <c r="C35" s="47" t="s">
        <v>185</v>
      </c>
      <c r="D35" s="72">
        <v>0</v>
      </c>
      <c r="E35" s="72">
        <v>-6.99</v>
      </c>
      <c r="F35" s="73">
        <v>-6.99</v>
      </c>
      <c r="G35" s="73">
        <v>-0.24</v>
      </c>
      <c r="H35" s="73">
        <v>-7.23</v>
      </c>
      <c r="I35" s="74">
        <v>0</v>
      </c>
      <c r="J35" s="74">
        <v>0</v>
      </c>
      <c r="K35" s="74">
        <v>0</v>
      </c>
      <c r="L35" s="74">
        <v>0</v>
      </c>
      <c r="M35" s="74">
        <v>0</v>
      </c>
      <c r="N35" s="74">
        <v>0</v>
      </c>
      <c r="O35" s="74">
        <v>0</v>
      </c>
      <c r="P35" s="74">
        <v>0</v>
      </c>
      <c r="Q35" s="74">
        <v>-11.48</v>
      </c>
      <c r="R35" s="74">
        <v>0</v>
      </c>
      <c r="S35" s="74">
        <v>-1.7</v>
      </c>
      <c r="T35" s="74">
        <v>0</v>
      </c>
      <c r="U35" s="74">
        <v>0</v>
      </c>
      <c r="V35" s="74">
        <v>0</v>
      </c>
      <c r="W35" s="74">
        <v>-0.91</v>
      </c>
      <c r="X35" s="95">
        <v>-3.65</v>
      </c>
      <c r="Y35" s="84">
        <v>0</v>
      </c>
      <c r="Z35" s="90">
        <v>-6.26</v>
      </c>
      <c r="AA35" s="74">
        <v>7.77</v>
      </c>
      <c r="AB35" s="74">
        <v>-0.99</v>
      </c>
      <c r="AC35" s="74">
        <v>-18.190000000000001</v>
      </c>
    </row>
    <row r="36" spans="1:29">
      <c r="C36" s="47" t="s">
        <v>186</v>
      </c>
      <c r="D36" s="48">
        <v>0</v>
      </c>
      <c r="E36" s="48">
        <v>0</v>
      </c>
      <c r="F36" s="49">
        <v>0</v>
      </c>
      <c r="G36" s="49">
        <v>0</v>
      </c>
      <c r="H36" s="50"/>
      <c r="I36" s="51">
        <v>-234.04</v>
      </c>
      <c r="J36" s="51">
        <v>0</v>
      </c>
      <c r="K36" s="51">
        <v>65.11</v>
      </c>
      <c r="L36" s="51">
        <v>78.75</v>
      </c>
      <c r="M36" s="51">
        <v>25.24</v>
      </c>
      <c r="N36" s="51">
        <v>49.73</v>
      </c>
      <c r="O36" s="51">
        <v>13.08</v>
      </c>
      <c r="P36" s="52">
        <v>-2.13</v>
      </c>
      <c r="Q36" s="53">
        <v>0</v>
      </c>
      <c r="R36" s="51">
        <v>0</v>
      </c>
      <c r="S36" s="51">
        <v>0</v>
      </c>
      <c r="T36" s="51">
        <v>0</v>
      </c>
      <c r="U36" s="51">
        <v>0</v>
      </c>
      <c r="V36" s="51">
        <v>-0.12</v>
      </c>
      <c r="W36" s="51">
        <v>0</v>
      </c>
      <c r="X36" s="94">
        <v>0</v>
      </c>
      <c r="Y36" s="83">
        <v>0</v>
      </c>
      <c r="Z36" s="89">
        <v>-0.12</v>
      </c>
      <c r="AA36" s="54">
        <v>0</v>
      </c>
      <c r="AB36" s="55">
        <v>0</v>
      </c>
      <c r="AC36" s="56">
        <v>-2.2599999999999998</v>
      </c>
    </row>
    <row r="37" spans="1:29">
      <c r="C37" s="47" t="s">
        <v>187</v>
      </c>
      <c r="D37" s="48">
        <v>0</v>
      </c>
      <c r="E37" s="48">
        <v>-11.31</v>
      </c>
      <c r="F37" s="49">
        <v>-11.31</v>
      </c>
      <c r="G37" s="49">
        <v>0</v>
      </c>
      <c r="H37" s="50">
        <v>-11.31</v>
      </c>
      <c r="I37" s="51">
        <v>0</v>
      </c>
      <c r="J37" s="51">
        <v>0</v>
      </c>
      <c r="K37" s="51">
        <v>0</v>
      </c>
      <c r="L37" s="51">
        <v>0</v>
      </c>
      <c r="M37" s="51">
        <v>0</v>
      </c>
      <c r="N37" s="51">
        <v>0</v>
      </c>
      <c r="O37" s="51">
        <v>0</v>
      </c>
      <c r="P37" s="52">
        <v>0</v>
      </c>
      <c r="Q37" s="53">
        <v>0</v>
      </c>
      <c r="R37" s="51">
        <v>0</v>
      </c>
      <c r="S37" s="51">
        <v>0</v>
      </c>
      <c r="T37" s="51">
        <v>0</v>
      </c>
      <c r="U37" s="51">
        <v>0</v>
      </c>
      <c r="V37" s="51">
        <v>0</v>
      </c>
      <c r="W37" s="51">
        <v>0</v>
      </c>
      <c r="X37" s="94">
        <v>0</v>
      </c>
      <c r="Y37" s="83">
        <v>0</v>
      </c>
      <c r="Z37" s="89">
        <v>0</v>
      </c>
      <c r="AA37" s="54">
        <v>0</v>
      </c>
      <c r="AB37" s="55">
        <v>0</v>
      </c>
      <c r="AC37" s="56">
        <v>-11.31</v>
      </c>
    </row>
    <row r="38" spans="1:29" ht="13.5" thickBot="1">
      <c r="C38" s="47" t="s">
        <v>188</v>
      </c>
      <c r="D38" s="75">
        <v>-1.35</v>
      </c>
      <c r="E38" s="76">
        <v>-1.07</v>
      </c>
      <c r="F38" s="76">
        <v>-2.41</v>
      </c>
      <c r="G38" s="76">
        <v>-0.04</v>
      </c>
      <c r="H38" s="76">
        <v>-2.4500000000000002</v>
      </c>
      <c r="I38" s="76">
        <v>-7.0000000000000007E-2</v>
      </c>
      <c r="J38" s="76">
        <v>0</v>
      </c>
      <c r="K38" s="76">
        <v>0.04</v>
      </c>
      <c r="L38" s="76">
        <v>-0.1</v>
      </c>
      <c r="M38" s="76">
        <v>0.01</v>
      </c>
      <c r="N38" s="76">
        <v>0.05</v>
      </c>
      <c r="O38" s="76">
        <v>-6.86</v>
      </c>
      <c r="P38" s="76">
        <v>-6.94</v>
      </c>
      <c r="Q38" s="76">
        <v>-5.09</v>
      </c>
      <c r="R38" s="76">
        <v>0</v>
      </c>
      <c r="S38" s="76">
        <v>0</v>
      </c>
      <c r="T38" s="76">
        <v>0</v>
      </c>
      <c r="U38" s="76">
        <v>0</v>
      </c>
      <c r="V38" s="76">
        <v>0</v>
      </c>
      <c r="W38" s="76">
        <v>0</v>
      </c>
      <c r="X38" s="93">
        <v>0</v>
      </c>
      <c r="Y38" s="82">
        <v>0</v>
      </c>
      <c r="Z38" s="88">
        <v>0</v>
      </c>
      <c r="AA38" s="76">
        <v>-15.3</v>
      </c>
      <c r="AB38" s="76">
        <v>0</v>
      </c>
      <c r="AC38" s="76">
        <v>-29.79</v>
      </c>
    </row>
    <row r="39" spans="1:29">
      <c r="C39" s="46"/>
    </row>
    <row r="40" spans="1:29">
      <c r="B40" s="79" t="s">
        <v>189</v>
      </c>
      <c r="C40" s="81" t="s">
        <v>190</v>
      </c>
    </row>
    <row r="45" spans="1:29" ht="26.25">
      <c r="A45" s="546" t="s">
        <v>330</v>
      </c>
      <c r="B45" s="546"/>
      <c r="C45" s="368"/>
      <c r="D45" s="369"/>
      <c r="E45" s="369"/>
      <c r="F45" s="370"/>
      <c r="G45" s="369"/>
      <c r="H45" s="371"/>
      <c r="I45" s="365"/>
      <c r="J45" s="365"/>
      <c r="K45" s="365"/>
      <c r="L45" s="365"/>
      <c r="M45" s="365"/>
      <c r="N45" s="365"/>
      <c r="O45" s="365"/>
      <c r="P45" s="366"/>
      <c r="Q45" s="365"/>
      <c r="R45" s="366"/>
      <c r="S45" s="365"/>
      <c r="T45" s="365"/>
      <c r="U45" s="365"/>
      <c r="V45" s="365"/>
      <c r="W45" s="365"/>
      <c r="X45" s="365"/>
      <c r="Y45" s="365"/>
      <c r="Z45" s="365"/>
      <c r="AA45" s="367"/>
      <c r="AB45" s="365"/>
    </row>
    <row r="46" spans="1:29" ht="24" thickBot="1">
      <c r="A46" s="547">
        <v>2015</v>
      </c>
      <c r="B46" s="548"/>
      <c r="C46" s="372"/>
      <c r="D46" s="373"/>
      <c r="E46" s="374"/>
      <c r="F46" s="373"/>
      <c r="G46" s="373"/>
      <c r="H46" s="373"/>
      <c r="I46" s="375"/>
      <c r="J46" s="375"/>
      <c r="K46" s="375"/>
      <c r="L46" s="376"/>
      <c r="M46" s="377"/>
      <c r="N46" s="377"/>
      <c r="O46" s="377"/>
      <c r="P46" s="377"/>
      <c r="Q46" s="377"/>
      <c r="R46" s="377"/>
      <c r="S46" s="378"/>
      <c r="T46" s="378"/>
      <c r="U46" s="378"/>
      <c r="V46" s="378"/>
      <c r="W46" s="378"/>
      <c r="X46" s="378"/>
      <c r="Y46" s="378"/>
      <c r="Z46" s="378"/>
      <c r="AA46" s="379"/>
      <c r="AB46" s="378"/>
    </row>
    <row r="47" spans="1:29" ht="30" customHeight="1" thickBot="1">
      <c r="A47" s="549" t="s">
        <v>439</v>
      </c>
      <c r="B47" s="550"/>
      <c r="C47" s="380"/>
      <c r="D47" s="553" t="s">
        <v>150</v>
      </c>
      <c r="E47" s="554"/>
      <c r="F47" s="554"/>
      <c r="G47" s="554"/>
      <c r="H47" s="555"/>
      <c r="I47" s="543" t="s">
        <v>151</v>
      </c>
      <c r="J47" s="544"/>
      <c r="K47" s="544"/>
      <c r="L47" s="544"/>
      <c r="M47" s="544"/>
      <c r="N47" s="544"/>
      <c r="O47" s="544"/>
      <c r="P47" s="545"/>
      <c r="Q47" s="399" t="s">
        <v>52</v>
      </c>
      <c r="R47" s="538" t="s">
        <v>152</v>
      </c>
      <c r="S47" s="539"/>
      <c r="T47" s="539"/>
      <c r="U47" s="539"/>
      <c r="V47" s="539"/>
      <c r="W47" s="539"/>
      <c r="X47" s="539"/>
      <c r="Y47" s="540"/>
      <c r="Z47" s="381" t="s">
        <v>75</v>
      </c>
      <c r="AA47" s="382" t="s">
        <v>153</v>
      </c>
      <c r="AB47" s="541" t="s">
        <v>154</v>
      </c>
    </row>
    <row r="48" spans="1:29" ht="51" customHeight="1" thickBot="1">
      <c r="A48" s="551"/>
      <c r="B48" s="552"/>
      <c r="C48" s="383"/>
      <c r="D48" s="384" t="s">
        <v>155</v>
      </c>
      <c r="E48" s="385" t="s">
        <v>156</v>
      </c>
      <c r="F48" s="385" t="s">
        <v>157</v>
      </c>
      <c r="G48" s="385" t="s">
        <v>158</v>
      </c>
      <c r="H48" s="401" t="s">
        <v>56</v>
      </c>
      <c r="I48" s="386" t="s">
        <v>159</v>
      </c>
      <c r="J48" s="386" t="s">
        <v>95</v>
      </c>
      <c r="K48" s="387" t="s">
        <v>160</v>
      </c>
      <c r="L48" s="386" t="s">
        <v>161</v>
      </c>
      <c r="M48" s="386" t="s">
        <v>162</v>
      </c>
      <c r="N48" s="386" t="s">
        <v>163</v>
      </c>
      <c r="O48" s="386" t="s">
        <v>164</v>
      </c>
      <c r="P48" s="398" t="s">
        <v>56</v>
      </c>
      <c r="Q48" s="400" t="s">
        <v>56</v>
      </c>
      <c r="R48" s="388" t="s">
        <v>165</v>
      </c>
      <c r="S48" s="388" t="s">
        <v>166</v>
      </c>
      <c r="T48" s="388" t="s">
        <v>167</v>
      </c>
      <c r="U48" s="388" t="s">
        <v>168</v>
      </c>
      <c r="V48" s="389" t="s">
        <v>169</v>
      </c>
      <c r="W48" s="388" t="s">
        <v>170</v>
      </c>
      <c r="X48" s="388" t="s">
        <v>171</v>
      </c>
      <c r="Y48" s="390" t="s">
        <v>56</v>
      </c>
      <c r="Z48" s="391" t="s">
        <v>56</v>
      </c>
      <c r="AA48" s="392" t="s">
        <v>56</v>
      </c>
      <c r="AB48" s="542"/>
    </row>
    <row r="49" spans="1:28" ht="16.5" thickBot="1">
      <c r="A49" s="393"/>
      <c r="B49" s="393"/>
      <c r="C49" s="383"/>
      <c r="D49" s="394"/>
      <c r="E49" s="394"/>
      <c r="F49" s="394"/>
      <c r="G49" s="394"/>
      <c r="H49" s="395"/>
      <c r="I49" s="393"/>
      <c r="J49" s="393"/>
      <c r="K49" s="393"/>
      <c r="L49" s="393"/>
      <c r="M49" s="393"/>
      <c r="N49" s="393"/>
      <c r="O49" s="393"/>
      <c r="P49" s="396"/>
      <c r="Q49" s="393"/>
      <c r="R49" s="393"/>
      <c r="S49" s="393"/>
      <c r="T49" s="393"/>
      <c r="U49" s="393"/>
      <c r="V49" s="393"/>
      <c r="W49" s="393"/>
      <c r="X49" s="393"/>
      <c r="Y49" s="397"/>
      <c r="Z49" s="393"/>
      <c r="AA49" s="393"/>
      <c r="AB49" s="393"/>
    </row>
    <row r="50" spans="1:28" ht="15.75">
      <c r="A50" s="481"/>
      <c r="B50" s="482" t="s">
        <v>280</v>
      </c>
      <c r="C50" s="483"/>
      <c r="D50" s="484">
        <v>40.141619390000002</v>
      </c>
      <c r="E50" s="484">
        <v>38.113899879999998</v>
      </c>
      <c r="F50" s="485">
        <v>78.255519269999994</v>
      </c>
      <c r="G50" s="484">
        <v>5.5271047399999995</v>
      </c>
      <c r="H50" s="516">
        <v>83.782624009999992</v>
      </c>
      <c r="I50" s="486">
        <v>50.8826559246681</v>
      </c>
      <c r="J50" s="486">
        <v>8.6389752661228894</v>
      </c>
      <c r="K50" s="486"/>
      <c r="L50" s="486"/>
      <c r="M50" s="486"/>
      <c r="N50" s="486"/>
      <c r="O50" s="486"/>
      <c r="P50" s="511">
        <v>59.521631190790991</v>
      </c>
      <c r="Q50" s="513">
        <v>174.62462227447941</v>
      </c>
      <c r="R50" s="486">
        <v>94.644137718529109</v>
      </c>
      <c r="S50" s="486">
        <v>191.27155971241763</v>
      </c>
      <c r="T50" s="486">
        <v>0.72169069299999999</v>
      </c>
      <c r="U50" s="486">
        <v>7.4417517227754892</v>
      </c>
      <c r="V50" s="486">
        <v>0.12784885724868783</v>
      </c>
      <c r="W50" s="486">
        <v>3.6303334081237448</v>
      </c>
      <c r="X50" s="486">
        <v>56.039787153178949</v>
      </c>
      <c r="Y50" s="487">
        <v>353.8771092652737</v>
      </c>
      <c r="Z50" s="488"/>
      <c r="AA50" s="489">
        <v>1.2671539199999999</v>
      </c>
      <c r="AB50" s="519">
        <v>673.07314066054414</v>
      </c>
    </row>
    <row r="51" spans="1:28" ht="15.75">
      <c r="A51" s="481" t="s">
        <v>440</v>
      </c>
      <c r="B51" s="490" t="s">
        <v>61</v>
      </c>
      <c r="C51" s="483"/>
      <c r="D51" s="484">
        <v>2.1359828898800002</v>
      </c>
      <c r="E51" s="484">
        <v>12.093243226141499</v>
      </c>
      <c r="F51" s="485">
        <v>14.229226116021499</v>
      </c>
      <c r="G51" s="484">
        <v>2.5520243874999999E-3</v>
      </c>
      <c r="H51" s="516">
        <v>14.231778140408998</v>
      </c>
      <c r="I51" s="486">
        <v>242.34998911942273</v>
      </c>
      <c r="J51" s="486">
        <v>0.745562496426874</v>
      </c>
      <c r="K51" s="486">
        <v>47.54426945022535</v>
      </c>
      <c r="L51" s="486">
        <v>59.171436848541894</v>
      </c>
      <c r="M51" s="486">
        <v>0</v>
      </c>
      <c r="N51" s="486">
        <v>12.52538963145672</v>
      </c>
      <c r="O51" s="486">
        <v>14.344770831929861</v>
      </c>
      <c r="P51" s="511">
        <v>376.6814183780034</v>
      </c>
      <c r="Q51" s="513"/>
      <c r="R51" s="486"/>
      <c r="S51" s="486"/>
      <c r="T51" s="486"/>
      <c r="U51" s="486"/>
      <c r="V51" s="486"/>
      <c r="W51" s="486"/>
      <c r="X51" s="486">
        <v>7.3392519200000006E-2</v>
      </c>
      <c r="Y51" s="487">
        <v>7.3392519200000006E-2</v>
      </c>
      <c r="Z51" s="488"/>
      <c r="AA51" s="491"/>
      <c r="AB51" s="522">
        <v>390.98658903761242</v>
      </c>
    </row>
    <row r="52" spans="1:28" ht="15.75">
      <c r="A52" s="481" t="s">
        <v>441</v>
      </c>
      <c r="B52" s="490" t="s">
        <v>63</v>
      </c>
      <c r="C52" s="483"/>
      <c r="D52" s="484">
        <v>37.935056887199998</v>
      </c>
      <c r="E52" s="484">
        <v>0.63744488249999998</v>
      </c>
      <c r="F52" s="485">
        <v>38.572501769699997</v>
      </c>
      <c r="G52" s="484">
        <v>0</v>
      </c>
      <c r="H52" s="516">
        <v>38.572501769699997</v>
      </c>
      <c r="I52" s="486">
        <v>50.757496663291498</v>
      </c>
      <c r="J52" s="486">
        <v>0.25927213396339799</v>
      </c>
      <c r="K52" s="486">
        <v>1.03361932087889</v>
      </c>
      <c r="L52" s="486">
        <v>0</v>
      </c>
      <c r="M52" s="486">
        <v>7.5559282526168268</v>
      </c>
      <c r="N52" s="486">
        <v>0</v>
      </c>
      <c r="O52" s="486">
        <v>0</v>
      </c>
      <c r="P52" s="511">
        <v>59.606316370750619</v>
      </c>
      <c r="Q52" s="513"/>
      <c r="R52" s="486"/>
      <c r="S52" s="486"/>
      <c r="T52" s="486"/>
      <c r="U52" s="486"/>
      <c r="V52" s="486"/>
      <c r="W52" s="486"/>
      <c r="X52" s="486"/>
      <c r="Y52" s="487"/>
      <c r="Z52" s="488"/>
      <c r="AA52" s="491"/>
      <c r="AB52" s="522">
        <v>98.178818140450616</v>
      </c>
    </row>
    <row r="53" spans="1:28" ht="15.75">
      <c r="A53" s="481" t="s">
        <v>441</v>
      </c>
      <c r="B53" s="482" t="s">
        <v>200</v>
      </c>
      <c r="C53" s="483"/>
      <c r="D53" s="484">
        <v>0</v>
      </c>
      <c r="E53" s="484">
        <v>0</v>
      </c>
      <c r="F53" s="485">
        <v>4.9884396460000007</v>
      </c>
      <c r="G53" s="484">
        <v>2.1714320000000002E-2</v>
      </c>
      <c r="H53" s="516">
        <v>5.0101539660000007</v>
      </c>
      <c r="I53" s="486">
        <v>-8.7949914049296751E-3</v>
      </c>
      <c r="J53" s="486">
        <v>7.3062382760837735E-4</v>
      </c>
      <c r="K53" s="486">
        <v>0.91061659762104386</v>
      </c>
      <c r="L53" s="486">
        <v>-2.0842848000382839</v>
      </c>
      <c r="M53" s="486">
        <v>-3.2395292741824955E-2</v>
      </c>
      <c r="N53" s="486">
        <v>3.2467106621972905</v>
      </c>
      <c r="O53" s="486">
        <v>0.61133624132296394</v>
      </c>
      <c r="P53" s="511">
        <v>2.6439190407838682</v>
      </c>
      <c r="Q53" s="513">
        <v>-1.3219919499999979</v>
      </c>
      <c r="R53" s="486"/>
      <c r="S53" s="486"/>
      <c r="T53" s="486"/>
      <c r="U53" s="486"/>
      <c r="V53" s="486"/>
      <c r="W53" s="486"/>
      <c r="X53" s="486"/>
      <c r="Y53" s="487"/>
      <c r="Z53" s="488"/>
      <c r="AA53" s="491"/>
      <c r="AB53" s="522">
        <v>6.3320810567838706</v>
      </c>
    </row>
    <row r="54" spans="1:28" ht="15.75">
      <c r="A54" s="481" t="s">
        <v>441</v>
      </c>
      <c r="B54" s="482" t="s">
        <v>294</v>
      </c>
      <c r="C54" s="483"/>
      <c r="D54" s="484"/>
      <c r="E54" s="484"/>
      <c r="F54" s="485"/>
      <c r="G54" s="484"/>
      <c r="H54" s="516"/>
      <c r="I54" s="486"/>
      <c r="J54" s="486"/>
      <c r="K54" s="486">
        <v>1.4074641994005641E-4</v>
      </c>
      <c r="L54" s="486">
        <v>1.5368815894370511</v>
      </c>
      <c r="M54" s="486">
        <v>11.577593968224349</v>
      </c>
      <c r="N54" s="486">
        <v>56.782228374333798</v>
      </c>
      <c r="O54" s="486">
        <v>0</v>
      </c>
      <c r="P54" s="511">
        <v>69.896844678415135</v>
      </c>
      <c r="Q54" s="513"/>
      <c r="R54" s="486"/>
      <c r="S54" s="486"/>
      <c r="T54" s="486"/>
      <c r="U54" s="486"/>
      <c r="V54" s="486"/>
      <c r="W54" s="486"/>
      <c r="X54" s="486"/>
      <c r="Y54" s="487"/>
      <c r="Z54" s="488"/>
      <c r="AA54" s="491"/>
      <c r="AB54" s="522">
        <v>69.896844678415135</v>
      </c>
    </row>
    <row r="55" spans="1:28" ht="16.5" thickBot="1">
      <c r="A55" s="492" t="s">
        <v>442</v>
      </c>
      <c r="B55" s="510"/>
      <c r="C55" s="483"/>
      <c r="D55" s="493">
        <v>4.3425453926800017</v>
      </c>
      <c r="E55" s="493">
        <v>49.569698223641502</v>
      </c>
      <c r="F55" s="494">
        <v>48.923803970321487</v>
      </c>
      <c r="G55" s="495">
        <v>5.5079424443874991</v>
      </c>
      <c r="H55" s="517">
        <v>54.431746414708982</v>
      </c>
      <c r="I55" s="496">
        <v>242.48394337220424</v>
      </c>
      <c r="J55" s="496">
        <v>9.1245350047587568</v>
      </c>
      <c r="K55" s="496">
        <v>45.599892785305478</v>
      </c>
      <c r="L55" s="496">
        <v>59.718840059143126</v>
      </c>
      <c r="M55" s="496">
        <v>-19.101126928099351</v>
      </c>
      <c r="N55" s="496">
        <v>-47.503549405074367</v>
      </c>
      <c r="O55" s="496">
        <v>13.733434590606898</v>
      </c>
      <c r="P55" s="512">
        <v>304.05596947884476</v>
      </c>
      <c r="Q55" s="514">
        <v>175.94661422447942</v>
      </c>
      <c r="R55" s="496">
        <v>94.644137718529109</v>
      </c>
      <c r="S55" s="496">
        <v>191.27155971241763</v>
      </c>
      <c r="T55" s="496">
        <v>0.72169069299999999</v>
      </c>
      <c r="U55" s="496">
        <v>7.4417517227754892</v>
      </c>
      <c r="V55" s="496">
        <v>0.12784885724868783</v>
      </c>
      <c r="W55" s="496">
        <v>3.6303334081237448</v>
      </c>
      <c r="X55" s="496">
        <v>56.113179672378948</v>
      </c>
      <c r="Y55" s="497">
        <v>353.95050178447372</v>
      </c>
      <c r="Z55" s="498"/>
      <c r="AA55" s="499">
        <v>1.2671539199999999</v>
      </c>
      <c r="AB55" s="520">
        <v>889.65198582250696</v>
      </c>
    </row>
    <row r="56" spans="1:28" ht="15.75">
      <c r="A56" s="500" t="s">
        <v>184</v>
      </c>
      <c r="B56" s="501"/>
      <c r="C56" s="483"/>
      <c r="D56" s="502">
        <v>-0.29984213999999998</v>
      </c>
      <c r="E56" s="502">
        <v>-29.233755428618743</v>
      </c>
      <c r="F56" s="503">
        <v>-29.533597568618742</v>
      </c>
      <c r="G56" s="502">
        <v>-0.34797446544112148</v>
      </c>
      <c r="H56" s="518">
        <v>-29.881572034059861</v>
      </c>
      <c r="I56" s="504">
        <v>-244.4430342689065</v>
      </c>
      <c r="J56" s="504">
        <v>0</v>
      </c>
      <c r="K56" s="504">
        <v>69.311076744656305</v>
      </c>
      <c r="L56" s="504">
        <v>78.921136428172048</v>
      </c>
      <c r="M56" s="504">
        <v>27.383819258341379</v>
      </c>
      <c r="N56" s="504">
        <v>61.64896816291629</v>
      </c>
      <c r="O56" s="504">
        <v>4.7638339257938611</v>
      </c>
      <c r="P56" s="511">
        <v>-2.4141997490266345</v>
      </c>
      <c r="Q56" s="515">
        <v>-57.01912963689017</v>
      </c>
      <c r="R56" s="504">
        <v>-94.644137718529109</v>
      </c>
      <c r="S56" s="504">
        <v>-183.2689118363763</v>
      </c>
      <c r="T56" s="504">
        <v>-0.357690693</v>
      </c>
      <c r="U56" s="504">
        <v>-7.4417517227754892</v>
      </c>
      <c r="V56" s="504">
        <v>-0.12784885724868786</v>
      </c>
      <c r="W56" s="504">
        <v>-3.3000717681237455</v>
      </c>
      <c r="X56" s="504">
        <v>-4.3410308294000002</v>
      </c>
      <c r="Y56" s="487">
        <v>-293.48144342545334</v>
      </c>
      <c r="Z56" s="505">
        <v>144.41655271638277</v>
      </c>
      <c r="AA56" s="506">
        <v>-1.2671539199999999</v>
      </c>
      <c r="AB56" s="521">
        <v>-239.64694604904724</v>
      </c>
    </row>
    <row r="57" spans="1:28" ht="15.75">
      <c r="A57" s="523"/>
      <c r="B57" s="482" t="s">
        <v>202</v>
      </c>
      <c r="C57" s="483"/>
      <c r="D57" s="507">
        <v>0</v>
      </c>
      <c r="E57" s="507">
        <v>-10.07676634585431</v>
      </c>
      <c r="F57" s="485">
        <v>-10.07676634585431</v>
      </c>
      <c r="G57" s="484">
        <v>0</v>
      </c>
      <c r="H57" s="516">
        <v>-10.07676634585431</v>
      </c>
      <c r="I57" s="486"/>
      <c r="J57" s="486"/>
      <c r="K57" s="486"/>
      <c r="L57" s="486">
        <v>-0.1256473180354199</v>
      </c>
      <c r="M57" s="486">
        <v>0</v>
      </c>
      <c r="N57" s="486"/>
      <c r="O57" s="486"/>
      <c r="P57" s="511">
        <v>-0.1256473180354199</v>
      </c>
      <c r="Q57" s="513">
        <v>-36.41348273203667</v>
      </c>
      <c r="R57" s="486">
        <v>-94.644137718529109</v>
      </c>
      <c r="S57" s="486">
        <v>-181.8953210505363</v>
      </c>
      <c r="T57" s="486">
        <v>-0.357690693</v>
      </c>
      <c r="U57" s="486">
        <v>-7.4417517227754892</v>
      </c>
      <c r="V57" s="486"/>
      <c r="W57" s="486">
        <v>-2.4637648216367403</v>
      </c>
      <c r="X57" s="486"/>
      <c r="Y57" s="487">
        <v>-286.80266600647764</v>
      </c>
      <c r="Z57" s="488">
        <v>151.9612229798409</v>
      </c>
      <c r="AA57" s="491"/>
      <c r="AB57" s="522">
        <v>-181.45733942256317</v>
      </c>
    </row>
    <row r="58" spans="1:28" ht="15.75">
      <c r="A58" s="523"/>
      <c r="B58" s="482" t="s">
        <v>185</v>
      </c>
      <c r="C58" s="483"/>
      <c r="D58" s="507">
        <v>0</v>
      </c>
      <c r="E58" s="507">
        <v>-7.2811459049739096</v>
      </c>
      <c r="F58" s="485">
        <v>-7.2811459049739096</v>
      </c>
      <c r="G58" s="484">
        <v>-0.27937504294112148</v>
      </c>
      <c r="H58" s="516">
        <v>-7.5605209479150313</v>
      </c>
      <c r="I58" s="486"/>
      <c r="J58" s="486"/>
      <c r="K58" s="486"/>
      <c r="L58" s="486"/>
      <c r="M58" s="486"/>
      <c r="N58" s="486"/>
      <c r="O58" s="486"/>
      <c r="P58" s="511"/>
      <c r="Q58" s="513">
        <v>-12.790497201407531</v>
      </c>
      <c r="R58" s="486"/>
      <c r="S58" s="486">
        <v>-1.3735907858399998</v>
      </c>
      <c r="T58" s="486"/>
      <c r="U58" s="486"/>
      <c r="V58" s="486"/>
      <c r="W58" s="486">
        <v>-0.8363069464870051</v>
      </c>
      <c r="X58" s="486">
        <v>-4.3410308294000002</v>
      </c>
      <c r="Y58" s="487">
        <v>-6.5509285617270052</v>
      </c>
      <c r="Z58" s="488">
        <v>7.5617750852224201</v>
      </c>
      <c r="AA58" s="489">
        <v>-1.2671539199999999</v>
      </c>
      <c r="AB58" s="522">
        <v>-20.607325545827145</v>
      </c>
    </row>
    <row r="59" spans="1:28" ht="15.75">
      <c r="A59" s="523"/>
      <c r="B59" s="482" t="s">
        <v>186</v>
      </c>
      <c r="C59" s="483"/>
      <c r="D59" s="507"/>
      <c r="E59" s="507"/>
      <c r="F59" s="485"/>
      <c r="G59" s="484"/>
      <c r="H59" s="516"/>
      <c r="I59" s="486">
        <v>-244.4430342689065</v>
      </c>
      <c r="J59" s="486"/>
      <c r="K59" s="486">
        <v>66.210961650641394</v>
      </c>
      <c r="L59" s="486">
        <v>78.89634233526381</v>
      </c>
      <c r="M59" s="486">
        <v>27.040085734953742</v>
      </c>
      <c r="N59" s="486">
        <v>61.655369571911791</v>
      </c>
      <c r="O59" s="486">
        <v>5.7521956355949957</v>
      </c>
      <c r="P59" s="511">
        <v>-4.8880793405407754</v>
      </c>
      <c r="Q59" s="513">
        <v>0</v>
      </c>
      <c r="R59" s="486"/>
      <c r="S59" s="486"/>
      <c r="T59" s="486"/>
      <c r="U59" s="486"/>
      <c r="V59" s="486">
        <v>-0.12784885724868786</v>
      </c>
      <c r="W59" s="486"/>
      <c r="X59" s="486"/>
      <c r="Y59" s="487">
        <v>-0.12784885724868786</v>
      </c>
      <c r="Z59" s="488"/>
      <c r="AA59" s="491"/>
      <c r="AB59" s="522">
        <v>-5.0159281977894636</v>
      </c>
    </row>
    <row r="60" spans="1:28" ht="15.75">
      <c r="A60" s="523"/>
      <c r="B60" s="482" t="s">
        <v>187</v>
      </c>
      <c r="C60" s="483"/>
      <c r="D60" s="507">
        <v>0</v>
      </c>
      <c r="E60" s="507">
        <v>-11.40593881319052</v>
      </c>
      <c r="F60" s="485">
        <v>-11.40593881319052</v>
      </c>
      <c r="G60" s="484">
        <v>0</v>
      </c>
      <c r="H60" s="516">
        <v>-11.40593881319052</v>
      </c>
      <c r="I60" s="486"/>
      <c r="J60" s="486"/>
      <c r="K60" s="486"/>
      <c r="L60" s="486"/>
      <c r="M60" s="486"/>
      <c r="N60" s="486"/>
      <c r="O60" s="486"/>
      <c r="P60" s="511"/>
      <c r="Q60" s="513"/>
      <c r="R60" s="486"/>
      <c r="S60" s="486"/>
      <c r="T60" s="486"/>
      <c r="U60" s="486"/>
      <c r="V60" s="486"/>
      <c r="W60" s="486"/>
      <c r="X60" s="486"/>
      <c r="Y60" s="487"/>
      <c r="Z60" s="488"/>
      <c r="AA60" s="491"/>
      <c r="AB60" s="522">
        <v>-11.40593881319052</v>
      </c>
    </row>
    <row r="61" spans="1:28" ht="16.5" thickBot="1">
      <c r="A61" s="523"/>
      <c r="B61" s="482" t="s">
        <v>188</v>
      </c>
      <c r="C61" s="483"/>
      <c r="D61" s="507">
        <v>-0.29984213999999998</v>
      </c>
      <c r="E61" s="508">
        <v>-0.46990436460000001</v>
      </c>
      <c r="F61" s="507">
        <v>-0.76974650459999994</v>
      </c>
      <c r="G61" s="484">
        <v>-6.8599422500000007E-2</v>
      </c>
      <c r="H61" s="516">
        <v>-0.8383459271</v>
      </c>
      <c r="I61" s="509">
        <v>0</v>
      </c>
      <c r="J61" s="486">
        <v>0</v>
      </c>
      <c r="K61" s="486">
        <v>3.1001150940149058</v>
      </c>
      <c r="L61" s="486">
        <v>0.15044141094365712</v>
      </c>
      <c r="M61" s="486">
        <v>0.34373352338763608</v>
      </c>
      <c r="N61" s="486">
        <v>-6.4014089955031798E-3</v>
      </c>
      <c r="O61" s="486">
        <v>-0.98836170980113502</v>
      </c>
      <c r="P61" s="511">
        <v>2.599526909549561</v>
      </c>
      <c r="Q61" s="513">
        <v>-7.8151497034459707</v>
      </c>
      <c r="R61" s="486"/>
      <c r="S61" s="486"/>
      <c r="T61" s="486"/>
      <c r="U61" s="486"/>
      <c r="V61" s="486"/>
      <c r="W61" s="486"/>
      <c r="X61" s="486"/>
      <c r="Y61" s="487"/>
      <c r="Z61" s="488">
        <v>-15.106445348680563</v>
      </c>
      <c r="AA61" s="491"/>
      <c r="AB61" s="522">
        <v>-21.160414069676971</v>
      </c>
    </row>
  </sheetData>
  <mergeCells count="11">
    <mergeCell ref="A45:B45"/>
    <mergeCell ref="A46:B46"/>
    <mergeCell ref="A47:B48"/>
    <mergeCell ref="D47:H47"/>
    <mergeCell ref="D30:H30"/>
    <mergeCell ref="I30:P30"/>
    <mergeCell ref="R30:Y30"/>
    <mergeCell ref="AC30:AC31"/>
    <mergeCell ref="R47:Y47"/>
    <mergeCell ref="AB47:AB48"/>
    <mergeCell ref="I47:P4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18" t="s">
        <v>114</v>
      </c>
    </row>
    <row r="5" spans="2:18" ht="18">
      <c r="D5" s="557" t="s">
        <v>120</v>
      </c>
      <c r="E5" s="558"/>
      <c r="F5" s="558"/>
      <c r="G5" s="558"/>
      <c r="H5" s="558"/>
      <c r="I5" s="558"/>
      <c r="J5" s="558"/>
      <c r="K5" s="558"/>
      <c r="L5" s="558"/>
      <c r="M5" s="558"/>
      <c r="N5" s="558"/>
      <c r="O5" s="558"/>
      <c r="P5" s="558"/>
      <c r="Q5" s="559"/>
      <c r="R5" s="23"/>
    </row>
    <row r="6" spans="2:18" ht="12.75" customHeight="1">
      <c r="D6" s="19" t="s">
        <v>116</v>
      </c>
      <c r="E6" s="19"/>
      <c r="F6" s="19"/>
      <c r="G6" s="19"/>
      <c r="H6" s="19"/>
      <c r="I6" s="19"/>
      <c r="M6" s="19" t="s">
        <v>115</v>
      </c>
      <c r="N6" s="19"/>
      <c r="O6" s="19"/>
      <c r="P6" s="19"/>
      <c r="Q6" s="10"/>
    </row>
    <row r="7" spans="2:18">
      <c r="M7" s="19" t="s">
        <v>117</v>
      </c>
      <c r="N7" s="19"/>
      <c r="O7" s="19"/>
      <c r="P7" s="19"/>
    </row>
    <row r="44" spans="14:16">
      <c r="N44" s="10"/>
      <c r="O44" s="10"/>
      <c r="P44" s="10"/>
    </row>
  </sheetData>
  <mergeCells count="1">
    <mergeCell ref="D5:Q5"/>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O50"/>
  <sheetViews>
    <sheetView topLeftCell="H1" zoomScale="85" zoomScaleNormal="85" workbookViewId="0">
      <selection activeCell="I13" sqref="I13:O21"/>
    </sheetView>
  </sheetViews>
  <sheetFormatPr defaultColWidth="9.140625" defaultRowHeight="12"/>
  <cols>
    <col min="1" max="1" width="2" style="99" bestFit="1" customWidth="1"/>
    <col min="2" max="5" width="14.42578125" style="99" customWidth="1"/>
    <col min="6" max="6" width="17.42578125" style="99" customWidth="1"/>
    <col min="7" max="7" width="14.42578125" style="99" customWidth="1"/>
    <col min="8" max="8" width="15" style="99" customWidth="1"/>
    <col min="9" max="9" width="40.7109375" style="99" bestFit="1" customWidth="1"/>
    <col min="10" max="10" width="18.5703125" style="99" bestFit="1" customWidth="1"/>
    <col min="11" max="11" width="10.85546875" style="99" bestFit="1" customWidth="1"/>
    <col min="12" max="12" width="11.7109375" style="99" bestFit="1" customWidth="1"/>
    <col min="13" max="13" width="23.5703125" style="99" bestFit="1" customWidth="1"/>
    <col min="14" max="14" width="18.5703125" style="99" bestFit="1" customWidth="1"/>
    <col min="15" max="15" width="11.7109375" style="99" bestFit="1" customWidth="1"/>
    <col min="16" max="16" width="8.28515625" style="99" customWidth="1"/>
    <col min="17" max="16384" width="9.140625" style="99"/>
  </cols>
  <sheetData>
    <row r="1" spans="2:15">
      <c r="B1" s="100" t="s">
        <v>66</v>
      </c>
      <c r="C1" s="100" t="s">
        <v>67</v>
      </c>
      <c r="D1" s="100" t="s">
        <v>68</v>
      </c>
      <c r="E1" s="100" t="s">
        <v>70</v>
      </c>
      <c r="F1" s="100" t="s">
        <v>71</v>
      </c>
    </row>
    <row r="2" spans="2:15">
      <c r="B2" s="162" t="str">
        <f>'EB1'!H31</f>
        <v>Coal</v>
      </c>
      <c r="C2" s="162" t="str">
        <f>'EB1'!F32</f>
        <v>COA</v>
      </c>
      <c r="D2" s="162" t="str">
        <f>'EB1'!F31</f>
        <v>Bituminous &amp; Sub-bitum.</v>
      </c>
      <c r="E2" s="162" t="str">
        <f>'EB1'!F27</f>
        <v>PJ</v>
      </c>
      <c r="F2" s="162" t="str">
        <f>'EB1'!D27</f>
        <v>Milion NZD (2015)</v>
      </c>
    </row>
    <row r="3" spans="2:15">
      <c r="B3" s="162"/>
      <c r="C3" s="162" t="str">
        <f>'EB1'!G32</f>
        <v>COL</v>
      </c>
      <c r="D3" s="162" t="str">
        <f>'EB1'!G31</f>
        <v>Lignite</v>
      </c>
      <c r="E3" s="162" t="str">
        <f>'EB1'!F27</f>
        <v>PJ</v>
      </c>
      <c r="F3" s="162"/>
    </row>
    <row r="5" spans="2:15" ht="12.75" customHeight="1"/>
    <row r="6" spans="2:15" ht="12.75" customHeight="1">
      <c r="B6" s="102" t="s">
        <v>14</v>
      </c>
      <c r="C6" s="102"/>
      <c r="D6" s="103"/>
      <c r="E6" s="103"/>
      <c r="F6" s="103"/>
      <c r="G6" s="103"/>
      <c r="H6" s="103"/>
      <c r="I6" s="103"/>
      <c r="J6" s="103"/>
    </row>
    <row r="7" spans="2:15">
      <c r="B7" s="104" t="s">
        <v>7</v>
      </c>
      <c r="C7" s="105" t="s">
        <v>30</v>
      </c>
      <c r="D7" s="104" t="s">
        <v>0</v>
      </c>
      <c r="E7" s="104" t="s">
        <v>725</v>
      </c>
      <c r="F7" s="104" t="s">
        <v>726</v>
      </c>
      <c r="G7" s="104" t="s">
        <v>3</v>
      </c>
      <c r="H7" s="104" t="s">
        <v>729</v>
      </c>
      <c r="I7" s="104" t="s">
        <v>4</v>
      </c>
      <c r="J7" s="104" t="s">
        <v>8</v>
      </c>
      <c r="K7" s="104" t="s">
        <v>9</v>
      </c>
      <c r="L7" s="104" t="s">
        <v>10</v>
      </c>
      <c r="M7" s="104" t="s">
        <v>12</v>
      </c>
    </row>
    <row r="8" spans="2:15" ht="24.75" thickBot="1">
      <c r="B8" s="106" t="s">
        <v>37</v>
      </c>
      <c r="C8" s="106" t="s">
        <v>31</v>
      </c>
      <c r="D8" s="106" t="s">
        <v>26</v>
      </c>
      <c r="E8" s="106"/>
      <c r="F8" s="106"/>
      <c r="G8" s="106"/>
      <c r="H8" s="106" t="s">
        <v>27</v>
      </c>
      <c r="I8" s="106" t="s">
        <v>4</v>
      </c>
      <c r="J8" s="106" t="s">
        <v>40</v>
      </c>
      <c r="K8" s="106" t="s">
        <v>41</v>
      </c>
      <c r="L8" s="106" t="s">
        <v>28</v>
      </c>
      <c r="M8" s="106" t="s">
        <v>29</v>
      </c>
    </row>
    <row r="9" spans="2:15">
      <c r="B9" s="103" t="s">
        <v>65</v>
      </c>
      <c r="C9" s="103"/>
      <c r="D9" s="103" t="str">
        <f>C2</f>
        <v>COA</v>
      </c>
      <c r="E9" s="527" t="s">
        <v>150</v>
      </c>
      <c r="F9" s="103"/>
      <c r="G9" s="103" t="str">
        <f xml:space="preserve"> _xlfn.CONCAT(E9, " -:- ", F9 )</f>
        <v xml:space="preserve">Coal -:- </v>
      </c>
      <c r="H9" s="103" t="s">
        <v>454</v>
      </c>
      <c r="I9" s="103" t="str">
        <f>$E$2</f>
        <v>PJ</v>
      </c>
      <c r="J9" s="103"/>
      <c r="K9" s="103" t="s">
        <v>192</v>
      </c>
      <c r="L9" s="103"/>
      <c r="M9" s="103"/>
    </row>
    <row r="10" spans="2:15">
      <c r="B10" s="103" t="s">
        <v>65</v>
      </c>
      <c r="C10" s="103"/>
      <c r="D10" s="103" t="s">
        <v>173</v>
      </c>
      <c r="E10" s="103" t="s">
        <v>738</v>
      </c>
      <c r="F10" s="103"/>
      <c r="G10" s="103" t="str">
        <f xml:space="preserve"> _xlfn.CONCAT(E10, " -:- ", F10 )</f>
        <v xml:space="preserve">Coal Lignite -:- </v>
      </c>
      <c r="H10" s="103" t="s">
        <v>455</v>
      </c>
      <c r="I10" s="103" t="str">
        <f>$E$2</f>
        <v>PJ</v>
      </c>
      <c r="J10" s="103"/>
      <c r="K10" s="103" t="s">
        <v>192</v>
      </c>
      <c r="L10" s="103"/>
      <c r="M10" s="103"/>
    </row>
    <row r="12" spans="2:15" ht="15.75" customHeight="1">
      <c r="B12" s="102" t="s">
        <v>15</v>
      </c>
      <c r="C12" s="102"/>
      <c r="D12" s="103"/>
      <c r="E12" s="103"/>
      <c r="F12" s="103"/>
      <c r="G12" s="103"/>
      <c r="H12" s="103"/>
      <c r="I12" s="103"/>
      <c r="J12" s="103"/>
    </row>
    <row r="13" spans="2:15" ht="15.75" customHeight="1">
      <c r="B13" s="104" t="s">
        <v>11</v>
      </c>
      <c r="C13" s="105" t="s">
        <v>30</v>
      </c>
      <c r="D13" s="104" t="s">
        <v>1</v>
      </c>
      <c r="E13" s="104" t="s">
        <v>723</v>
      </c>
      <c r="F13" s="104" t="s">
        <v>724</v>
      </c>
      <c r="G13" s="104" t="s">
        <v>730</v>
      </c>
      <c r="H13" s="104" t="s">
        <v>725</v>
      </c>
      <c r="I13" s="104" t="s">
        <v>2</v>
      </c>
      <c r="J13" s="104" t="s">
        <v>731</v>
      </c>
      <c r="K13" s="104" t="s">
        <v>16</v>
      </c>
      <c r="L13" s="104" t="s">
        <v>17</v>
      </c>
      <c r="M13" s="104" t="s">
        <v>18</v>
      </c>
      <c r="N13" s="104" t="s">
        <v>19</v>
      </c>
      <c r="O13" s="104" t="s">
        <v>20</v>
      </c>
    </row>
    <row r="14" spans="2:15" ht="15.75" customHeight="1" thickBot="1">
      <c r="B14" s="106" t="s">
        <v>38</v>
      </c>
      <c r="C14" s="106" t="s">
        <v>31</v>
      </c>
      <c r="D14" s="106" t="s">
        <v>21</v>
      </c>
      <c r="E14" s="106"/>
      <c r="F14" s="106"/>
      <c r="G14" s="106"/>
      <c r="H14" s="106"/>
      <c r="I14" s="106"/>
      <c r="J14" s="106" t="s">
        <v>22</v>
      </c>
      <c r="K14" s="106" t="s">
        <v>23</v>
      </c>
      <c r="L14" s="106" t="s">
        <v>24</v>
      </c>
      <c r="M14" s="106" t="s">
        <v>43</v>
      </c>
      <c r="N14" s="106" t="s">
        <v>42</v>
      </c>
      <c r="O14" s="106" t="s">
        <v>25</v>
      </c>
    </row>
    <row r="15" spans="2:15" ht="15.75" customHeight="1" thickBot="1">
      <c r="B15" s="106" t="s">
        <v>73</v>
      </c>
      <c r="C15" s="113"/>
      <c r="D15" s="113"/>
      <c r="E15" s="113"/>
      <c r="F15" s="113"/>
      <c r="G15" s="113"/>
      <c r="H15" s="113"/>
      <c r="I15" s="113"/>
      <c r="J15" s="113"/>
      <c r="K15" s="113"/>
      <c r="L15" s="113"/>
      <c r="M15" s="113"/>
      <c r="N15" s="113"/>
      <c r="O15" s="113"/>
    </row>
    <row r="16" spans="2:15" ht="15.75" customHeight="1">
      <c r="B16" s="103" t="str">
        <f>'EB1'!$B$5</f>
        <v>MIN</v>
      </c>
      <c r="C16" s="103"/>
      <c r="D16" s="103" t="str">
        <f>$B$16&amp;$C$2&amp;1</f>
        <v>MINCOA1</v>
      </c>
      <c r="E16" s="103" t="s">
        <v>727</v>
      </c>
      <c r="F16" s="103" t="s">
        <v>150</v>
      </c>
      <c r="G16" s="103" t="s">
        <v>732</v>
      </c>
      <c r="H16" s="103"/>
      <c r="I16" s="103" t="str">
        <f t="shared" ref="I16:I21" si="0" xml:space="preserve"> _xlfn.CONCAT( E16, " -:- ", F16, " -:- ", G16, " -:- ", H16)</f>
        <v xml:space="preserve">Primary Fuel Supply -:- Coal -:- Mining - Coal Bituminous -:- </v>
      </c>
      <c r="J16" s="115"/>
      <c r="K16" s="103" t="str">
        <f t="shared" ref="K16:K21" si="1">$E$2</f>
        <v>PJ</v>
      </c>
      <c r="L16" s="103" t="str">
        <f t="shared" ref="L16:L21" si="2">$E$2&amp;"a"</f>
        <v>PJa</v>
      </c>
      <c r="M16" s="103"/>
      <c r="N16" s="103"/>
      <c r="O16" s="103"/>
    </row>
    <row r="17" spans="2:15" ht="15.75" customHeight="1">
      <c r="B17" s="103"/>
      <c r="C17" s="103"/>
      <c r="D17" s="103" t="str">
        <f>$B$16&amp;$C$3&amp;1</f>
        <v>MINCOL1</v>
      </c>
      <c r="E17" s="103" t="s">
        <v>727</v>
      </c>
      <c r="F17" s="103" t="s">
        <v>150</v>
      </c>
      <c r="G17" s="103" t="s">
        <v>733</v>
      </c>
      <c r="H17" s="103"/>
      <c r="I17" s="103" t="str">
        <f t="shared" si="0"/>
        <v xml:space="preserve">Primary Fuel Supply -:- Coal -:- Mining - Coal Lignite -:- </v>
      </c>
      <c r="J17" s="115"/>
      <c r="K17" s="103" t="str">
        <f t="shared" si="1"/>
        <v>PJ</v>
      </c>
      <c r="L17" s="103" t="str">
        <f t="shared" si="2"/>
        <v>PJa</v>
      </c>
      <c r="M17" s="103"/>
      <c r="N17" s="103"/>
      <c r="O17" s="103"/>
    </row>
    <row r="18" spans="2:15" ht="15.75" customHeight="1">
      <c r="B18" s="103" t="str">
        <f>'EB1'!$B$6</f>
        <v>IMP</v>
      </c>
      <c r="C18" s="103"/>
      <c r="D18" s="103" t="str">
        <f>$B$18&amp;$C$2&amp;1</f>
        <v>IMPCOA1</v>
      </c>
      <c r="E18" s="103" t="s">
        <v>727</v>
      </c>
      <c r="F18" s="103" t="s">
        <v>150</v>
      </c>
      <c r="G18" s="103" t="s">
        <v>734</v>
      </c>
      <c r="H18" s="103"/>
      <c r="I18" s="103" t="str">
        <f t="shared" si="0"/>
        <v xml:space="preserve">Primary Fuel Supply -:- Coal -:- Import - Coal Bituminous -:- </v>
      </c>
      <c r="J18" s="115"/>
      <c r="K18" s="103" t="str">
        <f t="shared" si="1"/>
        <v>PJ</v>
      </c>
      <c r="L18" s="103" t="str">
        <f t="shared" si="2"/>
        <v>PJa</v>
      </c>
      <c r="M18" s="103"/>
      <c r="N18" s="103"/>
      <c r="O18" s="103"/>
    </row>
    <row r="19" spans="2:15">
      <c r="B19" s="103"/>
      <c r="C19" s="103"/>
      <c r="D19" s="103" t="str">
        <f>$B$18&amp;$C$3&amp;1</f>
        <v>IMPCOL1</v>
      </c>
      <c r="E19" s="103" t="s">
        <v>727</v>
      </c>
      <c r="F19" s="103" t="s">
        <v>150</v>
      </c>
      <c r="G19" s="103" t="s">
        <v>735</v>
      </c>
      <c r="H19" s="103"/>
      <c r="I19" s="103" t="str">
        <f t="shared" si="0"/>
        <v xml:space="preserve">Primary Fuel Supply -:- Coal -:- Import - Coal Lignite -:- </v>
      </c>
      <c r="J19" s="115"/>
      <c r="K19" s="103" t="str">
        <f t="shared" si="1"/>
        <v>PJ</v>
      </c>
      <c r="L19" s="103" t="str">
        <f t="shared" si="2"/>
        <v>PJa</v>
      </c>
      <c r="M19" s="103"/>
      <c r="N19" s="103"/>
      <c r="O19" s="103"/>
    </row>
    <row r="20" spans="2:15">
      <c r="B20" s="103" t="str">
        <f>'EB1'!B7</f>
        <v>EXP</v>
      </c>
      <c r="C20" s="103"/>
      <c r="D20" s="103" t="str">
        <f>$B$20&amp;$C$2&amp;1</f>
        <v>EXPCOA1</v>
      </c>
      <c r="E20" s="103" t="s">
        <v>727</v>
      </c>
      <c r="F20" s="103" t="s">
        <v>150</v>
      </c>
      <c r="G20" s="103" t="s">
        <v>736</v>
      </c>
      <c r="H20" s="103"/>
      <c r="I20" s="103" t="str">
        <f t="shared" si="0"/>
        <v xml:space="preserve">Primary Fuel Supply -:- Coal -:- Export - Coal Bituminous -:- </v>
      </c>
      <c r="J20" s="115"/>
      <c r="K20" s="103" t="str">
        <f t="shared" si="1"/>
        <v>PJ</v>
      </c>
      <c r="L20" s="103" t="str">
        <f t="shared" si="2"/>
        <v>PJa</v>
      </c>
      <c r="M20" s="103"/>
      <c r="N20" s="103"/>
      <c r="O20" s="103"/>
    </row>
    <row r="21" spans="2:15">
      <c r="C21" s="103"/>
      <c r="D21" s="99" t="str">
        <f>B20&amp;D10&amp;1</f>
        <v>EXPCOL1</v>
      </c>
      <c r="E21" s="103" t="s">
        <v>727</v>
      </c>
      <c r="F21" s="103" t="s">
        <v>150</v>
      </c>
      <c r="G21" s="103" t="s">
        <v>737</v>
      </c>
      <c r="I21" s="103" t="str">
        <f t="shared" si="0"/>
        <v xml:space="preserve">Primary Fuel Supply -:- Coal -:- Export - Coal Lignite -:- </v>
      </c>
      <c r="J21" s="115"/>
      <c r="K21" s="103" t="str">
        <f t="shared" si="1"/>
        <v>PJ</v>
      </c>
      <c r="L21" s="103" t="str">
        <f t="shared" si="2"/>
        <v>PJa</v>
      </c>
    </row>
    <row r="29" spans="2:15">
      <c r="D29" s="107" t="s">
        <v>13</v>
      </c>
      <c r="F29" s="107"/>
    </row>
    <row r="30" spans="2:15">
      <c r="B30" s="108" t="s">
        <v>1</v>
      </c>
      <c r="C30" s="109" t="s">
        <v>5</v>
      </c>
      <c r="D30" s="108" t="s">
        <v>6</v>
      </c>
      <c r="E30" s="110" t="s">
        <v>34</v>
      </c>
      <c r="F30" s="110" t="s">
        <v>35</v>
      </c>
      <c r="G30" s="110" t="s">
        <v>475</v>
      </c>
      <c r="H30" s="110" t="s">
        <v>349</v>
      </c>
      <c r="I30" s="110" t="s">
        <v>350</v>
      </c>
      <c r="J30" s="110" t="s">
        <v>351</v>
      </c>
      <c r="K30" s="110" t="s">
        <v>352</v>
      </c>
      <c r="L30" s="110" t="s">
        <v>353</v>
      </c>
      <c r="M30" s="110" t="s">
        <v>354</v>
      </c>
      <c r="N30" s="110" t="s">
        <v>72</v>
      </c>
    </row>
    <row r="31" spans="2:15" ht="36.75" thickBot="1">
      <c r="B31" s="111" t="s">
        <v>39</v>
      </c>
      <c r="C31" s="111" t="s">
        <v>32</v>
      </c>
      <c r="D31" s="111" t="s">
        <v>33</v>
      </c>
      <c r="E31" s="111" t="s">
        <v>36</v>
      </c>
      <c r="F31" s="111" t="s">
        <v>79</v>
      </c>
      <c r="G31" s="111" t="s">
        <v>79</v>
      </c>
      <c r="H31" s="111" t="s">
        <v>79</v>
      </c>
      <c r="I31" s="111" t="s">
        <v>79</v>
      </c>
      <c r="J31" s="111" t="s">
        <v>79</v>
      </c>
      <c r="K31" s="111" t="s">
        <v>79</v>
      </c>
      <c r="L31" s="111" t="s">
        <v>79</v>
      </c>
      <c r="M31" s="111" t="s">
        <v>79</v>
      </c>
      <c r="N31" s="111" t="s">
        <v>78</v>
      </c>
    </row>
    <row r="32" spans="2:15" ht="12.75" thickBot="1">
      <c r="B32" s="111" t="s">
        <v>77</v>
      </c>
      <c r="C32" s="112"/>
      <c r="D32" s="112"/>
      <c r="E32" s="112" t="str">
        <f>$E$2</f>
        <v>PJ</v>
      </c>
      <c r="F32" s="112" t="str">
        <f>$F$2&amp;"/"&amp;$E$2</f>
        <v>Milion NZD (2015)/PJ</v>
      </c>
      <c r="G32" s="112"/>
      <c r="H32" s="112"/>
      <c r="I32" s="112"/>
      <c r="J32" s="112"/>
      <c r="K32" s="112"/>
      <c r="L32" s="112"/>
      <c r="M32" s="112"/>
      <c r="N32" s="112" t="str">
        <f>$E$2</f>
        <v>PJ</v>
      </c>
    </row>
    <row r="33" spans="2:14">
      <c r="B33" s="99" t="str">
        <f t="shared" ref="B33:B38" si="3">D16</f>
        <v>MINCOA1</v>
      </c>
      <c r="D33" s="99" t="str">
        <f>$D$9</f>
        <v>COA</v>
      </c>
      <c r="E33" s="244"/>
      <c r="F33" s="247">
        <v>7.39</v>
      </c>
      <c r="G33" s="247"/>
      <c r="H33" s="247"/>
      <c r="I33" s="247"/>
      <c r="J33" s="247"/>
      <c r="K33" s="247"/>
      <c r="L33" s="247"/>
      <c r="M33" s="247"/>
      <c r="N33" s="245">
        <f>+N37+10</f>
        <v>48.572501769699997</v>
      </c>
    </row>
    <row r="34" spans="2:14">
      <c r="B34" s="99" t="str">
        <f t="shared" si="3"/>
        <v>MINCOL1</v>
      </c>
      <c r="D34" s="99" t="s">
        <v>173</v>
      </c>
      <c r="E34" s="244"/>
      <c r="F34" s="247">
        <v>7.39</v>
      </c>
      <c r="G34" s="247"/>
      <c r="H34" s="247"/>
      <c r="I34" s="247"/>
      <c r="J34" s="247"/>
      <c r="K34" s="247"/>
      <c r="L34" s="247"/>
      <c r="M34" s="247"/>
      <c r="N34" s="245">
        <v>5.5</v>
      </c>
    </row>
    <row r="35" spans="2:14">
      <c r="B35" s="99" t="str">
        <f t="shared" si="3"/>
        <v>IMPCOA1</v>
      </c>
      <c r="D35" s="99" t="str">
        <f>$D$9</f>
        <v>COA</v>
      </c>
      <c r="E35" s="117"/>
      <c r="F35" s="247">
        <v>7.39</v>
      </c>
      <c r="G35" s="247"/>
      <c r="H35" s="247"/>
      <c r="I35" s="247"/>
      <c r="J35" s="247"/>
      <c r="K35" s="247"/>
      <c r="L35" s="247"/>
      <c r="M35" s="247"/>
      <c r="N35" s="245">
        <v>0</v>
      </c>
    </row>
    <row r="36" spans="2:14">
      <c r="B36" s="99" t="str">
        <f t="shared" si="3"/>
        <v>IMPCOL1</v>
      </c>
      <c r="D36" s="99" t="s">
        <v>173</v>
      </c>
      <c r="E36" s="117"/>
      <c r="F36" s="247">
        <v>7.39</v>
      </c>
      <c r="G36" s="247"/>
      <c r="H36" s="247"/>
      <c r="I36" s="247"/>
      <c r="J36" s="247"/>
      <c r="K36" s="247"/>
      <c r="L36" s="247"/>
      <c r="M36" s="247"/>
      <c r="N36" s="245">
        <v>0</v>
      </c>
    </row>
    <row r="37" spans="2:14">
      <c r="B37" s="99" t="str">
        <f t="shared" si="3"/>
        <v>EXPCOA1</v>
      </c>
      <c r="C37" s="99" t="str">
        <f>$D$9</f>
        <v>COA</v>
      </c>
      <c r="E37" s="117"/>
      <c r="F37" s="247">
        <v>3.2</v>
      </c>
      <c r="G37" s="247"/>
      <c r="H37" s="247"/>
      <c r="I37" s="247"/>
      <c r="J37" s="247"/>
      <c r="K37" s="247"/>
      <c r="L37" s="247"/>
      <c r="M37" s="247"/>
      <c r="N37" s="245">
        <f>+[3]EB1!F52</f>
        <v>38.572501769699997</v>
      </c>
    </row>
    <row r="38" spans="2:14">
      <c r="B38" s="99" t="str">
        <f t="shared" si="3"/>
        <v>EXPCOL1</v>
      </c>
      <c r="C38" s="99" t="s">
        <v>173</v>
      </c>
      <c r="E38" s="117"/>
      <c r="F38" s="247">
        <v>3</v>
      </c>
      <c r="G38" s="247"/>
      <c r="H38" s="247"/>
      <c r="I38" s="247"/>
      <c r="J38" s="247"/>
      <c r="K38" s="247"/>
      <c r="L38" s="247"/>
      <c r="M38" s="247"/>
      <c r="N38" s="245">
        <f>+[3]EB1!G52</f>
        <v>0</v>
      </c>
    </row>
    <row r="39" spans="2:14">
      <c r="G39" s="246"/>
    </row>
    <row r="48" spans="2:14">
      <c r="B48" s="99" t="s">
        <v>193</v>
      </c>
    </row>
    <row r="49" spans="2:7">
      <c r="B49" s="99" t="s">
        <v>212</v>
      </c>
      <c r="G49" s="118">
        <f>MAX(Coal!B4:EK4)</f>
        <v>96.772795165940011</v>
      </c>
    </row>
    <row r="50" spans="2:7">
      <c r="B50" s="99" t="s">
        <v>213</v>
      </c>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29"/>
  <sheetViews>
    <sheetView zoomScale="85" zoomScaleNormal="85" workbookViewId="0">
      <selection activeCell="O13" sqref="O13:O21"/>
    </sheetView>
  </sheetViews>
  <sheetFormatPr defaultColWidth="9.140625" defaultRowHeight="12"/>
  <cols>
    <col min="1" max="1" width="2" style="99" bestFit="1" customWidth="1"/>
    <col min="2" max="2" width="13.28515625" style="99" bestFit="1" customWidth="1"/>
    <col min="3" max="3" width="11.28515625" style="99" bestFit="1" customWidth="1"/>
    <col min="4" max="4" width="11.7109375" style="99" customWidth="1"/>
    <col min="5" max="5" width="14.5703125" style="99" bestFit="1" customWidth="1"/>
    <col min="6" max="6" width="17.5703125" style="99" customWidth="1"/>
    <col min="7" max="7" width="14.28515625" style="99" customWidth="1"/>
    <col min="8" max="8" width="2" style="99" bestFit="1" customWidth="1"/>
    <col min="9" max="9" width="13.5703125" style="99" bestFit="1" customWidth="1"/>
    <col min="10" max="10" width="9.85546875" style="99" bestFit="1" customWidth="1"/>
    <col min="11" max="11" width="13.7109375" style="99" bestFit="1" customWidth="1"/>
    <col min="12" max="12" width="22.7109375" style="99" bestFit="1" customWidth="1"/>
    <col min="13" max="13" width="12.42578125" style="99" bestFit="1" customWidth="1"/>
    <col min="14" max="14" width="29.7109375" style="99" customWidth="1"/>
    <col min="15" max="15" width="16.5703125" style="99" bestFit="1" customWidth="1"/>
    <col min="16" max="16" width="49.7109375" style="99" bestFit="1" customWidth="1"/>
    <col min="17" max="17" width="22.5703125" style="99" bestFit="1" customWidth="1"/>
    <col min="18" max="18" width="10.85546875" style="99" bestFit="1" customWidth="1"/>
    <col min="19" max="19" width="11.7109375" style="99" bestFit="1" customWidth="1"/>
    <col min="20" max="20" width="12.28515625" style="99" bestFit="1" customWidth="1"/>
    <col min="21" max="21" width="8.5703125" style="99" bestFit="1" customWidth="1"/>
    <col min="22" max="22" width="13.140625" style="99" bestFit="1" customWidth="1"/>
    <col min="23" max="23" width="12.42578125" style="99" bestFit="1" customWidth="1"/>
    <col min="24" max="16384" width="9.140625" style="99"/>
  </cols>
  <sheetData>
    <row r="1" spans="2:22">
      <c r="B1" s="100" t="s">
        <v>66</v>
      </c>
      <c r="C1" s="100" t="s">
        <v>67</v>
      </c>
      <c r="D1" s="100" t="s">
        <v>68</v>
      </c>
      <c r="E1" s="100" t="s">
        <v>70</v>
      </c>
      <c r="F1" s="100" t="s">
        <v>71</v>
      </c>
    </row>
    <row r="2" spans="2:22">
      <c r="B2" s="101" t="str">
        <f>'EB1'!Q31</f>
        <v>Natural Gas</v>
      </c>
      <c r="C2" s="101" t="str">
        <f>'EB1'!Q32</f>
        <v>NGA</v>
      </c>
      <c r="D2" s="101" t="str">
        <f>'EB1'!Q31</f>
        <v>Natural Gas</v>
      </c>
      <c r="E2" s="101" t="str">
        <f>'EB1'!F27</f>
        <v>PJ</v>
      </c>
      <c r="F2" s="101" t="str">
        <f>'EB1'!D27</f>
        <v>Milion NZD (2015)</v>
      </c>
      <c r="I2" s="102" t="s">
        <v>14</v>
      </c>
      <c r="J2" s="102"/>
      <c r="K2" s="103"/>
      <c r="L2" s="103"/>
      <c r="M2" s="103"/>
      <c r="N2" s="103"/>
      <c r="O2" s="103"/>
      <c r="P2" s="103"/>
      <c r="Q2" s="103"/>
    </row>
    <row r="3" spans="2:22">
      <c r="I3" s="104" t="s">
        <v>7</v>
      </c>
      <c r="J3" s="105" t="s">
        <v>30</v>
      </c>
      <c r="K3" s="104" t="s">
        <v>0</v>
      </c>
      <c r="L3" s="104" t="s">
        <v>725</v>
      </c>
      <c r="M3" s="104" t="s">
        <v>726</v>
      </c>
      <c r="N3" s="104" t="s">
        <v>3</v>
      </c>
      <c r="O3" s="104" t="s">
        <v>729</v>
      </c>
      <c r="P3" s="104" t="s">
        <v>4</v>
      </c>
      <c r="Q3" s="104" t="s">
        <v>8</v>
      </c>
      <c r="R3" s="104" t="s">
        <v>9</v>
      </c>
      <c r="S3" s="104" t="s">
        <v>10</v>
      </c>
      <c r="T3" s="104" t="s">
        <v>12</v>
      </c>
    </row>
    <row r="4" spans="2:22" ht="24.75" thickBot="1">
      <c r="I4" s="106" t="s">
        <v>37</v>
      </c>
      <c r="J4" s="106" t="s">
        <v>31</v>
      </c>
      <c r="K4" s="106" t="s">
        <v>26</v>
      </c>
      <c r="L4" s="106"/>
      <c r="M4" s="106"/>
      <c r="N4" s="106"/>
      <c r="O4" s="106" t="s">
        <v>27</v>
      </c>
      <c r="P4" s="106" t="s">
        <v>4</v>
      </c>
      <c r="Q4" s="106" t="s">
        <v>40</v>
      </c>
      <c r="R4" s="106" t="s">
        <v>41</v>
      </c>
      <c r="S4" s="106" t="s">
        <v>28</v>
      </c>
      <c r="T4" s="106" t="s">
        <v>29</v>
      </c>
    </row>
    <row r="5" spans="2:22">
      <c r="I5" s="103" t="s">
        <v>65</v>
      </c>
      <c r="J5" s="103"/>
      <c r="K5" s="103" t="str">
        <f>C2</f>
        <v>NGA</v>
      </c>
      <c r="L5" s="103" t="s">
        <v>52</v>
      </c>
      <c r="M5" s="103"/>
      <c r="N5" s="103" t="str">
        <f xml:space="preserve"> _xlfn.CONCAT(L5, " -:- ", M5 )</f>
        <v xml:space="preserve">Natural Gas -:- </v>
      </c>
      <c r="O5" s="103"/>
      <c r="P5" s="103" t="str">
        <f>$E$2</f>
        <v>PJ</v>
      </c>
      <c r="Q5" s="103"/>
      <c r="R5" s="103"/>
      <c r="S5" s="103"/>
      <c r="T5" s="103"/>
    </row>
    <row r="6" spans="2:22">
      <c r="I6" s="103" t="s">
        <v>65</v>
      </c>
      <c r="J6" s="103"/>
      <c r="K6" s="103" t="s">
        <v>747</v>
      </c>
      <c r="L6" s="103" t="s">
        <v>747</v>
      </c>
      <c r="M6" s="103"/>
      <c r="N6" s="103" t="str">
        <f xml:space="preserve"> _xlfn.CONCAT(L6, " -:- ", M6 )</f>
        <v xml:space="preserve">LNG -:- </v>
      </c>
      <c r="O6" s="103"/>
      <c r="P6" s="103" t="str">
        <f>$E$2</f>
        <v>PJ</v>
      </c>
    </row>
    <row r="7" spans="2:22">
      <c r="D7" s="107"/>
      <c r="F7" s="107"/>
      <c r="I7" s="99" t="s">
        <v>146</v>
      </c>
      <c r="K7" s="99" t="s">
        <v>748</v>
      </c>
      <c r="L7" s="103"/>
      <c r="M7" s="103"/>
      <c r="N7" s="103" t="str">
        <f t="shared" ref="N7" si="0" xml:space="preserve"> _xlfn.CONCAT(L7, " -:- ", M7 )</f>
        <v xml:space="preserve"> -:- </v>
      </c>
      <c r="O7" s="99" t="s">
        <v>749</v>
      </c>
      <c r="P7" s="99" t="s">
        <v>86</v>
      </c>
    </row>
    <row r="8" spans="2:22">
      <c r="B8" s="108"/>
      <c r="C8" s="109"/>
      <c r="D8" s="108"/>
      <c r="E8" s="110"/>
      <c r="F8" s="110"/>
      <c r="G8" s="110"/>
    </row>
    <row r="9" spans="2:22" ht="12.75" thickBot="1">
      <c r="B9" s="111"/>
      <c r="C9" s="111"/>
      <c r="D9" s="111"/>
      <c r="E9" s="111"/>
      <c r="F9" s="111"/>
      <c r="G9" s="111"/>
      <c r="I9" s="102" t="s">
        <v>15</v>
      </c>
      <c r="J9" s="102"/>
      <c r="K9" s="103"/>
      <c r="L9" s="103"/>
      <c r="M9" s="103"/>
      <c r="N9" s="103"/>
      <c r="O9" s="103"/>
      <c r="P9" s="103"/>
      <c r="Q9" s="103"/>
    </row>
    <row r="10" spans="2:22" ht="12.75" thickBot="1">
      <c r="B10" s="111"/>
      <c r="C10" s="112"/>
      <c r="D10" s="112"/>
      <c r="E10" s="112"/>
      <c r="F10" s="112"/>
      <c r="G10" s="112"/>
      <c r="I10" s="104" t="s">
        <v>11</v>
      </c>
      <c r="J10" s="105" t="s">
        <v>30</v>
      </c>
      <c r="K10" s="104" t="s">
        <v>1</v>
      </c>
      <c r="L10" s="104" t="s">
        <v>723</v>
      </c>
      <c r="M10" s="104" t="s">
        <v>724</v>
      </c>
      <c r="N10" s="104" t="s">
        <v>730</v>
      </c>
      <c r="O10" s="104" t="s">
        <v>725</v>
      </c>
      <c r="P10" s="104" t="s">
        <v>2</v>
      </c>
      <c r="Q10" s="104" t="s">
        <v>731</v>
      </c>
      <c r="R10" s="104" t="s">
        <v>16</v>
      </c>
      <c r="S10" s="104" t="s">
        <v>17</v>
      </c>
      <c r="T10" s="104" t="s">
        <v>18</v>
      </c>
      <c r="U10" s="104" t="s">
        <v>19</v>
      </c>
      <c r="V10" s="104" t="s">
        <v>20</v>
      </c>
    </row>
    <row r="11" spans="2:22" ht="48.75" thickBot="1">
      <c r="E11" s="114"/>
      <c r="F11" s="247"/>
      <c r="G11" s="114"/>
      <c r="I11" s="106" t="s">
        <v>38</v>
      </c>
      <c r="J11" s="106" t="s">
        <v>31</v>
      </c>
      <c r="K11" s="106" t="s">
        <v>21</v>
      </c>
      <c r="L11" s="106"/>
      <c r="M11" s="106"/>
      <c r="N11" s="106"/>
      <c r="O11" s="106"/>
      <c r="P11" s="106"/>
      <c r="Q11" s="106" t="s">
        <v>22</v>
      </c>
      <c r="R11" s="106" t="s">
        <v>23</v>
      </c>
      <c r="S11" s="106" t="s">
        <v>24</v>
      </c>
      <c r="T11" s="106" t="s">
        <v>43</v>
      </c>
      <c r="U11" s="106" t="s">
        <v>42</v>
      </c>
      <c r="V11" s="106" t="s">
        <v>25</v>
      </c>
    </row>
    <row r="12" spans="2:22" ht="12.75" thickBot="1">
      <c r="E12" s="117"/>
      <c r="F12" s="247"/>
      <c r="G12" s="114"/>
      <c r="I12" s="106" t="s">
        <v>73</v>
      </c>
      <c r="J12" s="113"/>
      <c r="K12" s="113"/>
      <c r="L12" s="113"/>
      <c r="M12" s="113"/>
      <c r="N12" s="113"/>
      <c r="O12" s="113"/>
      <c r="P12" s="113"/>
      <c r="Q12" s="113"/>
      <c r="R12" s="113"/>
      <c r="S12" s="113"/>
      <c r="T12" s="113"/>
      <c r="U12" s="113"/>
      <c r="V12" s="113"/>
    </row>
    <row r="13" spans="2:22">
      <c r="E13" s="117"/>
      <c r="F13" s="247"/>
      <c r="G13" s="114"/>
      <c r="I13" s="103" t="str">
        <f>[3]EB1!$B$5</f>
        <v>MIN</v>
      </c>
      <c r="J13" s="103"/>
      <c r="K13" s="99" t="s">
        <v>356</v>
      </c>
      <c r="L13" s="99" t="s">
        <v>727</v>
      </c>
      <c r="M13" s="99" t="s">
        <v>52</v>
      </c>
      <c r="N13" s="99" t="s">
        <v>750</v>
      </c>
      <c r="O13" s="99" t="s">
        <v>52</v>
      </c>
      <c r="P13" s="103" t="str">
        <f t="shared" ref="P13:P21" si="1" xml:space="preserve"> _xlfn.CONCAT( L13, " -:- ", M13, " -:- ", N13, " -:- ", O13)</f>
        <v>Primary Fuel Supply -:- Natural Gas -:- Mining - Natural Gas Tranche 1 -:- Natural Gas</v>
      </c>
      <c r="Q13" s="115" t="s">
        <v>751</v>
      </c>
      <c r="R13" s="103" t="str">
        <f>$E$2</f>
        <v>PJ</v>
      </c>
      <c r="S13" s="103" t="str">
        <f>$E$2&amp;"a"</f>
        <v>PJa</v>
      </c>
      <c r="T13" s="103"/>
      <c r="U13" s="103"/>
      <c r="V13" s="103"/>
    </row>
    <row r="14" spans="2:22">
      <c r="F14" s="118"/>
      <c r="I14" s="103" t="str">
        <f>+I13</f>
        <v>MIN</v>
      </c>
      <c r="K14" s="99" t="s">
        <v>752</v>
      </c>
      <c r="L14" s="99" t="s">
        <v>727</v>
      </c>
      <c r="M14" s="99" t="s">
        <v>52</v>
      </c>
      <c r="N14" s="99" t="s">
        <v>753</v>
      </c>
      <c r="O14" s="99" t="s">
        <v>52</v>
      </c>
      <c r="P14" s="103" t="str">
        <f t="shared" si="1"/>
        <v>Primary Fuel Supply -:- Natural Gas -:- Mining - Natural Gas Tranche 2 -:- Natural Gas</v>
      </c>
      <c r="Q14" s="115" t="s">
        <v>754</v>
      </c>
      <c r="R14" s="103" t="str">
        <f t="shared" ref="R14:R16" si="2">$E$2</f>
        <v>PJ</v>
      </c>
      <c r="S14" s="103" t="str">
        <f t="shared" ref="S14:S16" si="3">$E$2&amp;"a"</f>
        <v>PJa</v>
      </c>
      <c r="T14" s="103"/>
      <c r="U14" s="103"/>
      <c r="V14" s="103"/>
    </row>
    <row r="15" spans="2:22">
      <c r="I15" s="103" t="str">
        <f t="shared" ref="I15:I16" si="4">+I14</f>
        <v>MIN</v>
      </c>
      <c r="K15" s="99" t="s">
        <v>755</v>
      </c>
      <c r="L15" s="99" t="s">
        <v>727</v>
      </c>
      <c r="M15" s="99" t="s">
        <v>52</v>
      </c>
      <c r="N15" s="99" t="s">
        <v>756</v>
      </c>
      <c r="O15" s="99" t="s">
        <v>52</v>
      </c>
      <c r="P15" s="103" t="str">
        <f t="shared" si="1"/>
        <v>Primary Fuel Supply -:- Natural Gas -:- Mining - Natural Gas Tranche 3 -:- Natural Gas</v>
      </c>
      <c r="Q15" s="115" t="s">
        <v>757</v>
      </c>
      <c r="R15" s="103" t="str">
        <f t="shared" si="2"/>
        <v>PJ</v>
      </c>
      <c r="S15" s="103" t="str">
        <f t="shared" si="3"/>
        <v>PJa</v>
      </c>
      <c r="T15" s="103"/>
      <c r="U15" s="103"/>
      <c r="V15" s="103"/>
    </row>
    <row r="16" spans="2:22">
      <c r="I16" s="103" t="str">
        <f t="shared" si="4"/>
        <v>MIN</v>
      </c>
      <c r="K16" s="99" t="s">
        <v>758</v>
      </c>
      <c r="L16" s="99" t="s">
        <v>727</v>
      </c>
      <c r="M16" s="99" t="s">
        <v>52</v>
      </c>
      <c r="N16" s="99" t="s">
        <v>759</v>
      </c>
      <c r="O16" s="99" t="s">
        <v>52</v>
      </c>
      <c r="P16" s="103" t="str">
        <f t="shared" si="1"/>
        <v>Primary Fuel Supply -:- Natural Gas -:- Mining - Natural Gas Tranche 4 -:- Natural Gas</v>
      </c>
      <c r="Q16" s="115" t="s">
        <v>760</v>
      </c>
      <c r="R16" s="103" t="str">
        <f t="shared" si="2"/>
        <v>PJ</v>
      </c>
      <c r="S16" s="103" t="str">
        <f t="shared" si="3"/>
        <v>PJa</v>
      </c>
    </row>
    <row r="17" spans="2:25">
      <c r="I17" s="103" t="str">
        <f>[3]EB1!$B$6</f>
        <v>IMP</v>
      </c>
      <c r="J17" s="103"/>
      <c r="K17" s="103" t="str">
        <f>$I$17&amp;$K$6&amp;1</f>
        <v>IMPLNG1</v>
      </c>
      <c r="L17" s="99" t="s">
        <v>727</v>
      </c>
      <c r="M17" s="99" t="s">
        <v>52</v>
      </c>
      <c r="N17" s="99" t="s">
        <v>761</v>
      </c>
      <c r="O17" s="99" t="s">
        <v>52</v>
      </c>
      <c r="P17" s="103" t="str">
        <f t="shared" si="1"/>
        <v>Primary Fuel Supply -:- Natural Gas -:- Import - LNG -:- Natural Gas</v>
      </c>
      <c r="Q17" s="115"/>
      <c r="R17" s="103" t="str">
        <f>$E$2</f>
        <v>PJ</v>
      </c>
      <c r="S17" s="103" t="str">
        <f>$E$2&amp;"a"</f>
        <v>PJa</v>
      </c>
    </row>
    <row r="18" spans="2:25">
      <c r="I18" s="103" t="str">
        <f>[3]EB1!B7</f>
        <v>EXP</v>
      </c>
      <c r="J18" s="103"/>
      <c r="K18" s="103" t="str">
        <f>$I$18&amp;$C$2&amp;1</f>
        <v>EXPNGA1</v>
      </c>
      <c r="L18" s="99" t="s">
        <v>727</v>
      </c>
      <c r="M18" s="99" t="s">
        <v>52</v>
      </c>
      <c r="N18" s="99" t="s">
        <v>762</v>
      </c>
      <c r="O18" s="99" t="s">
        <v>52</v>
      </c>
      <c r="P18" s="103" t="str">
        <f t="shared" si="1"/>
        <v>Primary Fuel Supply -:- Natural Gas -:- Export - Natural Gas -:- Natural Gas</v>
      </c>
      <c r="Q18" s="115"/>
      <c r="R18" s="103" t="str">
        <f>$E$2</f>
        <v>PJ</v>
      </c>
      <c r="S18" s="103" t="str">
        <f>$E$2&amp;"a"</f>
        <v>PJa</v>
      </c>
    </row>
    <row r="19" spans="2:25">
      <c r="I19" s="103" t="str">
        <f>+I18</f>
        <v>EXP</v>
      </c>
      <c r="K19" s="99" t="s">
        <v>763</v>
      </c>
      <c r="L19" s="99" t="s">
        <v>727</v>
      </c>
      <c r="M19" s="99" t="s">
        <v>52</v>
      </c>
      <c r="N19" s="99" t="s">
        <v>764</v>
      </c>
      <c r="O19" s="99" t="s">
        <v>52</v>
      </c>
      <c r="P19" s="103" t="str">
        <f t="shared" si="1"/>
        <v>Primary Fuel Supply -:- Natural Gas -:- Non Energy Use of Natural Gas -:- Natural Gas</v>
      </c>
      <c r="R19" s="103" t="str">
        <f t="shared" ref="R19" si="5">$E$2</f>
        <v>PJ</v>
      </c>
      <c r="S19" s="103" t="str">
        <f t="shared" ref="S19" si="6">$E$2&amp;"a"</f>
        <v>PJa</v>
      </c>
    </row>
    <row r="20" spans="2:25">
      <c r="B20" s="99" t="s">
        <v>193</v>
      </c>
      <c r="I20" s="103" t="s">
        <v>87</v>
      </c>
      <c r="K20" s="99" t="s">
        <v>765</v>
      </c>
      <c r="L20" s="99" t="s">
        <v>727</v>
      </c>
      <c r="M20" s="99" t="s">
        <v>52</v>
      </c>
      <c r="N20" s="99" t="s">
        <v>766</v>
      </c>
      <c r="O20" s="99" t="s">
        <v>52</v>
      </c>
      <c r="P20" s="103" t="str">
        <f t="shared" si="1"/>
        <v>Primary Fuel Supply -:- Natural Gas -:- LNG Port -:- Natural Gas</v>
      </c>
      <c r="Q20" s="99" t="s">
        <v>767</v>
      </c>
      <c r="R20" s="103" t="s">
        <v>69</v>
      </c>
      <c r="S20" s="103" t="s">
        <v>690</v>
      </c>
    </row>
    <row r="21" spans="2:25">
      <c r="B21" s="99" t="s">
        <v>214</v>
      </c>
      <c r="I21" s="103" t="s">
        <v>60</v>
      </c>
      <c r="K21" s="99" t="s">
        <v>357</v>
      </c>
      <c r="L21" s="99" t="s">
        <v>727</v>
      </c>
      <c r="M21" s="99" t="s">
        <v>52</v>
      </c>
      <c r="N21" s="99" t="s">
        <v>786</v>
      </c>
      <c r="O21" s="99" t="s">
        <v>52</v>
      </c>
      <c r="P21" s="103" t="str">
        <f t="shared" si="1"/>
        <v>Primary Fuel Supply -:- Natural Gas -:- Import - Natural Gas -:- Natural Gas</v>
      </c>
      <c r="R21" s="103" t="s">
        <v>69</v>
      </c>
      <c r="S21" s="103" t="s">
        <v>690</v>
      </c>
    </row>
    <row r="23" spans="2:25">
      <c r="K23" s="315" t="s">
        <v>13</v>
      </c>
      <c r="M23" s="315"/>
    </row>
    <row r="24" spans="2:25">
      <c r="I24" s="108" t="s">
        <v>1</v>
      </c>
      <c r="J24" s="109" t="s">
        <v>5</v>
      </c>
      <c r="K24" s="108" t="s">
        <v>6</v>
      </c>
      <c r="L24" s="110" t="s">
        <v>34</v>
      </c>
      <c r="M24" s="110" t="s">
        <v>35</v>
      </c>
      <c r="N24" s="110" t="s">
        <v>475</v>
      </c>
      <c r="O24" s="110" t="s">
        <v>349</v>
      </c>
      <c r="P24" s="110" t="s">
        <v>350</v>
      </c>
      <c r="Q24" s="110" t="s">
        <v>351</v>
      </c>
      <c r="R24" s="110" t="s">
        <v>352</v>
      </c>
      <c r="S24" s="110" t="s">
        <v>353</v>
      </c>
      <c r="T24" s="110" t="s">
        <v>354</v>
      </c>
      <c r="U24" s="110" t="s">
        <v>72</v>
      </c>
      <c r="V24" s="110" t="s">
        <v>446</v>
      </c>
      <c r="W24" s="110" t="s">
        <v>404</v>
      </c>
    </row>
    <row r="25" spans="2:25" ht="36.75" thickBot="1">
      <c r="I25" s="316" t="s">
        <v>39</v>
      </c>
      <c r="J25" s="316" t="s">
        <v>32</v>
      </c>
      <c r="K25" s="316" t="s">
        <v>33</v>
      </c>
      <c r="L25" s="316" t="s">
        <v>36</v>
      </c>
      <c r="M25" s="316" t="s">
        <v>79</v>
      </c>
      <c r="N25" s="318" t="s">
        <v>79</v>
      </c>
      <c r="O25" s="318" t="s">
        <v>79</v>
      </c>
      <c r="P25" s="318" t="s">
        <v>79</v>
      </c>
      <c r="Q25" s="318" t="s">
        <v>79</v>
      </c>
      <c r="R25" s="318" t="s">
        <v>79</v>
      </c>
      <c r="S25" s="318" t="s">
        <v>79</v>
      </c>
      <c r="T25" s="318" t="s">
        <v>79</v>
      </c>
      <c r="U25" s="316" t="s">
        <v>78</v>
      </c>
      <c r="V25" s="316" t="s">
        <v>78</v>
      </c>
      <c r="W25" s="316" t="s">
        <v>78</v>
      </c>
    </row>
    <row r="26" spans="2:25" ht="24.75" thickBot="1">
      <c r="I26" s="316" t="s">
        <v>77</v>
      </c>
      <c r="J26" s="317"/>
      <c r="K26" s="317"/>
      <c r="L26" s="317" t="s">
        <v>69</v>
      </c>
      <c r="M26" s="317" t="s">
        <v>355</v>
      </c>
      <c r="N26" s="319"/>
      <c r="O26" s="319"/>
      <c r="P26" s="319"/>
      <c r="Q26" s="319"/>
      <c r="R26" s="319"/>
      <c r="S26" s="319"/>
      <c r="T26" s="319"/>
      <c r="U26" s="317" t="s">
        <v>69</v>
      </c>
    </row>
    <row r="27" spans="2:25">
      <c r="I27" s="99" t="s">
        <v>356</v>
      </c>
      <c r="K27" s="99" t="s">
        <v>178</v>
      </c>
      <c r="L27" s="114"/>
      <c r="M27" s="247">
        <v>6</v>
      </c>
      <c r="N27" s="247">
        <v>7.5903614457831319</v>
      </c>
      <c r="O27" s="247">
        <v>9.3975903614457827</v>
      </c>
      <c r="P27" s="247">
        <v>11.349397590361443</v>
      </c>
      <c r="Q27" s="247">
        <v>12</v>
      </c>
      <c r="R27" s="247">
        <v>12.72289156626506</v>
      </c>
      <c r="S27" s="247">
        <v>14.385542168674696</v>
      </c>
      <c r="T27" s="247">
        <v>14.457831325301203</v>
      </c>
      <c r="U27" s="114">
        <v>0</v>
      </c>
      <c r="V27" s="99">
        <v>0</v>
      </c>
      <c r="W27" s="99">
        <v>5</v>
      </c>
      <c r="Y27" s="99" t="s">
        <v>467</v>
      </c>
    </row>
    <row r="28" spans="2:25">
      <c r="I28" s="99" t="s">
        <v>357</v>
      </c>
      <c r="K28" s="99" t="s">
        <v>178</v>
      </c>
      <c r="L28" s="117"/>
      <c r="M28" s="247">
        <v>8.3000000000000007</v>
      </c>
      <c r="N28" s="247">
        <v>10.5</v>
      </c>
      <c r="O28" s="247">
        <v>13</v>
      </c>
      <c r="P28" s="247">
        <v>15.7</v>
      </c>
      <c r="Q28" s="247">
        <v>16.600000000000001</v>
      </c>
      <c r="R28" s="247">
        <v>17.600000000000001</v>
      </c>
      <c r="S28" s="247">
        <v>19.899999999999999</v>
      </c>
      <c r="T28" s="247">
        <v>20</v>
      </c>
      <c r="U28" s="114">
        <v>0</v>
      </c>
      <c r="V28" s="99">
        <v>0</v>
      </c>
      <c r="W28" s="99">
        <v>5</v>
      </c>
    </row>
    <row r="29" spans="2:25">
      <c r="I29" s="99" t="s">
        <v>358</v>
      </c>
      <c r="J29" s="99" t="s">
        <v>178</v>
      </c>
      <c r="L29" s="117"/>
      <c r="M29" s="247">
        <v>6.6400000000000006</v>
      </c>
      <c r="N29" s="247">
        <v>8.4</v>
      </c>
      <c r="O29" s="247">
        <v>10.4</v>
      </c>
      <c r="P29" s="247">
        <v>12.56</v>
      </c>
      <c r="Q29" s="247">
        <v>13.280000000000001</v>
      </c>
      <c r="R29" s="247">
        <v>14.080000000000002</v>
      </c>
      <c r="S29" s="247">
        <v>15.92</v>
      </c>
      <c r="T29" s="247">
        <v>16</v>
      </c>
      <c r="U29" s="114">
        <v>0</v>
      </c>
      <c r="V29" s="99">
        <v>0</v>
      </c>
      <c r="W29" s="99">
        <v>5</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B1:V69"/>
  <sheetViews>
    <sheetView tabSelected="1" zoomScale="70" zoomScaleNormal="70" workbookViewId="0">
      <selection activeCell="M27" sqref="M27"/>
    </sheetView>
  </sheetViews>
  <sheetFormatPr defaultColWidth="9.140625" defaultRowHeight="13.5" customHeight="1"/>
  <cols>
    <col min="1" max="1" width="2" style="120" bestFit="1" customWidth="1"/>
    <col min="2" max="5" width="15" style="120" customWidth="1"/>
    <col min="6" max="6" width="24.5703125" style="120" customWidth="1"/>
    <col min="7" max="7" width="12.42578125" style="120" customWidth="1"/>
    <col min="8" max="8" width="2" style="120" bestFit="1" customWidth="1"/>
    <col min="9" max="9" width="24" style="120" bestFit="1" customWidth="1"/>
    <col min="10" max="10" width="14.28515625" style="120" bestFit="1" customWidth="1"/>
    <col min="11" max="11" width="15.7109375" style="120" bestFit="1" customWidth="1"/>
    <col min="12" max="12" width="22.5703125" style="120" bestFit="1" customWidth="1"/>
    <col min="13" max="13" width="17.7109375" style="120" bestFit="1" customWidth="1"/>
    <col min="14" max="14" width="23" style="120" bestFit="1" customWidth="1"/>
    <col min="15" max="15" width="37.42578125" style="120" bestFit="1" customWidth="1"/>
    <col min="16" max="16" width="29.5703125" style="120" customWidth="1"/>
    <col min="17" max="17" width="19.42578125" style="120" bestFit="1" customWidth="1"/>
    <col min="18" max="19" width="16.140625" style="120" bestFit="1" customWidth="1"/>
    <col min="20" max="20" width="25.28515625" style="120" bestFit="1" customWidth="1"/>
    <col min="21" max="21" width="20.140625" style="120" bestFit="1" customWidth="1"/>
    <col min="22" max="22" width="19.42578125" style="120" bestFit="1" customWidth="1"/>
    <col min="23" max="23" width="14" style="120" bestFit="1" customWidth="1"/>
    <col min="24" max="16384" width="9.140625" style="120"/>
  </cols>
  <sheetData>
    <row r="1" spans="2:20" ht="13.5" customHeight="1">
      <c r="B1" s="121" t="s">
        <v>66</v>
      </c>
      <c r="C1" s="121" t="s">
        <v>67</v>
      </c>
      <c r="D1" s="121" t="s">
        <v>68</v>
      </c>
      <c r="E1" s="121" t="s">
        <v>70</v>
      </c>
      <c r="F1" s="121" t="s">
        <v>71</v>
      </c>
    </row>
    <row r="2" spans="2:20" ht="13.5" customHeight="1">
      <c r="B2" s="122" t="str">
        <f>'EB1'!P31</f>
        <v>Oil</v>
      </c>
      <c r="C2" s="122" t="str">
        <f>'EB1'!F2</f>
        <v>OIL</v>
      </c>
      <c r="D2" s="122" t="s">
        <v>159</v>
      </c>
      <c r="E2" s="122" t="str">
        <f>'EB1'!$F$27</f>
        <v>PJ</v>
      </c>
      <c r="F2" s="122" t="str">
        <f>'EB1'!$D$27</f>
        <v>Milion NZD (2015)</v>
      </c>
      <c r="I2" s="123" t="s">
        <v>14</v>
      </c>
      <c r="J2" s="123"/>
      <c r="K2" s="124"/>
      <c r="L2" s="124"/>
      <c r="M2" s="124"/>
      <c r="N2" s="124"/>
      <c r="O2" s="124"/>
      <c r="P2" s="124"/>
      <c r="Q2" s="124"/>
    </row>
    <row r="3" spans="2:20" ht="13.5" customHeight="1">
      <c r="B3" s="122"/>
      <c r="C3" s="122" t="s">
        <v>95</v>
      </c>
      <c r="D3" s="122" t="s">
        <v>95</v>
      </c>
      <c r="E3" s="122" t="str">
        <f>'EB1'!$F$27</f>
        <v>PJ</v>
      </c>
      <c r="F3" s="122"/>
      <c r="I3" s="125" t="s">
        <v>7</v>
      </c>
      <c r="J3" s="126" t="s">
        <v>30</v>
      </c>
      <c r="K3" s="125" t="s">
        <v>0</v>
      </c>
      <c r="L3" s="126" t="s">
        <v>725</v>
      </c>
      <c r="M3" s="126" t="s">
        <v>726</v>
      </c>
      <c r="N3" s="126" t="s">
        <v>3</v>
      </c>
      <c r="O3" s="125" t="s">
        <v>729</v>
      </c>
      <c r="P3" s="125" t="s">
        <v>4</v>
      </c>
      <c r="Q3" s="125" t="s">
        <v>8</v>
      </c>
      <c r="R3" s="125" t="s">
        <v>9</v>
      </c>
      <c r="S3" s="125" t="s">
        <v>10</v>
      </c>
      <c r="T3" s="125" t="s">
        <v>12</v>
      </c>
    </row>
    <row r="4" spans="2:20" ht="13.5" customHeight="1" thickBot="1">
      <c r="B4" s="122"/>
      <c r="C4" s="122" t="s">
        <v>174</v>
      </c>
      <c r="D4" s="122" t="s">
        <v>160</v>
      </c>
      <c r="E4" s="122" t="str">
        <f>'EB1'!$F$27</f>
        <v>PJ</v>
      </c>
      <c r="F4" s="122"/>
      <c r="I4" s="127" t="s">
        <v>37</v>
      </c>
      <c r="J4" s="127" t="s">
        <v>31</v>
      </c>
      <c r="K4" s="127" t="s">
        <v>26</v>
      </c>
      <c r="L4" s="127"/>
      <c r="M4" s="127"/>
      <c r="N4" s="127"/>
      <c r="O4" s="127" t="s">
        <v>27</v>
      </c>
      <c r="P4" s="127" t="s">
        <v>4</v>
      </c>
      <c r="Q4" s="127" t="s">
        <v>40</v>
      </c>
      <c r="R4" s="127" t="s">
        <v>41</v>
      </c>
      <c r="S4" s="127" t="s">
        <v>28</v>
      </c>
      <c r="T4" s="127" t="s">
        <v>29</v>
      </c>
    </row>
    <row r="5" spans="2:20" ht="13.5" customHeight="1">
      <c r="B5" s="122"/>
      <c r="C5" s="122" t="s">
        <v>93</v>
      </c>
      <c r="D5" s="122" t="s">
        <v>161</v>
      </c>
      <c r="E5" s="122" t="str">
        <f>'EB1'!$F$27</f>
        <v>PJ</v>
      </c>
      <c r="F5" s="122"/>
      <c r="I5" s="124" t="s">
        <v>65</v>
      </c>
      <c r="J5" s="103"/>
      <c r="K5" s="124" t="s">
        <v>739</v>
      </c>
      <c r="L5" s="120" t="s">
        <v>741</v>
      </c>
      <c r="M5" s="103"/>
      <c r="N5" s="103" t="str">
        <f xml:space="preserve"> _xlfn.CONCAT(L5, " -:- ", M5 )</f>
        <v xml:space="preserve">Crude Oil (domestic) -:- </v>
      </c>
      <c r="O5" s="124" t="s">
        <v>447</v>
      </c>
      <c r="P5" s="124" t="str">
        <f>'EB1'!$F$27</f>
        <v>PJ</v>
      </c>
      <c r="Q5" s="124"/>
      <c r="R5" s="124"/>
      <c r="S5" s="124"/>
      <c r="T5" s="124"/>
    </row>
    <row r="6" spans="2:20" ht="13.5" customHeight="1">
      <c r="B6" s="122"/>
      <c r="C6" s="122" t="s">
        <v>175</v>
      </c>
      <c r="D6" s="122" t="s">
        <v>162</v>
      </c>
      <c r="E6" s="122" t="str">
        <f>'EB1'!$F$27</f>
        <v>PJ</v>
      </c>
      <c r="F6" s="122"/>
      <c r="K6" s="124" t="s">
        <v>740</v>
      </c>
      <c r="L6" s="120" t="s">
        <v>742</v>
      </c>
      <c r="N6" s="103" t="str">
        <f t="shared" ref="N6:N12" si="0" xml:space="preserve"> _xlfn.CONCAT(L6, " -:- ", M6 )</f>
        <v xml:space="preserve">Crude Oil (imported) -:- </v>
      </c>
      <c r="O6" s="124" t="s">
        <v>787</v>
      </c>
      <c r="P6" s="124" t="str">
        <f>'EB1'!$F$27</f>
        <v>PJ</v>
      </c>
    </row>
    <row r="7" spans="2:20" ht="13.5" customHeight="1">
      <c r="B7" s="122"/>
      <c r="C7" s="122" t="s">
        <v>438</v>
      </c>
      <c r="D7" s="122" t="s">
        <v>163</v>
      </c>
      <c r="E7" s="122" t="str">
        <f>'EB1'!$F$27</f>
        <v>PJ</v>
      </c>
      <c r="F7" s="122"/>
      <c r="I7" s="124"/>
      <c r="J7" s="103"/>
      <c r="K7" s="124" t="str">
        <f>'EB1'!J32</f>
        <v>LPG</v>
      </c>
      <c r="L7" s="120" t="s">
        <v>95</v>
      </c>
      <c r="M7" s="103"/>
      <c r="N7" s="103" t="str">
        <f t="shared" si="0"/>
        <v xml:space="preserve">LPG -:- </v>
      </c>
      <c r="O7" s="124" t="s">
        <v>448</v>
      </c>
      <c r="P7" s="124" t="str">
        <f>'EB1'!$F$27</f>
        <v>PJ</v>
      </c>
      <c r="Q7" s="124"/>
      <c r="R7" s="124"/>
      <c r="S7" s="124"/>
      <c r="T7" s="124"/>
    </row>
    <row r="8" spans="2:20" ht="13.5" customHeight="1">
      <c r="B8" s="122"/>
      <c r="C8" s="122" t="s">
        <v>177</v>
      </c>
      <c r="D8" s="122" t="s">
        <v>164</v>
      </c>
      <c r="E8" s="122" t="str">
        <f>'EB1'!$F$27</f>
        <v>PJ</v>
      </c>
      <c r="F8" s="122"/>
      <c r="I8" s="124"/>
      <c r="J8" s="103"/>
      <c r="K8" s="124" t="str">
        <f>'EB1'!K32</f>
        <v>PET</v>
      </c>
      <c r="L8" s="120" t="s">
        <v>160</v>
      </c>
      <c r="M8" s="103"/>
      <c r="N8" s="103" t="str">
        <f t="shared" si="0"/>
        <v xml:space="preserve">Petrol -:- </v>
      </c>
      <c r="O8" s="124" t="s">
        <v>449</v>
      </c>
      <c r="P8" s="124" t="str">
        <f>'EB1'!$F$27</f>
        <v>PJ</v>
      </c>
      <c r="Q8" s="124"/>
      <c r="R8" s="124"/>
      <c r="S8" s="124"/>
      <c r="T8" s="124"/>
    </row>
    <row r="9" spans="2:20" ht="13.5" customHeight="1">
      <c r="I9" s="124"/>
      <c r="J9" s="103"/>
      <c r="K9" s="124" t="str">
        <f>'EB1'!L32</f>
        <v>DSL</v>
      </c>
      <c r="L9" s="120" t="s">
        <v>161</v>
      </c>
      <c r="M9" s="103"/>
      <c r="N9" s="103" t="str">
        <f t="shared" si="0"/>
        <v xml:space="preserve">Diesel -:- </v>
      </c>
      <c r="O9" s="124" t="s">
        <v>450</v>
      </c>
      <c r="P9" s="124" t="str">
        <f>'EB1'!$F$27</f>
        <v>PJ</v>
      </c>
      <c r="Q9" s="124"/>
      <c r="R9" s="124"/>
      <c r="S9" s="124"/>
      <c r="T9" s="124"/>
    </row>
    <row r="10" spans="2:20" ht="13.5" customHeight="1">
      <c r="I10" s="124"/>
      <c r="J10" s="103"/>
      <c r="K10" s="124" t="str">
        <f>'EB1'!M32</f>
        <v>FOL</v>
      </c>
      <c r="L10" s="528" t="s">
        <v>162</v>
      </c>
      <c r="M10" s="103"/>
      <c r="N10" s="103" t="str">
        <f t="shared" si="0"/>
        <v xml:space="preserve">Fuel Oil -:- </v>
      </c>
      <c r="O10" s="124" t="s">
        <v>451</v>
      </c>
      <c r="P10" s="124" t="str">
        <f>'EB1'!$F$27</f>
        <v>PJ</v>
      </c>
      <c r="Q10" s="124"/>
      <c r="R10" s="124"/>
      <c r="S10" s="124"/>
      <c r="T10" s="124"/>
    </row>
    <row r="11" spans="2:20" ht="13.5" customHeight="1">
      <c r="I11" s="124"/>
      <c r="J11" s="103"/>
      <c r="K11" s="124" t="s">
        <v>438</v>
      </c>
      <c r="L11" s="528" t="s">
        <v>785</v>
      </c>
      <c r="M11" s="103"/>
      <c r="N11" s="103" t="str">
        <f t="shared" si="0"/>
        <v xml:space="preserve">Jet Fuel -:- </v>
      </c>
      <c r="O11" s="124" t="s">
        <v>452</v>
      </c>
      <c r="P11" s="124" t="str">
        <f>'EB1'!$F$27</f>
        <v>PJ</v>
      </c>
      <c r="Q11" s="124"/>
      <c r="R11" s="124"/>
      <c r="S11" s="124"/>
      <c r="T11" s="124"/>
    </row>
    <row r="12" spans="2:20" ht="13.5" customHeight="1">
      <c r="J12" s="103"/>
      <c r="K12" s="124" t="str">
        <f>'EB1'!O32</f>
        <v>OTH</v>
      </c>
      <c r="L12" s="528" t="s">
        <v>743</v>
      </c>
      <c r="M12" s="103"/>
      <c r="N12" s="103" t="str">
        <f t="shared" si="0"/>
        <v xml:space="preserve">Other fuels from refinery -:- </v>
      </c>
      <c r="O12" s="120" t="s">
        <v>453</v>
      </c>
      <c r="P12" s="124" t="str">
        <f>'EB1'!$F$27</f>
        <v>PJ</v>
      </c>
    </row>
    <row r="13" spans="2:20" ht="13.5" customHeight="1">
      <c r="N13" s="103"/>
      <c r="P13" s="124"/>
    </row>
    <row r="14" spans="2:20" ht="13.5" customHeight="1">
      <c r="D14" s="128"/>
      <c r="F14" s="128"/>
      <c r="K14" s="124"/>
    </row>
    <row r="15" spans="2:20" ht="13.5" customHeight="1">
      <c r="B15" s="129" t="s">
        <v>1</v>
      </c>
      <c r="C15" s="130" t="s">
        <v>5</v>
      </c>
      <c r="D15" s="129" t="s">
        <v>6</v>
      </c>
      <c r="E15" s="131" t="s">
        <v>34</v>
      </c>
      <c r="F15" s="131" t="s">
        <v>35</v>
      </c>
    </row>
    <row r="16" spans="2:20" ht="21.75" customHeight="1" thickBot="1">
      <c r="B16" s="132" t="s">
        <v>39</v>
      </c>
      <c r="C16" s="132" t="s">
        <v>32</v>
      </c>
      <c r="D16" s="132" t="s">
        <v>33</v>
      </c>
      <c r="E16" s="132" t="s">
        <v>36</v>
      </c>
      <c r="F16" s="132" t="s">
        <v>79</v>
      </c>
      <c r="I16" s="123" t="s">
        <v>15</v>
      </c>
      <c r="J16" s="123"/>
      <c r="K16" s="124"/>
      <c r="L16" s="124"/>
      <c r="M16" s="124"/>
      <c r="N16" s="124"/>
      <c r="O16" s="124"/>
      <c r="P16" s="124"/>
      <c r="Q16" s="124"/>
    </row>
    <row r="17" spans="2:22" ht="13.5" customHeight="1" thickBot="1">
      <c r="B17" s="132" t="s">
        <v>77</v>
      </c>
      <c r="C17" s="132"/>
      <c r="D17" s="132"/>
      <c r="E17" s="132" t="str">
        <f>$E$2</f>
        <v>PJ</v>
      </c>
      <c r="F17" s="132" t="str">
        <f>$F$2&amp;"/"&amp;$E$2</f>
        <v>Milion NZD (2015)/PJ</v>
      </c>
      <c r="I17" s="125" t="s">
        <v>11</v>
      </c>
      <c r="J17" s="126" t="s">
        <v>30</v>
      </c>
      <c r="K17" s="125" t="s">
        <v>1</v>
      </c>
      <c r="L17" s="126" t="s">
        <v>723</v>
      </c>
      <c r="M17" s="126" t="s">
        <v>724</v>
      </c>
      <c r="N17" s="126" t="s">
        <v>730</v>
      </c>
      <c r="O17" s="126" t="s">
        <v>725</v>
      </c>
      <c r="P17" s="126" t="s">
        <v>2</v>
      </c>
      <c r="Q17" s="125" t="s">
        <v>731</v>
      </c>
      <c r="R17" s="125" t="s">
        <v>16</v>
      </c>
      <c r="S17" s="125" t="s">
        <v>17</v>
      </c>
      <c r="T17" s="125" t="s">
        <v>18</v>
      </c>
      <c r="U17" s="125" t="s">
        <v>19</v>
      </c>
      <c r="V17" s="125" t="s">
        <v>20</v>
      </c>
    </row>
    <row r="18" spans="2:22" ht="13.5" customHeight="1" thickBot="1">
      <c r="B18" s="120" t="str">
        <f t="shared" ref="B18:B31" si="1">K20</f>
        <v>MINOIL1</v>
      </c>
      <c r="D18" s="124" t="str">
        <f>$K5</f>
        <v>OILD</v>
      </c>
      <c r="E18" s="133"/>
      <c r="F18" s="134">
        <v>10</v>
      </c>
      <c r="I18" s="127" t="s">
        <v>38</v>
      </c>
      <c r="J18" s="127" t="s">
        <v>31</v>
      </c>
      <c r="K18" s="127" t="s">
        <v>21</v>
      </c>
      <c r="L18" s="127"/>
      <c r="M18" s="127"/>
      <c r="N18" s="127"/>
      <c r="O18" s="127"/>
      <c r="P18" s="127"/>
      <c r="Q18" s="127" t="s">
        <v>22</v>
      </c>
      <c r="R18" s="127" t="s">
        <v>23</v>
      </c>
      <c r="S18" s="127" t="s">
        <v>24</v>
      </c>
      <c r="T18" s="127" t="s">
        <v>43</v>
      </c>
      <c r="U18" s="127" t="s">
        <v>42</v>
      </c>
      <c r="V18" s="127" t="s">
        <v>25</v>
      </c>
    </row>
    <row r="19" spans="2:22" ht="13.5" customHeight="1" thickBot="1">
      <c r="B19" s="120" t="str">
        <f t="shared" si="1"/>
        <v>MINLPG1</v>
      </c>
      <c r="D19" s="124" t="str">
        <f t="shared" ref="D19:D24" si="2">$K7</f>
        <v>LPG</v>
      </c>
      <c r="E19" s="133"/>
      <c r="F19" s="134">
        <v>20</v>
      </c>
      <c r="I19" s="127" t="s">
        <v>73</v>
      </c>
      <c r="J19" s="127"/>
      <c r="K19" s="127"/>
      <c r="L19" s="127"/>
      <c r="M19" s="127"/>
      <c r="N19" s="127"/>
      <c r="O19" s="127"/>
      <c r="P19" s="127"/>
      <c r="Q19" s="127"/>
      <c r="R19" s="127"/>
      <c r="S19" s="127"/>
      <c r="T19" s="127"/>
      <c r="U19" s="127"/>
      <c r="V19" s="127"/>
    </row>
    <row r="20" spans="2:22" ht="13.5" customHeight="1">
      <c r="B20" s="120" t="str">
        <f t="shared" si="1"/>
        <v>MINPET1</v>
      </c>
      <c r="D20" s="124" t="str">
        <f t="shared" si="2"/>
        <v>PET</v>
      </c>
      <c r="E20" s="133"/>
      <c r="F20" s="134">
        <v>20</v>
      </c>
      <c r="I20" s="124" t="str">
        <f>'EB1'!$B$5</f>
        <v>MIN</v>
      </c>
      <c r="J20" s="103"/>
      <c r="K20" s="124" t="str">
        <f t="shared" ref="K20:K26" si="3">$I$20&amp;$C2&amp;1</f>
        <v>MINOIL1</v>
      </c>
      <c r="L20" s="120" t="s">
        <v>727</v>
      </c>
      <c r="M20" s="120" t="s">
        <v>744</v>
      </c>
      <c r="N20" s="103"/>
      <c r="O20" s="103"/>
      <c r="P20" s="103" t="str">
        <f t="shared" ref="P20:P42" si="4" xml:space="preserve"> _xlfn.CONCAT( L20, " -:- ", M20, " -:- ", N20, " -:- ", O20)</f>
        <v xml:space="preserve">Primary Fuel Supply -:- Petroleum -:-  -:- </v>
      </c>
      <c r="Q20" s="124"/>
      <c r="R20" s="124" t="str">
        <f>$E$2</f>
        <v>PJ</v>
      </c>
      <c r="S20" s="124" t="str">
        <f>$E$2&amp;"a"</f>
        <v>PJa</v>
      </c>
      <c r="T20" s="124"/>
      <c r="U20" s="124"/>
      <c r="V20" s="124"/>
    </row>
    <row r="21" spans="2:22" ht="13.5" customHeight="1">
      <c r="B21" s="120" t="str">
        <f t="shared" si="1"/>
        <v>MINDSL1</v>
      </c>
      <c r="D21" s="124" t="str">
        <f t="shared" si="2"/>
        <v>DSL</v>
      </c>
      <c r="E21" s="133"/>
      <c r="F21" s="134">
        <v>20</v>
      </c>
      <c r="I21" s="124"/>
      <c r="J21" s="103"/>
      <c r="K21" s="124" t="str">
        <f t="shared" si="3"/>
        <v>MINLPG1</v>
      </c>
      <c r="L21" s="120" t="s">
        <v>727</v>
      </c>
      <c r="M21" s="120" t="s">
        <v>744</v>
      </c>
      <c r="N21" s="103"/>
      <c r="O21" s="103"/>
      <c r="P21" s="103" t="str">
        <f t="shared" si="4"/>
        <v xml:space="preserve">Primary Fuel Supply -:- Petroleum -:-  -:- </v>
      </c>
      <c r="Q21" s="124"/>
      <c r="R21" s="124" t="str">
        <f t="shared" ref="R21:R26" si="5">$E$2</f>
        <v>PJ</v>
      </c>
      <c r="S21" s="124" t="str">
        <f t="shared" ref="S21:S26" si="6">$E$2&amp;"a"</f>
        <v>PJa</v>
      </c>
      <c r="T21" s="124"/>
      <c r="U21" s="124"/>
      <c r="V21" s="124"/>
    </row>
    <row r="22" spans="2:22" ht="13.5" customHeight="1">
      <c r="B22" s="120" t="str">
        <f t="shared" si="1"/>
        <v>MINFOL1</v>
      </c>
      <c r="D22" s="124" t="str">
        <f t="shared" si="2"/>
        <v>FOL</v>
      </c>
      <c r="E22" s="133"/>
      <c r="F22" s="134">
        <v>20</v>
      </c>
      <c r="I22" s="124"/>
      <c r="J22" s="103"/>
      <c r="K22" s="124" t="str">
        <f t="shared" si="3"/>
        <v>MINPET1</v>
      </c>
      <c r="L22" s="120" t="s">
        <v>727</v>
      </c>
      <c r="M22" s="120" t="s">
        <v>744</v>
      </c>
      <c r="N22" s="103"/>
      <c r="O22" s="103"/>
      <c r="P22" s="103" t="str">
        <f t="shared" si="4"/>
        <v xml:space="preserve">Primary Fuel Supply -:- Petroleum -:-  -:- </v>
      </c>
      <c r="Q22" s="124"/>
      <c r="R22" s="124" t="str">
        <f t="shared" si="5"/>
        <v>PJ</v>
      </c>
      <c r="S22" s="124" t="str">
        <f t="shared" si="6"/>
        <v>PJa</v>
      </c>
      <c r="T22" s="124"/>
      <c r="U22" s="124"/>
      <c r="V22" s="124"/>
    </row>
    <row r="23" spans="2:22" ht="13.5" customHeight="1">
      <c r="B23" s="120" t="str">
        <f t="shared" si="1"/>
        <v>MINJET1</v>
      </c>
      <c r="D23" s="124" t="str">
        <f t="shared" si="2"/>
        <v>JET</v>
      </c>
      <c r="E23" s="133"/>
      <c r="F23" s="134">
        <v>20</v>
      </c>
      <c r="I23" s="124"/>
      <c r="J23" s="103"/>
      <c r="K23" s="124" t="str">
        <f t="shared" si="3"/>
        <v>MINDSL1</v>
      </c>
      <c r="L23" s="120" t="s">
        <v>727</v>
      </c>
      <c r="M23" s="120" t="s">
        <v>744</v>
      </c>
      <c r="N23" s="103"/>
      <c r="O23" s="103"/>
      <c r="P23" s="103" t="str">
        <f t="shared" si="4"/>
        <v xml:space="preserve">Primary Fuel Supply -:- Petroleum -:-  -:- </v>
      </c>
      <c r="Q23" s="124"/>
      <c r="R23" s="124" t="str">
        <f t="shared" si="5"/>
        <v>PJ</v>
      </c>
      <c r="S23" s="124" t="str">
        <f t="shared" si="6"/>
        <v>PJa</v>
      </c>
      <c r="T23" s="124"/>
      <c r="U23" s="124"/>
      <c r="V23" s="124"/>
    </row>
    <row r="24" spans="2:22" ht="13.5" customHeight="1">
      <c r="B24" s="120" t="str">
        <f t="shared" si="1"/>
        <v>MINOTH1</v>
      </c>
      <c r="D24" s="124" t="str">
        <f t="shared" si="2"/>
        <v>OTH</v>
      </c>
      <c r="E24" s="133"/>
      <c r="F24" s="134">
        <v>20</v>
      </c>
      <c r="I24" s="124"/>
      <c r="J24" s="103"/>
      <c r="K24" s="124" t="str">
        <f t="shared" si="3"/>
        <v>MINFOL1</v>
      </c>
      <c r="L24" s="120" t="s">
        <v>727</v>
      </c>
      <c r="M24" s="120" t="s">
        <v>744</v>
      </c>
      <c r="N24" s="103"/>
      <c r="O24" s="103"/>
      <c r="P24" s="103" t="str">
        <f t="shared" si="4"/>
        <v xml:space="preserve">Primary Fuel Supply -:- Petroleum -:-  -:- </v>
      </c>
      <c r="Q24" s="124"/>
      <c r="R24" s="124" t="str">
        <f t="shared" si="5"/>
        <v>PJ</v>
      </c>
      <c r="S24" s="124" t="str">
        <f t="shared" si="6"/>
        <v>PJa</v>
      </c>
      <c r="T24" s="124"/>
      <c r="U24" s="124"/>
      <c r="V24" s="124"/>
    </row>
    <row r="25" spans="2:22" ht="13.5" customHeight="1">
      <c r="B25" s="120" t="str">
        <f t="shared" si="1"/>
        <v>IMPOIL1</v>
      </c>
      <c r="D25" s="124" t="str">
        <f>$K5</f>
        <v>OILD</v>
      </c>
      <c r="E25" s="133"/>
      <c r="F25" s="134">
        <v>15</v>
      </c>
      <c r="I25" s="124"/>
      <c r="J25" s="103"/>
      <c r="K25" s="124" t="str">
        <f t="shared" si="3"/>
        <v>MINJET1</v>
      </c>
      <c r="L25" s="120" t="s">
        <v>727</v>
      </c>
      <c r="M25" s="120" t="s">
        <v>744</v>
      </c>
      <c r="N25" s="103"/>
      <c r="O25" s="103"/>
      <c r="P25" s="103" t="str">
        <f t="shared" si="4"/>
        <v xml:space="preserve">Primary Fuel Supply -:- Petroleum -:-  -:- </v>
      </c>
      <c r="Q25" s="124"/>
      <c r="R25" s="124" t="str">
        <f t="shared" si="5"/>
        <v>PJ</v>
      </c>
      <c r="S25" s="124" t="str">
        <f t="shared" si="6"/>
        <v>PJa</v>
      </c>
      <c r="T25" s="124"/>
      <c r="U25" s="124"/>
      <c r="V25" s="124"/>
    </row>
    <row r="26" spans="2:22" ht="13.5" customHeight="1">
      <c r="B26" s="120" t="str">
        <f t="shared" si="1"/>
        <v>IMPLPG1</v>
      </c>
      <c r="D26" s="124" t="str">
        <f t="shared" ref="D26:D31" si="7">$K7</f>
        <v>LPG</v>
      </c>
      <c r="E26" s="133"/>
      <c r="F26" s="134">
        <v>30</v>
      </c>
      <c r="I26" s="124"/>
      <c r="J26" s="103"/>
      <c r="K26" s="124" t="str">
        <f t="shared" si="3"/>
        <v>MINOTH1</v>
      </c>
      <c r="L26" s="120" t="s">
        <v>727</v>
      </c>
      <c r="M26" s="120" t="s">
        <v>744</v>
      </c>
      <c r="N26" s="103"/>
      <c r="O26" s="103"/>
      <c r="P26" s="103" t="str">
        <f t="shared" si="4"/>
        <v xml:space="preserve">Primary Fuel Supply -:- Petroleum -:-  -:- </v>
      </c>
      <c r="Q26" s="124"/>
      <c r="R26" s="124" t="str">
        <f t="shared" si="5"/>
        <v>PJ</v>
      </c>
      <c r="S26" s="124" t="str">
        <f t="shared" si="6"/>
        <v>PJa</v>
      </c>
      <c r="T26" s="124"/>
      <c r="U26" s="124"/>
      <c r="V26" s="124"/>
    </row>
    <row r="27" spans="2:22" ht="13.5" customHeight="1">
      <c r="B27" s="120" t="str">
        <f t="shared" si="1"/>
        <v>IMPPET1</v>
      </c>
      <c r="D27" s="124" t="str">
        <f t="shared" si="7"/>
        <v>PET</v>
      </c>
      <c r="E27" s="133"/>
      <c r="F27" s="134">
        <v>30</v>
      </c>
      <c r="I27" s="124" t="str">
        <f>'EB1'!$B$6</f>
        <v>IMP</v>
      </c>
      <c r="J27" s="103"/>
      <c r="K27" s="124" t="str">
        <f t="shared" ref="K27:K33" si="8">$I$27&amp;$C2&amp;1</f>
        <v>IMPOIL1</v>
      </c>
      <c r="L27" s="120" t="s">
        <v>727</v>
      </c>
      <c r="M27" s="120" t="s">
        <v>744</v>
      </c>
      <c r="N27" s="103"/>
      <c r="O27" s="103"/>
      <c r="P27" s="103" t="str">
        <f t="shared" si="4"/>
        <v xml:space="preserve">Primary Fuel Supply -:- Petroleum -:-  -:- </v>
      </c>
      <c r="Q27" s="124"/>
      <c r="R27" s="124" t="str">
        <f>$E$2</f>
        <v>PJ</v>
      </c>
      <c r="S27" s="124" t="str">
        <f>$E$2&amp;"a"</f>
        <v>PJa</v>
      </c>
      <c r="T27" s="124"/>
      <c r="U27" s="124"/>
      <c r="V27" s="124"/>
    </row>
    <row r="28" spans="2:22" ht="13.5" customHeight="1">
      <c r="B28" s="120" t="str">
        <f t="shared" si="1"/>
        <v>IMPDSL1</v>
      </c>
      <c r="D28" s="124" t="str">
        <f t="shared" si="7"/>
        <v>DSL</v>
      </c>
      <c r="E28" s="133"/>
      <c r="F28" s="134">
        <v>30</v>
      </c>
      <c r="I28" s="124"/>
      <c r="J28" s="103"/>
      <c r="K28" s="124" t="str">
        <f t="shared" si="8"/>
        <v>IMPLPG1</v>
      </c>
      <c r="L28" s="120" t="s">
        <v>727</v>
      </c>
      <c r="M28" s="120" t="s">
        <v>744</v>
      </c>
      <c r="N28" s="103"/>
      <c r="O28" s="103"/>
      <c r="P28" s="103" t="str">
        <f t="shared" si="4"/>
        <v xml:space="preserve">Primary Fuel Supply -:- Petroleum -:-  -:- </v>
      </c>
      <c r="Q28" s="124"/>
      <c r="R28" s="124" t="str">
        <f>$E$2</f>
        <v>PJ</v>
      </c>
      <c r="S28" s="124" t="str">
        <f>$E$2&amp;"a"</f>
        <v>PJa</v>
      </c>
      <c r="T28" s="124"/>
      <c r="U28" s="124"/>
      <c r="V28" s="124"/>
    </row>
    <row r="29" spans="2:22" ht="13.5" customHeight="1">
      <c r="B29" s="120" t="str">
        <f t="shared" si="1"/>
        <v>IMPFOL1</v>
      </c>
      <c r="D29" s="124" t="str">
        <f t="shared" si="7"/>
        <v>FOL</v>
      </c>
      <c r="E29" s="133"/>
      <c r="F29" s="134">
        <v>30</v>
      </c>
      <c r="I29" s="124"/>
      <c r="J29" s="103"/>
      <c r="K29" s="124" t="str">
        <f t="shared" si="8"/>
        <v>IMPPET1</v>
      </c>
      <c r="L29" s="120" t="s">
        <v>727</v>
      </c>
      <c r="M29" s="120" t="s">
        <v>744</v>
      </c>
      <c r="N29" s="103"/>
      <c r="O29" s="103"/>
      <c r="P29" s="103" t="str">
        <f t="shared" si="4"/>
        <v xml:space="preserve">Primary Fuel Supply -:- Petroleum -:-  -:- </v>
      </c>
      <c r="Q29" s="124"/>
      <c r="R29" s="124" t="str">
        <f t="shared" ref="R29:R35" si="9">$E$2</f>
        <v>PJ</v>
      </c>
      <c r="S29" s="124" t="str">
        <f t="shared" ref="S29:S35" si="10">$E$2&amp;"a"</f>
        <v>PJa</v>
      </c>
      <c r="T29" s="124"/>
      <c r="U29" s="124"/>
      <c r="V29" s="124"/>
    </row>
    <row r="30" spans="2:22" ht="13.5" customHeight="1">
      <c r="B30" s="120" t="str">
        <f t="shared" si="1"/>
        <v>IMPJET1</v>
      </c>
      <c r="D30" s="124" t="str">
        <f t="shared" si="7"/>
        <v>JET</v>
      </c>
      <c r="E30" s="133"/>
      <c r="F30" s="134">
        <v>30</v>
      </c>
      <c r="I30" s="124"/>
      <c r="J30" s="103"/>
      <c r="K30" s="124" t="str">
        <f t="shared" si="8"/>
        <v>IMPDSL1</v>
      </c>
      <c r="L30" s="120" t="s">
        <v>727</v>
      </c>
      <c r="M30" s="120" t="s">
        <v>744</v>
      </c>
      <c r="N30" s="103"/>
      <c r="O30" s="103"/>
      <c r="P30" s="103" t="str">
        <f t="shared" si="4"/>
        <v xml:space="preserve">Primary Fuel Supply -:- Petroleum -:-  -:- </v>
      </c>
      <c r="Q30" s="124"/>
      <c r="R30" s="124" t="str">
        <f t="shared" si="9"/>
        <v>PJ</v>
      </c>
      <c r="S30" s="124" t="str">
        <f t="shared" si="10"/>
        <v>PJa</v>
      </c>
      <c r="T30" s="124"/>
      <c r="U30" s="124"/>
      <c r="V30" s="124"/>
    </row>
    <row r="31" spans="2:22" ht="13.5" customHeight="1">
      <c r="B31" s="120" t="str">
        <f t="shared" si="1"/>
        <v>IMPOTH1</v>
      </c>
      <c r="D31" s="124" t="str">
        <f t="shared" si="7"/>
        <v>OTH</v>
      </c>
      <c r="E31" s="133"/>
      <c r="F31" s="134">
        <v>30</v>
      </c>
      <c r="I31" s="124"/>
      <c r="J31" s="103"/>
      <c r="K31" s="124" t="str">
        <f t="shared" si="8"/>
        <v>IMPFOL1</v>
      </c>
      <c r="L31" s="120" t="s">
        <v>727</v>
      </c>
      <c r="M31" s="120" t="s">
        <v>744</v>
      </c>
      <c r="N31" s="103"/>
      <c r="O31" s="103"/>
      <c r="P31" s="103" t="str">
        <f t="shared" si="4"/>
        <v xml:space="preserve">Primary Fuel Supply -:- Petroleum -:-  -:- </v>
      </c>
      <c r="Q31" s="124"/>
      <c r="R31" s="124" t="str">
        <f t="shared" si="9"/>
        <v>PJ</v>
      </c>
      <c r="S31" s="124" t="str">
        <f t="shared" si="10"/>
        <v>PJa</v>
      </c>
      <c r="T31" s="124"/>
      <c r="U31" s="124"/>
    </row>
    <row r="32" spans="2:22" ht="13.5" customHeight="1">
      <c r="B32" s="120" t="str">
        <f t="shared" ref="B32:B38" si="11">K36</f>
        <v>EXPOIL1</v>
      </c>
      <c r="C32" s="124" t="str">
        <f>$K5</f>
        <v>OILD</v>
      </c>
      <c r="E32" s="133"/>
      <c r="F32" s="134">
        <v>15</v>
      </c>
      <c r="I32" s="124"/>
      <c r="J32" s="103"/>
      <c r="K32" s="124" t="str">
        <f t="shared" si="8"/>
        <v>IMPJET1</v>
      </c>
      <c r="L32" s="120" t="s">
        <v>727</v>
      </c>
      <c r="M32" s="120" t="s">
        <v>744</v>
      </c>
      <c r="N32" s="103"/>
      <c r="O32" s="103"/>
      <c r="P32" s="103" t="str">
        <f t="shared" si="4"/>
        <v xml:space="preserve">Primary Fuel Supply -:- Petroleum -:-  -:- </v>
      </c>
      <c r="Q32" s="124"/>
      <c r="R32" s="124" t="str">
        <f t="shared" si="9"/>
        <v>PJ</v>
      </c>
      <c r="S32" s="124" t="str">
        <f t="shared" si="10"/>
        <v>PJa</v>
      </c>
      <c r="T32" s="124"/>
      <c r="U32" s="124"/>
    </row>
    <row r="33" spans="2:22" ht="13.5" customHeight="1">
      <c r="B33" s="120" t="str">
        <f t="shared" si="11"/>
        <v>EXPLPG1</v>
      </c>
      <c r="C33" s="124" t="str">
        <f t="shared" ref="C33:C38" si="12">$K7</f>
        <v>LPG</v>
      </c>
      <c r="E33" s="133"/>
      <c r="F33" s="134">
        <v>30</v>
      </c>
      <c r="I33" s="124"/>
      <c r="J33" s="103"/>
      <c r="K33" s="124" t="str">
        <f t="shared" si="8"/>
        <v>IMPOTH1</v>
      </c>
      <c r="L33" s="120" t="s">
        <v>727</v>
      </c>
      <c r="M33" s="120" t="s">
        <v>744</v>
      </c>
      <c r="N33" s="103"/>
      <c r="O33" s="103"/>
      <c r="P33" s="103" t="str">
        <f t="shared" si="4"/>
        <v xml:space="preserve">Primary Fuel Supply -:- Petroleum -:-  -:- </v>
      </c>
      <c r="Q33" s="124"/>
      <c r="R33" s="124" t="str">
        <f t="shared" si="9"/>
        <v>PJ</v>
      </c>
      <c r="S33" s="124" t="str">
        <f t="shared" si="10"/>
        <v>PJa</v>
      </c>
      <c r="T33" s="124"/>
      <c r="U33" s="124"/>
    </row>
    <row r="34" spans="2:22" ht="13.5" customHeight="1">
      <c r="B34" s="120" t="str">
        <f t="shared" si="11"/>
        <v>EXPPET1</v>
      </c>
      <c r="C34" s="124" t="str">
        <f t="shared" si="12"/>
        <v>PET</v>
      </c>
      <c r="E34" s="133"/>
      <c r="F34" s="134">
        <v>30</v>
      </c>
      <c r="K34" s="124" t="s">
        <v>745</v>
      </c>
      <c r="L34" s="120" t="s">
        <v>727</v>
      </c>
      <c r="M34" s="120" t="s">
        <v>744</v>
      </c>
      <c r="O34" s="120" t="s">
        <v>615</v>
      </c>
      <c r="P34" s="103" t="str">
        <f t="shared" si="4"/>
        <v>Primary Fuel Supply -:- Petroleum -:-  -:- Waste Oil</v>
      </c>
      <c r="R34" s="124" t="str">
        <f t="shared" si="9"/>
        <v>PJ</v>
      </c>
      <c r="S34" s="124" t="str">
        <f t="shared" si="10"/>
        <v>PJa</v>
      </c>
    </row>
    <row r="35" spans="2:22" ht="13.5" customHeight="1">
      <c r="B35" s="120" t="str">
        <f t="shared" si="11"/>
        <v>EXPDSL1</v>
      </c>
      <c r="C35" s="124" t="str">
        <f t="shared" si="12"/>
        <v>DSL</v>
      </c>
      <c r="E35" s="133"/>
      <c r="F35" s="134">
        <v>30</v>
      </c>
      <c r="K35" s="124" t="s">
        <v>746</v>
      </c>
      <c r="L35" s="120" t="s">
        <v>727</v>
      </c>
      <c r="M35" s="120" t="s">
        <v>744</v>
      </c>
      <c r="O35" s="120" t="s">
        <v>615</v>
      </c>
      <c r="P35" s="103" t="str">
        <f t="shared" si="4"/>
        <v>Primary Fuel Supply -:- Petroleum -:-  -:- Waste Oil</v>
      </c>
      <c r="R35" s="124" t="str">
        <f t="shared" si="9"/>
        <v>PJ</v>
      </c>
      <c r="S35" s="124" t="str">
        <f t="shared" si="10"/>
        <v>PJa</v>
      </c>
    </row>
    <row r="36" spans="2:22" ht="13.5" customHeight="1">
      <c r="B36" s="120" t="str">
        <f t="shared" si="11"/>
        <v>EXPFOL1</v>
      </c>
      <c r="C36" s="124" t="str">
        <f t="shared" si="12"/>
        <v>FOL</v>
      </c>
      <c r="E36" s="133"/>
      <c r="F36" s="134">
        <v>30</v>
      </c>
      <c r="I36" s="124" t="str">
        <f>'EB1'!B7</f>
        <v>EXP</v>
      </c>
      <c r="J36" s="103"/>
      <c r="K36" s="124" t="str">
        <f t="shared" ref="K36:K42" si="13">$I$36&amp;$C2&amp;1</f>
        <v>EXPOIL1</v>
      </c>
      <c r="L36" s="120" t="s">
        <v>727</v>
      </c>
      <c r="M36" s="120" t="s">
        <v>744</v>
      </c>
      <c r="N36" s="103"/>
      <c r="O36" s="103"/>
      <c r="P36" s="103" t="str">
        <f t="shared" si="4"/>
        <v xml:space="preserve">Primary Fuel Supply -:- Petroleum -:-  -:- </v>
      </c>
      <c r="Q36" s="124"/>
      <c r="R36" s="124" t="str">
        <f>$E$2</f>
        <v>PJ</v>
      </c>
      <c r="S36" s="124" t="str">
        <f>$E$2&amp;"a"</f>
        <v>PJa</v>
      </c>
      <c r="T36" s="124"/>
      <c r="U36" s="124"/>
    </row>
    <row r="37" spans="2:22" ht="13.5" customHeight="1">
      <c r="B37" s="120" t="str">
        <f t="shared" si="11"/>
        <v>EXPJET1</v>
      </c>
      <c r="C37" s="124" t="str">
        <f t="shared" si="12"/>
        <v>JET</v>
      </c>
      <c r="E37" s="133"/>
      <c r="F37" s="134">
        <v>30</v>
      </c>
      <c r="J37" s="103"/>
      <c r="K37" s="124" t="str">
        <f t="shared" si="13"/>
        <v>EXPLPG1</v>
      </c>
      <c r="L37" s="120" t="s">
        <v>727</v>
      </c>
      <c r="M37" s="120" t="s">
        <v>744</v>
      </c>
      <c r="N37" s="103"/>
      <c r="O37" s="103"/>
      <c r="P37" s="103" t="str">
        <f t="shared" si="4"/>
        <v xml:space="preserve">Primary Fuel Supply -:- Petroleum -:-  -:- </v>
      </c>
      <c r="Q37" s="124"/>
      <c r="R37" s="124" t="str">
        <f t="shared" ref="R37:R42" si="14">$E$2</f>
        <v>PJ</v>
      </c>
      <c r="S37" s="124" t="str">
        <f t="shared" ref="S37:S42" si="15">$E$2&amp;"a"</f>
        <v>PJa</v>
      </c>
    </row>
    <row r="38" spans="2:22" ht="13.5" customHeight="1">
      <c r="B38" s="120" t="str">
        <f t="shared" si="11"/>
        <v>EXPOTH1</v>
      </c>
      <c r="C38" s="124" t="str">
        <f t="shared" si="12"/>
        <v>OTH</v>
      </c>
      <c r="E38" s="133"/>
      <c r="F38" s="134">
        <v>30</v>
      </c>
      <c r="J38" s="103"/>
      <c r="K38" s="124" t="str">
        <f t="shared" si="13"/>
        <v>EXPPET1</v>
      </c>
      <c r="L38" s="120" t="s">
        <v>727</v>
      </c>
      <c r="M38" s="120" t="s">
        <v>744</v>
      </c>
      <c r="N38" s="103"/>
      <c r="O38" s="103"/>
      <c r="P38" s="103" t="str">
        <f t="shared" si="4"/>
        <v xml:space="preserve">Primary Fuel Supply -:- Petroleum -:-  -:- </v>
      </c>
      <c r="Q38" s="124"/>
      <c r="R38" s="124" t="str">
        <f t="shared" si="14"/>
        <v>PJ</v>
      </c>
      <c r="S38" s="124" t="str">
        <f t="shared" si="15"/>
        <v>PJa</v>
      </c>
    </row>
    <row r="39" spans="2:22" ht="13.5" customHeight="1">
      <c r="J39" s="103"/>
      <c r="K39" s="124" t="str">
        <f t="shared" si="13"/>
        <v>EXPDSL1</v>
      </c>
      <c r="L39" s="120" t="s">
        <v>727</v>
      </c>
      <c r="M39" s="120" t="s">
        <v>744</v>
      </c>
      <c r="N39" s="103"/>
      <c r="O39" s="103"/>
      <c r="P39" s="103" t="str">
        <f t="shared" si="4"/>
        <v xml:space="preserve">Primary Fuel Supply -:- Petroleum -:-  -:- </v>
      </c>
      <c r="Q39" s="124"/>
      <c r="R39" s="124" t="str">
        <f t="shared" si="14"/>
        <v>PJ</v>
      </c>
      <c r="S39" s="124" t="str">
        <f t="shared" si="15"/>
        <v>PJa</v>
      </c>
    </row>
    <row r="40" spans="2:22" ht="13.5" customHeight="1">
      <c r="J40" s="103"/>
      <c r="K40" s="124" t="str">
        <f t="shared" si="13"/>
        <v>EXPFOL1</v>
      </c>
      <c r="L40" s="120" t="s">
        <v>727</v>
      </c>
      <c r="M40" s="120" t="s">
        <v>744</v>
      </c>
      <c r="N40" s="103"/>
      <c r="O40" s="103"/>
      <c r="P40" s="103" t="str">
        <f t="shared" si="4"/>
        <v xml:space="preserve">Primary Fuel Supply -:- Petroleum -:-  -:- </v>
      </c>
      <c r="Q40" s="124"/>
      <c r="R40" s="124" t="str">
        <f t="shared" si="14"/>
        <v>PJ</v>
      </c>
      <c r="S40" s="124" t="str">
        <f t="shared" si="15"/>
        <v>PJa</v>
      </c>
    </row>
    <row r="41" spans="2:22" ht="13.5" customHeight="1">
      <c r="J41" s="103"/>
      <c r="K41" s="124" t="str">
        <f t="shared" si="13"/>
        <v>EXPJET1</v>
      </c>
      <c r="L41" s="120" t="s">
        <v>727</v>
      </c>
      <c r="M41" s="120" t="s">
        <v>744</v>
      </c>
      <c r="N41" s="103"/>
      <c r="O41" s="103"/>
      <c r="P41" s="103" t="str">
        <f t="shared" si="4"/>
        <v xml:space="preserve">Primary Fuel Supply -:- Petroleum -:-  -:- </v>
      </c>
      <c r="Q41" s="124"/>
      <c r="R41" s="124" t="str">
        <f t="shared" si="14"/>
        <v>PJ</v>
      </c>
      <c r="S41" s="124" t="str">
        <f t="shared" si="15"/>
        <v>PJa</v>
      </c>
    </row>
    <row r="42" spans="2:22" ht="13.5" customHeight="1">
      <c r="J42" s="103"/>
      <c r="K42" s="124" t="str">
        <f t="shared" si="13"/>
        <v>EXPOTH1</v>
      </c>
      <c r="L42" s="120" t="s">
        <v>727</v>
      </c>
      <c r="M42" s="120" t="s">
        <v>744</v>
      </c>
      <c r="N42" s="103"/>
      <c r="O42" s="103"/>
      <c r="P42" s="103" t="str">
        <f t="shared" si="4"/>
        <v xml:space="preserve">Primary Fuel Supply -:- Petroleum -:-  -:- </v>
      </c>
      <c r="Q42" s="124"/>
      <c r="R42" s="124" t="str">
        <f t="shared" si="14"/>
        <v>PJ</v>
      </c>
      <c r="S42" s="124" t="str">
        <f t="shared" si="15"/>
        <v>PJa</v>
      </c>
    </row>
    <row r="43" spans="2:22" ht="13.5" customHeight="1">
      <c r="S43" s="124"/>
    </row>
    <row r="45" spans="2:22" ht="13.5" customHeight="1">
      <c r="I45" s="320"/>
      <c r="J45" s="320"/>
      <c r="K45" s="324" t="s">
        <v>13</v>
      </c>
      <c r="L45" s="320"/>
      <c r="M45" s="324"/>
      <c r="N45" s="320"/>
      <c r="O45" s="320"/>
      <c r="P45" s="320"/>
      <c r="Q45" s="320"/>
      <c r="R45" s="320"/>
      <c r="S45" s="320"/>
      <c r="T45" s="320"/>
    </row>
    <row r="46" spans="2:22" ht="13.5" customHeight="1">
      <c r="I46" s="325" t="s">
        <v>1</v>
      </c>
      <c r="J46" s="326" t="s">
        <v>5</v>
      </c>
      <c r="K46" s="325" t="s">
        <v>6</v>
      </c>
      <c r="L46" s="327" t="s">
        <v>34</v>
      </c>
      <c r="M46" s="327" t="s">
        <v>35</v>
      </c>
      <c r="N46" s="321" t="s">
        <v>475</v>
      </c>
      <c r="O46" s="321" t="s">
        <v>349</v>
      </c>
      <c r="P46" s="321" t="s">
        <v>350</v>
      </c>
      <c r="Q46" s="321" t="s">
        <v>351</v>
      </c>
      <c r="R46" s="321" t="s">
        <v>352</v>
      </c>
      <c r="S46" s="321" t="s">
        <v>353</v>
      </c>
      <c r="T46" s="321" t="s">
        <v>354</v>
      </c>
      <c r="U46" s="131" t="s">
        <v>72</v>
      </c>
      <c r="V46" s="131" t="s">
        <v>446</v>
      </c>
    </row>
    <row r="47" spans="2:22" ht="13.5" customHeight="1" thickBot="1">
      <c r="I47" s="328" t="s">
        <v>39</v>
      </c>
      <c r="J47" s="328" t="s">
        <v>32</v>
      </c>
      <c r="K47" s="328" t="s">
        <v>33</v>
      </c>
      <c r="L47" s="328" t="s">
        <v>36</v>
      </c>
      <c r="M47" s="328" t="s">
        <v>79</v>
      </c>
      <c r="N47" s="328" t="s">
        <v>79</v>
      </c>
      <c r="O47" s="328" t="s">
        <v>79</v>
      </c>
      <c r="P47" s="328" t="s">
        <v>79</v>
      </c>
      <c r="Q47" s="328" t="s">
        <v>79</v>
      </c>
      <c r="R47" s="328" t="s">
        <v>79</v>
      </c>
      <c r="S47" s="328" t="s">
        <v>79</v>
      </c>
      <c r="T47" s="328" t="s">
        <v>79</v>
      </c>
      <c r="U47" s="132" t="s">
        <v>78</v>
      </c>
      <c r="V47" s="132" t="s">
        <v>78</v>
      </c>
    </row>
    <row r="48" spans="2:22" ht="13.5" customHeight="1" thickBot="1">
      <c r="I48" s="328" t="s">
        <v>77</v>
      </c>
      <c r="J48" s="328"/>
      <c r="K48" s="328"/>
      <c r="L48" s="328" t="s">
        <v>69</v>
      </c>
      <c r="M48" s="328" t="s">
        <v>355</v>
      </c>
      <c r="N48" s="328" t="s">
        <v>355</v>
      </c>
      <c r="O48" s="328" t="s">
        <v>355</v>
      </c>
      <c r="P48" s="328" t="s">
        <v>355</v>
      </c>
      <c r="Q48" s="328" t="s">
        <v>355</v>
      </c>
      <c r="R48" s="328" t="s">
        <v>355</v>
      </c>
      <c r="S48" s="328" t="s">
        <v>355</v>
      </c>
      <c r="T48" s="328" t="s">
        <v>355</v>
      </c>
      <c r="U48" s="132" t="str">
        <f>$E$2</f>
        <v>PJ</v>
      </c>
      <c r="V48" s="132" t="str">
        <f>$E$2</f>
        <v>PJ</v>
      </c>
    </row>
    <row r="49" spans="9:22" ht="13.5" customHeight="1">
      <c r="I49" s="322" t="s">
        <v>359</v>
      </c>
      <c r="J49" s="322"/>
      <c r="K49" s="323" t="s">
        <v>739</v>
      </c>
      <c r="L49" s="329"/>
      <c r="M49" s="330">
        <v>10</v>
      </c>
      <c r="N49" s="331">
        <v>16.348745251702226</v>
      </c>
      <c r="O49" s="331">
        <v>19.822220085163373</v>
      </c>
      <c r="P49" s="331">
        <v>23.293701904317746</v>
      </c>
      <c r="Q49" s="331">
        <v>24.711615654691542</v>
      </c>
      <c r="R49" s="331">
        <v>26.124172030015377</v>
      </c>
      <c r="S49" s="331">
        <v>29.282835135542186</v>
      </c>
      <c r="T49" s="331">
        <v>29.429608600568837</v>
      </c>
      <c r="U49" s="294">
        <v>0</v>
      </c>
    </row>
    <row r="50" spans="9:22" ht="13.5" customHeight="1">
      <c r="I50" s="322" t="s">
        <v>360</v>
      </c>
      <c r="J50" s="322"/>
      <c r="K50" s="323" t="s">
        <v>95</v>
      </c>
      <c r="L50" s="329"/>
      <c r="M50" s="330">
        <v>20</v>
      </c>
      <c r="N50" s="331">
        <v>32.697490503404453</v>
      </c>
      <c r="O50" s="331">
        <v>39.644440170326746</v>
      </c>
      <c r="P50" s="331">
        <v>46.587403808635493</v>
      </c>
      <c r="Q50" s="331">
        <v>49.423231309383084</v>
      </c>
      <c r="R50" s="331">
        <v>52.248344060030753</v>
      </c>
      <c r="S50" s="331">
        <v>58.565670271084372</v>
      </c>
      <c r="T50" s="331">
        <v>58.859217201137675</v>
      </c>
      <c r="U50" s="294">
        <v>0</v>
      </c>
    </row>
    <row r="51" spans="9:22" ht="13.5" customHeight="1">
      <c r="I51" s="322" t="s">
        <v>361</v>
      </c>
      <c r="J51" s="322"/>
      <c r="K51" s="323" t="s">
        <v>174</v>
      </c>
      <c r="L51" s="329"/>
      <c r="M51" s="330">
        <v>20</v>
      </c>
      <c r="N51" s="331">
        <v>32.697490503404453</v>
      </c>
      <c r="O51" s="331">
        <v>39.644440170326746</v>
      </c>
      <c r="P51" s="331">
        <v>46.587403808635493</v>
      </c>
      <c r="Q51" s="331">
        <v>49.423231309383084</v>
      </c>
      <c r="R51" s="331">
        <v>52.248344060030753</v>
      </c>
      <c r="S51" s="331">
        <v>58.565670271084372</v>
      </c>
      <c r="T51" s="331">
        <v>58.859217201137675</v>
      </c>
      <c r="U51" s="294">
        <v>0</v>
      </c>
    </row>
    <row r="52" spans="9:22" ht="13.5" customHeight="1">
      <c r="I52" s="322" t="s">
        <v>362</v>
      </c>
      <c r="J52" s="322"/>
      <c r="K52" s="323" t="s">
        <v>93</v>
      </c>
      <c r="L52" s="329"/>
      <c r="M52" s="330">
        <v>20</v>
      </c>
      <c r="N52" s="331">
        <v>32.697490503404453</v>
      </c>
      <c r="O52" s="331">
        <v>39.644440170326746</v>
      </c>
      <c r="P52" s="331">
        <v>46.587403808635493</v>
      </c>
      <c r="Q52" s="331">
        <v>49.423231309383084</v>
      </c>
      <c r="R52" s="331">
        <v>52.248344060030753</v>
      </c>
      <c r="S52" s="331">
        <v>58.565670271084372</v>
      </c>
      <c r="T52" s="331">
        <v>58.859217201137675</v>
      </c>
      <c r="U52" s="294">
        <v>0</v>
      </c>
    </row>
    <row r="53" spans="9:22" ht="13.5" customHeight="1">
      <c r="I53" s="322" t="s">
        <v>363</v>
      </c>
      <c r="J53" s="322"/>
      <c r="K53" s="323" t="s">
        <v>175</v>
      </c>
      <c r="L53" s="329"/>
      <c r="M53" s="330">
        <v>20</v>
      </c>
      <c r="N53" s="331">
        <v>32.697490503404453</v>
      </c>
      <c r="O53" s="331">
        <v>39.644440170326746</v>
      </c>
      <c r="P53" s="331">
        <v>46.587403808635493</v>
      </c>
      <c r="Q53" s="331">
        <v>49.423231309383084</v>
      </c>
      <c r="R53" s="331">
        <v>52.248344060030753</v>
      </c>
      <c r="S53" s="331">
        <v>58.565670271084372</v>
      </c>
      <c r="T53" s="331">
        <v>58.859217201137675</v>
      </c>
      <c r="U53" s="294">
        <v>0</v>
      </c>
    </row>
    <row r="54" spans="9:22" ht="13.5" customHeight="1">
      <c r="I54" s="323" t="str">
        <f>K25</f>
        <v>MINJET1</v>
      </c>
      <c r="J54" s="322"/>
      <c r="K54" s="323" t="s">
        <v>438</v>
      </c>
      <c r="L54" s="329"/>
      <c r="M54" s="330">
        <v>20</v>
      </c>
      <c r="N54" s="331">
        <v>32.697490503404453</v>
      </c>
      <c r="O54" s="331">
        <v>39.644440170326746</v>
      </c>
      <c r="P54" s="331">
        <v>46.587403808635493</v>
      </c>
      <c r="Q54" s="331">
        <v>49.423231309383084</v>
      </c>
      <c r="R54" s="331">
        <v>52.248344060030753</v>
      </c>
      <c r="S54" s="331">
        <v>58.565670271084372</v>
      </c>
      <c r="T54" s="331">
        <v>58.859217201137675</v>
      </c>
      <c r="U54" s="294">
        <v>0</v>
      </c>
    </row>
    <row r="55" spans="9:22" ht="13.5" customHeight="1">
      <c r="I55" s="322" t="s">
        <v>364</v>
      </c>
      <c r="J55" s="322"/>
      <c r="K55" s="323" t="s">
        <v>177</v>
      </c>
      <c r="L55" s="329"/>
      <c r="M55" s="330">
        <v>20</v>
      </c>
      <c r="N55" s="331">
        <v>32.697490503404453</v>
      </c>
      <c r="O55" s="331">
        <v>39.644440170326746</v>
      </c>
      <c r="P55" s="331">
        <v>46.587403808635493</v>
      </c>
      <c r="Q55" s="331">
        <v>49.423231309383084</v>
      </c>
      <c r="R55" s="331">
        <v>52.248344060030753</v>
      </c>
      <c r="S55" s="331">
        <v>58.565670271084372</v>
      </c>
      <c r="T55" s="331">
        <v>58.859217201137675</v>
      </c>
      <c r="U55" s="294">
        <v>0</v>
      </c>
    </row>
    <row r="56" spans="9:22" ht="13.5" customHeight="1">
      <c r="I56" s="322" t="s">
        <v>365</v>
      </c>
      <c r="J56" s="322"/>
      <c r="K56" s="323" t="s">
        <v>740</v>
      </c>
      <c r="L56" s="329"/>
      <c r="M56" s="332">
        <v>12.020931136891397</v>
      </c>
      <c r="N56" s="332">
        <v>19.652714084529268</v>
      </c>
      <c r="O56" s="332">
        <v>23.828154262405445</v>
      </c>
      <c r="P56" s="332">
        <v>28.001198651507963</v>
      </c>
      <c r="Q56" s="332">
        <v>29.705663006637444</v>
      </c>
      <c r="R56" s="332">
        <v>31.403687298111919</v>
      </c>
      <c r="S56" s="332">
        <v>35.200694465729647</v>
      </c>
      <c r="T56" s="332">
        <v>35.377129837310477</v>
      </c>
      <c r="U56" s="294">
        <v>0</v>
      </c>
    </row>
    <row r="57" spans="9:22" ht="13.5" customHeight="1">
      <c r="I57" s="322" t="s">
        <v>366</v>
      </c>
      <c r="J57" s="322"/>
      <c r="K57" s="323" t="s">
        <v>95</v>
      </c>
      <c r="L57" s="329"/>
      <c r="M57" s="330">
        <v>20</v>
      </c>
      <c r="N57" s="331">
        <v>32.697490503404453</v>
      </c>
      <c r="O57" s="331">
        <v>39.644440170326746</v>
      </c>
      <c r="P57" s="331">
        <v>46.587403808635493</v>
      </c>
      <c r="Q57" s="331">
        <v>49.423231309383084</v>
      </c>
      <c r="R57" s="331">
        <v>52.248344060030753</v>
      </c>
      <c r="S57" s="331">
        <v>58.565670271084372</v>
      </c>
      <c r="T57" s="331">
        <v>58.859217201137675</v>
      </c>
      <c r="U57" s="294">
        <v>0</v>
      </c>
    </row>
    <row r="58" spans="9:22" ht="13.5" customHeight="1">
      <c r="I58" s="322" t="s">
        <v>367</v>
      </c>
      <c r="J58" s="322"/>
      <c r="K58" s="323" t="s">
        <v>174</v>
      </c>
      <c r="L58" s="329"/>
      <c r="M58" s="332">
        <v>15.379896112536088</v>
      </c>
      <c r="N58" s="332">
        <v>22.610406006450212</v>
      </c>
      <c r="O58" s="332">
        <v>27.086499480111446</v>
      </c>
      <c r="P58" s="332">
        <v>31.528570146988582</v>
      </c>
      <c r="Q58" s="332">
        <v>33.331117808674499</v>
      </c>
      <c r="R58" s="332">
        <v>35.122844295680309</v>
      </c>
      <c r="S58" s="332">
        <v>39.111232994112385</v>
      </c>
      <c r="T58" s="332">
        <v>39.307269039168794</v>
      </c>
      <c r="U58" s="294">
        <v>0</v>
      </c>
    </row>
    <row r="59" spans="9:22" ht="13.5" customHeight="1">
      <c r="I59" s="322" t="s">
        <v>368</v>
      </c>
      <c r="J59" s="322"/>
      <c r="K59" s="323" t="s">
        <v>93</v>
      </c>
      <c r="L59" s="329"/>
      <c r="M59" s="332">
        <v>15.025143119060132</v>
      </c>
      <c r="N59" s="332">
        <v>22.713970200542803</v>
      </c>
      <c r="O59" s="332">
        <v>27.406085815800225</v>
      </c>
      <c r="P59" s="332">
        <v>32.056139536342094</v>
      </c>
      <c r="Q59" s="332">
        <v>33.945606109417035</v>
      </c>
      <c r="R59" s="332">
        <v>35.822776887620591</v>
      </c>
      <c r="S59" s="332">
        <v>40.003199329922424</v>
      </c>
      <c r="T59" s="332">
        <v>40.203706150748594</v>
      </c>
      <c r="U59" s="294">
        <v>0</v>
      </c>
    </row>
    <row r="60" spans="9:22" ht="13.5" customHeight="1">
      <c r="I60" s="322" t="s">
        <v>369</v>
      </c>
      <c r="J60" s="322"/>
      <c r="K60" s="323" t="s">
        <v>175</v>
      </c>
      <c r="L60" s="329"/>
      <c r="M60" s="332">
        <v>13.522628807154121</v>
      </c>
      <c r="N60" s="332">
        <v>20.442573180488523</v>
      </c>
      <c r="O60" s="332">
        <v>24.665477234220202</v>
      </c>
      <c r="P60" s="332">
        <v>28.850525582707881</v>
      </c>
      <c r="Q60" s="332">
        <v>30.551045498475332</v>
      </c>
      <c r="R60" s="332">
        <v>32.240499198858529</v>
      </c>
      <c r="S60" s="332">
        <v>36.002879396930183</v>
      </c>
      <c r="T60" s="332">
        <v>36.183335535673741</v>
      </c>
      <c r="U60" s="294">
        <v>0</v>
      </c>
    </row>
    <row r="61" spans="9:22" ht="13.5" customHeight="1">
      <c r="I61" s="323" t="str">
        <f>K32</f>
        <v>IMPJET1</v>
      </c>
      <c r="J61" s="322"/>
      <c r="K61" s="323" t="s">
        <v>438</v>
      </c>
      <c r="L61" s="329"/>
      <c r="M61" s="332">
        <v>16.527657430966148</v>
      </c>
      <c r="N61" s="332">
        <v>24.985367220597084</v>
      </c>
      <c r="O61" s="332">
        <v>30.146694397380251</v>
      </c>
      <c r="P61" s="332">
        <v>35.2617534899763</v>
      </c>
      <c r="Q61" s="332">
        <v>37.340166720358745</v>
      </c>
      <c r="R61" s="332">
        <v>39.405054576382653</v>
      </c>
      <c r="S61" s="332">
        <v>44.003519262914672</v>
      </c>
      <c r="T61" s="332">
        <v>44.224076765823455</v>
      </c>
      <c r="U61" s="294">
        <v>0</v>
      </c>
      <c r="V61" s="120">
        <v>60</v>
      </c>
    </row>
    <row r="62" spans="9:22" ht="13.5" customHeight="1">
      <c r="I62" s="322" t="s">
        <v>370</v>
      </c>
      <c r="J62" s="322"/>
      <c r="K62" s="323" t="s">
        <v>177</v>
      </c>
      <c r="L62" s="329"/>
      <c r="M62" s="330">
        <v>30</v>
      </c>
      <c r="N62" s="331">
        <v>21.798327002269634</v>
      </c>
      <c r="O62" s="331">
        <v>26.429626780217831</v>
      </c>
      <c r="P62" s="331">
        <v>31.058269205756996</v>
      </c>
      <c r="Q62" s="331">
        <v>32.948820872922056</v>
      </c>
      <c r="R62" s="331">
        <v>34.832229373353833</v>
      </c>
      <c r="S62" s="331">
        <v>39.043780180722919</v>
      </c>
      <c r="T62" s="331">
        <v>39.239478134091783</v>
      </c>
      <c r="U62" s="294">
        <v>0</v>
      </c>
    </row>
    <row r="63" spans="9:22" ht="13.5" customHeight="1">
      <c r="I63" s="322" t="s">
        <v>371</v>
      </c>
      <c r="J63" s="323" t="s">
        <v>739</v>
      </c>
      <c r="K63" s="322"/>
      <c r="L63" s="329"/>
      <c r="M63" s="330">
        <v>15</v>
      </c>
      <c r="N63" s="331">
        <v>15.722171267623416</v>
      </c>
      <c r="O63" s="331">
        <v>19.062523409924356</v>
      </c>
      <c r="P63" s="331">
        <v>22.400958921206371</v>
      </c>
      <c r="Q63" s="331">
        <v>23.764530405309955</v>
      </c>
      <c r="R63" s="331">
        <v>25.122949838489536</v>
      </c>
      <c r="S63" s="331">
        <v>28.160555572583718</v>
      </c>
      <c r="T63" s="331">
        <v>28.301703869848382</v>
      </c>
      <c r="U63" s="294">
        <v>0</v>
      </c>
    </row>
    <row r="64" spans="9:22" ht="13.5" customHeight="1">
      <c r="I64" s="322" t="s">
        <v>372</v>
      </c>
      <c r="J64" s="323" t="s">
        <v>95</v>
      </c>
      <c r="K64" s="322"/>
      <c r="L64" s="329"/>
      <c r="M64" s="330">
        <v>30</v>
      </c>
      <c r="N64" s="331">
        <v>26.157992402723565</v>
      </c>
      <c r="O64" s="331">
        <v>31.715552136261397</v>
      </c>
      <c r="P64" s="331">
        <v>37.269923046908396</v>
      </c>
      <c r="Q64" s="331">
        <v>39.538585047506473</v>
      </c>
      <c r="R64" s="331">
        <v>41.798675248024608</v>
      </c>
      <c r="S64" s="331">
        <v>46.852536216867499</v>
      </c>
      <c r="T64" s="331">
        <v>47.08737376091014</v>
      </c>
      <c r="U64" s="294">
        <v>0</v>
      </c>
    </row>
    <row r="65" spans="9:21" ht="13.5" customHeight="1">
      <c r="I65" s="322" t="s">
        <v>373</v>
      </c>
      <c r="J65" s="323" t="s">
        <v>174</v>
      </c>
      <c r="K65" s="322"/>
      <c r="L65" s="329"/>
      <c r="M65" s="330">
        <v>30</v>
      </c>
      <c r="N65" s="331">
        <v>18.08832480516017</v>
      </c>
      <c r="O65" s="331">
        <v>21.669199584089156</v>
      </c>
      <c r="P65" s="331">
        <v>25.222856117590865</v>
      </c>
      <c r="Q65" s="331">
        <v>26.6648942469396</v>
      </c>
      <c r="R65" s="331">
        <v>28.098275436544249</v>
      </c>
      <c r="S65" s="331">
        <v>31.288986395289911</v>
      </c>
      <c r="T65" s="331">
        <v>31.445815231335036</v>
      </c>
      <c r="U65" s="294">
        <v>0</v>
      </c>
    </row>
    <row r="66" spans="9:21" ht="13.5" customHeight="1">
      <c r="I66" s="322" t="s">
        <v>374</v>
      </c>
      <c r="J66" s="323" t="s">
        <v>93</v>
      </c>
      <c r="K66" s="322"/>
      <c r="L66" s="329"/>
      <c r="M66" s="330">
        <v>30</v>
      </c>
      <c r="N66" s="331">
        <v>18.171176160434243</v>
      </c>
      <c r="O66" s="331">
        <v>21.924868652640182</v>
      </c>
      <c r="P66" s="331">
        <v>25.644911629073675</v>
      </c>
      <c r="Q66" s="331">
        <v>27.15648488753363</v>
      </c>
      <c r="R66" s="331">
        <v>28.658221510096475</v>
      </c>
      <c r="S66" s="331">
        <v>32.002559463937942</v>
      </c>
      <c r="T66" s="331">
        <v>32.162964920598874</v>
      </c>
      <c r="U66" s="294">
        <v>0</v>
      </c>
    </row>
    <row r="67" spans="9:21" ht="13.5" customHeight="1">
      <c r="I67" s="322" t="s">
        <v>375</v>
      </c>
      <c r="J67" s="323" t="s">
        <v>175</v>
      </c>
      <c r="K67" s="322"/>
      <c r="L67" s="329"/>
      <c r="M67" s="330">
        <v>30</v>
      </c>
      <c r="N67" s="331">
        <v>16.354058544390821</v>
      </c>
      <c r="O67" s="331">
        <v>19.732381787376163</v>
      </c>
      <c r="P67" s="331">
        <v>23.080420466166306</v>
      </c>
      <c r="Q67" s="331">
        <v>24.440836398780267</v>
      </c>
      <c r="R67" s="331">
        <v>25.792399359086826</v>
      </c>
      <c r="S67" s="331">
        <v>28.802303517544146</v>
      </c>
      <c r="T67" s="331">
        <v>28.946668428538995</v>
      </c>
      <c r="U67" s="294">
        <v>0</v>
      </c>
    </row>
    <row r="68" spans="9:21" ht="13.5" customHeight="1">
      <c r="I68" s="323" t="str">
        <f>K41</f>
        <v>EXPJET1</v>
      </c>
      <c r="J68" s="323" t="s">
        <v>438</v>
      </c>
      <c r="K68" s="320"/>
      <c r="L68" s="329"/>
      <c r="M68" s="330">
        <v>30</v>
      </c>
      <c r="N68" s="331">
        <v>19.988293776477668</v>
      </c>
      <c r="O68" s="331">
        <v>24.117355517904201</v>
      </c>
      <c r="P68" s="331">
        <v>28.209402791981042</v>
      </c>
      <c r="Q68" s="331">
        <v>29.872133376286996</v>
      </c>
      <c r="R68" s="331">
        <v>31.524043661106123</v>
      </c>
      <c r="S68" s="331">
        <v>35.202815410331738</v>
      </c>
      <c r="T68" s="331">
        <v>35.379261412658764</v>
      </c>
      <c r="U68" s="294">
        <v>0</v>
      </c>
    </row>
    <row r="69" spans="9:21" ht="13.5" customHeight="1">
      <c r="I69" s="322" t="s">
        <v>376</v>
      </c>
      <c r="J69" s="323" t="s">
        <v>177</v>
      </c>
      <c r="K69" s="320"/>
      <c r="L69" s="329"/>
      <c r="M69" s="330">
        <v>30</v>
      </c>
      <c r="N69" s="331">
        <v>17.438661601815706</v>
      </c>
      <c r="O69" s="331">
        <v>21.143701424174267</v>
      </c>
      <c r="P69" s="331">
        <v>24.846615364605597</v>
      </c>
      <c r="Q69" s="331">
        <v>26.359056698337646</v>
      </c>
      <c r="R69" s="331">
        <v>27.865783498683069</v>
      </c>
      <c r="S69" s="331">
        <v>31.235024144578336</v>
      </c>
      <c r="T69" s="331">
        <v>31.391582507273426</v>
      </c>
      <c r="U69" s="294">
        <v>0</v>
      </c>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zoomScale="85" zoomScaleNormal="85" workbookViewId="0">
      <selection activeCell="K39" sqref="K39"/>
    </sheetView>
  </sheetViews>
  <sheetFormatPr defaultColWidth="8.85546875" defaultRowHeight="12"/>
  <cols>
    <col min="1" max="1" width="2" style="333" bestFit="1" customWidth="1"/>
    <col min="2" max="2" width="13.85546875" style="99" customWidth="1"/>
    <col min="3" max="3" width="11.85546875" style="99" bestFit="1" customWidth="1"/>
    <col min="4" max="4" width="14" style="99" bestFit="1" customWidth="1"/>
    <col min="5" max="5" width="8.42578125" style="99" bestFit="1" customWidth="1"/>
    <col min="6" max="6" width="13.28515625" style="99" customWidth="1"/>
    <col min="7" max="7" width="2" style="333" bestFit="1" customWidth="1"/>
    <col min="8" max="8" width="11.85546875" style="99" bestFit="1" customWidth="1"/>
    <col min="9" max="9" width="7.42578125" style="99" bestFit="1" customWidth="1"/>
    <col min="10" max="10" width="12.140625" style="99" bestFit="1" customWidth="1"/>
    <col min="11" max="11" width="14.85546875" style="99" bestFit="1" customWidth="1"/>
    <col min="12" max="12" width="10" style="99" bestFit="1" customWidth="1"/>
    <col min="13" max="13" width="10.5703125" style="99" bestFit="1" customWidth="1"/>
    <col min="14" max="14" width="13" style="99" bestFit="1" customWidth="1"/>
    <col min="15" max="15" width="43" style="99" bestFit="1" customWidth="1"/>
    <col min="16" max="16" width="18.5703125" style="99" bestFit="1" customWidth="1"/>
    <col min="17" max="17" width="10.85546875" style="333" bestFit="1" customWidth="1"/>
    <col min="18" max="18" width="14.85546875" style="333" bestFit="1" customWidth="1"/>
    <col min="19" max="21" width="8.7109375" style="333" bestFit="1" customWidth="1"/>
    <col min="22" max="16384" width="8.85546875" style="333"/>
  </cols>
  <sheetData>
    <row r="1" spans="2:21" ht="24">
      <c r="B1" s="100" t="s">
        <v>66</v>
      </c>
      <c r="C1" s="100" t="s">
        <v>67</v>
      </c>
      <c r="D1" s="100" t="s">
        <v>68</v>
      </c>
      <c r="E1" s="100" t="s">
        <v>70</v>
      </c>
      <c r="F1" s="100" t="s">
        <v>71</v>
      </c>
    </row>
    <row r="2" spans="2:21">
      <c r="B2" s="101" t="str">
        <f>[3]EB1!Z31</f>
        <v>Renewables</v>
      </c>
      <c r="C2" s="136" t="str">
        <f>[3]EB1!R32</f>
        <v>HYD</v>
      </c>
      <c r="D2" s="136" t="str">
        <f>[3]EB1!R31</f>
        <v>Hydro</v>
      </c>
      <c r="E2" s="136" t="str">
        <f>[3]EB1!F27</f>
        <v>PJ</v>
      </c>
      <c r="F2" s="101" t="str">
        <f>[3]EB1!D27</f>
        <v>Milion NZD (2015)</v>
      </c>
      <c r="H2" s="102" t="s">
        <v>14</v>
      </c>
      <c r="I2" s="102"/>
      <c r="J2" s="103"/>
      <c r="K2" s="103"/>
      <c r="L2" s="103"/>
      <c r="M2" s="103"/>
      <c r="N2" s="103"/>
      <c r="O2" s="103"/>
      <c r="P2" s="103"/>
    </row>
    <row r="3" spans="2:21">
      <c r="C3" s="136" t="str">
        <f>[3]EB1!S32</f>
        <v>GEO</v>
      </c>
      <c r="D3" s="136" t="str">
        <f>[3]EB1!S31</f>
        <v>Geothermal</v>
      </c>
      <c r="E3" s="136" t="str">
        <f>[3]EB1!$Z$2</f>
        <v>PJ</v>
      </c>
      <c r="H3" s="104" t="s">
        <v>7</v>
      </c>
      <c r="I3" s="105" t="s">
        <v>30</v>
      </c>
      <c r="J3" s="104" t="s">
        <v>0</v>
      </c>
      <c r="K3" s="104" t="s">
        <v>725</v>
      </c>
      <c r="L3" s="104" t="s">
        <v>726</v>
      </c>
      <c r="M3" s="104" t="s">
        <v>3</v>
      </c>
      <c r="N3" s="104" t="s">
        <v>729</v>
      </c>
      <c r="O3" s="104" t="s">
        <v>4</v>
      </c>
      <c r="P3" s="104" t="s">
        <v>8</v>
      </c>
      <c r="Q3" s="104" t="s">
        <v>9</v>
      </c>
      <c r="R3" s="104" t="s">
        <v>10</v>
      </c>
      <c r="S3" s="104" t="s">
        <v>12</v>
      </c>
    </row>
    <row r="4" spans="2:21" ht="11.25" customHeight="1" thickBot="1">
      <c r="C4" s="136" t="str">
        <f>[3]EB1!T32</f>
        <v>SOL</v>
      </c>
      <c r="D4" s="136" t="str">
        <f>[3]EB1!T31</f>
        <v>Solar</v>
      </c>
      <c r="E4" s="136" t="str">
        <f>[3]EB1!$Z$2</f>
        <v>PJ</v>
      </c>
      <c r="H4" s="402" t="s">
        <v>37</v>
      </c>
      <c r="I4" s="402" t="s">
        <v>31</v>
      </c>
      <c r="J4" s="402" t="s">
        <v>26</v>
      </c>
      <c r="K4" s="402"/>
      <c r="L4" s="402"/>
      <c r="M4" s="402"/>
      <c r="N4" s="402" t="s">
        <v>27</v>
      </c>
      <c r="O4" s="402" t="s">
        <v>4</v>
      </c>
      <c r="P4" s="402" t="s">
        <v>40</v>
      </c>
      <c r="Q4" s="402" t="s">
        <v>41</v>
      </c>
      <c r="R4" s="402" t="s">
        <v>28</v>
      </c>
      <c r="S4" s="402" t="s">
        <v>29</v>
      </c>
    </row>
    <row r="5" spans="2:21">
      <c r="C5" s="136" t="str">
        <f>[3]EB1!U32</f>
        <v>WIN</v>
      </c>
      <c r="D5" s="136" t="str">
        <f>[3]EB1!U31</f>
        <v>Wind</v>
      </c>
      <c r="E5" s="136" t="str">
        <f>[3]EB1!$Z$2</f>
        <v>PJ</v>
      </c>
      <c r="H5" s="103" t="s">
        <v>65</v>
      </c>
      <c r="I5" s="103"/>
      <c r="J5" s="103" t="str">
        <f t="shared" ref="J5:J10" si="0">C2</f>
        <v>HYD</v>
      </c>
      <c r="K5" s="103" t="s">
        <v>165</v>
      </c>
      <c r="L5" s="103"/>
      <c r="M5" s="103" t="str">
        <f xml:space="preserve"> _xlfn.CONCAT(K5, " -:- ", L5 )</f>
        <v xml:space="preserve">Hydro -:- </v>
      </c>
      <c r="N5" s="103" t="s">
        <v>456</v>
      </c>
      <c r="O5" s="103" t="str">
        <f t="shared" ref="O5:O12" si="1">$E$2</f>
        <v>PJ</v>
      </c>
      <c r="P5" s="103" t="s">
        <v>463</v>
      </c>
      <c r="Q5" s="103" t="s">
        <v>92</v>
      </c>
      <c r="R5" s="103"/>
      <c r="S5" s="103"/>
    </row>
    <row r="6" spans="2:21">
      <c r="C6" s="137" t="str">
        <f>[3]EB1!V32</f>
        <v>BIL</v>
      </c>
      <c r="D6" s="137" t="str">
        <f>[3]EB1!V31</f>
        <v>Liquid Biofuels</v>
      </c>
      <c r="E6" s="137"/>
      <c r="H6" s="103"/>
      <c r="I6" s="103"/>
      <c r="J6" s="103" t="str">
        <f t="shared" si="0"/>
        <v>GEO</v>
      </c>
      <c r="K6" s="103" t="s">
        <v>166</v>
      </c>
      <c r="L6" s="103"/>
      <c r="M6" s="103" t="str">
        <f t="shared" ref="M6:M12" si="2" xml:space="preserve"> _xlfn.CONCAT(K6, " -:- ", L6 )</f>
        <v xml:space="preserve">Geothermal -:- </v>
      </c>
      <c r="N6" s="103" t="s">
        <v>457</v>
      </c>
      <c r="O6" s="103" t="str">
        <f t="shared" si="1"/>
        <v>PJ</v>
      </c>
      <c r="P6" s="103" t="s">
        <v>463</v>
      </c>
      <c r="Q6" s="103" t="s">
        <v>92</v>
      </c>
      <c r="R6" s="103"/>
      <c r="S6" s="103"/>
    </row>
    <row r="7" spans="2:21">
      <c r="C7" s="136" t="str">
        <f>[3]EB1!W32</f>
        <v>BIG</v>
      </c>
      <c r="D7" s="136" t="str">
        <f>[3]EB1!W31</f>
        <v>Biogas</v>
      </c>
      <c r="E7" s="137"/>
      <c r="H7" s="103"/>
      <c r="I7" s="103"/>
      <c r="J7" s="103" t="str">
        <f t="shared" si="0"/>
        <v>SOL</v>
      </c>
      <c r="K7" s="103" t="s">
        <v>167</v>
      </c>
      <c r="L7" s="103"/>
      <c r="M7" s="103" t="str">
        <f t="shared" si="2"/>
        <v xml:space="preserve">Solar -:- </v>
      </c>
      <c r="N7" s="103" t="s">
        <v>458</v>
      </c>
      <c r="O7" s="103" t="str">
        <f t="shared" si="1"/>
        <v>PJ</v>
      </c>
      <c r="P7" s="103" t="s">
        <v>463</v>
      </c>
      <c r="Q7" s="103" t="s">
        <v>92</v>
      </c>
      <c r="R7" s="103"/>
      <c r="S7" s="103"/>
    </row>
    <row r="8" spans="2:21">
      <c r="C8" s="136" t="str">
        <f>[3]EB1!X32</f>
        <v>WOD</v>
      </c>
      <c r="D8" s="136" t="str">
        <f>[3]EB1!X31</f>
        <v>Wood</v>
      </c>
      <c r="E8" s="137"/>
      <c r="H8" s="103"/>
      <c r="I8" s="103"/>
      <c r="J8" s="103" t="str">
        <f t="shared" si="0"/>
        <v>WIN</v>
      </c>
      <c r="K8" s="103" t="s">
        <v>168</v>
      </c>
      <c r="L8" s="103"/>
      <c r="M8" s="103" t="str">
        <f t="shared" si="2"/>
        <v xml:space="preserve">Wind -:- </v>
      </c>
      <c r="N8" s="103" t="s">
        <v>459</v>
      </c>
      <c r="O8" s="103" t="str">
        <f t="shared" si="1"/>
        <v>PJ</v>
      </c>
      <c r="P8" s="103" t="s">
        <v>463</v>
      </c>
      <c r="Q8" s="103" t="s">
        <v>92</v>
      </c>
      <c r="R8" s="103"/>
      <c r="S8" s="103"/>
    </row>
    <row r="9" spans="2:21">
      <c r="C9" s="136" t="str">
        <f>[3]EB1!Y32</f>
        <v>TID</v>
      </c>
      <c r="D9" s="136" t="str">
        <f>[3]EB1!Y31</f>
        <v>Tidal</v>
      </c>
      <c r="E9" s="137"/>
      <c r="H9" s="103"/>
      <c r="I9" s="103"/>
      <c r="J9" s="103" t="str">
        <f t="shared" si="0"/>
        <v>BIL</v>
      </c>
      <c r="K9" s="103" t="s">
        <v>771</v>
      </c>
      <c r="L9" s="103"/>
      <c r="M9" s="103" t="str">
        <f t="shared" si="2"/>
        <v xml:space="preserve">Bioliquid -:- </v>
      </c>
      <c r="N9" s="103" t="s">
        <v>460</v>
      </c>
      <c r="O9" s="103" t="str">
        <f t="shared" si="1"/>
        <v>PJ</v>
      </c>
      <c r="P9" s="103" t="s">
        <v>463</v>
      </c>
      <c r="Q9" s="103" t="s">
        <v>92</v>
      </c>
      <c r="R9" s="103"/>
      <c r="S9" s="103"/>
    </row>
    <row r="10" spans="2:21">
      <c r="C10" s="135" t="s">
        <v>347</v>
      </c>
      <c r="D10" s="135" t="s">
        <v>348</v>
      </c>
      <c r="H10" s="103"/>
      <c r="I10" s="103"/>
      <c r="J10" s="103" t="str">
        <f t="shared" si="0"/>
        <v>BIG</v>
      </c>
      <c r="K10" s="103" t="s">
        <v>170</v>
      </c>
      <c r="L10" s="103"/>
      <c r="M10" s="103" t="str">
        <f t="shared" si="2"/>
        <v xml:space="preserve">Biogas -:- </v>
      </c>
      <c r="N10" s="103" t="s">
        <v>461</v>
      </c>
      <c r="O10" s="103" t="str">
        <f t="shared" si="1"/>
        <v>PJ</v>
      </c>
      <c r="P10" s="103" t="s">
        <v>463</v>
      </c>
      <c r="Q10" s="103" t="s">
        <v>92</v>
      </c>
      <c r="R10" s="103"/>
      <c r="S10" s="103"/>
    </row>
    <row r="11" spans="2:21">
      <c r="C11" s="135"/>
      <c r="D11" s="135"/>
      <c r="H11" s="103"/>
      <c r="I11" s="103"/>
      <c r="J11" s="103" t="str">
        <f>C9</f>
        <v>TID</v>
      </c>
      <c r="K11" s="103" t="s">
        <v>172</v>
      </c>
      <c r="L11" s="103"/>
      <c r="M11" s="103" t="str">
        <f t="shared" si="2"/>
        <v xml:space="preserve">Tidal -:- </v>
      </c>
      <c r="N11" s="103" t="s">
        <v>462</v>
      </c>
      <c r="O11" s="103" t="str">
        <f t="shared" si="1"/>
        <v>PJ</v>
      </c>
      <c r="P11" s="103" t="s">
        <v>463</v>
      </c>
      <c r="Q11" s="103" t="s">
        <v>92</v>
      </c>
      <c r="R11" s="103"/>
      <c r="S11" s="103"/>
    </row>
    <row r="12" spans="2:21">
      <c r="C12" s="135"/>
      <c r="D12" s="135"/>
      <c r="H12" s="103"/>
      <c r="I12" s="103"/>
      <c r="J12" s="103" t="str">
        <f>C10</f>
        <v>URN</v>
      </c>
      <c r="K12" s="103" t="s">
        <v>348</v>
      </c>
      <c r="L12" s="103"/>
      <c r="M12" s="103" t="str">
        <f t="shared" si="2"/>
        <v xml:space="preserve">Uranium -:- </v>
      </c>
      <c r="N12" s="103" t="s">
        <v>348</v>
      </c>
      <c r="O12" s="103" t="str">
        <f t="shared" si="1"/>
        <v>PJ</v>
      </c>
      <c r="P12" s="103" t="s">
        <v>463</v>
      </c>
      <c r="Q12" s="103" t="s">
        <v>92</v>
      </c>
      <c r="R12" s="103"/>
      <c r="S12" s="103"/>
    </row>
    <row r="13" spans="2:21">
      <c r="D13" s="334"/>
      <c r="Q13" s="99"/>
      <c r="R13" s="99"/>
      <c r="S13" s="99"/>
      <c r="T13" s="99"/>
      <c r="U13" s="99"/>
    </row>
    <row r="14" spans="2:21">
      <c r="E14" s="334"/>
      <c r="H14" s="102" t="s">
        <v>15</v>
      </c>
      <c r="I14" s="102"/>
      <c r="J14" s="103"/>
      <c r="K14" s="103"/>
      <c r="L14" s="103"/>
      <c r="M14" s="103"/>
      <c r="N14" s="103"/>
      <c r="O14" s="103"/>
      <c r="P14" s="103"/>
    </row>
    <row r="15" spans="2:21">
      <c r="B15" s="108"/>
      <c r="C15" s="109"/>
      <c r="D15" s="108"/>
      <c r="E15" s="110"/>
      <c r="F15" s="110"/>
      <c r="H15" s="104" t="s">
        <v>11</v>
      </c>
      <c r="I15" s="105" t="s">
        <v>30</v>
      </c>
      <c r="J15" s="104" t="s">
        <v>1</v>
      </c>
      <c r="K15" s="104" t="s">
        <v>723</v>
      </c>
      <c r="L15" s="104" t="s">
        <v>724</v>
      </c>
      <c r="M15" s="104" t="s">
        <v>730</v>
      </c>
      <c r="N15" s="104" t="s">
        <v>725</v>
      </c>
      <c r="O15" s="104" t="s">
        <v>2</v>
      </c>
      <c r="P15" s="104" t="s">
        <v>731</v>
      </c>
      <c r="Q15" s="104" t="s">
        <v>16</v>
      </c>
      <c r="R15" s="104" t="s">
        <v>17</v>
      </c>
      <c r="S15" s="104" t="s">
        <v>18</v>
      </c>
      <c r="T15" s="104" t="s">
        <v>19</v>
      </c>
      <c r="U15" s="104" t="s">
        <v>20</v>
      </c>
    </row>
    <row r="16" spans="2:21" ht="48.75" thickBot="1">
      <c r="B16" s="403"/>
      <c r="C16" s="403"/>
      <c r="D16" s="403"/>
      <c r="E16" s="403"/>
      <c r="F16" s="403"/>
      <c r="H16" s="402" t="s">
        <v>38</v>
      </c>
      <c r="I16" s="402" t="s">
        <v>31</v>
      </c>
      <c r="J16" s="402" t="s">
        <v>21</v>
      </c>
      <c r="K16" s="402"/>
      <c r="L16" s="402"/>
      <c r="M16" s="402"/>
      <c r="N16" s="402"/>
      <c r="O16" s="402"/>
      <c r="P16" s="402" t="s">
        <v>22</v>
      </c>
      <c r="Q16" s="402" t="s">
        <v>23</v>
      </c>
      <c r="R16" s="402" t="s">
        <v>24</v>
      </c>
      <c r="S16" s="402" t="s">
        <v>43</v>
      </c>
      <c r="T16" s="402" t="s">
        <v>42</v>
      </c>
      <c r="U16" s="402" t="s">
        <v>25</v>
      </c>
    </row>
    <row r="17" spans="2:22" ht="12.75" thickBot="1">
      <c r="B17" s="403"/>
      <c r="C17" s="404"/>
      <c r="D17" s="404"/>
      <c r="E17" s="404"/>
      <c r="F17" s="404"/>
      <c r="H17" s="402" t="s">
        <v>73</v>
      </c>
      <c r="I17" s="405"/>
      <c r="J17" s="405"/>
      <c r="K17" s="405"/>
      <c r="L17" s="405"/>
      <c r="M17" s="405"/>
      <c r="N17" s="405"/>
      <c r="O17" s="405"/>
      <c r="P17" s="405"/>
      <c r="Q17" s="405"/>
      <c r="R17" s="405"/>
      <c r="S17" s="405"/>
      <c r="T17" s="405"/>
      <c r="U17" s="405"/>
    </row>
    <row r="18" spans="2:22">
      <c r="E18" s="304"/>
      <c r="F18" s="305"/>
      <c r="H18" s="103" t="str">
        <f>[3]EB1!$B$5</f>
        <v>MIN</v>
      </c>
      <c r="I18" s="103"/>
      <c r="J18" s="103" t="str">
        <f t="shared" ref="J18:J21" si="3">$H$18&amp;C2&amp;1</f>
        <v>MINHYD1</v>
      </c>
      <c r="K18" s="103" t="s">
        <v>727</v>
      </c>
      <c r="L18" s="103" t="s">
        <v>152</v>
      </c>
      <c r="M18" s="103" t="s">
        <v>772</v>
      </c>
      <c r="N18" s="103"/>
      <c r="O18" s="103" t="str">
        <f t="shared" ref="O18:O23" si="4" xml:space="preserve"> _xlfn.CONCAT( K18, " -:- ", L18, " -:- ", M18, " -:- ", N18)</f>
        <v xml:space="preserve">Primary Fuel Supply -:- Renewables -:- Mining - Hydro -:- </v>
      </c>
      <c r="P18" s="103"/>
      <c r="Q18" s="103" t="str">
        <f t="shared" ref="Q18:Q23" si="5">$E$2</f>
        <v>PJ</v>
      </c>
      <c r="R18" s="103" t="str">
        <f t="shared" ref="R18:R23" si="6">$E$2&amp;"a"</f>
        <v>PJa</v>
      </c>
      <c r="S18" s="103" t="s">
        <v>92</v>
      </c>
      <c r="T18" s="103"/>
      <c r="U18" s="103"/>
    </row>
    <row r="19" spans="2:22">
      <c r="E19" s="305"/>
      <c r="F19" s="305"/>
      <c r="H19" s="103"/>
      <c r="I19" s="103"/>
      <c r="J19" s="103" t="str">
        <f t="shared" si="3"/>
        <v>MINGEO1</v>
      </c>
      <c r="K19" s="103" t="s">
        <v>727</v>
      </c>
      <c r="L19" s="103" t="s">
        <v>152</v>
      </c>
      <c r="M19" s="103" t="s">
        <v>773</v>
      </c>
      <c r="N19" s="103"/>
      <c r="O19" s="103" t="str">
        <f t="shared" si="4"/>
        <v xml:space="preserve">Primary Fuel Supply -:- Renewables -:- Mining - Geothermal -:- </v>
      </c>
      <c r="P19" s="103"/>
      <c r="Q19" s="103" t="str">
        <f t="shared" si="5"/>
        <v>PJ</v>
      </c>
      <c r="R19" s="103" t="str">
        <f t="shared" si="6"/>
        <v>PJa</v>
      </c>
      <c r="S19" s="103" t="s">
        <v>92</v>
      </c>
      <c r="T19" s="103"/>
      <c r="U19" s="103"/>
    </row>
    <row r="20" spans="2:22">
      <c r="E20" s="305"/>
      <c r="F20" s="305"/>
      <c r="H20" s="103"/>
      <c r="I20" s="103"/>
      <c r="J20" s="103" t="str">
        <f t="shared" si="3"/>
        <v>MINSOL1</v>
      </c>
      <c r="K20" s="103" t="s">
        <v>727</v>
      </c>
      <c r="L20" s="103" t="s">
        <v>152</v>
      </c>
      <c r="M20" s="103" t="s">
        <v>774</v>
      </c>
      <c r="N20" s="103"/>
      <c r="O20" s="103" t="str">
        <f t="shared" si="4"/>
        <v xml:space="preserve">Primary Fuel Supply -:- Renewables -:- Mining - Solar -:- </v>
      </c>
      <c r="P20" s="103"/>
      <c r="Q20" s="103" t="str">
        <f t="shared" si="5"/>
        <v>PJ</v>
      </c>
      <c r="R20" s="103" t="str">
        <f t="shared" si="6"/>
        <v>PJa</v>
      </c>
      <c r="S20" s="103" t="s">
        <v>92</v>
      </c>
      <c r="T20" s="103"/>
      <c r="U20" s="103"/>
    </row>
    <row r="21" spans="2:22">
      <c r="E21" s="304"/>
      <c r="F21" s="304"/>
      <c r="H21" s="103"/>
      <c r="I21" s="103"/>
      <c r="J21" s="103" t="str">
        <f t="shared" si="3"/>
        <v>MINWIN1</v>
      </c>
      <c r="K21" s="103" t="s">
        <v>727</v>
      </c>
      <c r="L21" s="103" t="s">
        <v>152</v>
      </c>
      <c r="M21" s="103" t="s">
        <v>775</v>
      </c>
      <c r="N21" s="103"/>
      <c r="O21" s="103" t="str">
        <f t="shared" si="4"/>
        <v xml:space="preserve">Primary Fuel Supply -:- Renewables -:- Mining - Wind -:- </v>
      </c>
      <c r="P21" s="103"/>
      <c r="Q21" s="103" t="str">
        <f t="shared" si="5"/>
        <v>PJ</v>
      </c>
      <c r="R21" s="103" t="str">
        <f t="shared" si="6"/>
        <v>PJa</v>
      </c>
      <c r="S21" s="103" t="s">
        <v>92</v>
      </c>
      <c r="T21" s="103"/>
      <c r="U21" s="103"/>
    </row>
    <row r="22" spans="2:22">
      <c r="B22" s="103"/>
      <c r="E22" s="304"/>
      <c r="F22" s="305"/>
      <c r="I22" s="103"/>
      <c r="J22" s="103" t="str">
        <f>$H$18&amp;C9&amp;1</f>
        <v>MINTID1</v>
      </c>
      <c r="K22" s="103" t="s">
        <v>727</v>
      </c>
      <c r="L22" s="103" t="s">
        <v>152</v>
      </c>
      <c r="M22" s="103" t="s">
        <v>776</v>
      </c>
      <c r="N22" s="103"/>
      <c r="O22" s="103" t="str">
        <f t="shared" si="4"/>
        <v xml:space="preserve">Primary Fuel Supply -:- Renewables -:- Mining - Tidal -:- </v>
      </c>
      <c r="P22" s="103"/>
      <c r="Q22" s="103" t="str">
        <f t="shared" si="5"/>
        <v>PJ</v>
      </c>
      <c r="R22" s="103" t="str">
        <f t="shared" si="6"/>
        <v>PJa</v>
      </c>
      <c r="S22" s="103" t="s">
        <v>92</v>
      </c>
      <c r="T22" s="99"/>
      <c r="U22" s="99"/>
    </row>
    <row r="23" spans="2:22" ht="19.5" customHeight="1">
      <c r="E23" s="304"/>
      <c r="F23" s="305"/>
      <c r="J23" s="103" t="str">
        <f>$H$18&amp;C10&amp;1</f>
        <v>MINURN1</v>
      </c>
      <c r="K23" s="103" t="s">
        <v>727</v>
      </c>
      <c r="L23" s="103"/>
      <c r="M23" s="103" t="s">
        <v>777</v>
      </c>
      <c r="N23" s="103"/>
      <c r="O23" s="103" t="str">
        <f t="shared" si="4"/>
        <v xml:space="preserve">Primary Fuel Supply -:-  -:- Mining - Uranium -:- </v>
      </c>
      <c r="P23" s="103"/>
      <c r="Q23" s="103" t="str">
        <f t="shared" si="5"/>
        <v>PJ</v>
      </c>
      <c r="R23" s="103" t="str">
        <f t="shared" si="6"/>
        <v>PJa</v>
      </c>
      <c r="S23" s="103" t="s">
        <v>92</v>
      </c>
      <c r="T23" s="99"/>
      <c r="U23" s="99"/>
    </row>
    <row r="24" spans="2:22">
      <c r="B24" s="333"/>
      <c r="C24" s="333"/>
      <c r="Q24" s="99"/>
      <c r="R24" s="99"/>
      <c r="S24" s="99"/>
      <c r="T24" s="99"/>
      <c r="U24" s="99"/>
      <c r="V24" s="99"/>
    </row>
    <row r="27" spans="2:22">
      <c r="H27" s="333"/>
      <c r="I27" s="333"/>
      <c r="J27" s="334" t="s">
        <v>13</v>
      </c>
      <c r="K27" s="334"/>
      <c r="L27" s="333"/>
      <c r="M27" s="333"/>
      <c r="N27" s="333"/>
      <c r="O27" s="333"/>
      <c r="P27" s="333"/>
    </row>
    <row r="28" spans="2:22" ht="24">
      <c r="B28" s="333"/>
      <c r="C28" s="333"/>
      <c r="D28" s="333"/>
      <c r="H28" s="335" t="s">
        <v>1</v>
      </c>
      <c r="I28" s="336" t="s">
        <v>5</v>
      </c>
      <c r="J28" s="335" t="s">
        <v>6</v>
      </c>
      <c r="K28" s="321" t="s">
        <v>35</v>
      </c>
      <c r="L28" s="321" t="s">
        <v>475</v>
      </c>
      <c r="M28" s="321" t="s">
        <v>349</v>
      </c>
      <c r="N28" s="321" t="s">
        <v>350</v>
      </c>
      <c r="O28" s="321" t="s">
        <v>351</v>
      </c>
      <c r="P28" s="321" t="s">
        <v>352</v>
      </c>
      <c r="Q28" s="321" t="s">
        <v>353</v>
      </c>
      <c r="R28" s="321" t="s">
        <v>354</v>
      </c>
      <c r="S28" s="321" t="s">
        <v>443</v>
      </c>
      <c r="T28" s="321" t="s">
        <v>465</v>
      </c>
      <c r="U28" s="321" t="s">
        <v>478</v>
      </c>
      <c r="V28" s="321" t="s">
        <v>464</v>
      </c>
    </row>
    <row r="29" spans="2:22" ht="36.75" thickBot="1">
      <c r="B29" s="333"/>
      <c r="C29" s="333"/>
      <c r="D29" s="333"/>
      <c r="H29" s="406" t="s">
        <v>39</v>
      </c>
      <c r="I29" s="406" t="s">
        <v>32</v>
      </c>
      <c r="J29" s="406" t="s">
        <v>33</v>
      </c>
      <c r="K29" s="406" t="s">
        <v>79</v>
      </c>
      <c r="L29" s="406" t="s">
        <v>79</v>
      </c>
      <c r="M29" s="406" t="s">
        <v>79</v>
      </c>
      <c r="N29" s="406" t="s">
        <v>79</v>
      </c>
      <c r="O29" s="406" t="s">
        <v>79</v>
      </c>
      <c r="P29" s="406" t="s">
        <v>79</v>
      </c>
      <c r="Q29" s="406" t="s">
        <v>79</v>
      </c>
      <c r="R29" s="406" t="s">
        <v>79</v>
      </c>
      <c r="S29" s="406" t="s">
        <v>78</v>
      </c>
      <c r="T29" s="406" t="s">
        <v>78</v>
      </c>
      <c r="U29" s="406" t="s">
        <v>78</v>
      </c>
      <c r="V29" s="406" t="s">
        <v>78</v>
      </c>
    </row>
    <row r="30" spans="2:22" ht="24.75" thickBot="1">
      <c r="H30" s="406" t="s">
        <v>77</v>
      </c>
      <c r="I30" s="407"/>
      <c r="J30" s="407"/>
      <c r="K30" s="407" t="s">
        <v>355</v>
      </c>
      <c r="L30" s="407" t="s">
        <v>355</v>
      </c>
      <c r="M30" s="407" t="s">
        <v>355</v>
      </c>
      <c r="N30" s="407" t="s">
        <v>355</v>
      </c>
      <c r="O30" s="407" t="s">
        <v>355</v>
      </c>
      <c r="P30" s="407" t="s">
        <v>355</v>
      </c>
      <c r="Q30" s="407" t="s">
        <v>355</v>
      </c>
      <c r="R30" s="407" t="s">
        <v>355</v>
      </c>
      <c r="S30" s="407" t="s">
        <v>69</v>
      </c>
      <c r="T30" s="407" t="s">
        <v>69</v>
      </c>
      <c r="U30" s="407" t="s">
        <v>69</v>
      </c>
      <c r="V30" s="407" t="s">
        <v>69</v>
      </c>
    </row>
    <row r="31" spans="2:22">
      <c r="H31" s="333" t="s">
        <v>377</v>
      </c>
      <c r="I31" s="333"/>
      <c r="J31" s="333" t="s">
        <v>122</v>
      </c>
      <c r="K31" s="337">
        <v>1E-4</v>
      </c>
      <c r="L31" s="337">
        <v>1E-4</v>
      </c>
      <c r="M31" s="337">
        <v>1E-4</v>
      </c>
      <c r="N31" s="337">
        <v>1E-4</v>
      </c>
      <c r="O31" s="337">
        <v>1E-4</v>
      </c>
      <c r="P31" s="337">
        <v>1E-4</v>
      </c>
      <c r="Q31" s="337">
        <v>1E-4</v>
      </c>
      <c r="R31" s="337">
        <v>1E-4</v>
      </c>
      <c r="S31" s="338"/>
      <c r="T31" s="338"/>
      <c r="U31" s="338"/>
      <c r="V31" s="338"/>
    </row>
    <row r="32" spans="2:22">
      <c r="H32" s="333" t="s">
        <v>378</v>
      </c>
      <c r="I32" s="333"/>
      <c r="J32" s="333" t="s">
        <v>179</v>
      </c>
      <c r="K32" s="337">
        <v>1E-4</v>
      </c>
      <c r="L32" s="337">
        <v>1E-4</v>
      </c>
      <c r="M32" s="337">
        <v>1E-4</v>
      </c>
      <c r="N32" s="337">
        <v>1E-4</v>
      </c>
      <c r="O32" s="337">
        <v>1E-4</v>
      </c>
      <c r="P32" s="337">
        <v>1E-4</v>
      </c>
      <c r="Q32" s="337">
        <v>1E-4</v>
      </c>
      <c r="R32" s="337">
        <v>1E-4</v>
      </c>
      <c r="S32" s="338"/>
      <c r="T32" s="338"/>
      <c r="U32" s="338"/>
      <c r="V32" s="338"/>
    </row>
    <row r="33" spans="8:22">
      <c r="H33" s="333" t="s">
        <v>379</v>
      </c>
      <c r="I33" s="333"/>
      <c r="J33" s="333" t="s">
        <v>124</v>
      </c>
      <c r="K33" s="337">
        <v>1E-4</v>
      </c>
      <c r="L33" s="337">
        <v>1E-4</v>
      </c>
      <c r="M33" s="337">
        <v>1E-4</v>
      </c>
      <c r="N33" s="337">
        <v>1E-4</v>
      </c>
      <c r="O33" s="337">
        <v>1E-4</v>
      </c>
      <c r="P33" s="337">
        <v>1E-4</v>
      </c>
      <c r="Q33" s="337">
        <v>1E-4</v>
      </c>
      <c r="R33" s="337">
        <v>1E-4</v>
      </c>
      <c r="S33" s="338"/>
      <c r="T33" s="338"/>
      <c r="U33" s="338"/>
      <c r="V33" s="338"/>
    </row>
    <row r="34" spans="8:22">
      <c r="H34" s="333" t="s">
        <v>380</v>
      </c>
      <c r="I34" s="333"/>
      <c r="J34" s="333" t="s">
        <v>123</v>
      </c>
      <c r="K34" s="337">
        <v>1E-4</v>
      </c>
      <c r="L34" s="337">
        <v>1E-4</v>
      </c>
      <c r="M34" s="337">
        <v>1E-4</v>
      </c>
      <c r="N34" s="337">
        <v>1E-4</v>
      </c>
      <c r="O34" s="337">
        <v>1E-4</v>
      </c>
      <c r="P34" s="337">
        <v>1E-4</v>
      </c>
      <c r="Q34" s="337">
        <v>1E-4</v>
      </c>
      <c r="R34" s="337">
        <v>1E-4</v>
      </c>
      <c r="S34" s="337"/>
      <c r="T34" s="337"/>
      <c r="U34" s="337"/>
      <c r="V34" s="337"/>
    </row>
    <row r="35" spans="8:22">
      <c r="H35" s="333" t="s">
        <v>381</v>
      </c>
      <c r="I35" s="333"/>
      <c r="J35" s="333" t="s">
        <v>183</v>
      </c>
      <c r="K35" s="337">
        <v>1E-4</v>
      </c>
      <c r="L35" s="337">
        <v>1E-4</v>
      </c>
      <c r="M35" s="337">
        <v>1E-4</v>
      </c>
      <c r="N35" s="337">
        <v>1E-4</v>
      </c>
      <c r="O35" s="337">
        <v>1E-4</v>
      </c>
      <c r="P35" s="337">
        <v>1E-4</v>
      </c>
      <c r="Q35" s="337">
        <v>1E-4</v>
      </c>
      <c r="R35" s="337">
        <v>1E-4</v>
      </c>
      <c r="S35" s="338">
        <v>50</v>
      </c>
      <c r="T35" s="338">
        <v>51</v>
      </c>
      <c r="U35" s="338"/>
      <c r="V35" s="338"/>
    </row>
    <row r="36" spans="8:22">
      <c r="H36" s="99" t="s">
        <v>382</v>
      </c>
      <c r="J36" s="99" t="s">
        <v>347</v>
      </c>
      <c r="K36" s="246">
        <v>6.6550808993064008</v>
      </c>
      <c r="L36" s="246">
        <v>6.7003541404812692</v>
      </c>
      <c r="M36" s="246">
        <v>6.7349271277833678</v>
      </c>
      <c r="N36" s="246">
        <v>6.7867456334364071</v>
      </c>
      <c r="O36" s="246">
        <v>6.7867456334364071</v>
      </c>
      <c r="P36" s="246">
        <v>6.7867456334364071</v>
      </c>
      <c r="Q36" s="246">
        <v>6.7867456334364071</v>
      </c>
      <c r="R36" s="246">
        <v>6.7867456334364071</v>
      </c>
      <c r="S36" s="99"/>
      <c r="T36" s="99"/>
    </row>
  </sheetData>
  <pageMargins left="0.75" right="0.75" top="1" bottom="1" header="0.5" footer="0.5"/>
  <pageSetup orientation="portrait" horizontalDpi="4294967292"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zoomScale="70" zoomScaleNormal="70" workbookViewId="0">
      <selection activeCell="D8" sqref="D8"/>
    </sheetView>
  </sheetViews>
  <sheetFormatPr defaultColWidth="20.85546875" defaultRowHeight="18" customHeight="1"/>
  <cols>
    <col min="1" max="4" width="20.85546875" style="427"/>
    <col min="5" max="5" width="45.7109375" style="427" bestFit="1" customWidth="1"/>
    <col min="6" max="6" width="20.85546875" style="427"/>
    <col min="7" max="8" width="45.7109375" style="427" bestFit="1" customWidth="1"/>
    <col min="9" max="9" width="82.7109375" style="427" bestFit="1" customWidth="1"/>
    <col min="10" max="10" width="62.42578125" style="427" bestFit="1" customWidth="1"/>
    <col min="11" max="11" width="20.140625" style="427" bestFit="1" customWidth="1"/>
    <col min="12" max="12" width="19.42578125" style="427" bestFit="1" customWidth="1"/>
    <col min="13" max="13" width="25.28515625" style="427" bestFit="1" customWidth="1"/>
    <col min="14" max="14" width="20.140625" style="427" bestFit="1" customWidth="1"/>
    <col min="15" max="15" width="19.42578125" style="427" bestFit="1" customWidth="1"/>
    <col min="16" max="16384" width="20.85546875" style="427"/>
  </cols>
  <sheetData>
    <row r="1" spans="1:34" ht="18" customHeight="1">
      <c r="B1" s="427" t="s">
        <v>575</v>
      </c>
      <c r="E1" s="427" t="s">
        <v>576</v>
      </c>
    </row>
    <row r="4" spans="1:34" ht="18" customHeight="1">
      <c r="B4" s="428" t="s">
        <v>14</v>
      </c>
      <c r="C4" s="428"/>
      <c r="D4" s="323"/>
      <c r="E4" s="323"/>
      <c r="F4" s="323"/>
      <c r="G4" s="323"/>
      <c r="H4" s="323"/>
      <c r="I4" s="323"/>
      <c r="J4" s="323"/>
    </row>
    <row r="5" spans="1:34" ht="18" customHeight="1">
      <c r="B5" s="429" t="s">
        <v>7</v>
      </c>
      <c r="C5" s="430" t="s">
        <v>30</v>
      </c>
      <c r="D5" s="430" t="s">
        <v>0</v>
      </c>
      <c r="E5" s="430" t="s">
        <v>725</v>
      </c>
      <c r="F5" s="430" t="s">
        <v>726</v>
      </c>
      <c r="G5" s="430" t="s">
        <v>3</v>
      </c>
      <c r="H5" s="429" t="s">
        <v>729</v>
      </c>
      <c r="I5" s="429" t="s">
        <v>4</v>
      </c>
      <c r="J5" s="429" t="s">
        <v>8</v>
      </c>
      <c r="K5" s="429" t="s">
        <v>9</v>
      </c>
      <c r="L5" s="429" t="s">
        <v>10</v>
      </c>
      <c r="M5" s="429" t="s">
        <v>12</v>
      </c>
    </row>
    <row r="6" spans="1:34" ht="18" customHeight="1" thickBot="1">
      <c r="B6" s="431" t="s">
        <v>37</v>
      </c>
      <c r="C6" s="431" t="s">
        <v>31</v>
      </c>
      <c r="D6" s="431" t="s">
        <v>26</v>
      </c>
      <c r="E6" s="431"/>
      <c r="F6" s="431"/>
      <c r="G6" s="431"/>
      <c r="H6" s="431" t="s">
        <v>27</v>
      </c>
      <c r="I6" s="431" t="s">
        <v>4</v>
      </c>
      <c r="J6" s="431" t="s">
        <v>40</v>
      </c>
      <c r="K6" s="431" t="s">
        <v>41</v>
      </c>
      <c r="L6" s="431" t="s">
        <v>28</v>
      </c>
      <c r="M6" s="431" t="s">
        <v>29</v>
      </c>
    </row>
    <row r="7" spans="1:34" ht="18" customHeight="1">
      <c r="B7" s="323" t="s">
        <v>65</v>
      </c>
      <c r="C7" s="323"/>
      <c r="D7" s="323" t="s">
        <v>577</v>
      </c>
      <c r="E7" s="427" t="s">
        <v>171</v>
      </c>
      <c r="F7" s="525"/>
      <c r="G7" s="525" t="str">
        <f xml:space="preserve"> _xlfn.CONCAT(E7, " -:- ", F7 )</f>
        <v xml:space="preserve">Wood -:- </v>
      </c>
      <c r="H7" s="427" t="s">
        <v>578</v>
      </c>
      <c r="I7" s="427" t="s">
        <v>69</v>
      </c>
      <c r="J7" s="427" t="s">
        <v>463</v>
      </c>
      <c r="K7" s="323"/>
      <c r="L7" s="323"/>
      <c r="M7" s="323"/>
    </row>
    <row r="8" spans="1:34" ht="18" customHeight="1">
      <c r="D8" s="427" t="s">
        <v>579</v>
      </c>
      <c r="E8" s="427" t="s">
        <v>580</v>
      </c>
      <c r="F8" s="525"/>
      <c r="G8" s="525" t="str">
        <f t="shared" ref="G8:G17" si="0" xml:space="preserve"> _xlfn.CONCAT(E8, " -:- ", F8 )</f>
        <v xml:space="preserve">Agricultural wastes (straws, stover, vegetable culls) -:- </v>
      </c>
      <c r="H8" s="427" t="s">
        <v>580</v>
      </c>
      <c r="I8" s="427" t="s">
        <v>69</v>
      </c>
      <c r="J8" s="427" t="s">
        <v>463</v>
      </c>
    </row>
    <row r="9" spans="1:34" ht="18" customHeight="1">
      <c r="D9" s="427" t="s">
        <v>581</v>
      </c>
      <c r="E9" s="427" t="s">
        <v>800</v>
      </c>
      <c r="F9" s="525"/>
      <c r="G9" s="525" t="str">
        <f t="shared" si="0"/>
        <v xml:space="preserve">Waste Incineration -:- </v>
      </c>
      <c r="H9" s="427" t="s">
        <v>582</v>
      </c>
      <c r="I9" s="427" t="s">
        <v>69</v>
      </c>
      <c r="J9" s="427" t="s">
        <v>463</v>
      </c>
      <c r="K9" s="432" t="s">
        <v>92</v>
      </c>
    </row>
    <row r="10" spans="1:34" ht="18" customHeight="1">
      <c r="D10" s="427" t="s">
        <v>583</v>
      </c>
      <c r="E10" s="427" t="s">
        <v>584</v>
      </c>
      <c r="F10" s="525"/>
      <c r="G10" s="525" t="str">
        <f t="shared" si="0"/>
        <v xml:space="preserve">Animal manure -:- </v>
      </c>
      <c r="H10" s="427" t="s">
        <v>584</v>
      </c>
      <c r="I10" s="427" t="s">
        <v>69</v>
      </c>
      <c r="J10" s="427" t="s">
        <v>463</v>
      </c>
    </row>
    <row r="11" spans="1:34" ht="18" customHeight="1">
      <c r="D11" s="427" t="s">
        <v>585</v>
      </c>
      <c r="E11" s="427" t="s">
        <v>586</v>
      </c>
      <c r="F11" s="525"/>
      <c r="G11" s="525" t="str">
        <f t="shared" si="0"/>
        <v xml:space="preserve">Oil wastes -:- </v>
      </c>
      <c r="H11" s="427" t="s">
        <v>586</v>
      </c>
      <c r="I11" s="427" t="s">
        <v>69</v>
      </c>
      <c r="J11" s="427" t="s">
        <v>463</v>
      </c>
      <c r="AE11" s="320" t="s">
        <v>587</v>
      </c>
      <c r="AF11" s="320"/>
      <c r="AG11" s="320" t="s">
        <v>588</v>
      </c>
      <c r="AH11" s="320">
        <v>288</v>
      </c>
    </row>
    <row r="12" spans="1:34" ht="18" customHeight="1">
      <c r="D12" s="427" t="s">
        <v>589</v>
      </c>
      <c r="E12" s="427" t="s">
        <v>171</v>
      </c>
      <c r="F12" s="525"/>
      <c r="G12" s="525" t="str">
        <f t="shared" si="0"/>
        <v xml:space="preserve">Wood -:- </v>
      </c>
      <c r="H12" s="427" t="s">
        <v>590</v>
      </c>
      <c r="I12" s="427" t="s">
        <v>69</v>
      </c>
      <c r="J12" s="427" t="s">
        <v>463</v>
      </c>
      <c r="Y12" s="427" t="s">
        <v>591</v>
      </c>
      <c r="AE12" s="320"/>
      <c r="AF12" s="320"/>
      <c r="AG12" s="320" t="s">
        <v>588</v>
      </c>
      <c r="AH12" s="320">
        <v>256</v>
      </c>
    </row>
    <row r="13" spans="1:34" ht="18" customHeight="1">
      <c r="A13" s="320"/>
      <c r="D13" s="427" t="s">
        <v>592</v>
      </c>
      <c r="E13" s="427" t="s">
        <v>593</v>
      </c>
      <c r="F13" s="525"/>
      <c r="G13" s="525" t="str">
        <f t="shared" si="0"/>
        <v xml:space="preserve">Biodiesel -:- </v>
      </c>
      <c r="H13" s="427" t="s">
        <v>593</v>
      </c>
      <c r="I13" s="427" t="s">
        <v>69</v>
      </c>
      <c r="J13" s="427" t="s">
        <v>463</v>
      </c>
      <c r="AE13" s="320"/>
      <c r="AF13" s="320"/>
      <c r="AG13" s="320" t="s">
        <v>588</v>
      </c>
      <c r="AH13" s="320">
        <v>2139</v>
      </c>
    </row>
    <row r="14" spans="1:34" ht="18" customHeight="1">
      <c r="A14" s="320"/>
      <c r="D14" s="427" t="s">
        <v>182</v>
      </c>
      <c r="E14" s="427" t="s">
        <v>171</v>
      </c>
      <c r="F14" s="525"/>
      <c r="G14" s="525" t="str">
        <f t="shared" si="0"/>
        <v xml:space="preserve">Wood -:- </v>
      </c>
      <c r="H14" s="427" t="s">
        <v>594</v>
      </c>
      <c r="I14" s="427" t="s">
        <v>69</v>
      </c>
      <c r="J14" s="427" t="s">
        <v>463</v>
      </c>
      <c r="K14" s="427" t="s">
        <v>92</v>
      </c>
      <c r="Y14" s="427" t="s">
        <v>595</v>
      </c>
      <c r="Z14" s="433">
        <f>80%</f>
        <v>0.8</v>
      </c>
      <c r="AE14" s="320"/>
      <c r="AF14" s="320"/>
      <c r="AG14" s="320" t="s">
        <v>588</v>
      </c>
      <c r="AH14" s="320">
        <v>373</v>
      </c>
    </row>
    <row r="15" spans="1:34" ht="18" customHeight="1">
      <c r="A15" s="320"/>
      <c r="D15" s="427" t="s">
        <v>675</v>
      </c>
      <c r="E15" s="427" t="s">
        <v>783</v>
      </c>
      <c r="F15" s="525"/>
      <c r="G15" s="525" t="str">
        <f t="shared" si="0"/>
        <v xml:space="preserve">Drop-In Diesel -:- </v>
      </c>
      <c r="H15" s="427" t="s">
        <v>678</v>
      </c>
      <c r="I15" s="427" t="s">
        <v>69</v>
      </c>
      <c r="J15" s="427" t="s">
        <v>463</v>
      </c>
      <c r="Y15" s="427" t="s">
        <v>596</v>
      </c>
      <c r="Z15" s="433">
        <v>0.2</v>
      </c>
      <c r="AE15" s="320"/>
      <c r="AF15" s="320"/>
      <c r="AG15" s="320" t="s">
        <v>588</v>
      </c>
      <c r="AH15" s="320">
        <v>267</v>
      </c>
    </row>
    <row r="16" spans="1:34" ht="18" customHeight="1">
      <c r="D16" s="427" t="s">
        <v>676</v>
      </c>
      <c r="E16" s="427" t="s">
        <v>784</v>
      </c>
      <c r="F16" s="525"/>
      <c r="G16" s="525" t="str">
        <f t="shared" si="0"/>
        <v xml:space="preserve">Drop-In Jet -:- </v>
      </c>
      <c r="H16" s="427" t="s">
        <v>679</v>
      </c>
      <c r="I16" s="427" t="s">
        <v>69</v>
      </c>
      <c r="J16" s="427" t="s">
        <v>463</v>
      </c>
      <c r="AE16" s="320"/>
      <c r="AF16" s="320"/>
      <c r="AG16" s="320" t="s">
        <v>596</v>
      </c>
      <c r="AH16" s="320">
        <v>316</v>
      </c>
    </row>
    <row r="17" spans="2:34" ht="18" customHeight="1">
      <c r="D17" s="427" t="s">
        <v>687</v>
      </c>
      <c r="E17" s="529" t="s">
        <v>171</v>
      </c>
      <c r="F17" s="525"/>
      <c r="G17" s="525" t="str">
        <f t="shared" si="0"/>
        <v xml:space="preserve">Wood -:- </v>
      </c>
      <c r="H17" s="427" t="s">
        <v>691</v>
      </c>
      <c r="I17" s="427" t="s">
        <v>69</v>
      </c>
      <c r="J17" s="427" t="s">
        <v>463</v>
      </c>
      <c r="Y17" s="427" t="s">
        <v>597</v>
      </c>
      <c r="Z17" s="427">
        <v>66.489999999999995</v>
      </c>
      <c r="AE17" s="320"/>
      <c r="AF17" s="320"/>
      <c r="AG17" s="320" t="s">
        <v>596</v>
      </c>
      <c r="AH17" s="320">
        <v>73</v>
      </c>
    </row>
    <row r="18" spans="2:34" ht="18" customHeight="1">
      <c r="AE18" s="320"/>
      <c r="AF18" s="320"/>
      <c r="AG18" s="320" t="s">
        <v>596</v>
      </c>
      <c r="AH18" s="320">
        <v>149</v>
      </c>
    </row>
    <row r="19" spans="2:34" ht="18" customHeight="1">
      <c r="B19" s="428" t="s">
        <v>15</v>
      </c>
      <c r="C19" s="428"/>
      <c r="D19" s="323"/>
      <c r="E19" s="323"/>
      <c r="F19" s="323"/>
      <c r="G19" s="323"/>
      <c r="H19" s="323"/>
      <c r="I19" s="323"/>
      <c r="J19" s="323"/>
      <c r="Y19" s="434"/>
      <c r="Z19" s="434" t="s">
        <v>69</v>
      </c>
      <c r="AA19" s="427" t="s">
        <v>69</v>
      </c>
      <c r="AB19" s="434" t="s">
        <v>69</v>
      </c>
      <c r="AC19" s="434" t="s">
        <v>69</v>
      </c>
      <c r="AE19" s="320"/>
      <c r="AF19" s="320"/>
      <c r="AG19" s="320" t="s">
        <v>596</v>
      </c>
      <c r="AH19" s="320">
        <v>263</v>
      </c>
    </row>
    <row r="20" spans="2:34" ht="18" customHeight="1">
      <c r="B20" s="429" t="s">
        <v>11</v>
      </c>
      <c r="C20" s="430" t="s">
        <v>30</v>
      </c>
      <c r="D20" s="430" t="s">
        <v>1</v>
      </c>
      <c r="E20" s="430" t="s">
        <v>723</v>
      </c>
      <c r="F20" s="430" t="s">
        <v>724</v>
      </c>
      <c r="G20" s="430" t="s">
        <v>730</v>
      </c>
      <c r="H20" s="430" t="s">
        <v>725</v>
      </c>
      <c r="I20" s="430" t="s">
        <v>2</v>
      </c>
      <c r="J20" s="429" t="s">
        <v>731</v>
      </c>
      <c r="K20" s="429" t="s">
        <v>16</v>
      </c>
      <c r="L20" s="429" t="s">
        <v>17</v>
      </c>
      <c r="M20" s="429" t="s">
        <v>18</v>
      </c>
      <c r="N20" s="429" t="s">
        <v>19</v>
      </c>
      <c r="O20" s="429" t="s">
        <v>20</v>
      </c>
      <c r="Y20" s="434" t="s">
        <v>598</v>
      </c>
      <c r="Z20" s="434">
        <v>2005</v>
      </c>
      <c r="AA20" s="427">
        <v>2015</v>
      </c>
      <c r="AB20" s="434">
        <v>2030</v>
      </c>
      <c r="AC20" s="434">
        <v>2050</v>
      </c>
      <c r="AE20" s="320"/>
      <c r="AF20" s="320"/>
      <c r="AG20" s="320" t="s">
        <v>154</v>
      </c>
      <c r="AH20" s="320">
        <f>SUM(AH11:AH19)</f>
        <v>4124</v>
      </c>
    </row>
    <row r="21" spans="2:34" ht="18" customHeight="1" thickBot="1">
      <c r="B21" s="431" t="s">
        <v>38</v>
      </c>
      <c r="C21" s="431" t="s">
        <v>31</v>
      </c>
      <c r="D21" s="431" t="s">
        <v>21</v>
      </c>
      <c r="E21" s="431"/>
      <c r="F21" s="431"/>
      <c r="G21" s="431"/>
      <c r="H21" s="431"/>
      <c r="I21" s="431"/>
      <c r="J21" s="431" t="s">
        <v>22</v>
      </c>
      <c r="K21" s="431" t="s">
        <v>23</v>
      </c>
      <c r="L21" s="431" t="s">
        <v>24</v>
      </c>
      <c r="M21" s="431" t="s">
        <v>43</v>
      </c>
      <c r="N21" s="431" t="s">
        <v>42</v>
      </c>
      <c r="O21" s="431" t="s">
        <v>25</v>
      </c>
      <c r="Y21" s="434" t="s">
        <v>599</v>
      </c>
      <c r="Z21" s="434">
        <v>18.3</v>
      </c>
      <c r="AA21" s="427">
        <f>+(Z21+AB21)/2</f>
        <v>30.65</v>
      </c>
      <c r="AB21" s="434">
        <v>43</v>
      </c>
      <c r="AC21" s="434">
        <v>36.9</v>
      </c>
      <c r="AE21" s="320"/>
      <c r="AF21" s="320"/>
      <c r="AG21" s="320"/>
      <c r="AH21" s="320"/>
    </row>
    <row r="22" spans="2:34" ht="18" customHeight="1" thickBot="1">
      <c r="B22" s="431" t="s">
        <v>73</v>
      </c>
      <c r="C22" s="431"/>
      <c r="D22" s="431"/>
      <c r="E22" s="431"/>
      <c r="F22" s="431"/>
      <c r="G22" s="431"/>
      <c r="H22" s="431"/>
      <c r="I22" s="431"/>
      <c r="J22" s="431"/>
      <c r="K22" s="431"/>
      <c r="L22" s="431"/>
      <c r="M22" s="431"/>
      <c r="N22" s="431"/>
      <c r="O22" s="431"/>
      <c r="Y22" s="434" t="s">
        <v>600</v>
      </c>
      <c r="Z22" s="434">
        <v>8.8000000000000007</v>
      </c>
      <c r="AA22" s="427">
        <f t="shared" ref="AA22:AA36" si="1">+(Z22+AB22)/2</f>
        <v>10.100000000000001</v>
      </c>
      <c r="AB22" s="434">
        <v>11.4</v>
      </c>
      <c r="AC22" s="434">
        <v>23</v>
      </c>
      <c r="AE22" s="320"/>
      <c r="AF22" s="320"/>
      <c r="AG22" s="435" t="s">
        <v>588</v>
      </c>
      <c r="AH22" s="435">
        <f>SUM(AH11:AH15)/AH20</f>
        <v>0.80577109602327834</v>
      </c>
    </row>
    <row r="23" spans="2:34" ht="18" customHeight="1">
      <c r="B23" s="323" t="str">
        <f>[3]EB1!$B$5</f>
        <v>MIN</v>
      </c>
      <c r="C23" s="323"/>
      <c r="D23" s="323" t="str">
        <f>+B51</f>
        <v>MINWODWST00</v>
      </c>
      <c r="E23" s="103" t="s">
        <v>727</v>
      </c>
      <c r="F23" s="103" t="s">
        <v>728</v>
      </c>
      <c r="G23" s="323"/>
      <c r="H23" s="322" t="s">
        <v>601</v>
      </c>
      <c r="I23" s="525" t="str">
        <f t="shared" ref="I23:I45" si="2" xml:space="preserve"> _xlfn.CONCAT( E23, " -:- ", F23, " -:- ", G23, " -:- ", H23)</f>
        <v>Primary Fuel Supply -:- Biomass/Biofuels -:-  -:- Residual Woody Biomass</v>
      </c>
      <c r="J23" s="322" t="s">
        <v>601</v>
      </c>
      <c r="K23" s="323" t="str">
        <f t="shared" ref="K23:K43" si="3">$I$7</f>
        <v>PJ</v>
      </c>
      <c r="L23" s="323" t="str">
        <f t="shared" ref="L23:L32" si="4">$I$7&amp;"a"</f>
        <v>PJa</v>
      </c>
      <c r="M23" s="323"/>
      <c r="N23" s="323"/>
      <c r="O23" s="323"/>
      <c r="Y23" s="434" t="s">
        <v>602</v>
      </c>
      <c r="Z23" s="434">
        <v>4.4000000000000004</v>
      </c>
      <c r="AA23" s="427">
        <f t="shared" si="1"/>
        <v>3.5500000000000003</v>
      </c>
      <c r="AB23" s="434">
        <v>2.7</v>
      </c>
      <c r="AC23" s="434">
        <v>3.6</v>
      </c>
      <c r="AE23" s="320"/>
      <c r="AF23" s="320"/>
      <c r="AG23" s="435" t="s">
        <v>596</v>
      </c>
      <c r="AH23" s="435">
        <f>SUM(AH16:AH19)/AH20</f>
        <v>0.19422890397672163</v>
      </c>
    </row>
    <row r="24" spans="2:34" ht="18" customHeight="1">
      <c r="B24" s="323" t="str">
        <f>[3]EB1!$B$5</f>
        <v>MIN</v>
      </c>
      <c r="C24" s="323"/>
      <c r="D24" s="323" t="str">
        <f>+B52</f>
        <v>MINWODWST01</v>
      </c>
      <c r="E24" s="103" t="s">
        <v>727</v>
      </c>
      <c r="F24" s="103" t="s">
        <v>728</v>
      </c>
      <c r="G24" s="323"/>
      <c r="H24" s="322" t="s">
        <v>603</v>
      </c>
      <c r="I24" s="525" t="str">
        <f t="shared" si="2"/>
        <v>Primary Fuel Supply -:- Biomass/Biofuels -:-  -:- Purpose Grown Forests</v>
      </c>
      <c r="J24" s="322" t="s">
        <v>603</v>
      </c>
      <c r="K24" s="323" t="str">
        <f t="shared" si="3"/>
        <v>PJ</v>
      </c>
      <c r="L24" s="323" t="str">
        <f t="shared" si="4"/>
        <v>PJa</v>
      </c>
      <c r="M24" s="323"/>
      <c r="N24" s="323"/>
      <c r="O24" s="323"/>
      <c r="Y24" s="434" t="s">
        <v>604</v>
      </c>
      <c r="Z24" s="434">
        <v>0.4</v>
      </c>
      <c r="AA24" s="427">
        <f t="shared" si="1"/>
        <v>0.4</v>
      </c>
      <c r="AB24" s="434">
        <v>0.4</v>
      </c>
      <c r="AC24" s="434">
        <v>0.4</v>
      </c>
      <c r="AE24" s="320"/>
      <c r="AF24" s="320"/>
      <c r="AG24" s="320"/>
      <c r="AH24" s="320"/>
    </row>
    <row r="25" spans="2:34" ht="18" customHeight="1">
      <c r="B25" s="323" t="str">
        <f>[3]EB1!$B$5</f>
        <v>MIN</v>
      </c>
      <c r="C25" s="323"/>
      <c r="D25" s="323" t="str">
        <f t="shared" ref="D25:D31" si="5">+B54</f>
        <v>MINAGRWST00</v>
      </c>
      <c r="E25" s="103" t="s">
        <v>727</v>
      </c>
      <c r="F25" s="103" t="s">
        <v>728</v>
      </c>
      <c r="G25" s="323"/>
      <c r="H25" s="322" t="s">
        <v>605</v>
      </c>
      <c r="I25" s="525" t="str">
        <f t="shared" si="2"/>
        <v>Primary Fuel Supply -:- Biomass/Biofuels -:-  -:- Straw &amp; Stover</v>
      </c>
      <c r="J25" s="322" t="s">
        <v>605</v>
      </c>
      <c r="K25" s="323" t="str">
        <f t="shared" si="3"/>
        <v>PJ</v>
      </c>
      <c r="L25" s="323" t="str">
        <f t="shared" si="4"/>
        <v>PJa</v>
      </c>
      <c r="M25" s="323"/>
      <c r="N25" s="323"/>
      <c r="O25" s="323"/>
      <c r="Y25" s="434" t="s">
        <v>606</v>
      </c>
      <c r="Z25" s="434">
        <v>9.1</v>
      </c>
      <c r="AA25" s="427">
        <f t="shared" si="1"/>
        <v>9.1</v>
      </c>
      <c r="AB25" s="434">
        <v>9.1</v>
      </c>
      <c r="AC25" s="434">
        <v>9.1</v>
      </c>
      <c r="AE25" s="320" t="s">
        <v>607</v>
      </c>
      <c r="AF25" s="320"/>
      <c r="AG25" s="320"/>
      <c r="AH25" s="320"/>
    </row>
    <row r="26" spans="2:34" ht="18" customHeight="1">
      <c r="B26" s="323" t="str">
        <f>[3]EB1!$B$5</f>
        <v>MIN</v>
      </c>
      <c r="C26" s="323"/>
      <c r="D26" s="323" t="str">
        <f t="shared" si="5"/>
        <v>MINAGRWST01</v>
      </c>
      <c r="E26" s="103" t="s">
        <v>727</v>
      </c>
      <c r="F26" s="103" t="s">
        <v>728</v>
      </c>
      <c r="G26" s="323"/>
      <c r="H26" s="322" t="s">
        <v>608</v>
      </c>
      <c r="I26" s="525" t="str">
        <f t="shared" si="2"/>
        <v>Primary Fuel Supply -:- Biomass/Biofuels -:-  -:- Fruit and vegetables culls</v>
      </c>
      <c r="J26" s="322" t="s">
        <v>608</v>
      </c>
      <c r="K26" s="323" t="str">
        <f t="shared" si="3"/>
        <v>PJ</v>
      </c>
      <c r="L26" s="323" t="str">
        <f t="shared" si="4"/>
        <v>PJa</v>
      </c>
      <c r="M26" s="323"/>
      <c r="N26" s="323"/>
      <c r="O26" s="323"/>
      <c r="Y26" s="434" t="s">
        <v>609</v>
      </c>
      <c r="Z26" s="434">
        <v>3.8</v>
      </c>
      <c r="AA26" s="427">
        <f t="shared" si="1"/>
        <v>3.8</v>
      </c>
      <c r="AB26" s="434">
        <v>3.8</v>
      </c>
      <c r="AC26" s="434">
        <v>3.9</v>
      </c>
      <c r="AE26" s="320" t="s">
        <v>610</v>
      </c>
      <c r="AF26" s="320"/>
      <c r="AG26" s="320" t="s">
        <v>588</v>
      </c>
      <c r="AH26" s="320">
        <v>56650</v>
      </c>
    </row>
    <row r="27" spans="2:34" ht="18" customHeight="1">
      <c r="B27" s="323" t="str">
        <f>[3]EB1!$B$5</f>
        <v>MIN</v>
      </c>
      <c r="D27" s="427" t="str">
        <f t="shared" si="5"/>
        <v>MINMNCWST00</v>
      </c>
      <c r="E27" s="103" t="s">
        <v>727</v>
      </c>
      <c r="F27" s="103" t="s">
        <v>728</v>
      </c>
      <c r="H27" s="322" t="s">
        <v>611</v>
      </c>
      <c r="I27" s="525" t="str">
        <f t="shared" si="2"/>
        <v>Primary Fuel Supply -:- Biomass/Biofuels -:-  -:- Municipal Solid Waste</v>
      </c>
      <c r="J27" s="322" t="s">
        <v>611</v>
      </c>
      <c r="K27" s="323" t="str">
        <f t="shared" si="3"/>
        <v>PJ</v>
      </c>
      <c r="L27" s="323" t="str">
        <f t="shared" si="4"/>
        <v>PJa</v>
      </c>
      <c r="Y27" s="434" t="s">
        <v>612</v>
      </c>
      <c r="Z27" s="434">
        <v>1.5</v>
      </c>
      <c r="AA27" s="427">
        <f t="shared" si="1"/>
        <v>1.5</v>
      </c>
      <c r="AB27" s="434">
        <v>1.5</v>
      </c>
      <c r="AC27" s="434">
        <v>1.6</v>
      </c>
      <c r="AE27" s="320"/>
      <c r="AF27" s="320"/>
      <c r="AG27" s="320" t="s">
        <v>596</v>
      </c>
      <c r="AH27" s="320">
        <v>40400</v>
      </c>
    </row>
    <row r="28" spans="2:34" ht="18" customHeight="1">
      <c r="B28" s="323" t="str">
        <f>+B27</f>
        <v>MIN</v>
      </c>
      <c r="D28" s="427" t="str">
        <f t="shared" si="5"/>
        <v>MINANMMNR00</v>
      </c>
      <c r="E28" s="103" t="s">
        <v>727</v>
      </c>
      <c r="F28" s="103" t="s">
        <v>728</v>
      </c>
      <c r="H28" s="322" t="s">
        <v>613</v>
      </c>
      <c r="I28" s="525" t="str">
        <f t="shared" si="2"/>
        <v>Primary Fuel Supply -:- Biomass/Biofuels -:-  -:- Animal Manure</v>
      </c>
      <c r="J28" s="322" t="s">
        <v>613</v>
      </c>
      <c r="K28" s="323" t="str">
        <f t="shared" si="3"/>
        <v>PJ</v>
      </c>
      <c r="L28" s="323" t="str">
        <f t="shared" si="4"/>
        <v>PJa</v>
      </c>
      <c r="Y28" s="434" t="s">
        <v>614</v>
      </c>
      <c r="Z28" s="434">
        <v>0.9</v>
      </c>
      <c r="AA28" s="427">
        <f t="shared" si="1"/>
        <v>1</v>
      </c>
      <c r="AB28" s="434">
        <v>1.1000000000000001</v>
      </c>
      <c r="AC28" s="434">
        <v>1.2</v>
      </c>
      <c r="AE28" s="320"/>
      <c r="AF28" s="320"/>
      <c r="AG28" s="320" t="s">
        <v>154</v>
      </c>
      <c r="AH28" s="320">
        <f>SUM(AH26:AH27)</f>
        <v>97050</v>
      </c>
    </row>
    <row r="29" spans="2:34" ht="18" customHeight="1">
      <c r="B29" s="323" t="str">
        <f>[3]EB1!$B$5</f>
        <v>MIN</v>
      </c>
      <c r="D29" s="427" t="str">
        <f t="shared" si="5"/>
        <v>MINOILWST00</v>
      </c>
      <c r="E29" s="103" t="s">
        <v>727</v>
      </c>
      <c r="F29" s="103" t="s">
        <v>728</v>
      </c>
      <c r="H29" s="322" t="s">
        <v>615</v>
      </c>
      <c r="I29" s="525" t="str">
        <f t="shared" si="2"/>
        <v>Primary Fuel Supply -:- Biomass/Biofuels -:-  -:- Waste Oil</v>
      </c>
      <c r="J29" s="322" t="s">
        <v>615</v>
      </c>
      <c r="K29" s="323" t="str">
        <f t="shared" si="3"/>
        <v>PJ</v>
      </c>
      <c r="L29" s="323" t="str">
        <f t="shared" si="4"/>
        <v>PJa</v>
      </c>
      <c r="M29" s="432"/>
      <c r="U29" s="427" t="s">
        <v>692</v>
      </c>
      <c r="Y29" s="434" t="s">
        <v>616</v>
      </c>
      <c r="Z29" s="434">
        <v>2.8</v>
      </c>
      <c r="AA29" s="427">
        <f t="shared" si="1"/>
        <v>2.8499999999999996</v>
      </c>
      <c r="AB29" s="434">
        <v>2.9</v>
      </c>
      <c r="AC29" s="434">
        <v>2.9</v>
      </c>
      <c r="AE29" s="320"/>
      <c r="AF29" s="320"/>
      <c r="AG29" s="320"/>
      <c r="AH29" s="320"/>
    </row>
    <row r="30" spans="2:34" ht="18" customHeight="1">
      <c r="B30" s="323" t="str">
        <f>[3]EB1!$B$5</f>
        <v>MIN</v>
      </c>
      <c r="D30" s="427" t="str">
        <f t="shared" si="5"/>
        <v>MINOILWST01</v>
      </c>
      <c r="E30" s="103" t="s">
        <v>727</v>
      </c>
      <c r="F30" s="103" t="s">
        <v>728</v>
      </c>
      <c r="H30" s="322" t="s">
        <v>617</v>
      </c>
      <c r="I30" s="525" t="str">
        <f t="shared" si="2"/>
        <v>Primary Fuel Supply -:- Biomass/Biofuels -:-  -:- Tallow Waste</v>
      </c>
      <c r="J30" s="322" t="s">
        <v>617</v>
      </c>
      <c r="K30" s="323" t="str">
        <f t="shared" si="3"/>
        <v>PJ</v>
      </c>
      <c r="L30" s="323" t="str">
        <f t="shared" si="4"/>
        <v>PJa</v>
      </c>
      <c r="U30" s="427" t="s">
        <v>693</v>
      </c>
      <c r="Y30" s="434" t="s">
        <v>618</v>
      </c>
      <c r="Z30" s="434">
        <v>1.5</v>
      </c>
      <c r="AA30" s="427">
        <f t="shared" si="1"/>
        <v>1.5</v>
      </c>
      <c r="AB30" s="434">
        <v>1.5</v>
      </c>
      <c r="AC30" s="434">
        <v>1.6</v>
      </c>
      <c r="AE30" s="320"/>
      <c r="AF30" s="320"/>
      <c r="AG30" s="435" t="s">
        <v>588</v>
      </c>
      <c r="AH30" s="435">
        <f>AH26/AH28</f>
        <v>0.58371973209685724</v>
      </c>
    </row>
    <row r="31" spans="2:34" ht="18" customHeight="1">
      <c r="B31" s="323" t="str">
        <f>[3]EB1!$B$5</f>
        <v>MIN</v>
      </c>
      <c r="D31" s="427" t="str">
        <f t="shared" si="5"/>
        <v>MINWODSUPCUR00</v>
      </c>
      <c r="E31" s="103" t="s">
        <v>727</v>
      </c>
      <c r="F31" s="103" t="s">
        <v>728</v>
      </c>
      <c r="H31" s="323" t="s">
        <v>619</v>
      </c>
      <c r="I31" s="525" t="str">
        <f t="shared" si="2"/>
        <v>Primary Fuel Supply -:- Biomass/Biofuels -:-  -:- Domestic supply of current wood in use</v>
      </c>
      <c r="J31" s="323" t="s">
        <v>619</v>
      </c>
      <c r="K31" s="323" t="str">
        <f t="shared" si="3"/>
        <v>PJ</v>
      </c>
      <c r="L31" s="323" t="str">
        <f t="shared" si="4"/>
        <v>PJa</v>
      </c>
      <c r="U31" s="427" t="s">
        <v>30</v>
      </c>
      <c r="V31" s="427" t="s">
        <v>694</v>
      </c>
      <c r="W31" s="427">
        <v>2018</v>
      </c>
      <c r="Y31" s="434" t="s">
        <v>620</v>
      </c>
      <c r="Z31" s="434">
        <v>0.1</v>
      </c>
      <c r="AA31" s="427">
        <f t="shared" si="1"/>
        <v>0.1</v>
      </c>
      <c r="AB31" s="434">
        <v>0.1</v>
      </c>
      <c r="AC31" s="434">
        <v>0.1</v>
      </c>
      <c r="AE31" s="320"/>
      <c r="AF31" s="320"/>
      <c r="AG31" s="435" t="s">
        <v>596</v>
      </c>
      <c r="AH31" s="435">
        <f>AH27/AH28</f>
        <v>0.41628026790314271</v>
      </c>
    </row>
    <row r="32" spans="2:34" ht="18" customHeight="1">
      <c r="B32" s="323" t="s">
        <v>778</v>
      </c>
      <c r="D32" s="427" t="s">
        <v>621</v>
      </c>
      <c r="E32" s="103" t="s">
        <v>727</v>
      </c>
      <c r="F32" s="103" t="s">
        <v>728</v>
      </c>
      <c r="H32" s="323" t="str">
        <f>+H31</f>
        <v>Domestic supply of current wood in use</v>
      </c>
      <c r="I32" s="525" t="str">
        <f t="shared" si="2"/>
        <v>Primary Fuel Supply -:- Biomass/Biofuels -:-  -:- Domestic supply of current wood in use</v>
      </c>
      <c r="J32" s="323" t="str">
        <f>+J31</f>
        <v>Domestic supply of current wood in use</v>
      </c>
      <c r="K32" s="323" t="str">
        <f t="shared" si="3"/>
        <v>PJ</v>
      </c>
      <c r="L32" s="323" t="str">
        <f t="shared" si="4"/>
        <v>PJa</v>
      </c>
      <c r="U32" s="427" t="s">
        <v>588</v>
      </c>
      <c r="V32" s="427" t="s">
        <v>695</v>
      </c>
      <c r="W32" s="427">
        <v>40.085199119999999</v>
      </c>
      <c r="X32" s="427">
        <f>W32*0.88</f>
        <v>35.274975225600002</v>
      </c>
      <c r="Y32" s="434" t="s">
        <v>622</v>
      </c>
      <c r="Z32" s="434">
        <v>0.04</v>
      </c>
      <c r="AA32" s="427">
        <f t="shared" si="1"/>
        <v>0.02</v>
      </c>
      <c r="AB32" s="434">
        <v>0</v>
      </c>
      <c r="AC32" s="434">
        <v>0.1</v>
      </c>
      <c r="AE32" s="320"/>
      <c r="AF32" s="320"/>
      <c r="AG32" s="320"/>
      <c r="AH32" s="320"/>
    </row>
    <row r="33" spans="1:34" ht="18" customHeight="1">
      <c r="B33" s="427" t="s">
        <v>87</v>
      </c>
      <c r="D33" s="427" t="str">
        <f>+"REF_"&amp;D7</f>
        <v>REF_WODWST</v>
      </c>
      <c r="E33" s="103" t="s">
        <v>727</v>
      </c>
      <c r="F33" s="103" t="s">
        <v>728</v>
      </c>
      <c r="H33" s="323" t="str">
        <f>+"Biogas production refinery from "&amp;D7</f>
        <v>Biogas production refinery from WODWST</v>
      </c>
      <c r="I33" s="525" t="str">
        <f t="shared" si="2"/>
        <v>Primary Fuel Supply -:- Biomass/Biofuels -:-  -:- Biogas production refinery from WODWST</v>
      </c>
      <c r="J33" s="323" t="str">
        <f>+"Biogas production refinery from "&amp;H7</f>
        <v>Biogas production refinery from Forest residues and woody wastes</v>
      </c>
      <c r="K33" s="323" t="str">
        <f t="shared" si="3"/>
        <v>PJ</v>
      </c>
      <c r="L33" s="323" t="s">
        <v>623</v>
      </c>
      <c r="U33" s="427" t="s">
        <v>588</v>
      </c>
      <c r="V33" s="427" t="s">
        <v>696</v>
      </c>
      <c r="W33" s="427">
        <v>40.085199119999999</v>
      </c>
      <c r="X33" s="427">
        <f t="shared" ref="X33:X35" si="6">W33*0.88</f>
        <v>35.274975225600002</v>
      </c>
      <c r="Y33" s="434" t="s">
        <v>624</v>
      </c>
      <c r="Z33" s="434">
        <v>0.5</v>
      </c>
      <c r="AA33" s="427">
        <f t="shared" si="1"/>
        <v>0.5</v>
      </c>
      <c r="AB33" s="434">
        <v>0.5</v>
      </c>
      <c r="AC33" s="434">
        <v>0.6</v>
      </c>
      <c r="AE33" s="320"/>
      <c r="AF33" s="320"/>
      <c r="AG33" s="320"/>
      <c r="AH33" s="320"/>
    </row>
    <row r="34" spans="1:34" ht="18" customHeight="1">
      <c r="B34" s="427" t="s">
        <v>87</v>
      </c>
      <c r="D34" s="427" t="str">
        <f>+"REF_"&amp;D8</f>
        <v>REF_AGRWST</v>
      </c>
      <c r="E34" s="103" t="s">
        <v>727</v>
      </c>
      <c r="F34" s="103" t="s">
        <v>728</v>
      </c>
      <c r="H34" s="323" t="str">
        <f>+"Biogas production refinery from "&amp;D8</f>
        <v>Biogas production refinery from AGRWST</v>
      </c>
      <c r="I34" s="525" t="str">
        <f t="shared" si="2"/>
        <v>Primary Fuel Supply -:- Biomass/Biofuels -:-  -:- Biogas production refinery from AGRWST</v>
      </c>
      <c r="J34" s="323" t="str">
        <f>+"Biogas production refinery from "&amp;H8</f>
        <v>Biogas production refinery from Agricultural wastes (straws, stover, vegetable culls)</v>
      </c>
      <c r="K34" s="323" t="str">
        <f t="shared" si="3"/>
        <v>PJ</v>
      </c>
      <c r="L34" s="323" t="s">
        <v>623</v>
      </c>
      <c r="U34" s="427" t="s">
        <v>596</v>
      </c>
      <c r="V34" s="427" t="s">
        <v>695</v>
      </c>
      <c r="W34" s="427">
        <v>3.6183305880000001</v>
      </c>
      <c r="X34" s="427">
        <f t="shared" si="6"/>
        <v>3.1841309174400001</v>
      </c>
      <c r="Y34" s="434" t="s">
        <v>625</v>
      </c>
      <c r="Z34" s="434">
        <v>0.6</v>
      </c>
      <c r="AA34" s="427">
        <f t="shared" si="1"/>
        <v>0.6</v>
      </c>
      <c r="AB34" s="434">
        <v>0.6</v>
      </c>
      <c r="AC34" s="434">
        <v>0.7</v>
      </c>
      <c r="AE34" s="320" t="s">
        <v>626</v>
      </c>
      <c r="AF34" s="320"/>
      <c r="AG34" s="320"/>
      <c r="AH34" s="320"/>
    </row>
    <row r="35" spans="1:34" ht="18" customHeight="1">
      <c r="B35" s="427" t="s">
        <v>474</v>
      </c>
      <c r="D35" s="427" t="str">
        <f>+"REF_"&amp;D9</f>
        <v>REF_MNCWST</v>
      </c>
      <c r="E35" s="103" t="s">
        <v>727</v>
      </c>
      <c r="F35" s="103" t="s">
        <v>728</v>
      </c>
      <c r="H35" s="323" t="str">
        <f>+"Biogas production refinery from "&amp;D9</f>
        <v>Biogas production refinery from MNCWST</v>
      </c>
      <c r="I35" s="525" t="str">
        <f t="shared" si="2"/>
        <v>Primary Fuel Supply -:- Biomass/Biofuels -:-  -:- Biogas production refinery from MNCWST</v>
      </c>
      <c r="J35" s="323" t="str">
        <f>+"Biogas production refinery from "&amp;H9</f>
        <v>Biogas production refinery from Municipal solid waste</v>
      </c>
      <c r="K35" s="323" t="str">
        <f t="shared" si="3"/>
        <v>PJ</v>
      </c>
      <c r="L35" s="323" t="s">
        <v>623</v>
      </c>
      <c r="U35" s="427" t="s">
        <v>596</v>
      </c>
      <c r="V35" s="427" t="s">
        <v>696</v>
      </c>
      <c r="W35" s="427">
        <v>3.6183305880000001</v>
      </c>
      <c r="X35" s="427">
        <f t="shared" si="6"/>
        <v>3.1841309174400001</v>
      </c>
      <c r="Y35" s="434" t="s">
        <v>627</v>
      </c>
      <c r="Z35" s="434">
        <v>0.2</v>
      </c>
      <c r="AA35" s="427">
        <f t="shared" si="1"/>
        <v>0.2</v>
      </c>
      <c r="AB35" s="434">
        <v>0.2</v>
      </c>
      <c r="AC35" s="434">
        <v>0.2</v>
      </c>
      <c r="AE35" s="320" t="s">
        <v>628</v>
      </c>
      <c r="AF35" s="320"/>
      <c r="AG35" s="320" t="s">
        <v>588</v>
      </c>
      <c r="AH35" s="320">
        <v>2.16</v>
      </c>
    </row>
    <row r="36" spans="1:34" ht="18" customHeight="1">
      <c r="B36" s="427" t="s">
        <v>87</v>
      </c>
      <c r="D36" s="427" t="str">
        <f>+"REF_"&amp;D10</f>
        <v>REF_ANMMNR</v>
      </c>
      <c r="E36" s="103" t="s">
        <v>727</v>
      </c>
      <c r="F36" s="103" t="s">
        <v>728</v>
      </c>
      <c r="H36" s="323" t="str">
        <f>+"Biogas production refinery from "&amp;D10</f>
        <v>Biogas production refinery from ANMMNR</v>
      </c>
      <c r="I36" s="525" t="str">
        <f t="shared" si="2"/>
        <v>Primary Fuel Supply -:- Biomass/Biofuels -:-  -:- Biogas production refinery from ANMMNR</v>
      </c>
      <c r="J36" s="323" t="str">
        <f>+"Biogas production refinery from "&amp;H10</f>
        <v>Biogas production refinery from Animal manure</v>
      </c>
      <c r="K36" s="323" t="str">
        <f t="shared" si="3"/>
        <v>PJ</v>
      </c>
      <c r="L36" s="323" t="s">
        <v>623</v>
      </c>
      <c r="Y36" s="434" t="s">
        <v>629</v>
      </c>
      <c r="Z36" s="434">
        <v>4.5</v>
      </c>
      <c r="AA36" s="427">
        <f t="shared" si="1"/>
        <v>4.5</v>
      </c>
      <c r="AB36" s="434">
        <v>4.5</v>
      </c>
      <c r="AC36" s="434">
        <v>4.5</v>
      </c>
      <c r="AE36" s="320"/>
      <c r="AF36" s="320"/>
      <c r="AG36" s="320" t="s">
        <v>596</v>
      </c>
      <c r="AH36" s="320">
        <v>0.69</v>
      </c>
    </row>
    <row r="37" spans="1:34" ht="18" customHeight="1">
      <c r="B37" s="427" t="s">
        <v>474</v>
      </c>
      <c r="D37" s="427" t="s">
        <v>630</v>
      </c>
      <c r="E37" s="103" t="s">
        <v>727</v>
      </c>
      <c r="F37" s="103" t="s">
        <v>728</v>
      </c>
      <c r="H37" s="323" t="s">
        <v>631</v>
      </c>
      <c r="I37" s="525" t="str">
        <f t="shared" si="2"/>
        <v>Primary Fuel Supply -:- Biomass/Biofuels -:-  -:- Biogas to natural gas</v>
      </c>
      <c r="J37" s="323" t="s">
        <v>631</v>
      </c>
      <c r="K37" s="323" t="str">
        <f t="shared" si="3"/>
        <v>PJ</v>
      </c>
      <c r="L37" s="323" t="s">
        <v>623</v>
      </c>
      <c r="T37" s="427">
        <v>0.78427899999999995</v>
      </c>
      <c r="U37" s="427">
        <v>1.2122930000000001</v>
      </c>
      <c r="V37" s="427">
        <v>1.5635509999999999</v>
      </c>
      <c r="W37" s="427">
        <v>1.8268260000000001</v>
      </c>
      <c r="X37" s="427">
        <v>2.4743819999999999</v>
      </c>
      <c r="Y37" s="434" t="s">
        <v>225</v>
      </c>
      <c r="Z37" s="434">
        <v>57.3</v>
      </c>
      <c r="AA37" s="427">
        <f>SUM(AA21:AA36)</f>
        <v>70.369999999999976</v>
      </c>
      <c r="AB37" s="434">
        <v>83.1</v>
      </c>
      <c r="AC37" s="434">
        <v>90</v>
      </c>
      <c r="AE37" s="320"/>
      <c r="AF37" s="320"/>
      <c r="AG37" s="320" t="s">
        <v>154</v>
      </c>
      <c r="AH37" s="320">
        <f>SUM(AH35:AH36)</f>
        <v>2.85</v>
      </c>
    </row>
    <row r="38" spans="1:34" ht="18" customHeight="1">
      <c r="B38" s="427" t="s">
        <v>87</v>
      </c>
      <c r="D38" s="427" t="str">
        <f>+B73</f>
        <v>CT_CWODPLT</v>
      </c>
      <c r="E38" s="103" t="s">
        <v>727</v>
      </c>
      <c r="F38" s="103" t="s">
        <v>728</v>
      </c>
      <c r="H38" s="323" t="s">
        <v>632</v>
      </c>
      <c r="I38" s="525" t="str">
        <f t="shared" si="2"/>
        <v>Primary Fuel Supply -:- Biomass/Biofuels -:-  -:- Production of wood pellets from wood waste</v>
      </c>
      <c r="J38" s="323" t="s">
        <v>632</v>
      </c>
      <c r="K38" s="323" t="str">
        <f t="shared" si="3"/>
        <v>PJ</v>
      </c>
      <c r="L38" s="323" t="s">
        <v>623</v>
      </c>
      <c r="AE38" s="320"/>
      <c r="AF38" s="320"/>
      <c r="AG38" s="320"/>
      <c r="AH38" s="320"/>
    </row>
    <row r="39" spans="1:34" ht="18" customHeight="1">
      <c r="B39" s="427" t="s">
        <v>474</v>
      </c>
      <c r="D39" s="427" t="str">
        <f>+B74</f>
        <v>CT_CWODBDS</v>
      </c>
      <c r="E39" s="103" t="s">
        <v>727</v>
      </c>
      <c r="F39" s="103" t="s">
        <v>728</v>
      </c>
      <c r="H39" s="323" t="s">
        <v>633</v>
      </c>
      <c r="I39" s="525" t="str">
        <f t="shared" si="2"/>
        <v>Primary Fuel Supply -:- Biomass/Biofuels -:-  -:- Production of biodiesel from woodwaste</v>
      </c>
      <c r="J39" s="323" t="s">
        <v>633</v>
      </c>
      <c r="K39" s="323" t="str">
        <f t="shared" si="3"/>
        <v>PJ</v>
      </c>
      <c r="L39" s="323" t="s">
        <v>623</v>
      </c>
      <c r="AE39" s="320"/>
      <c r="AF39" s="320"/>
      <c r="AG39" s="435" t="s">
        <v>588</v>
      </c>
      <c r="AH39" s="435">
        <f>AH35/AH37</f>
        <v>0.75789473684210529</v>
      </c>
    </row>
    <row r="40" spans="1:34" ht="18" customHeight="1">
      <c r="B40" s="427" t="s">
        <v>87</v>
      </c>
      <c r="D40" s="427" t="str">
        <f>+B75</f>
        <v>CT_CWODETH</v>
      </c>
      <c r="E40" s="103" t="s">
        <v>727</v>
      </c>
      <c r="F40" s="103" t="s">
        <v>728</v>
      </c>
      <c r="H40" s="323" t="s">
        <v>634</v>
      </c>
      <c r="I40" s="525" t="str">
        <f t="shared" si="2"/>
        <v>Primary Fuel Supply -:- Biomass/Biofuels -:-  -:- Production of bioliquids (ethanol) from woodwaste</v>
      </c>
      <c r="J40" s="323" t="s">
        <v>634</v>
      </c>
      <c r="K40" s="323" t="str">
        <f t="shared" si="3"/>
        <v>PJ</v>
      </c>
      <c r="L40" s="323" t="s">
        <v>623</v>
      </c>
      <c r="AE40" s="320"/>
      <c r="AF40" s="320"/>
      <c r="AG40" s="435" t="s">
        <v>596</v>
      </c>
      <c r="AH40" s="435">
        <f>AH36/AH37</f>
        <v>0.24210526315789471</v>
      </c>
    </row>
    <row r="41" spans="1:34" ht="18" customHeight="1">
      <c r="B41" s="427" t="s">
        <v>87</v>
      </c>
      <c r="D41" s="427" t="s">
        <v>635</v>
      </c>
      <c r="E41" s="103" t="s">
        <v>727</v>
      </c>
      <c r="F41" s="103" t="s">
        <v>728</v>
      </c>
      <c r="H41" s="323" t="s">
        <v>615</v>
      </c>
      <c r="I41" s="525" t="str">
        <f t="shared" si="2"/>
        <v>Primary Fuel Supply -:- Biomass/Biofuels -:-  -:- Waste Oil</v>
      </c>
      <c r="J41" s="323" t="s">
        <v>794</v>
      </c>
      <c r="K41" s="323" t="str">
        <f t="shared" si="3"/>
        <v>PJ</v>
      </c>
      <c r="L41" s="323" t="s">
        <v>623</v>
      </c>
      <c r="X41" s="427">
        <f>3.656+2.27</f>
        <v>5.9260000000000002</v>
      </c>
      <c r="AE41" s="320"/>
      <c r="AF41" s="320"/>
      <c r="AG41" s="435"/>
      <c r="AH41" s="435"/>
    </row>
    <row r="42" spans="1:34" ht="18" customHeight="1">
      <c r="B42" s="427" t="s">
        <v>87</v>
      </c>
      <c r="D42" s="427" t="s">
        <v>636</v>
      </c>
      <c r="E42" s="103" t="s">
        <v>727</v>
      </c>
      <c r="F42" s="103" t="s">
        <v>728</v>
      </c>
      <c r="H42" s="323" t="s">
        <v>171</v>
      </c>
      <c r="I42" s="525" t="str">
        <f t="shared" si="2"/>
        <v>Primary Fuel Supply -:- Biomass/Biofuels -:-  -:- Wood</v>
      </c>
      <c r="J42" s="323" t="s">
        <v>637</v>
      </c>
      <c r="K42" s="323" t="str">
        <f t="shared" si="3"/>
        <v>PJ</v>
      </c>
      <c r="L42" s="323" t="s">
        <v>623</v>
      </c>
      <c r="AE42" s="320"/>
      <c r="AF42" s="320"/>
      <c r="AG42" s="435"/>
      <c r="AH42" s="435"/>
    </row>
    <row r="43" spans="1:34" ht="18" customHeight="1">
      <c r="B43" s="427" t="s">
        <v>87</v>
      </c>
      <c r="D43" s="427" t="s">
        <v>638</v>
      </c>
      <c r="E43" s="103" t="s">
        <v>727</v>
      </c>
      <c r="F43" s="103" t="s">
        <v>728</v>
      </c>
      <c r="H43" s="323" t="s">
        <v>171</v>
      </c>
      <c r="I43" s="525" t="str">
        <f t="shared" si="2"/>
        <v>Primary Fuel Supply -:- Biomass/Biofuels -:-  -:- Wood</v>
      </c>
      <c r="J43" s="323" t="s">
        <v>639</v>
      </c>
      <c r="K43" s="323" t="str">
        <f t="shared" si="3"/>
        <v>PJ</v>
      </c>
      <c r="L43" s="323" t="str">
        <f>$I$7&amp;"a"</f>
        <v>PJa</v>
      </c>
      <c r="AE43" s="320"/>
      <c r="AF43" s="320"/>
      <c r="AG43" s="320"/>
      <c r="AH43" s="320"/>
    </row>
    <row r="44" spans="1:34" ht="18" customHeight="1">
      <c r="B44" s="427" t="s">
        <v>58</v>
      </c>
      <c r="D44" s="427" t="s">
        <v>686</v>
      </c>
      <c r="E44" s="103" t="s">
        <v>727</v>
      </c>
      <c r="F44" s="103" t="s">
        <v>728</v>
      </c>
      <c r="H44" s="323" t="s">
        <v>689</v>
      </c>
      <c r="I44" s="525" t="str">
        <f t="shared" si="2"/>
        <v>Primary Fuel Supply -:- Biomass/Biofuels -:-  -:- On-Site wood supply</v>
      </c>
      <c r="J44" s="323" t="s">
        <v>689</v>
      </c>
      <c r="K44" s="323" t="s">
        <v>69</v>
      </c>
      <c r="L44" s="323" t="s">
        <v>690</v>
      </c>
      <c r="AD44" s="320"/>
      <c r="AE44" s="320"/>
      <c r="AF44" s="320"/>
      <c r="AG44" s="320"/>
    </row>
    <row r="45" spans="1:34" ht="18" customHeight="1">
      <c r="B45" s="427" t="s">
        <v>58</v>
      </c>
      <c r="D45" s="427" t="s">
        <v>700</v>
      </c>
      <c r="E45" s="103" t="s">
        <v>727</v>
      </c>
      <c r="F45" s="103" t="s">
        <v>728</v>
      </c>
      <c r="H45" s="323" t="s">
        <v>701</v>
      </c>
      <c r="I45" s="525" t="str">
        <f t="shared" si="2"/>
        <v>Primary Fuel Supply -:- Biomass/Biofuels -:-  -:- Residual woody biomass tranche 2</v>
      </c>
      <c r="J45" s="323" t="s">
        <v>701</v>
      </c>
      <c r="K45" s="323" t="s">
        <v>69</v>
      </c>
      <c r="L45" s="323" t="s">
        <v>690</v>
      </c>
      <c r="AD45" s="320"/>
      <c r="AE45" s="320"/>
      <c r="AF45" s="320"/>
      <c r="AG45" s="320"/>
    </row>
    <row r="46" spans="1:34" ht="18" customHeight="1">
      <c r="X46" s="320" t="s">
        <v>640</v>
      </c>
      <c r="Y46" s="320"/>
      <c r="Z46" s="320"/>
      <c r="AA46" s="320"/>
    </row>
    <row r="47" spans="1:34" ht="18" customHeight="1">
      <c r="B47" s="322"/>
      <c r="C47" s="322"/>
      <c r="D47" s="324" t="s">
        <v>13</v>
      </c>
      <c r="F47" s="324"/>
      <c r="G47" s="322"/>
      <c r="H47" s="322"/>
      <c r="I47" s="322"/>
      <c r="J47" s="322"/>
      <c r="K47" s="322"/>
      <c r="L47" s="322"/>
      <c r="M47" s="322"/>
      <c r="N47" s="322"/>
      <c r="O47" s="322"/>
      <c r="P47" s="322"/>
      <c r="Y47" s="320" t="s">
        <v>584</v>
      </c>
      <c r="Z47" s="320"/>
      <c r="AA47" s="320" t="s">
        <v>588</v>
      </c>
      <c r="AB47" s="320">
        <f>0.94+0.07+0.313</f>
        <v>1.323</v>
      </c>
    </row>
    <row r="48" spans="1:34" ht="18" customHeight="1">
      <c r="A48" s="320"/>
      <c r="B48" s="325" t="s">
        <v>1</v>
      </c>
      <c r="C48" s="326" t="s">
        <v>5</v>
      </c>
      <c r="D48" s="325" t="s">
        <v>6</v>
      </c>
      <c r="E48" s="325" t="s">
        <v>641</v>
      </c>
      <c r="F48" s="325" t="s">
        <v>35</v>
      </c>
      <c r="G48" s="325" t="s">
        <v>349</v>
      </c>
      <c r="H48" s="325" t="s">
        <v>350</v>
      </c>
      <c r="I48" s="325" t="s">
        <v>351</v>
      </c>
      <c r="J48" s="325" t="s">
        <v>352</v>
      </c>
      <c r="K48" s="325" t="s">
        <v>642</v>
      </c>
      <c r="L48" s="325" t="s">
        <v>443</v>
      </c>
      <c r="M48" s="325" t="s">
        <v>643</v>
      </c>
      <c r="N48" s="325" t="s">
        <v>464</v>
      </c>
      <c r="O48" s="325" t="s">
        <v>644</v>
      </c>
      <c r="P48" s="325" t="s">
        <v>645</v>
      </c>
      <c r="Q48" s="325" t="s">
        <v>688</v>
      </c>
      <c r="R48" s="325" t="s">
        <v>646</v>
      </c>
      <c r="Z48" s="320"/>
      <c r="AA48" s="320"/>
      <c r="AB48" s="320" t="s">
        <v>596</v>
      </c>
      <c r="AC48" s="320">
        <f>0.58+0.05+0.02</f>
        <v>0.65</v>
      </c>
    </row>
    <row r="49" spans="1:41" ht="18" customHeight="1" thickBot="1">
      <c r="A49" s="320"/>
      <c r="B49" s="436" t="s">
        <v>39</v>
      </c>
      <c r="C49" s="436" t="s">
        <v>32</v>
      </c>
      <c r="D49" s="436" t="s">
        <v>33</v>
      </c>
      <c r="E49" s="436"/>
      <c r="F49" s="436" t="s">
        <v>79</v>
      </c>
      <c r="G49" s="436" t="s">
        <v>79</v>
      </c>
      <c r="H49" s="436" t="s">
        <v>79</v>
      </c>
      <c r="I49" s="436" t="s">
        <v>79</v>
      </c>
      <c r="J49" s="436" t="s">
        <v>79</v>
      </c>
      <c r="K49" s="436" t="s">
        <v>79</v>
      </c>
      <c r="L49" s="436" t="s">
        <v>78</v>
      </c>
      <c r="M49" s="436" t="s">
        <v>78</v>
      </c>
      <c r="N49" s="436" t="s">
        <v>78</v>
      </c>
      <c r="O49" s="436" t="s">
        <v>78</v>
      </c>
      <c r="P49" s="436" t="s">
        <v>78</v>
      </c>
      <c r="Q49" s="436" t="s">
        <v>78</v>
      </c>
      <c r="R49" s="436" t="s">
        <v>78</v>
      </c>
      <c r="Z49" s="320"/>
      <c r="AA49" s="320"/>
      <c r="AB49" s="320" t="s">
        <v>154</v>
      </c>
      <c r="AC49" s="320">
        <f>SUM(AB47:AB48)</f>
        <v>1.323</v>
      </c>
    </row>
    <row r="50" spans="1:41" ht="18" customHeight="1" thickBot="1">
      <c r="A50" s="320"/>
      <c r="B50" s="436" t="s">
        <v>77</v>
      </c>
      <c r="C50" s="436"/>
      <c r="D50" s="436"/>
      <c r="E50" s="436"/>
      <c r="F50" s="436" t="s">
        <v>355</v>
      </c>
      <c r="G50" s="436" t="s">
        <v>355</v>
      </c>
      <c r="H50" s="436" t="s">
        <v>355</v>
      </c>
      <c r="I50" s="436" t="s">
        <v>355</v>
      </c>
      <c r="J50" s="436" t="s">
        <v>355</v>
      </c>
      <c r="K50" s="436" t="s">
        <v>355</v>
      </c>
      <c r="L50" s="436" t="s">
        <v>69</v>
      </c>
      <c r="M50" s="436" t="s">
        <v>69</v>
      </c>
      <c r="N50" s="436" t="s">
        <v>69</v>
      </c>
      <c r="O50" s="436" t="s">
        <v>69</v>
      </c>
      <c r="P50" s="436" t="s">
        <v>69</v>
      </c>
      <c r="Q50" s="436" t="s">
        <v>69</v>
      </c>
      <c r="R50" s="436" t="s">
        <v>69</v>
      </c>
      <c r="V50" s="437" t="s">
        <v>647</v>
      </c>
      <c r="Z50" s="320"/>
      <c r="AA50" s="320"/>
      <c r="AB50" s="320"/>
      <c r="AC50" s="320"/>
    </row>
    <row r="51" spans="1:41" ht="18" customHeight="1">
      <c r="A51" s="320"/>
      <c r="B51" s="323" t="s">
        <v>648</v>
      </c>
      <c r="D51" s="322" t="s">
        <v>577</v>
      </c>
      <c r="E51" s="438"/>
      <c r="F51" s="438">
        <v>9.7799999999999994</v>
      </c>
      <c r="G51" s="438">
        <v>9.73</v>
      </c>
      <c r="H51" s="438">
        <v>9.6999999999999993</v>
      </c>
      <c r="I51" s="438">
        <v>9.68</v>
      </c>
      <c r="J51" s="427">
        <v>9.66</v>
      </c>
      <c r="K51" s="439"/>
      <c r="L51" s="438">
        <v>9</v>
      </c>
      <c r="M51" s="438">
        <v>7</v>
      </c>
      <c r="N51" s="438">
        <v>6</v>
      </c>
      <c r="O51" s="438">
        <v>6</v>
      </c>
      <c r="P51" s="438">
        <v>8</v>
      </c>
      <c r="Q51" s="438">
        <v>11</v>
      </c>
      <c r="R51" s="427">
        <v>5</v>
      </c>
      <c r="X51" s="320"/>
      <c r="Y51" s="320"/>
      <c r="Z51" s="435" t="s">
        <v>588</v>
      </c>
      <c r="AA51" s="435">
        <f>AB47/AC49</f>
        <v>1</v>
      </c>
    </row>
    <row r="52" spans="1:41" ht="18" customHeight="1">
      <c r="A52" s="320"/>
      <c r="B52" s="323" t="s">
        <v>649</v>
      </c>
      <c r="D52" s="322" t="str">
        <f>D51</f>
        <v>WODWST</v>
      </c>
      <c r="E52" s="438"/>
      <c r="F52" s="427">
        <v>10.81</v>
      </c>
      <c r="G52" s="427">
        <v>10.92</v>
      </c>
      <c r="H52" s="427">
        <v>11.09</v>
      </c>
      <c r="I52" s="427">
        <v>11.02</v>
      </c>
      <c r="J52" s="427">
        <v>10.79</v>
      </c>
      <c r="K52" s="439"/>
      <c r="L52" s="438">
        <v>2</v>
      </c>
      <c r="M52" s="438">
        <v>3</v>
      </c>
      <c r="N52" s="438">
        <v>2</v>
      </c>
      <c r="O52" s="438">
        <v>2</v>
      </c>
      <c r="P52" s="438">
        <v>2</v>
      </c>
      <c r="Q52" s="438">
        <v>3</v>
      </c>
      <c r="R52" s="427">
        <v>5</v>
      </c>
      <c r="X52" s="320"/>
      <c r="Y52" s="320"/>
      <c r="Z52" s="435"/>
      <c r="AA52" s="435"/>
    </row>
    <row r="53" spans="1:41" ht="18" customHeight="1">
      <c r="B53" s="323" t="s">
        <v>700</v>
      </c>
      <c r="D53" s="322" t="s">
        <v>577</v>
      </c>
      <c r="E53" s="438">
        <v>2040</v>
      </c>
      <c r="F53" s="438">
        <v>16.044085054626635</v>
      </c>
      <c r="G53" s="438"/>
      <c r="H53" s="438"/>
      <c r="I53" s="438"/>
      <c r="K53" s="439"/>
      <c r="L53" s="438">
        <v>0</v>
      </c>
      <c r="M53" s="438">
        <v>0</v>
      </c>
      <c r="N53" s="438">
        <v>0</v>
      </c>
      <c r="O53" s="438">
        <v>0</v>
      </c>
      <c r="P53" s="438">
        <v>20</v>
      </c>
      <c r="Q53" s="438">
        <v>20</v>
      </c>
      <c r="R53" s="427">
        <v>1</v>
      </c>
      <c r="X53" s="320"/>
      <c r="Y53" s="320"/>
      <c r="Z53" s="435" t="s">
        <v>596</v>
      </c>
      <c r="AA53" s="435">
        <f>AC48/AC49</f>
        <v>0.49130763416477707</v>
      </c>
    </row>
    <row r="54" spans="1:41" ht="18" customHeight="1">
      <c r="B54" s="323" t="s">
        <v>650</v>
      </c>
      <c r="D54" s="322" t="s">
        <v>579</v>
      </c>
      <c r="E54" s="438"/>
      <c r="F54" s="438">
        <v>14.3</v>
      </c>
      <c r="G54" s="438"/>
      <c r="H54" s="438"/>
      <c r="I54" s="438"/>
      <c r="K54" s="439"/>
      <c r="L54" s="438">
        <v>4.8130008790556946</v>
      </c>
      <c r="M54" s="438">
        <v>4.9483777999999994</v>
      </c>
      <c r="N54" s="438">
        <v>5.0473446407084879</v>
      </c>
      <c r="O54" s="438">
        <v>5.1482922401181508</v>
      </c>
      <c r="P54" s="438">
        <v>5.2512583197638838</v>
      </c>
      <c r="Q54" s="438"/>
      <c r="R54" s="427">
        <v>5</v>
      </c>
    </row>
    <row r="55" spans="1:41" ht="18" customHeight="1">
      <c r="B55" s="323" t="s">
        <v>651</v>
      </c>
      <c r="D55" s="322" t="s">
        <v>579</v>
      </c>
      <c r="E55" s="438"/>
      <c r="F55" s="438">
        <v>3.2</v>
      </c>
      <c r="G55" s="438"/>
      <c r="H55" s="438"/>
      <c r="I55" s="438"/>
      <c r="K55" s="439"/>
      <c r="L55" s="438">
        <v>0.40019440000000001</v>
      </c>
      <c r="M55" s="438">
        <v>0.41145086741977571</v>
      </c>
      <c r="N55" s="438">
        <v>0.41967957827985047</v>
      </c>
      <c r="O55" s="438">
        <v>0.42807299999999998</v>
      </c>
      <c r="P55" s="438">
        <v>0.43663440000000003</v>
      </c>
      <c r="Q55" s="438"/>
      <c r="R55" s="427">
        <v>5</v>
      </c>
      <c r="X55" s="320" t="s">
        <v>652</v>
      </c>
      <c r="Y55" s="320"/>
      <c r="Z55" s="320"/>
      <c r="AA55" s="320"/>
    </row>
    <row r="56" spans="1:41" ht="18" customHeight="1">
      <c r="B56" s="323" t="s">
        <v>653</v>
      </c>
      <c r="D56" s="322" t="s">
        <v>581</v>
      </c>
      <c r="E56" s="438"/>
      <c r="F56" s="438">
        <v>14.6</v>
      </c>
      <c r="G56" s="438"/>
      <c r="H56" s="438"/>
      <c r="I56" s="438"/>
      <c r="K56" s="439"/>
      <c r="L56" s="438">
        <v>1</v>
      </c>
      <c r="M56" s="438">
        <v>1</v>
      </c>
      <c r="N56" s="438">
        <v>1</v>
      </c>
      <c r="O56" s="438">
        <v>1</v>
      </c>
      <c r="P56" s="438">
        <v>1</v>
      </c>
      <c r="Q56" s="438"/>
      <c r="R56" s="427">
        <v>5</v>
      </c>
      <c r="X56" s="320" t="s">
        <v>586</v>
      </c>
      <c r="Y56" s="320"/>
      <c r="Z56" s="320" t="s">
        <v>588</v>
      </c>
      <c r="AA56" s="320">
        <f>0.41+0.36</f>
        <v>0.77</v>
      </c>
    </row>
    <row r="57" spans="1:41" ht="18" customHeight="1">
      <c r="B57" s="323" t="s">
        <v>654</v>
      </c>
      <c r="D57" s="322" t="s">
        <v>583</v>
      </c>
      <c r="E57" s="438"/>
      <c r="F57" s="438">
        <v>14.6</v>
      </c>
      <c r="G57" s="438"/>
      <c r="H57" s="438"/>
      <c r="I57" s="438"/>
      <c r="K57" s="439"/>
      <c r="L57" s="438">
        <v>1</v>
      </c>
      <c r="M57" s="438">
        <v>1</v>
      </c>
      <c r="N57" s="438">
        <v>1</v>
      </c>
      <c r="O57" s="438">
        <v>1</v>
      </c>
      <c r="P57" s="438">
        <v>1</v>
      </c>
      <c r="Q57" s="438"/>
      <c r="R57" s="427">
        <v>5</v>
      </c>
      <c r="X57" s="320"/>
      <c r="Y57" s="320"/>
      <c r="Z57" s="320" t="s">
        <v>596</v>
      </c>
      <c r="AA57" s="320">
        <f>0.16+0.3</f>
        <v>0.45999999999999996</v>
      </c>
    </row>
    <row r="58" spans="1:41" ht="18" customHeight="1">
      <c r="B58" s="323" t="s">
        <v>655</v>
      </c>
      <c r="D58" s="322" t="s">
        <v>585</v>
      </c>
      <c r="E58" s="438"/>
      <c r="F58" s="438">
        <v>34</v>
      </c>
      <c r="G58" s="438"/>
      <c r="H58" s="438"/>
      <c r="I58" s="438"/>
      <c r="K58" s="439"/>
      <c r="L58" s="438">
        <v>0</v>
      </c>
      <c r="M58" s="438">
        <v>0</v>
      </c>
      <c r="N58" s="438">
        <v>0</v>
      </c>
      <c r="O58" s="438">
        <v>0</v>
      </c>
      <c r="P58" s="438">
        <v>0</v>
      </c>
      <c r="Q58" s="438"/>
      <c r="R58" s="427">
        <v>5</v>
      </c>
      <c r="X58" s="320"/>
      <c r="Y58" s="320"/>
      <c r="Z58" s="320" t="s">
        <v>154</v>
      </c>
      <c r="AA58" s="320">
        <f>SUM(AA56:AA57)</f>
        <v>1.23</v>
      </c>
    </row>
    <row r="59" spans="1:41" ht="18" customHeight="1">
      <c r="B59" s="323" t="s">
        <v>621</v>
      </c>
      <c r="D59" s="322" t="s">
        <v>585</v>
      </c>
      <c r="E59" s="438"/>
      <c r="F59" s="438">
        <v>34</v>
      </c>
      <c r="G59" s="438"/>
      <c r="H59" s="438"/>
      <c r="I59" s="438"/>
      <c r="K59" s="439"/>
      <c r="L59" s="438">
        <v>2</v>
      </c>
      <c r="M59" s="438">
        <v>2</v>
      </c>
      <c r="N59" s="438">
        <v>2</v>
      </c>
      <c r="O59" s="438">
        <v>2</v>
      </c>
      <c r="P59" s="438">
        <v>2</v>
      </c>
      <c r="Q59" s="438"/>
      <c r="R59" s="427">
        <v>5</v>
      </c>
      <c r="X59" s="320"/>
      <c r="Y59" s="320"/>
      <c r="Z59" s="320"/>
      <c r="AA59" s="320"/>
    </row>
    <row r="60" spans="1:41" ht="18" customHeight="1">
      <c r="B60" s="323" t="s">
        <v>656</v>
      </c>
      <c r="C60" s="322"/>
      <c r="D60" s="322" t="s">
        <v>182</v>
      </c>
      <c r="E60" s="438"/>
      <c r="F60" s="440">
        <f>F52/3</f>
        <v>3.6033333333333335</v>
      </c>
      <c r="G60" s="438"/>
      <c r="H60" s="438"/>
      <c r="I60" s="438"/>
      <c r="K60" s="439"/>
      <c r="L60" s="524">
        <v>4</v>
      </c>
      <c r="M60" s="439"/>
      <c r="R60" s="427">
        <v>5</v>
      </c>
      <c r="X60" s="320"/>
      <c r="Y60" s="320"/>
      <c r="Z60" s="435" t="s">
        <v>588</v>
      </c>
      <c r="AA60" s="435">
        <f>AA56/AA58</f>
        <v>0.6260162601626017</v>
      </c>
    </row>
    <row r="61" spans="1:41" ht="18" customHeight="1">
      <c r="B61" s="323" t="s">
        <v>686</v>
      </c>
      <c r="C61" s="322"/>
      <c r="D61" s="322" t="s">
        <v>687</v>
      </c>
      <c r="F61" s="438">
        <v>5</v>
      </c>
      <c r="K61" s="439"/>
      <c r="L61" s="439">
        <v>0</v>
      </c>
      <c r="M61" s="438">
        <f>$L$61+T37</f>
        <v>0.78427899999999995</v>
      </c>
      <c r="N61" s="438">
        <f>$L$61+U37</f>
        <v>1.2122930000000001</v>
      </c>
      <c r="O61" s="438">
        <f>$L$61+V37</f>
        <v>1.5635509999999999</v>
      </c>
      <c r="P61" s="438">
        <f>$L$61+W37</f>
        <v>1.8268260000000001</v>
      </c>
      <c r="Q61" s="438">
        <f>$L$61+X37</f>
        <v>2.4743819999999999</v>
      </c>
      <c r="R61" s="427">
        <v>5</v>
      </c>
      <c r="X61" s="320"/>
      <c r="Y61" s="320"/>
      <c r="Z61" s="435" t="s">
        <v>596</v>
      </c>
      <c r="AA61" s="435">
        <f>AA57/AA58</f>
        <v>0.37398373983739835</v>
      </c>
    </row>
    <row r="62" spans="1:41" ht="18" customHeight="1">
      <c r="M62" s="438"/>
      <c r="N62" s="438"/>
      <c r="O62" s="438"/>
      <c r="P62" s="438"/>
    </row>
    <row r="63" spans="1:41" ht="18" customHeight="1">
      <c r="D63" s="441"/>
    </row>
    <row r="64" spans="1:41" ht="18" customHeight="1">
      <c r="B64" s="442" t="s">
        <v>1</v>
      </c>
      <c r="C64" s="443" t="s">
        <v>5</v>
      </c>
      <c r="D64" s="443" t="s">
        <v>6</v>
      </c>
      <c r="E64" s="443" t="s">
        <v>74</v>
      </c>
      <c r="F64" s="443" t="s">
        <v>476</v>
      </c>
      <c r="G64" s="443" t="s">
        <v>383</v>
      </c>
      <c r="H64" s="443" t="s">
        <v>384</v>
      </c>
      <c r="I64" s="443" t="s">
        <v>385</v>
      </c>
      <c r="J64" s="443" t="s">
        <v>433</v>
      </c>
      <c r="K64" s="443" t="s">
        <v>386</v>
      </c>
      <c r="L64" s="443" t="s">
        <v>387</v>
      </c>
      <c r="M64" s="443" t="s">
        <v>657</v>
      </c>
      <c r="N64" s="443" t="s">
        <v>658</v>
      </c>
      <c r="O64" s="443" t="s">
        <v>388</v>
      </c>
      <c r="P64" s="443" t="s">
        <v>389</v>
      </c>
      <c r="Q64" s="443" t="s">
        <v>434</v>
      </c>
      <c r="R64" s="443" t="s">
        <v>390</v>
      </c>
      <c r="S64" s="443" t="s">
        <v>391</v>
      </c>
      <c r="T64" s="443" t="s">
        <v>659</v>
      </c>
      <c r="U64" s="443" t="s">
        <v>660</v>
      </c>
      <c r="V64" s="443" t="s">
        <v>392</v>
      </c>
      <c r="W64" s="443" t="s">
        <v>393</v>
      </c>
      <c r="X64" s="443" t="s">
        <v>435</v>
      </c>
      <c r="Y64" s="443" t="s">
        <v>394</v>
      </c>
      <c r="Z64" s="443" t="s">
        <v>395</v>
      </c>
      <c r="AA64" s="443" t="s">
        <v>661</v>
      </c>
      <c r="AB64" s="443" t="s">
        <v>396</v>
      </c>
      <c r="AC64" s="443" t="s">
        <v>397</v>
      </c>
      <c r="AD64" s="443" t="s">
        <v>398</v>
      </c>
      <c r="AE64" s="443" t="s">
        <v>436</v>
      </c>
      <c r="AF64" s="443" t="s">
        <v>399</v>
      </c>
      <c r="AG64" s="443" t="s">
        <v>400</v>
      </c>
      <c r="AH64" s="443" t="s">
        <v>401</v>
      </c>
      <c r="AI64" s="442" t="s">
        <v>472</v>
      </c>
      <c r="AJ64" s="442" t="s">
        <v>662</v>
      </c>
      <c r="AK64" s="444" t="s">
        <v>405</v>
      </c>
      <c r="AL64" s="445" t="s">
        <v>406</v>
      </c>
      <c r="AM64" s="446" t="s">
        <v>663</v>
      </c>
      <c r="AN64" s="446" t="s">
        <v>465</v>
      </c>
      <c r="AO64" s="446" t="s">
        <v>646</v>
      </c>
    </row>
    <row r="65" spans="2:41" ht="18" customHeight="1" thickBot="1">
      <c r="B65" s="447" t="s">
        <v>39</v>
      </c>
      <c r="C65" s="448" t="s">
        <v>32</v>
      </c>
      <c r="D65" s="448" t="s">
        <v>33</v>
      </c>
      <c r="E65" s="448" t="s">
        <v>76</v>
      </c>
      <c r="F65" s="448" t="s">
        <v>76</v>
      </c>
      <c r="G65" s="448" t="s">
        <v>76</v>
      </c>
      <c r="H65" s="448" t="s">
        <v>76</v>
      </c>
      <c r="I65" s="448" t="s">
        <v>76</v>
      </c>
      <c r="J65" s="448" t="s">
        <v>76</v>
      </c>
      <c r="K65" s="448" t="s">
        <v>413</v>
      </c>
      <c r="L65" s="448" t="s">
        <v>468</v>
      </c>
      <c r="M65" s="448" t="s">
        <v>468</v>
      </c>
      <c r="N65" s="448" t="s">
        <v>468</v>
      </c>
      <c r="O65" s="448" t="s">
        <v>468</v>
      </c>
      <c r="P65" s="448" t="s">
        <v>468</v>
      </c>
      <c r="Q65" s="448" t="s">
        <v>468</v>
      </c>
      <c r="R65" s="448" t="s">
        <v>414</v>
      </c>
      <c r="S65" s="448" t="s">
        <v>469</v>
      </c>
      <c r="T65" s="448" t="s">
        <v>469</v>
      </c>
      <c r="U65" s="448" t="s">
        <v>469</v>
      </c>
      <c r="V65" s="448" t="s">
        <v>469</v>
      </c>
      <c r="W65" s="448" t="s">
        <v>469</v>
      </c>
      <c r="X65" s="448" t="s">
        <v>469</v>
      </c>
      <c r="Y65" s="448" t="s">
        <v>415</v>
      </c>
      <c r="Z65" s="448" t="s">
        <v>470</v>
      </c>
      <c r="AA65" s="448" t="s">
        <v>470</v>
      </c>
      <c r="AB65" s="448" t="s">
        <v>470</v>
      </c>
      <c r="AC65" s="448" t="s">
        <v>470</v>
      </c>
      <c r="AD65" s="448" t="s">
        <v>470</v>
      </c>
      <c r="AE65" s="448" t="s">
        <v>470</v>
      </c>
      <c r="AF65" s="448" t="s">
        <v>416</v>
      </c>
      <c r="AG65" s="448" t="s">
        <v>417</v>
      </c>
      <c r="AH65" s="448" t="s">
        <v>418</v>
      </c>
      <c r="AI65" s="448" t="s">
        <v>419</v>
      </c>
      <c r="AJ65" s="448" t="s">
        <v>419</v>
      </c>
      <c r="AK65" s="449" t="s">
        <v>422</v>
      </c>
      <c r="AL65" s="450" t="s">
        <v>423</v>
      </c>
      <c r="AM65" s="451"/>
      <c r="AN65" s="451"/>
      <c r="AO65" s="451"/>
    </row>
    <row r="66" spans="2:41" ht="18" customHeight="1">
      <c r="B66" s="452" t="str">
        <f>+D36</f>
        <v>REF_ANMMNR</v>
      </c>
      <c r="C66" s="453" t="str">
        <f>+D10</f>
        <v>ANMMNR</v>
      </c>
      <c r="D66" s="453" t="s">
        <v>181</v>
      </c>
      <c r="E66" s="454">
        <v>0.375</v>
      </c>
      <c r="F66" s="454"/>
      <c r="G66" s="454"/>
      <c r="H66" s="454"/>
      <c r="I66" s="454"/>
      <c r="J66" s="454"/>
      <c r="K66" s="455">
        <v>3</v>
      </c>
      <c r="L66" s="456">
        <v>1490</v>
      </c>
      <c r="M66" s="456">
        <v>1490</v>
      </c>
      <c r="N66" s="456">
        <v>1490</v>
      </c>
      <c r="O66" s="456">
        <v>1490</v>
      </c>
      <c r="P66" s="456">
        <v>1490</v>
      </c>
      <c r="Q66" s="456">
        <v>1490</v>
      </c>
      <c r="R66" s="456">
        <v>3</v>
      </c>
      <c r="S66" s="457">
        <f>+L66*5%</f>
        <v>74.5</v>
      </c>
      <c r="T66" s="457">
        <f t="shared" ref="T66:X69" si="7">+M66*5%</f>
        <v>74.5</v>
      </c>
      <c r="U66" s="457">
        <f t="shared" si="7"/>
        <v>74.5</v>
      </c>
      <c r="V66" s="457">
        <f t="shared" si="7"/>
        <v>74.5</v>
      </c>
      <c r="W66" s="457">
        <f t="shared" si="7"/>
        <v>74.5</v>
      </c>
      <c r="X66" s="457">
        <f t="shared" si="7"/>
        <v>74.5</v>
      </c>
      <c r="Y66" s="456">
        <v>3</v>
      </c>
      <c r="Z66" s="457">
        <v>1.6389999999999998</v>
      </c>
      <c r="AA66" s="457">
        <v>1.6389999999999998</v>
      </c>
      <c r="AB66" s="457">
        <v>1.6389999999999998</v>
      </c>
      <c r="AC66" s="457">
        <v>1.6389999999999998</v>
      </c>
      <c r="AD66" s="457">
        <v>1.6389999999999998</v>
      </c>
      <c r="AE66" s="457">
        <v>1.6389999999999998</v>
      </c>
      <c r="AF66" s="456">
        <v>3</v>
      </c>
      <c r="AG66" s="454">
        <v>0.85616438356164382</v>
      </c>
      <c r="AH66" s="456">
        <v>20</v>
      </c>
      <c r="AI66" s="456"/>
      <c r="AJ66" s="456"/>
      <c r="AK66" s="458">
        <v>2.5000000000000001E-2</v>
      </c>
      <c r="AL66" s="459">
        <v>31.536000000000001</v>
      </c>
      <c r="AM66" s="451"/>
      <c r="AN66" s="451"/>
      <c r="AO66" s="451"/>
    </row>
    <row r="67" spans="2:41" ht="18" customHeight="1">
      <c r="B67" s="452" t="str">
        <f>+D33</f>
        <v>REF_WODWST</v>
      </c>
      <c r="C67" s="453" t="str">
        <f>+D7</f>
        <v>WODWST</v>
      </c>
      <c r="D67" s="453" t="s">
        <v>181</v>
      </c>
      <c r="E67" s="454">
        <v>0.60000000000000009</v>
      </c>
      <c r="F67" s="454">
        <v>0.60000000000000009</v>
      </c>
      <c r="G67" s="454">
        <v>0.63000000000000012</v>
      </c>
      <c r="H67" s="454">
        <v>0.66000000000000014</v>
      </c>
      <c r="I67" s="454">
        <v>0.69000000000000006</v>
      </c>
      <c r="J67" s="454">
        <v>0.69000000000000006</v>
      </c>
      <c r="K67" s="455">
        <v>3</v>
      </c>
      <c r="L67" s="456">
        <v>1788</v>
      </c>
      <c r="M67" s="456">
        <v>1788</v>
      </c>
      <c r="N67" s="456">
        <v>1788</v>
      </c>
      <c r="O67" s="456">
        <v>1788</v>
      </c>
      <c r="P67" s="456">
        <v>1788</v>
      </c>
      <c r="Q67" s="456">
        <v>1788</v>
      </c>
      <c r="R67" s="456">
        <v>3</v>
      </c>
      <c r="S67" s="457">
        <f t="shared" ref="S67:S69" si="8">+L67*5%</f>
        <v>89.4</v>
      </c>
      <c r="T67" s="457">
        <f t="shared" si="7"/>
        <v>89.4</v>
      </c>
      <c r="U67" s="457">
        <f t="shared" si="7"/>
        <v>89.4</v>
      </c>
      <c r="V67" s="457">
        <f t="shared" si="7"/>
        <v>89.4</v>
      </c>
      <c r="W67" s="457">
        <f t="shared" si="7"/>
        <v>89.4</v>
      </c>
      <c r="X67" s="457">
        <f t="shared" si="7"/>
        <v>89.4</v>
      </c>
      <c r="Y67" s="456">
        <v>3</v>
      </c>
      <c r="Z67" s="457">
        <v>2.6819999999999999</v>
      </c>
      <c r="AA67" s="457">
        <v>2.6819999999999999</v>
      </c>
      <c r="AB67" s="457">
        <v>2.6819999999999999</v>
      </c>
      <c r="AC67" s="457">
        <v>2.6819999999999999</v>
      </c>
      <c r="AD67" s="457">
        <v>2.6819999999999999</v>
      </c>
      <c r="AE67" s="457">
        <v>2.6819999999999999</v>
      </c>
      <c r="AF67" s="456">
        <v>3</v>
      </c>
      <c r="AG67" s="454">
        <v>0.91324200913242004</v>
      </c>
      <c r="AH67" s="456">
        <v>20</v>
      </c>
      <c r="AI67" s="456"/>
      <c r="AJ67" s="456"/>
      <c r="AK67" s="458">
        <v>2.5000000000000001E-2</v>
      </c>
      <c r="AL67" s="459">
        <v>31.536000000000001</v>
      </c>
      <c r="AM67" s="451"/>
      <c r="AN67" s="451"/>
      <c r="AO67" s="451"/>
    </row>
    <row r="68" spans="2:41" ht="18" customHeight="1">
      <c r="B68" s="452" t="str">
        <f>+D34</f>
        <v>REF_AGRWST</v>
      </c>
      <c r="C68" s="453" t="str">
        <f>+D8</f>
        <v>AGRWST</v>
      </c>
      <c r="D68" s="453" t="s">
        <v>181</v>
      </c>
      <c r="E68" s="454">
        <v>0.66666666666666663</v>
      </c>
      <c r="F68" s="454"/>
      <c r="G68" s="454"/>
      <c r="H68" s="454"/>
      <c r="I68" s="454"/>
      <c r="J68" s="454"/>
      <c r="K68" s="455">
        <v>3</v>
      </c>
      <c r="L68" s="456">
        <v>1475.1</v>
      </c>
      <c r="M68" s="456">
        <v>1445.2999999999997</v>
      </c>
      <c r="N68" s="456">
        <v>1415.5</v>
      </c>
      <c r="O68" s="456">
        <v>1415.5</v>
      </c>
      <c r="P68" s="456">
        <v>1415.5</v>
      </c>
      <c r="Q68" s="456">
        <v>1415.5</v>
      </c>
      <c r="R68" s="456">
        <v>3</v>
      </c>
      <c r="S68" s="457">
        <f t="shared" si="8"/>
        <v>73.754999999999995</v>
      </c>
      <c r="T68" s="457">
        <f t="shared" si="7"/>
        <v>72.264999999999986</v>
      </c>
      <c r="U68" s="457">
        <f t="shared" si="7"/>
        <v>70.775000000000006</v>
      </c>
      <c r="V68" s="457">
        <f t="shared" si="7"/>
        <v>70.775000000000006</v>
      </c>
      <c r="W68" s="457">
        <f t="shared" si="7"/>
        <v>70.775000000000006</v>
      </c>
      <c r="X68" s="457">
        <f t="shared" si="7"/>
        <v>70.775000000000006</v>
      </c>
      <c r="Y68" s="456">
        <v>3</v>
      </c>
      <c r="Z68" s="457">
        <v>1.6389999999999998</v>
      </c>
      <c r="AA68" s="457">
        <v>1.6389999999999998</v>
      </c>
      <c r="AB68" s="457">
        <v>1.6389999999999998</v>
      </c>
      <c r="AC68" s="457">
        <v>1.6389999999999998</v>
      </c>
      <c r="AD68" s="457">
        <v>1.6389999999999998</v>
      </c>
      <c r="AE68" s="457">
        <v>1.6389999999999998</v>
      </c>
      <c r="AF68" s="456">
        <v>3</v>
      </c>
      <c r="AG68" s="454">
        <v>0.85616438356164382</v>
      </c>
      <c r="AH68" s="456">
        <v>20</v>
      </c>
      <c r="AI68" s="456"/>
      <c r="AJ68" s="456"/>
      <c r="AK68" s="458">
        <v>2.5000000000000001E-2</v>
      </c>
      <c r="AL68" s="459">
        <v>31.536000000000001</v>
      </c>
      <c r="AM68" s="451"/>
      <c r="AN68" s="451"/>
      <c r="AO68" s="451"/>
    </row>
    <row r="69" spans="2:41" ht="18" customHeight="1">
      <c r="B69" s="453" t="s">
        <v>630</v>
      </c>
      <c r="C69" s="453" t="s">
        <v>181</v>
      </c>
      <c r="D69" s="453" t="s">
        <v>473</v>
      </c>
      <c r="E69" s="454">
        <v>0.9126505487192591</v>
      </c>
      <c r="F69" s="454">
        <v>0.9126505487192591</v>
      </c>
      <c r="G69" s="454">
        <v>0.92510036581283939</v>
      </c>
      <c r="H69" s="454">
        <v>0.93755018290641967</v>
      </c>
      <c r="I69" s="454">
        <v>0.95</v>
      </c>
      <c r="J69" s="454">
        <v>0.95</v>
      </c>
      <c r="K69" s="455">
        <v>3</v>
      </c>
      <c r="L69" s="456">
        <v>2086</v>
      </c>
      <c r="M69" s="456">
        <v>1937</v>
      </c>
      <c r="N69" s="456">
        <v>1788</v>
      </c>
      <c r="O69" s="456">
        <v>1639</v>
      </c>
      <c r="P69" s="456">
        <v>1490</v>
      </c>
      <c r="Q69" s="456">
        <v>1490</v>
      </c>
      <c r="R69" s="456">
        <v>3</v>
      </c>
      <c r="S69" s="457">
        <f t="shared" si="8"/>
        <v>104.30000000000001</v>
      </c>
      <c r="T69" s="457">
        <f t="shared" si="7"/>
        <v>96.850000000000009</v>
      </c>
      <c r="U69" s="457">
        <f t="shared" si="7"/>
        <v>89.4</v>
      </c>
      <c r="V69" s="457">
        <f t="shared" si="7"/>
        <v>81.95</v>
      </c>
      <c r="W69" s="457">
        <f t="shared" si="7"/>
        <v>74.5</v>
      </c>
      <c r="X69" s="457">
        <f t="shared" si="7"/>
        <v>74.5</v>
      </c>
      <c r="Y69" s="456">
        <v>3</v>
      </c>
      <c r="Z69" s="457">
        <v>3.2779999999999996</v>
      </c>
      <c r="AA69" s="457">
        <v>3.2779999999999996</v>
      </c>
      <c r="AB69" s="457">
        <v>3.2779999999999996</v>
      </c>
      <c r="AC69" s="457">
        <v>3.2779999999999996</v>
      </c>
      <c r="AD69" s="457">
        <v>3.2779999999999996</v>
      </c>
      <c r="AE69" s="457">
        <v>3.2779999999999996</v>
      </c>
      <c r="AF69" s="456">
        <v>3</v>
      </c>
      <c r="AG69" s="454">
        <v>0.97031963470319638</v>
      </c>
      <c r="AH69" s="456">
        <v>20</v>
      </c>
      <c r="AI69" s="460">
        <v>-53.96</v>
      </c>
      <c r="AJ69" s="456"/>
      <c r="AK69" s="458">
        <v>2.5000000000000001E-2</v>
      </c>
      <c r="AL69" s="459">
        <v>31.536000000000001</v>
      </c>
      <c r="AM69" s="451"/>
      <c r="AN69" s="451"/>
      <c r="AO69" s="451"/>
    </row>
    <row r="70" spans="2:41" ht="18" customHeight="1">
      <c r="B70" s="453"/>
      <c r="C70" s="453"/>
      <c r="D70" s="453" t="s">
        <v>664</v>
      </c>
      <c r="E70" s="454"/>
      <c r="F70" s="454"/>
      <c r="G70" s="454"/>
      <c r="H70" s="454"/>
      <c r="I70" s="454"/>
      <c r="J70" s="454"/>
      <c r="K70" s="455"/>
      <c r="L70" s="456"/>
      <c r="M70" s="456"/>
      <c r="N70" s="456"/>
      <c r="O70" s="456"/>
      <c r="P70" s="456"/>
      <c r="Q70" s="456"/>
      <c r="R70" s="456"/>
      <c r="S70" s="457"/>
      <c r="T70" s="457"/>
      <c r="U70" s="457"/>
      <c r="V70" s="457"/>
      <c r="W70" s="457"/>
      <c r="X70" s="457"/>
      <c r="Y70" s="456"/>
      <c r="Z70" s="457"/>
      <c r="AA70" s="457"/>
      <c r="AB70" s="457"/>
      <c r="AC70" s="457"/>
      <c r="AD70" s="457"/>
      <c r="AE70" s="457"/>
      <c r="AF70" s="456"/>
      <c r="AG70" s="454"/>
      <c r="AH70" s="456"/>
      <c r="AI70" s="460"/>
      <c r="AJ70" s="456"/>
      <c r="AK70" s="458"/>
      <c r="AL70" s="459"/>
      <c r="AM70" s="451"/>
      <c r="AN70" s="451"/>
      <c r="AO70" s="451"/>
    </row>
    <row r="71" spans="2:41" ht="18" customHeight="1">
      <c r="B71" s="453"/>
      <c r="C71" s="453"/>
      <c r="D71" s="453" t="s">
        <v>665</v>
      </c>
      <c r="E71" s="454"/>
      <c r="F71" s="454"/>
      <c r="G71" s="454"/>
      <c r="H71" s="454"/>
      <c r="I71" s="454"/>
      <c r="J71" s="454"/>
      <c r="K71" s="455"/>
      <c r="L71" s="456"/>
      <c r="M71" s="456"/>
      <c r="N71" s="456"/>
      <c r="O71" s="456"/>
      <c r="P71" s="456"/>
      <c r="Q71" s="456"/>
      <c r="R71" s="456"/>
      <c r="S71" s="457"/>
      <c r="T71" s="457"/>
      <c r="U71" s="457"/>
      <c r="V71" s="457"/>
      <c r="W71" s="457"/>
      <c r="X71" s="457"/>
      <c r="Y71" s="456"/>
      <c r="Z71" s="457"/>
      <c r="AA71" s="457"/>
      <c r="AB71" s="457"/>
      <c r="AC71" s="457"/>
      <c r="AD71" s="457"/>
      <c r="AE71" s="457"/>
      <c r="AF71" s="456"/>
      <c r="AG71" s="454"/>
      <c r="AH71" s="456"/>
      <c r="AI71" s="460"/>
      <c r="AJ71" s="456"/>
      <c r="AK71" s="458"/>
      <c r="AL71" s="459"/>
      <c r="AM71" s="451"/>
      <c r="AN71" s="451"/>
      <c r="AO71" s="451"/>
    </row>
    <row r="72" spans="2:41" ht="18" customHeight="1">
      <c r="B72" s="453"/>
      <c r="C72" s="453"/>
      <c r="D72" s="453" t="s">
        <v>666</v>
      </c>
      <c r="E72" s="454"/>
      <c r="F72" s="454"/>
      <c r="G72" s="454"/>
      <c r="H72" s="454"/>
      <c r="I72" s="454"/>
      <c r="J72" s="454"/>
      <c r="K72" s="455"/>
      <c r="L72" s="456"/>
      <c r="M72" s="456"/>
      <c r="N72" s="456"/>
      <c r="O72" s="456"/>
      <c r="P72" s="456"/>
      <c r="Q72" s="456"/>
      <c r="R72" s="456"/>
      <c r="S72" s="457"/>
      <c r="T72" s="457"/>
      <c r="U72" s="457"/>
      <c r="V72" s="457"/>
      <c r="W72" s="457"/>
      <c r="X72" s="457"/>
      <c r="Y72" s="456"/>
      <c r="Z72" s="457"/>
      <c r="AA72" s="457"/>
      <c r="AB72" s="457"/>
      <c r="AC72" s="457"/>
      <c r="AD72" s="457"/>
      <c r="AE72" s="457"/>
      <c r="AF72" s="456"/>
      <c r="AG72" s="454"/>
      <c r="AH72" s="456"/>
      <c r="AI72" s="460"/>
      <c r="AJ72" s="456"/>
      <c r="AK72" s="458"/>
      <c r="AL72" s="459"/>
      <c r="AM72" s="451"/>
      <c r="AN72" s="451"/>
      <c r="AO72" s="451"/>
    </row>
    <row r="73" spans="2:41" ht="18" customHeight="1">
      <c r="B73" s="453" t="s">
        <v>667</v>
      </c>
      <c r="C73" s="453" t="str">
        <f>+D51</f>
        <v>WODWST</v>
      </c>
      <c r="D73" s="453" t="s">
        <v>589</v>
      </c>
      <c r="E73" s="454">
        <v>0.84000000000000008</v>
      </c>
      <c r="F73" s="454">
        <v>0.84000000000000008</v>
      </c>
      <c r="G73" s="454">
        <v>0.84000000000000008</v>
      </c>
      <c r="H73" s="454">
        <v>0.84000000000000008</v>
      </c>
      <c r="I73" s="454">
        <v>0.84000000000000008</v>
      </c>
      <c r="J73" s="454">
        <v>0.84000000000000008</v>
      </c>
      <c r="K73" s="455">
        <v>3</v>
      </c>
      <c r="L73" s="456">
        <v>1043</v>
      </c>
      <c r="M73" s="456">
        <v>1043</v>
      </c>
      <c r="N73" s="456">
        <v>1043</v>
      </c>
      <c r="O73" s="456">
        <v>1043</v>
      </c>
      <c r="P73" s="456">
        <v>1043</v>
      </c>
      <c r="Q73" s="456">
        <v>1043</v>
      </c>
      <c r="R73" s="456">
        <v>3</v>
      </c>
      <c r="S73" s="457">
        <f>+L73*5%</f>
        <v>52.150000000000006</v>
      </c>
      <c r="T73" s="457">
        <f t="shared" ref="T73:X76" si="9">+M73*5%</f>
        <v>52.150000000000006</v>
      </c>
      <c r="U73" s="457">
        <f t="shared" si="9"/>
        <v>52.150000000000006</v>
      </c>
      <c r="V73" s="457">
        <f t="shared" si="9"/>
        <v>52.150000000000006</v>
      </c>
      <c r="W73" s="457">
        <f t="shared" si="9"/>
        <v>52.150000000000006</v>
      </c>
      <c r="X73" s="457">
        <f t="shared" si="9"/>
        <v>52.150000000000006</v>
      </c>
      <c r="Y73" s="456">
        <v>3</v>
      </c>
      <c r="Z73" s="457">
        <v>0</v>
      </c>
      <c r="AA73" s="457">
        <v>0</v>
      </c>
      <c r="AB73" s="457">
        <v>0</v>
      </c>
      <c r="AC73" s="457">
        <v>0</v>
      </c>
      <c r="AD73" s="457">
        <v>0</v>
      </c>
      <c r="AE73" s="457">
        <v>0</v>
      </c>
      <c r="AF73" s="456">
        <v>3</v>
      </c>
      <c r="AG73" s="454">
        <v>0.8</v>
      </c>
      <c r="AH73" s="456">
        <v>20</v>
      </c>
      <c r="AI73" s="456"/>
      <c r="AJ73" s="456"/>
      <c r="AK73" s="458">
        <v>2.5000000000000001E-2</v>
      </c>
      <c r="AL73" s="459">
        <v>31.536000000000001</v>
      </c>
      <c r="AM73" s="451"/>
      <c r="AN73" s="451"/>
      <c r="AO73" s="451"/>
    </row>
    <row r="74" spans="2:41" ht="18" customHeight="1">
      <c r="B74" s="453" t="s">
        <v>668</v>
      </c>
      <c r="C74" s="453" t="str">
        <f>+D7</f>
        <v>WODWST</v>
      </c>
      <c r="D74" s="453" t="s">
        <v>592</v>
      </c>
      <c r="E74" s="461">
        <v>0.70000000000000007</v>
      </c>
      <c r="F74" s="454">
        <v>0.70000000000000007</v>
      </c>
      <c r="G74" s="454">
        <v>0.70000000000000007</v>
      </c>
      <c r="H74" s="454">
        <v>0.70000000000000007</v>
      </c>
      <c r="I74" s="454">
        <v>0.70000000000000007</v>
      </c>
      <c r="J74" s="454">
        <v>0.70000000000000007</v>
      </c>
      <c r="K74" s="455">
        <v>3</v>
      </c>
      <c r="L74" s="456">
        <v>3278</v>
      </c>
      <c r="M74" s="456">
        <v>3278</v>
      </c>
      <c r="N74" s="456">
        <v>3278</v>
      </c>
      <c r="O74" s="456">
        <v>3278</v>
      </c>
      <c r="P74" s="456">
        <v>3278</v>
      </c>
      <c r="Q74" s="456">
        <v>3278</v>
      </c>
      <c r="R74" s="456">
        <v>3</v>
      </c>
      <c r="S74" s="457">
        <f t="shared" ref="S74:S76" si="10">+L74*5%</f>
        <v>163.9</v>
      </c>
      <c r="T74" s="457">
        <f t="shared" si="9"/>
        <v>163.9</v>
      </c>
      <c r="U74" s="457">
        <f t="shared" si="9"/>
        <v>163.9</v>
      </c>
      <c r="V74" s="457">
        <f t="shared" si="9"/>
        <v>163.9</v>
      </c>
      <c r="W74" s="457">
        <f t="shared" si="9"/>
        <v>163.9</v>
      </c>
      <c r="X74" s="457">
        <f t="shared" si="9"/>
        <v>163.9</v>
      </c>
      <c r="Y74" s="456">
        <v>3</v>
      </c>
      <c r="Z74" s="457">
        <v>0.49170000000000003</v>
      </c>
      <c r="AA74" s="457">
        <v>0.49170000000000003</v>
      </c>
      <c r="AB74" s="457">
        <v>0.49170000000000003</v>
      </c>
      <c r="AC74" s="457">
        <v>0.49170000000000003</v>
      </c>
      <c r="AD74" s="457">
        <v>0.49170000000000003</v>
      </c>
      <c r="AE74" s="457">
        <v>0.49170000000000003</v>
      </c>
      <c r="AF74" s="456">
        <v>3</v>
      </c>
      <c r="AG74" s="454">
        <v>0.85</v>
      </c>
      <c r="AH74" s="456">
        <v>20</v>
      </c>
      <c r="AI74" s="456"/>
      <c r="AJ74" s="460">
        <v>-69.69</v>
      </c>
      <c r="AK74" s="458">
        <v>2.5000000000000001E-2</v>
      </c>
      <c r="AL74" s="459">
        <v>31.536000000000001</v>
      </c>
      <c r="AM74" s="451"/>
      <c r="AN74" s="451"/>
      <c r="AO74" s="451"/>
    </row>
    <row r="75" spans="2:41" ht="18" customHeight="1">
      <c r="B75" s="453" t="s">
        <v>669</v>
      </c>
      <c r="C75" s="453" t="str">
        <f>+D7</f>
        <v>WODWST</v>
      </c>
      <c r="D75" s="453" t="s">
        <v>180</v>
      </c>
      <c r="E75" s="461">
        <v>0.59000000000000008</v>
      </c>
      <c r="F75" s="454">
        <v>0.59000000000000008</v>
      </c>
      <c r="G75" s="454">
        <v>0.59000000000000008</v>
      </c>
      <c r="H75" s="454">
        <v>0.59000000000000008</v>
      </c>
      <c r="I75" s="454">
        <v>0.59000000000000008</v>
      </c>
      <c r="J75" s="454">
        <v>0.59000000000000008</v>
      </c>
      <c r="K75" s="455">
        <v>3</v>
      </c>
      <c r="L75" s="456">
        <v>2980.3683146067415</v>
      </c>
      <c r="M75" s="456">
        <v>2980.3683146067415</v>
      </c>
      <c r="N75" s="456">
        <v>2980.3683146067415</v>
      </c>
      <c r="O75" s="456">
        <v>2980.3683146067415</v>
      </c>
      <c r="P75" s="456">
        <v>2980.3683146067415</v>
      </c>
      <c r="Q75" s="456">
        <v>2980.3683146067415</v>
      </c>
      <c r="R75" s="456">
        <v>3</v>
      </c>
      <c r="S75" s="457">
        <f t="shared" si="10"/>
        <v>149.01841573033707</v>
      </c>
      <c r="T75" s="457">
        <f t="shared" si="9"/>
        <v>149.01841573033707</v>
      </c>
      <c r="U75" s="457">
        <f t="shared" si="9"/>
        <v>149.01841573033707</v>
      </c>
      <c r="V75" s="457">
        <f t="shared" si="9"/>
        <v>149.01841573033707</v>
      </c>
      <c r="W75" s="457">
        <f t="shared" si="9"/>
        <v>149.01841573033707</v>
      </c>
      <c r="X75" s="457">
        <f t="shared" si="9"/>
        <v>149.01841573033707</v>
      </c>
      <c r="Y75" s="456"/>
      <c r="Z75" s="457">
        <v>0</v>
      </c>
      <c r="AA75" s="457">
        <v>0</v>
      </c>
      <c r="AB75" s="457">
        <v>0</v>
      </c>
      <c r="AC75" s="457">
        <v>0</v>
      </c>
      <c r="AD75" s="457">
        <v>0</v>
      </c>
      <c r="AE75" s="457">
        <v>0</v>
      </c>
      <c r="AF75" s="456"/>
      <c r="AG75" s="454">
        <v>0.85</v>
      </c>
      <c r="AH75" s="456">
        <v>25</v>
      </c>
      <c r="AI75" s="456"/>
      <c r="AJ75" s="456"/>
      <c r="AK75" s="458">
        <v>2.5000000000000001E-2</v>
      </c>
      <c r="AL75" s="459">
        <v>31.536000000000001</v>
      </c>
      <c r="AM75" s="451"/>
      <c r="AN75" s="451"/>
      <c r="AO75" s="451"/>
    </row>
    <row r="76" spans="2:41" ht="18" customHeight="1">
      <c r="B76" s="453" t="s">
        <v>668</v>
      </c>
      <c r="C76" s="453" t="str">
        <f>+D11</f>
        <v>OILWST</v>
      </c>
      <c r="D76" s="453" t="s">
        <v>592</v>
      </c>
      <c r="E76" s="461">
        <f>+E73</f>
        <v>0.84000000000000008</v>
      </c>
      <c r="F76" s="461">
        <f t="shared" ref="F76:J76" si="11">+F73</f>
        <v>0.84000000000000008</v>
      </c>
      <c r="G76" s="461">
        <f t="shared" si="11"/>
        <v>0.84000000000000008</v>
      </c>
      <c r="H76" s="461">
        <f t="shared" si="11"/>
        <v>0.84000000000000008</v>
      </c>
      <c r="I76" s="461">
        <f t="shared" si="11"/>
        <v>0.84000000000000008</v>
      </c>
      <c r="J76" s="461">
        <f t="shared" si="11"/>
        <v>0.84000000000000008</v>
      </c>
      <c r="K76" s="455">
        <v>3</v>
      </c>
      <c r="L76" s="456">
        <v>3278</v>
      </c>
      <c r="M76" s="456">
        <v>3278</v>
      </c>
      <c r="N76" s="456">
        <v>3278</v>
      </c>
      <c r="O76" s="456">
        <v>3278</v>
      </c>
      <c r="P76" s="456">
        <v>3278</v>
      </c>
      <c r="Q76" s="456">
        <v>3278</v>
      </c>
      <c r="R76" s="456">
        <v>3</v>
      </c>
      <c r="S76" s="457">
        <f t="shared" si="10"/>
        <v>163.9</v>
      </c>
      <c r="T76" s="457">
        <f t="shared" si="9"/>
        <v>163.9</v>
      </c>
      <c r="U76" s="457">
        <f t="shared" si="9"/>
        <v>163.9</v>
      </c>
      <c r="V76" s="457">
        <f t="shared" si="9"/>
        <v>163.9</v>
      </c>
      <c r="W76" s="457">
        <f t="shared" si="9"/>
        <v>163.9</v>
      </c>
      <c r="X76" s="457">
        <f t="shared" si="9"/>
        <v>163.9</v>
      </c>
      <c r="Y76" s="456">
        <v>3</v>
      </c>
      <c r="Z76" s="457">
        <v>0.49170000000000003</v>
      </c>
      <c r="AA76" s="457">
        <v>0.49170000000000003</v>
      </c>
      <c r="AB76" s="457">
        <v>0.49170000000000003</v>
      </c>
      <c r="AC76" s="457">
        <v>0.49170000000000003</v>
      </c>
      <c r="AD76" s="457">
        <v>0.49170000000000003</v>
      </c>
      <c r="AE76" s="457">
        <v>0.49170000000000003</v>
      </c>
      <c r="AF76" s="456">
        <v>3</v>
      </c>
      <c r="AG76" s="454">
        <v>0.85</v>
      </c>
      <c r="AH76" s="456">
        <v>20</v>
      </c>
      <c r="AI76" s="456"/>
      <c r="AJ76" s="456">
        <f>+AJ74</f>
        <v>-69.69</v>
      </c>
      <c r="AK76" s="458">
        <v>2.5000000000000001E-2</v>
      </c>
      <c r="AL76" s="459">
        <v>31.536000000000001</v>
      </c>
      <c r="AM76" s="456">
        <v>0</v>
      </c>
      <c r="AN76" s="456">
        <v>0</v>
      </c>
      <c r="AO76" s="456">
        <v>1</v>
      </c>
    </row>
    <row r="77" spans="2:41" ht="18" customHeight="1">
      <c r="B77" s="462" t="str">
        <f>+D43</f>
        <v>WSTWOD2WOD</v>
      </c>
      <c r="C77" s="451" t="str">
        <f>+C73</f>
        <v>WODWST</v>
      </c>
      <c r="D77" s="451" t="str">
        <f>+D14</f>
        <v>WOD</v>
      </c>
      <c r="E77" s="451">
        <v>1</v>
      </c>
    </row>
    <row r="79" spans="2:41" ht="18" customHeight="1">
      <c r="D79" s="441" t="s">
        <v>13</v>
      </c>
    </row>
    <row r="80" spans="2:41" ht="18" customHeight="1">
      <c r="B80" s="463" t="s">
        <v>1</v>
      </c>
      <c r="C80" s="348" t="s">
        <v>5</v>
      </c>
      <c r="D80" s="348" t="s">
        <v>6</v>
      </c>
      <c r="E80" s="348" t="s">
        <v>641</v>
      </c>
      <c r="F80" s="348" t="s">
        <v>670</v>
      </c>
      <c r="G80" s="348" t="s">
        <v>74</v>
      </c>
      <c r="H80" s="348" t="s">
        <v>476</v>
      </c>
      <c r="I80" s="348" t="s">
        <v>383</v>
      </c>
      <c r="J80" s="348" t="s">
        <v>384</v>
      </c>
      <c r="K80" s="348" t="s">
        <v>385</v>
      </c>
      <c r="L80" s="348" t="s">
        <v>433</v>
      </c>
      <c r="M80" s="348" t="s">
        <v>386</v>
      </c>
      <c r="N80" s="348" t="s">
        <v>387</v>
      </c>
      <c r="O80" s="348" t="s">
        <v>657</v>
      </c>
      <c r="P80" s="348" t="s">
        <v>658</v>
      </c>
      <c r="Q80" s="348" t="s">
        <v>388</v>
      </c>
      <c r="R80" s="348" t="s">
        <v>389</v>
      </c>
      <c r="S80" s="348" t="s">
        <v>434</v>
      </c>
      <c r="T80" s="348" t="s">
        <v>390</v>
      </c>
      <c r="U80" s="348" t="s">
        <v>391</v>
      </c>
      <c r="V80" s="348" t="s">
        <v>659</v>
      </c>
      <c r="W80" s="348" t="s">
        <v>660</v>
      </c>
      <c r="X80" s="348" t="s">
        <v>392</v>
      </c>
      <c r="Y80" s="348" t="s">
        <v>393</v>
      </c>
      <c r="Z80" s="348" t="s">
        <v>435</v>
      </c>
      <c r="AA80" s="348" t="s">
        <v>394</v>
      </c>
      <c r="AB80" s="348" t="s">
        <v>395</v>
      </c>
      <c r="AC80" s="348" t="s">
        <v>661</v>
      </c>
      <c r="AD80" s="348" t="s">
        <v>396</v>
      </c>
      <c r="AE80" s="348" t="s">
        <v>397</v>
      </c>
      <c r="AF80" s="348" t="s">
        <v>398</v>
      </c>
      <c r="AG80" s="348" t="s">
        <v>436</v>
      </c>
      <c r="AH80" s="348" t="s">
        <v>399</v>
      </c>
      <c r="AI80" s="348" t="s">
        <v>400</v>
      </c>
      <c r="AJ80" s="348" t="s">
        <v>401</v>
      </c>
      <c r="AK80" s="463" t="s">
        <v>472</v>
      </c>
      <c r="AL80" s="463" t="s">
        <v>705</v>
      </c>
      <c r="AM80" s="464" t="s">
        <v>405</v>
      </c>
      <c r="AN80" s="465" t="s">
        <v>406</v>
      </c>
    </row>
    <row r="81" spans="2:40" ht="18" customHeight="1" thickBot="1">
      <c r="B81" s="466" t="s">
        <v>39</v>
      </c>
      <c r="C81" s="467" t="s">
        <v>32</v>
      </c>
      <c r="D81" s="467" t="s">
        <v>33</v>
      </c>
      <c r="E81" s="467"/>
      <c r="F81" s="467"/>
      <c r="G81" s="467" t="s">
        <v>76</v>
      </c>
      <c r="H81" s="467" t="s">
        <v>76</v>
      </c>
      <c r="I81" s="467" t="s">
        <v>76</v>
      </c>
      <c r="J81" s="467" t="s">
        <v>76</v>
      </c>
      <c r="K81" s="467" t="s">
        <v>76</v>
      </c>
      <c r="L81" s="467" t="s">
        <v>76</v>
      </c>
      <c r="M81" s="467" t="s">
        <v>413</v>
      </c>
      <c r="N81" s="467" t="s">
        <v>468</v>
      </c>
      <c r="O81" s="467" t="s">
        <v>468</v>
      </c>
      <c r="P81" s="467" t="s">
        <v>468</v>
      </c>
      <c r="Q81" s="467" t="s">
        <v>468</v>
      </c>
      <c r="R81" s="467" t="s">
        <v>468</v>
      </c>
      <c r="S81" s="467" t="s">
        <v>468</v>
      </c>
      <c r="T81" s="467" t="s">
        <v>414</v>
      </c>
      <c r="U81" s="467" t="s">
        <v>469</v>
      </c>
      <c r="V81" s="467" t="s">
        <v>469</v>
      </c>
      <c r="W81" s="467" t="s">
        <v>469</v>
      </c>
      <c r="X81" s="467" t="s">
        <v>469</v>
      </c>
      <c r="Y81" s="467" t="s">
        <v>469</v>
      </c>
      <c r="Z81" s="467" t="s">
        <v>469</v>
      </c>
      <c r="AA81" s="467" t="s">
        <v>415</v>
      </c>
      <c r="AB81" s="467" t="s">
        <v>470</v>
      </c>
      <c r="AC81" s="467" t="s">
        <v>470</v>
      </c>
      <c r="AD81" s="467" t="s">
        <v>470</v>
      </c>
      <c r="AE81" s="467" t="s">
        <v>470</v>
      </c>
      <c r="AF81" s="467" t="s">
        <v>470</v>
      </c>
      <c r="AG81" s="467" t="s">
        <v>470</v>
      </c>
      <c r="AH81" s="467" t="s">
        <v>416</v>
      </c>
      <c r="AI81" s="467" t="s">
        <v>417</v>
      </c>
      <c r="AJ81" s="467" t="s">
        <v>418</v>
      </c>
      <c r="AK81" s="467" t="s">
        <v>419</v>
      </c>
      <c r="AL81" s="467" t="s">
        <v>419</v>
      </c>
      <c r="AM81" s="468" t="s">
        <v>422</v>
      </c>
      <c r="AN81" s="469" t="s">
        <v>423</v>
      </c>
    </row>
    <row r="82" spans="2:40" ht="18" customHeight="1">
      <c r="B82" s="470" t="s">
        <v>671</v>
      </c>
      <c r="C82" s="471" t="s">
        <v>583</v>
      </c>
      <c r="D82" s="471" t="s">
        <v>181</v>
      </c>
      <c r="E82" s="471"/>
      <c r="F82" s="471"/>
      <c r="G82" s="472">
        <v>0.375</v>
      </c>
      <c r="H82" s="472">
        <v>0.375</v>
      </c>
      <c r="I82" s="472">
        <v>0.375</v>
      </c>
      <c r="J82" s="472">
        <v>0.375</v>
      </c>
      <c r="K82" s="472">
        <v>0.375</v>
      </c>
      <c r="L82" s="472">
        <v>0.375</v>
      </c>
      <c r="M82" s="473">
        <v>3</v>
      </c>
      <c r="N82" s="474">
        <v>1490</v>
      </c>
      <c r="O82" s="474">
        <v>1490</v>
      </c>
      <c r="P82" s="474">
        <v>1490</v>
      </c>
      <c r="Q82" s="474">
        <v>1490</v>
      </c>
      <c r="R82" s="474">
        <v>1490</v>
      </c>
      <c r="S82" s="474">
        <v>1490</v>
      </c>
      <c r="T82" s="474"/>
      <c r="U82" s="475">
        <v>74.5</v>
      </c>
      <c r="V82" s="475">
        <v>74.5</v>
      </c>
      <c r="W82" s="475">
        <v>74.5</v>
      </c>
      <c r="X82" s="475">
        <v>74.5</v>
      </c>
      <c r="Y82" s="475">
        <v>74.5</v>
      </c>
      <c r="Z82" s="475">
        <v>74.5</v>
      </c>
      <c r="AA82" s="474"/>
      <c r="AB82" s="475">
        <v>1.6389999999999998</v>
      </c>
      <c r="AC82" s="475">
        <v>1.6389999999999998</v>
      </c>
      <c r="AD82" s="475">
        <v>1.6389999999999998</v>
      </c>
      <c r="AE82" s="475">
        <v>1.6389999999999998</v>
      </c>
      <c r="AF82" s="475">
        <v>1.6389999999999998</v>
      </c>
      <c r="AG82" s="475">
        <v>1.6389999999999998</v>
      </c>
      <c r="AH82" s="474"/>
      <c r="AI82" s="472">
        <v>0.85616438356164382</v>
      </c>
      <c r="AJ82" s="474">
        <v>20</v>
      </c>
      <c r="AK82" s="474"/>
      <c r="AL82" s="474"/>
      <c r="AM82" s="476">
        <v>2.5000000000000001E-2</v>
      </c>
      <c r="AN82" s="477">
        <v>31.536000000000001</v>
      </c>
    </row>
    <row r="83" spans="2:40" ht="18" customHeight="1">
      <c r="B83" s="470" t="s">
        <v>672</v>
      </c>
      <c r="C83" s="471" t="s">
        <v>577</v>
      </c>
      <c r="D83" s="471" t="s">
        <v>181</v>
      </c>
      <c r="E83" s="471"/>
      <c r="F83" s="471"/>
      <c r="G83" s="472">
        <v>0.60000000000000009</v>
      </c>
      <c r="H83" s="472">
        <v>0.60000000000000009</v>
      </c>
      <c r="I83" s="472">
        <v>0.63000000000000012</v>
      </c>
      <c r="J83" s="472">
        <v>0.66000000000000014</v>
      </c>
      <c r="K83" s="472">
        <v>0.69000000000000006</v>
      </c>
      <c r="L83" s="472">
        <v>0.69000000000000006</v>
      </c>
      <c r="M83" s="473">
        <v>3</v>
      </c>
      <c r="N83" s="474">
        <v>1788</v>
      </c>
      <c r="O83" s="474">
        <v>1788</v>
      </c>
      <c r="P83" s="474">
        <v>1788</v>
      </c>
      <c r="Q83" s="474">
        <v>1788</v>
      </c>
      <c r="R83" s="474">
        <v>1788</v>
      </c>
      <c r="S83" s="474">
        <v>1788</v>
      </c>
      <c r="T83" s="474"/>
      <c r="U83" s="475">
        <v>89.4</v>
      </c>
      <c r="V83" s="475">
        <v>89.4</v>
      </c>
      <c r="W83" s="475">
        <v>89.4</v>
      </c>
      <c r="X83" s="475">
        <v>89.4</v>
      </c>
      <c r="Y83" s="475">
        <v>89.4</v>
      </c>
      <c r="Z83" s="475">
        <v>89.4</v>
      </c>
      <c r="AA83" s="474"/>
      <c r="AB83" s="475">
        <v>2.6819999999999999</v>
      </c>
      <c r="AC83" s="475">
        <v>2.6819999999999999</v>
      </c>
      <c r="AD83" s="475">
        <v>2.6819999999999999</v>
      </c>
      <c r="AE83" s="475">
        <v>2.6819999999999999</v>
      </c>
      <c r="AF83" s="475">
        <v>2.6819999999999999</v>
      </c>
      <c r="AG83" s="475">
        <v>2.6819999999999999</v>
      </c>
      <c r="AH83" s="474"/>
      <c r="AI83" s="472">
        <v>0.91324200913242004</v>
      </c>
      <c r="AJ83" s="474">
        <v>20</v>
      </c>
      <c r="AK83" s="474"/>
      <c r="AL83" s="474"/>
      <c r="AM83" s="476">
        <v>2.5000000000000001E-2</v>
      </c>
      <c r="AN83" s="477">
        <v>31.536000000000001</v>
      </c>
    </row>
    <row r="84" spans="2:40" ht="18" customHeight="1">
      <c r="B84" s="470" t="s">
        <v>673</v>
      </c>
      <c r="C84" s="471" t="s">
        <v>579</v>
      </c>
      <c r="D84" s="471" t="s">
        <v>181</v>
      </c>
      <c r="E84" s="471"/>
      <c r="F84" s="471"/>
      <c r="G84" s="472">
        <v>0.66666666666666663</v>
      </c>
      <c r="H84" s="472">
        <v>0.66666666666666663</v>
      </c>
      <c r="I84" s="472">
        <v>0.66666666666666663</v>
      </c>
      <c r="J84" s="472">
        <v>0.66666666666666663</v>
      </c>
      <c r="K84" s="472">
        <v>0.66666666666666663</v>
      </c>
      <c r="L84" s="472">
        <v>0.66666666666666663</v>
      </c>
      <c r="M84" s="473">
        <v>3</v>
      </c>
      <c r="N84" s="474">
        <v>1475.1</v>
      </c>
      <c r="O84" s="474">
        <v>1445.2999999999997</v>
      </c>
      <c r="P84" s="474">
        <v>1415.5</v>
      </c>
      <c r="Q84" s="474">
        <v>1415.5</v>
      </c>
      <c r="R84" s="474">
        <v>1415.5</v>
      </c>
      <c r="S84" s="474">
        <v>1415.5</v>
      </c>
      <c r="T84" s="474"/>
      <c r="U84" s="475">
        <v>73.754999999999995</v>
      </c>
      <c r="V84" s="475">
        <v>72.264999999999986</v>
      </c>
      <c r="W84" s="475">
        <v>70.775000000000006</v>
      </c>
      <c r="X84" s="475">
        <v>70.775000000000006</v>
      </c>
      <c r="Y84" s="475">
        <v>70.775000000000006</v>
      </c>
      <c r="Z84" s="475">
        <v>70.775000000000006</v>
      </c>
      <c r="AA84" s="474"/>
      <c r="AB84" s="475">
        <v>1.6389999999999998</v>
      </c>
      <c r="AC84" s="475">
        <v>1.6389999999999998</v>
      </c>
      <c r="AD84" s="475">
        <v>1.6389999999999998</v>
      </c>
      <c r="AE84" s="475">
        <v>1.6389999999999998</v>
      </c>
      <c r="AF84" s="475">
        <v>1.6389999999999998</v>
      </c>
      <c r="AG84" s="475">
        <v>1.6389999999999998</v>
      </c>
      <c r="AH84" s="474"/>
      <c r="AI84" s="472">
        <v>0.85616438356164382</v>
      </c>
      <c r="AJ84" s="474">
        <v>20</v>
      </c>
      <c r="AK84" s="474"/>
      <c r="AL84" s="474"/>
      <c r="AM84" s="476">
        <v>2.5000000000000001E-2</v>
      </c>
      <c r="AN84" s="477">
        <v>31.536000000000001</v>
      </c>
    </row>
    <row r="85" spans="2:40" ht="18" customHeight="1">
      <c r="B85" s="471" t="s">
        <v>697</v>
      </c>
      <c r="C85" s="471" t="s">
        <v>181</v>
      </c>
      <c r="D85" s="471" t="s">
        <v>178</v>
      </c>
      <c r="E85" s="471"/>
      <c r="F85" s="471"/>
      <c r="G85" s="472">
        <v>0.9126505487192591</v>
      </c>
      <c r="H85" s="472">
        <v>0.9126505487192591</v>
      </c>
      <c r="I85" s="472">
        <v>0.92510036581283939</v>
      </c>
      <c r="J85" s="472">
        <v>0.93755018290641967</v>
      </c>
      <c r="K85" s="472">
        <v>0.95</v>
      </c>
      <c r="L85" s="472">
        <v>0.95</v>
      </c>
      <c r="M85" s="473">
        <v>3</v>
      </c>
      <c r="N85" s="474">
        <v>2086</v>
      </c>
      <c r="O85" s="474">
        <v>1937</v>
      </c>
      <c r="P85" s="474">
        <v>1788</v>
      </c>
      <c r="Q85" s="474">
        <v>1639</v>
      </c>
      <c r="R85" s="474">
        <v>1490</v>
      </c>
      <c r="S85" s="474">
        <v>1490</v>
      </c>
      <c r="T85" s="474"/>
      <c r="U85" s="475">
        <v>104.30000000000001</v>
      </c>
      <c r="V85" s="475">
        <v>96.850000000000009</v>
      </c>
      <c r="W85" s="475">
        <v>89.4</v>
      </c>
      <c r="X85" s="475">
        <v>81.95</v>
      </c>
      <c r="Y85" s="475">
        <v>74.5</v>
      </c>
      <c r="Z85" s="475">
        <v>74.5</v>
      </c>
      <c r="AA85" s="474"/>
      <c r="AB85" s="475">
        <v>3.2779999999999996</v>
      </c>
      <c r="AC85" s="475">
        <v>3.2779999999999996</v>
      </c>
      <c r="AD85" s="475">
        <v>3.2779999999999996</v>
      </c>
      <c r="AE85" s="475">
        <v>3.2779999999999996</v>
      </c>
      <c r="AF85" s="475">
        <v>3.2779999999999996</v>
      </c>
      <c r="AG85" s="475">
        <v>3.2779999999999996</v>
      </c>
      <c r="AH85" s="474"/>
      <c r="AI85" s="472">
        <v>0.97031963470319638</v>
      </c>
      <c r="AJ85" s="474">
        <v>20</v>
      </c>
      <c r="AK85" s="478">
        <v>-53.96</v>
      </c>
      <c r="AL85" s="474"/>
      <c r="AM85" s="476">
        <v>2.5000000000000001E-2</v>
      </c>
      <c r="AN85" s="477">
        <v>31.536000000000001</v>
      </c>
    </row>
    <row r="86" spans="2:40" ht="18" customHeight="1">
      <c r="B86" s="471" t="s">
        <v>474</v>
      </c>
      <c r="C86" s="471"/>
      <c r="D86" s="471" t="s">
        <v>664</v>
      </c>
      <c r="E86" s="471"/>
      <c r="F86" s="471"/>
      <c r="G86" s="472"/>
      <c r="H86" s="472"/>
      <c r="I86" s="472"/>
      <c r="J86" s="472"/>
      <c r="K86" s="472"/>
      <c r="L86" s="472"/>
      <c r="M86" s="473"/>
      <c r="N86" s="474"/>
      <c r="O86" s="474"/>
      <c r="P86" s="474"/>
      <c r="Q86" s="474"/>
      <c r="R86" s="474"/>
      <c r="S86" s="474"/>
      <c r="T86" s="474"/>
      <c r="U86" s="475"/>
      <c r="V86" s="475"/>
      <c r="W86" s="475"/>
      <c r="X86" s="475"/>
      <c r="Y86" s="475"/>
      <c r="Z86" s="475"/>
      <c r="AA86" s="474"/>
      <c r="AB86" s="475"/>
      <c r="AC86" s="475"/>
      <c r="AD86" s="475"/>
      <c r="AE86" s="475"/>
      <c r="AF86" s="475"/>
      <c r="AG86" s="475"/>
      <c r="AH86" s="474"/>
      <c r="AI86" s="472"/>
      <c r="AJ86" s="474"/>
      <c r="AK86" s="478"/>
      <c r="AL86" s="474"/>
      <c r="AM86" s="476"/>
      <c r="AN86" s="477"/>
    </row>
    <row r="87" spans="2:40" ht="18" customHeight="1">
      <c r="B87" s="471" t="s">
        <v>474</v>
      </c>
      <c r="C87" s="471"/>
      <c r="D87" s="471" t="s">
        <v>665</v>
      </c>
      <c r="E87" s="471"/>
      <c r="F87" s="471"/>
      <c r="G87" s="472"/>
      <c r="H87" s="472"/>
      <c r="I87" s="472"/>
      <c r="J87" s="472"/>
      <c r="K87" s="472"/>
      <c r="L87" s="472"/>
      <c r="M87" s="473"/>
      <c r="N87" s="474"/>
      <c r="O87" s="474"/>
      <c r="P87" s="474"/>
      <c r="Q87" s="474"/>
      <c r="R87" s="474"/>
      <c r="S87" s="474"/>
      <c r="T87" s="474"/>
      <c r="U87" s="475"/>
      <c r="V87" s="475"/>
      <c r="W87" s="475"/>
      <c r="X87" s="475"/>
      <c r="Y87" s="475"/>
      <c r="Z87" s="475"/>
      <c r="AA87" s="474"/>
      <c r="AB87" s="475"/>
      <c r="AC87" s="475"/>
      <c r="AD87" s="475"/>
      <c r="AE87" s="475"/>
      <c r="AF87" s="475"/>
      <c r="AG87" s="475"/>
      <c r="AH87" s="474"/>
      <c r="AI87" s="472"/>
      <c r="AJ87" s="474"/>
      <c r="AK87" s="478"/>
      <c r="AL87" s="474"/>
      <c r="AM87" s="476"/>
      <c r="AN87" s="477"/>
    </row>
    <row r="88" spans="2:40" ht="18" customHeight="1">
      <c r="B88" s="471" t="s">
        <v>474</v>
      </c>
      <c r="C88" s="471"/>
      <c r="D88" s="471" t="s">
        <v>666</v>
      </c>
      <c r="E88" s="471"/>
      <c r="F88" s="471"/>
      <c r="G88" s="472"/>
      <c r="H88" s="472"/>
      <c r="I88" s="472"/>
      <c r="J88" s="472"/>
      <c r="K88" s="472"/>
      <c r="L88" s="472"/>
      <c r="M88" s="473"/>
      <c r="N88" s="474"/>
      <c r="O88" s="474"/>
      <c r="P88" s="474"/>
      <c r="Q88" s="474"/>
      <c r="R88" s="474"/>
      <c r="S88" s="474"/>
      <c r="T88" s="474"/>
      <c r="U88" s="475"/>
      <c r="V88" s="475"/>
      <c r="W88" s="475"/>
      <c r="X88" s="475"/>
      <c r="Y88" s="475"/>
      <c r="Z88" s="475"/>
      <c r="AA88" s="474"/>
      <c r="AB88" s="475"/>
      <c r="AC88" s="475"/>
      <c r="AD88" s="475"/>
      <c r="AE88" s="475"/>
      <c r="AF88" s="475"/>
      <c r="AG88" s="475"/>
      <c r="AH88" s="474"/>
      <c r="AI88" s="472"/>
      <c r="AJ88" s="474"/>
      <c r="AK88" s="478"/>
      <c r="AL88" s="474"/>
      <c r="AM88" s="476"/>
      <c r="AN88" s="477"/>
    </row>
    <row r="89" spans="2:40" ht="18" customHeight="1">
      <c r="B89" s="471" t="s">
        <v>674</v>
      </c>
      <c r="C89" s="471" t="s">
        <v>577</v>
      </c>
      <c r="D89" s="471" t="s">
        <v>592</v>
      </c>
      <c r="E89" s="471"/>
      <c r="F89" s="471"/>
      <c r="G89" s="472">
        <v>0.70000000000000007</v>
      </c>
      <c r="H89" s="472">
        <v>0.70000000000000007</v>
      </c>
      <c r="I89" s="472">
        <v>0.70000000000000007</v>
      </c>
      <c r="J89" s="472">
        <v>0.70000000000000007</v>
      </c>
      <c r="K89" s="472">
        <v>0.70000000000000007</v>
      </c>
      <c r="L89" s="472">
        <v>0.70000000000000007</v>
      </c>
      <c r="M89" s="473">
        <v>3</v>
      </c>
      <c r="N89" s="474">
        <v>3278</v>
      </c>
      <c r="O89" s="474">
        <v>3278</v>
      </c>
      <c r="P89" s="474">
        <v>3278</v>
      </c>
      <c r="Q89" s="474">
        <v>3278</v>
      </c>
      <c r="R89" s="474">
        <v>3278</v>
      </c>
      <c r="S89" s="474">
        <v>3278</v>
      </c>
      <c r="T89" s="474"/>
      <c r="U89" s="475">
        <v>163.9</v>
      </c>
      <c r="V89" s="475">
        <v>163.9</v>
      </c>
      <c r="W89" s="475">
        <v>163.9</v>
      </c>
      <c r="X89" s="475">
        <v>163.9</v>
      </c>
      <c r="Y89" s="475">
        <v>163.9</v>
      </c>
      <c r="Z89" s="475">
        <v>163.9</v>
      </c>
      <c r="AA89" s="474"/>
      <c r="AB89" s="475">
        <v>0.49170000000000003</v>
      </c>
      <c r="AC89" s="475">
        <v>0.49170000000000003</v>
      </c>
      <c r="AD89" s="475">
        <v>0.49170000000000003</v>
      </c>
      <c r="AE89" s="475">
        <v>0.49170000000000003</v>
      </c>
      <c r="AF89" s="475">
        <v>0.49170000000000003</v>
      </c>
      <c r="AG89" s="475">
        <v>0.49170000000000003</v>
      </c>
      <c r="AH89" s="474"/>
      <c r="AI89" s="472">
        <v>0.85</v>
      </c>
      <c r="AJ89" s="474">
        <v>20</v>
      </c>
      <c r="AK89" s="474">
        <v>-66.205500000000001</v>
      </c>
      <c r="AL89" s="474"/>
      <c r="AM89" s="476">
        <v>2.5000000000000001E-2</v>
      </c>
      <c r="AN89" s="477">
        <v>31.536000000000001</v>
      </c>
    </row>
    <row r="90" spans="2:40" ht="18" customHeight="1">
      <c r="B90" s="471" t="s">
        <v>667</v>
      </c>
      <c r="C90" s="471" t="s">
        <v>577</v>
      </c>
      <c r="D90" s="471" t="s">
        <v>589</v>
      </c>
      <c r="E90" s="471"/>
      <c r="F90" s="471"/>
      <c r="G90" s="472">
        <v>0.89</v>
      </c>
      <c r="H90" s="472">
        <v>0.89</v>
      </c>
      <c r="I90" s="472">
        <v>0.89</v>
      </c>
      <c r="J90" s="472">
        <v>0.89</v>
      </c>
      <c r="K90" s="472">
        <v>0.89</v>
      </c>
      <c r="L90" s="472">
        <v>0.89</v>
      </c>
      <c r="M90" s="473">
        <v>3</v>
      </c>
      <c r="N90" s="474">
        <v>950</v>
      </c>
      <c r="O90" s="474">
        <v>950</v>
      </c>
      <c r="P90" s="474">
        <v>950</v>
      </c>
      <c r="Q90" s="474">
        <v>950</v>
      </c>
      <c r="R90" s="474">
        <v>950</v>
      </c>
      <c r="S90" s="474">
        <v>950</v>
      </c>
      <c r="T90" s="474"/>
      <c r="U90" s="475">
        <v>72</v>
      </c>
      <c r="V90" s="475">
        <v>72</v>
      </c>
      <c r="W90" s="475">
        <v>72</v>
      </c>
      <c r="X90" s="475">
        <v>72</v>
      </c>
      <c r="Y90" s="475">
        <v>72</v>
      </c>
      <c r="Z90" s="475">
        <v>72</v>
      </c>
      <c r="AA90" s="474"/>
      <c r="AB90" s="475">
        <v>0.56000000000000005</v>
      </c>
      <c r="AC90" s="475">
        <v>0.56000000000000005</v>
      </c>
      <c r="AD90" s="475">
        <v>0.56000000000000005</v>
      </c>
      <c r="AE90" s="475">
        <v>0.56000000000000005</v>
      </c>
      <c r="AF90" s="475">
        <v>0.56000000000000005</v>
      </c>
      <c r="AG90" s="475">
        <v>0.56000000000000005</v>
      </c>
      <c r="AH90" s="474"/>
      <c r="AI90" s="472">
        <v>0.8</v>
      </c>
      <c r="AJ90" s="474">
        <v>20</v>
      </c>
      <c r="AK90" s="474"/>
      <c r="AL90" s="474"/>
      <c r="AM90" s="476">
        <v>2.5000000000000001E-2</v>
      </c>
      <c r="AN90" s="477">
        <v>31.536000000000001</v>
      </c>
    </row>
    <row r="91" spans="2:40" ht="18" customHeight="1">
      <c r="B91" s="471" t="s">
        <v>669</v>
      </c>
      <c r="C91" s="471" t="s">
        <v>577</v>
      </c>
      <c r="D91" s="471" t="s">
        <v>180</v>
      </c>
      <c r="E91" s="471"/>
      <c r="F91" s="471"/>
      <c r="G91" s="479">
        <v>0.59000000000000008</v>
      </c>
      <c r="H91" s="472">
        <v>0.59000000000000008</v>
      </c>
      <c r="I91" s="472">
        <v>0.59000000000000008</v>
      </c>
      <c r="J91" s="472">
        <v>0.59000000000000008</v>
      </c>
      <c r="K91" s="472">
        <v>0.59000000000000008</v>
      </c>
      <c r="L91" s="472">
        <v>0.59000000000000008</v>
      </c>
      <c r="M91" s="473">
        <v>3</v>
      </c>
      <c r="N91" s="474">
        <v>2980.3683146067415</v>
      </c>
      <c r="O91" s="474">
        <v>2980.3683146067415</v>
      </c>
      <c r="P91" s="474">
        <v>2980.3683146067415</v>
      </c>
      <c r="Q91" s="474">
        <v>2980.3683146067415</v>
      </c>
      <c r="R91" s="474">
        <v>2980.3683146067415</v>
      </c>
      <c r="S91" s="474">
        <v>2980.3683146067415</v>
      </c>
      <c r="T91" s="474"/>
      <c r="U91" s="475">
        <v>149.01841573033707</v>
      </c>
      <c r="V91" s="475">
        <v>149.01841573033707</v>
      </c>
      <c r="W91" s="475">
        <v>149.01841573033707</v>
      </c>
      <c r="X91" s="475">
        <v>149.01841573033707</v>
      </c>
      <c r="Y91" s="475">
        <v>149.01841573033707</v>
      </c>
      <c r="Z91" s="475">
        <v>149.01841573033707</v>
      </c>
      <c r="AA91" s="474"/>
      <c r="AB91" s="475">
        <v>0</v>
      </c>
      <c r="AC91" s="475">
        <v>0</v>
      </c>
      <c r="AD91" s="475">
        <v>0</v>
      </c>
      <c r="AE91" s="475">
        <v>0</v>
      </c>
      <c r="AF91" s="475">
        <v>0</v>
      </c>
      <c r="AG91" s="475">
        <v>0</v>
      </c>
      <c r="AH91" s="474"/>
      <c r="AI91" s="472">
        <v>0.85</v>
      </c>
      <c r="AJ91" s="474">
        <v>25</v>
      </c>
      <c r="AK91" s="474"/>
      <c r="AL91" s="474"/>
      <c r="AM91" s="476">
        <v>2.5000000000000001E-2</v>
      </c>
      <c r="AN91" s="477">
        <v>31.536000000000001</v>
      </c>
    </row>
    <row r="92" spans="2:40" ht="18" customHeight="1">
      <c r="B92" s="471" t="s">
        <v>635</v>
      </c>
      <c r="C92" s="471" t="s">
        <v>585</v>
      </c>
      <c r="D92" s="471" t="s">
        <v>592</v>
      </c>
      <c r="E92" s="471"/>
      <c r="F92" s="471"/>
      <c r="G92" s="479">
        <v>0.85</v>
      </c>
      <c r="H92" s="479">
        <v>0.85</v>
      </c>
      <c r="I92" s="479">
        <v>0.85</v>
      </c>
      <c r="J92" s="479">
        <v>0.85</v>
      </c>
      <c r="K92" s="479">
        <v>0.85</v>
      </c>
      <c r="L92" s="479">
        <v>0.85</v>
      </c>
      <c r="M92" s="473">
        <v>3</v>
      </c>
      <c r="N92" s="474">
        <v>1344</v>
      </c>
      <c r="O92" s="474">
        <v>1344</v>
      </c>
      <c r="P92" s="474">
        <v>1344</v>
      </c>
      <c r="Q92" s="474">
        <v>1344</v>
      </c>
      <c r="R92" s="474">
        <v>1344</v>
      </c>
      <c r="S92" s="474">
        <v>1344</v>
      </c>
      <c r="T92" s="474"/>
      <c r="U92" s="475">
        <v>62</v>
      </c>
      <c r="V92" s="475">
        <v>62</v>
      </c>
      <c r="W92" s="475">
        <v>62</v>
      </c>
      <c r="X92" s="475">
        <v>62</v>
      </c>
      <c r="Y92" s="475">
        <v>62</v>
      </c>
      <c r="Z92" s="475">
        <v>62</v>
      </c>
      <c r="AA92" s="474"/>
      <c r="AB92" s="475">
        <v>1.08</v>
      </c>
      <c r="AC92" s="475">
        <v>1.08</v>
      </c>
      <c r="AD92" s="475">
        <v>1.08</v>
      </c>
      <c r="AE92" s="475">
        <v>1.08</v>
      </c>
      <c r="AF92" s="475">
        <v>1.08</v>
      </c>
      <c r="AG92" s="475">
        <v>1.08</v>
      </c>
      <c r="AH92" s="474"/>
      <c r="AI92" s="472">
        <v>0.85</v>
      </c>
      <c r="AJ92" s="474">
        <v>20</v>
      </c>
      <c r="AK92" s="474">
        <v>-66.215000000000003</v>
      </c>
      <c r="AL92" s="474"/>
      <c r="AM92" s="476">
        <v>2.5000000000000001E-2</v>
      </c>
      <c r="AN92" s="477">
        <v>31.536000000000001</v>
      </c>
    </row>
    <row r="93" spans="2:40" ht="18" customHeight="1">
      <c r="B93" s="471" t="s">
        <v>638</v>
      </c>
      <c r="C93" s="471" t="s">
        <v>577</v>
      </c>
      <c r="D93" s="471" t="s">
        <v>182</v>
      </c>
      <c r="E93" s="471"/>
      <c r="F93" s="471"/>
      <c r="G93" s="479">
        <v>0.98</v>
      </c>
      <c r="H93" s="479">
        <v>0.98</v>
      </c>
      <c r="I93" s="479">
        <v>0.98</v>
      </c>
      <c r="J93" s="479">
        <v>0.98</v>
      </c>
      <c r="K93" s="479">
        <v>0.98</v>
      </c>
      <c r="L93" s="479">
        <v>0.98</v>
      </c>
      <c r="M93" s="473">
        <v>3</v>
      </c>
      <c r="N93" s="474">
        <v>464</v>
      </c>
      <c r="O93" s="474">
        <v>464</v>
      </c>
      <c r="P93" s="474">
        <v>464</v>
      </c>
      <c r="Q93" s="474">
        <v>464</v>
      </c>
      <c r="R93" s="474">
        <v>464</v>
      </c>
      <c r="S93" s="474">
        <v>464</v>
      </c>
      <c r="T93" s="474"/>
      <c r="U93" s="475">
        <v>7</v>
      </c>
      <c r="V93" s="475">
        <v>7</v>
      </c>
      <c r="W93" s="475">
        <v>7</v>
      </c>
      <c r="X93" s="475">
        <v>7</v>
      </c>
      <c r="Y93" s="475">
        <v>7</v>
      </c>
      <c r="Z93" s="475">
        <v>7</v>
      </c>
      <c r="AA93" s="474"/>
      <c r="AB93" s="475">
        <v>0.09</v>
      </c>
      <c r="AC93" s="475">
        <v>0.09</v>
      </c>
      <c r="AD93" s="475">
        <v>0.09</v>
      </c>
      <c r="AE93" s="475">
        <v>0.09</v>
      </c>
      <c r="AF93" s="475">
        <v>0.09</v>
      </c>
      <c r="AG93" s="475">
        <v>0.09</v>
      </c>
      <c r="AH93" s="474"/>
      <c r="AI93" s="472"/>
      <c r="AJ93" s="474">
        <v>20</v>
      </c>
      <c r="AK93" s="474"/>
      <c r="AL93" s="474"/>
      <c r="AM93" s="476">
        <v>2.5000000000000001E-2</v>
      </c>
      <c r="AN93" s="477">
        <v>31.536000000000001</v>
      </c>
    </row>
    <row r="94" spans="2:40" ht="18" customHeight="1">
      <c r="B94" s="471" t="s">
        <v>636</v>
      </c>
      <c r="C94" s="471" t="s">
        <v>577</v>
      </c>
      <c r="D94" s="471"/>
      <c r="E94" s="471">
        <v>2025</v>
      </c>
      <c r="F94" s="471"/>
      <c r="G94" s="479">
        <v>0.5</v>
      </c>
      <c r="H94" s="479">
        <v>0.5</v>
      </c>
      <c r="I94" s="479">
        <v>0.5</v>
      </c>
      <c r="J94" s="479">
        <v>0.5</v>
      </c>
      <c r="K94" s="479">
        <v>0.5</v>
      </c>
      <c r="L94" s="479">
        <v>0.5</v>
      </c>
      <c r="M94" s="473">
        <v>3</v>
      </c>
      <c r="N94" s="474">
        <v>5263</v>
      </c>
      <c r="O94" s="474">
        <v>5263</v>
      </c>
      <c r="P94" s="474">
        <v>5263</v>
      </c>
      <c r="Q94" s="474">
        <v>5263</v>
      </c>
      <c r="R94" s="474">
        <v>5263</v>
      </c>
      <c r="S94" s="474"/>
      <c r="T94" s="474"/>
      <c r="U94" s="475">
        <v>372.26</v>
      </c>
      <c r="V94" s="475"/>
      <c r="W94" s="475"/>
      <c r="X94" s="475"/>
      <c r="Y94" s="475">
        <v>372.26</v>
      </c>
      <c r="Z94" s="475"/>
      <c r="AA94" s="474"/>
      <c r="AB94" s="475">
        <v>0.47</v>
      </c>
      <c r="AC94" s="475"/>
      <c r="AD94" s="475"/>
      <c r="AE94" s="475"/>
      <c r="AF94" s="475"/>
      <c r="AG94" s="475"/>
      <c r="AH94" s="474"/>
      <c r="AI94" s="472">
        <v>0.85</v>
      </c>
      <c r="AJ94" s="474">
        <v>25</v>
      </c>
      <c r="AK94" s="478">
        <v>-58.842099999999995</v>
      </c>
      <c r="AL94" s="478"/>
      <c r="AM94" s="476">
        <v>2.5000000000000001E-2</v>
      </c>
      <c r="AN94" s="477">
        <v>31.536000000000001</v>
      </c>
    </row>
    <row r="95" spans="2:40" ht="18" customHeight="1">
      <c r="B95" s="471"/>
      <c r="C95" s="471"/>
      <c r="D95" s="471" t="s">
        <v>675</v>
      </c>
      <c r="E95" s="471"/>
      <c r="F95" s="480">
        <v>0.6</v>
      </c>
      <c r="G95" s="479"/>
      <c r="H95" s="472"/>
      <c r="I95" s="472"/>
      <c r="J95" s="472"/>
      <c r="K95" s="472"/>
      <c r="L95" s="472"/>
      <c r="M95" s="473"/>
      <c r="N95" s="474"/>
      <c r="O95" s="474"/>
      <c r="P95" s="474"/>
      <c r="Q95" s="474"/>
      <c r="R95" s="474"/>
      <c r="S95" s="474"/>
      <c r="T95" s="474"/>
      <c r="U95" s="475"/>
      <c r="V95" s="475"/>
      <c r="W95" s="475"/>
      <c r="X95" s="475"/>
      <c r="Y95" s="475"/>
      <c r="Z95" s="475"/>
      <c r="AA95" s="474"/>
      <c r="AB95" s="475"/>
      <c r="AC95" s="475"/>
      <c r="AD95" s="475"/>
      <c r="AE95" s="475"/>
      <c r="AF95" s="475"/>
      <c r="AG95" s="475"/>
      <c r="AH95" s="474"/>
      <c r="AI95" s="472"/>
      <c r="AJ95" s="474"/>
      <c r="AK95" s="478"/>
      <c r="AL95" s="478"/>
      <c r="AM95" s="476"/>
      <c r="AN95" s="477"/>
    </row>
    <row r="96" spans="2:40" ht="18" customHeight="1">
      <c r="B96" s="471"/>
      <c r="C96" s="471"/>
      <c r="D96" s="471" t="s">
        <v>676</v>
      </c>
      <c r="E96" s="471"/>
      <c r="F96" s="480">
        <v>0.4</v>
      </c>
      <c r="G96" s="479"/>
      <c r="H96" s="472"/>
      <c r="I96" s="472"/>
      <c r="J96" s="472"/>
      <c r="K96" s="472"/>
      <c r="L96" s="472"/>
      <c r="M96" s="473"/>
      <c r="N96" s="474"/>
      <c r="O96" s="474"/>
      <c r="P96" s="474"/>
      <c r="Q96" s="474"/>
      <c r="R96" s="474"/>
      <c r="S96" s="474"/>
      <c r="T96" s="474"/>
      <c r="U96" s="475"/>
      <c r="V96" s="475"/>
      <c r="W96" s="475"/>
      <c r="X96" s="475"/>
      <c r="Y96" s="475"/>
      <c r="Z96" s="475"/>
      <c r="AA96" s="474"/>
      <c r="AB96" s="475"/>
      <c r="AC96" s="475"/>
      <c r="AD96" s="475"/>
      <c r="AE96" s="475"/>
      <c r="AF96" s="475"/>
      <c r="AG96" s="475"/>
      <c r="AH96" s="474"/>
      <c r="AI96" s="472"/>
      <c r="AJ96" s="474"/>
      <c r="AK96" s="474"/>
      <c r="AL96" s="474"/>
      <c r="AM96" s="476"/>
      <c r="AN96" s="477"/>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2:AY39"/>
  <sheetViews>
    <sheetView topLeftCell="A7" zoomScale="85" zoomScaleNormal="85" workbookViewId="0">
      <selection activeCell="AV30" sqref="AV30"/>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s>
  <sheetData>
    <row r="2" spans="3:14">
      <c r="C2" s="102"/>
      <c r="D2" s="102"/>
      <c r="E2" s="103"/>
      <c r="F2" s="103"/>
      <c r="G2" s="103"/>
      <c r="H2" s="103"/>
      <c r="I2" s="103"/>
      <c r="J2" s="103"/>
      <c r="K2" s="103"/>
    </row>
    <row r="3" spans="3:14">
      <c r="C3" s="104" t="s">
        <v>7</v>
      </c>
      <c r="D3" s="105" t="s">
        <v>30</v>
      </c>
      <c r="E3" s="104" t="s">
        <v>0</v>
      </c>
      <c r="F3" s="104" t="s">
        <v>3</v>
      </c>
      <c r="G3" s="104" t="s">
        <v>4</v>
      </c>
      <c r="H3" s="104" t="s">
        <v>8</v>
      </c>
      <c r="I3" s="104" t="s">
        <v>9</v>
      </c>
      <c r="J3" s="104" t="s">
        <v>10</v>
      </c>
      <c r="K3" s="104" t="s">
        <v>12</v>
      </c>
    </row>
    <row r="4" spans="3:14" ht="48.75" thickBot="1">
      <c r="C4" s="106" t="s">
        <v>37</v>
      </c>
      <c r="D4" s="106" t="s">
        <v>31</v>
      </c>
      <c r="E4" s="106" t="s">
        <v>26</v>
      </c>
      <c r="F4" s="106" t="s">
        <v>27</v>
      </c>
      <c r="G4" s="106" t="s">
        <v>4</v>
      </c>
      <c r="H4" s="106" t="s">
        <v>40</v>
      </c>
      <c r="I4" s="106" t="s">
        <v>41</v>
      </c>
      <c r="J4" s="106" t="s">
        <v>28</v>
      </c>
      <c r="K4" s="106" t="s">
        <v>29</v>
      </c>
    </row>
    <row r="5" spans="3:14">
      <c r="C5" s="99" t="s">
        <v>65</v>
      </c>
      <c r="D5" s="99"/>
      <c r="E5" s="99" t="s">
        <v>437</v>
      </c>
      <c r="F5" s="99" t="s">
        <v>427</v>
      </c>
      <c r="G5" s="99" t="s">
        <v>69</v>
      </c>
      <c r="H5" s="99" t="s">
        <v>463</v>
      </c>
      <c r="I5" s="103" t="s">
        <v>92</v>
      </c>
      <c r="J5" s="99"/>
      <c r="K5" s="99"/>
    </row>
    <row r="6" spans="3:14">
      <c r="C6" s="99"/>
      <c r="D6" s="99"/>
      <c r="E6" s="99"/>
      <c r="F6" s="99"/>
      <c r="G6" s="99"/>
      <c r="H6" s="99"/>
      <c r="I6" s="103"/>
      <c r="J6" s="99"/>
      <c r="K6" s="99"/>
    </row>
    <row r="7" spans="3:14">
      <c r="C7" s="144"/>
      <c r="D7" s="144"/>
      <c r="E7" s="99"/>
      <c r="F7" s="99"/>
      <c r="G7" s="99"/>
      <c r="H7" s="99"/>
      <c r="I7" s="99"/>
      <c r="J7" s="99"/>
      <c r="K7" s="99"/>
    </row>
    <row r="8" spans="3:14">
      <c r="C8" s="102"/>
      <c r="D8" s="102"/>
      <c r="E8" s="103"/>
      <c r="F8" s="103"/>
      <c r="G8" s="103"/>
      <c r="H8" s="103"/>
      <c r="I8" s="103"/>
      <c r="J8" s="103"/>
      <c r="K8" s="103"/>
    </row>
    <row r="9" spans="3:14">
      <c r="C9" s="104" t="s">
        <v>11</v>
      </c>
      <c r="D9" s="105" t="s">
        <v>30</v>
      </c>
      <c r="E9" s="104" t="s">
        <v>1</v>
      </c>
      <c r="F9" s="104" t="s">
        <v>2</v>
      </c>
      <c r="G9" s="104" t="s">
        <v>16</v>
      </c>
      <c r="H9" s="104" t="s">
        <v>17</v>
      </c>
      <c r="I9" s="104" t="s">
        <v>18</v>
      </c>
      <c r="J9" s="104" t="s">
        <v>19</v>
      </c>
      <c r="K9" s="104" t="s">
        <v>20</v>
      </c>
    </row>
    <row r="10" spans="3:14" ht="48.75" thickBot="1">
      <c r="C10" s="106" t="s">
        <v>38</v>
      </c>
      <c r="D10" s="106" t="s">
        <v>31</v>
      </c>
      <c r="E10" s="106" t="s">
        <v>21</v>
      </c>
      <c r="F10" s="106" t="s">
        <v>22</v>
      </c>
      <c r="G10" s="106" t="s">
        <v>23</v>
      </c>
      <c r="H10" s="106" t="s">
        <v>24</v>
      </c>
      <c r="I10" s="106" t="s">
        <v>43</v>
      </c>
      <c r="J10" s="106" t="s">
        <v>42</v>
      </c>
      <c r="K10" s="106" t="s">
        <v>25</v>
      </c>
    </row>
    <row r="11" spans="3:14" ht="13.5" thickBot="1">
      <c r="C11" s="106" t="s">
        <v>73</v>
      </c>
      <c r="D11" s="106"/>
      <c r="E11" s="106"/>
      <c r="F11" s="106"/>
      <c r="G11" s="106"/>
      <c r="H11" s="106"/>
      <c r="I11" s="106"/>
      <c r="J11" s="106"/>
      <c r="K11" s="106"/>
    </row>
    <row r="12" spans="3:14" ht="50.25" customHeight="1"/>
    <row r="13" spans="3:14" ht="24">
      <c r="C13" s="103" t="s">
        <v>87</v>
      </c>
      <c r="D13" s="103"/>
      <c r="E13" s="103" t="str">
        <f>C22</f>
        <v>SUP_ELCH2</v>
      </c>
      <c r="F13" s="115" t="str">
        <f>D22</f>
        <v>H2 production from electrolysis</v>
      </c>
      <c r="G13" s="103" t="s">
        <v>69</v>
      </c>
      <c r="H13" s="103" t="s">
        <v>430</v>
      </c>
      <c r="I13" s="103" t="s">
        <v>92</v>
      </c>
      <c r="J13" s="103"/>
      <c r="K13" s="103"/>
    </row>
    <row r="15" spans="3:14">
      <c r="C15" s="103"/>
      <c r="G15" s="103"/>
      <c r="H15" s="103"/>
      <c r="I15" s="103"/>
    </row>
    <row r="16" spans="3:14">
      <c r="C16" s="103"/>
      <c r="G16" s="103"/>
      <c r="H16" s="103"/>
      <c r="N16" t="s">
        <v>471</v>
      </c>
    </row>
    <row r="17" spans="3:51">
      <c r="C17" s="103"/>
      <c r="G17" s="103"/>
      <c r="H17" s="103"/>
    </row>
    <row r="19" spans="3:51">
      <c r="F19" s="341"/>
    </row>
    <row r="20" spans="3:51" ht="22.5">
      <c r="C20" s="339" t="s">
        <v>1</v>
      </c>
      <c r="D20" s="339" t="s">
        <v>429</v>
      </c>
      <c r="E20" s="348" t="s">
        <v>5</v>
      </c>
      <c r="F20" s="348" t="s">
        <v>6</v>
      </c>
      <c r="G20" s="348" t="s">
        <v>74</v>
      </c>
      <c r="H20" s="348" t="s">
        <v>476</v>
      </c>
      <c r="I20" s="348" t="s">
        <v>383</v>
      </c>
      <c r="J20" s="348" t="s">
        <v>384</v>
      </c>
      <c r="K20" s="348" t="s">
        <v>385</v>
      </c>
      <c r="L20" s="348" t="s">
        <v>433</v>
      </c>
      <c r="M20" s="348" t="s">
        <v>386</v>
      </c>
      <c r="N20" s="348" t="s">
        <v>387</v>
      </c>
      <c r="O20" s="348" t="s">
        <v>481</v>
      </c>
      <c r="P20" s="348" t="s">
        <v>482</v>
      </c>
      <c r="Q20" s="348" t="s">
        <v>388</v>
      </c>
      <c r="R20" s="348" t="s">
        <v>389</v>
      </c>
      <c r="S20" s="348" t="s">
        <v>434</v>
      </c>
      <c r="T20" s="348" t="s">
        <v>390</v>
      </c>
      <c r="U20" s="348" t="s">
        <v>391</v>
      </c>
      <c r="V20" s="348" t="s">
        <v>480</v>
      </c>
      <c r="W20" s="348" t="s">
        <v>483</v>
      </c>
      <c r="X20" s="348" t="s">
        <v>392</v>
      </c>
      <c r="Y20" s="348" t="s">
        <v>393</v>
      </c>
      <c r="Z20" s="348" t="s">
        <v>435</v>
      </c>
      <c r="AA20" s="348" t="s">
        <v>394</v>
      </c>
      <c r="AB20" s="348" t="s">
        <v>395</v>
      </c>
      <c r="AC20" s="348" t="s">
        <v>479</v>
      </c>
      <c r="AD20" s="348" t="s">
        <v>396</v>
      </c>
      <c r="AE20" s="348" t="s">
        <v>397</v>
      </c>
      <c r="AF20" s="348" t="s">
        <v>398</v>
      </c>
      <c r="AG20" s="348" t="s">
        <v>436</v>
      </c>
      <c r="AH20" s="348" t="s">
        <v>399</v>
      </c>
      <c r="AI20" s="348" t="s">
        <v>400</v>
      </c>
      <c r="AJ20" s="348" t="s">
        <v>401</v>
      </c>
      <c r="AK20" s="354" t="s">
        <v>472</v>
      </c>
      <c r="AL20" s="357" t="s">
        <v>402</v>
      </c>
      <c r="AM20" s="350" t="s">
        <v>403</v>
      </c>
      <c r="AN20" s="350" t="s">
        <v>428</v>
      </c>
      <c r="AO20" s="350" t="s">
        <v>404</v>
      </c>
      <c r="AP20" s="355" t="s">
        <v>405</v>
      </c>
      <c r="AQ20" s="357" t="s">
        <v>406</v>
      </c>
      <c r="AR20" s="342"/>
      <c r="AS20" s="350" t="s">
        <v>407</v>
      </c>
      <c r="AT20" s="350" t="s">
        <v>408</v>
      </c>
      <c r="AU20" s="350" t="s">
        <v>409</v>
      </c>
      <c r="AV20" s="350" t="s">
        <v>477</v>
      </c>
      <c r="AW20" s="350" t="s">
        <v>410</v>
      </c>
      <c r="AX20" s="350" t="s">
        <v>411</v>
      </c>
      <c r="AY20" s="350" t="s">
        <v>412</v>
      </c>
    </row>
    <row r="21" spans="3:51" ht="57" thickBot="1">
      <c r="C21" s="340" t="s">
        <v>39</v>
      </c>
      <c r="D21" s="340" t="s">
        <v>22</v>
      </c>
      <c r="E21" s="343" t="s">
        <v>32</v>
      </c>
      <c r="F21" s="343" t="s">
        <v>33</v>
      </c>
      <c r="G21" s="343" t="s">
        <v>76</v>
      </c>
      <c r="H21" s="343" t="s">
        <v>76</v>
      </c>
      <c r="I21" s="343" t="s">
        <v>76</v>
      </c>
      <c r="J21" s="343" t="s">
        <v>76</v>
      </c>
      <c r="K21" s="343" t="s">
        <v>76</v>
      </c>
      <c r="L21" s="343" t="s">
        <v>76</v>
      </c>
      <c r="M21" s="343" t="s">
        <v>413</v>
      </c>
      <c r="N21" s="343" t="s">
        <v>468</v>
      </c>
      <c r="O21" s="343" t="s">
        <v>468</v>
      </c>
      <c r="P21" s="343" t="s">
        <v>468</v>
      </c>
      <c r="Q21" s="343" t="s">
        <v>468</v>
      </c>
      <c r="R21" s="343" t="s">
        <v>468</v>
      </c>
      <c r="S21" s="343" t="s">
        <v>468</v>
      </c>
      <c r="T21" s="343" t="s">
        <v>414</v>
      </c>
      <c r="U21" s="343" t="s">
        <v>469</v>
      </c>
      <c r="V21" s="343" t="s">
        <v>469</v>
      </c>
      <c r="W21" s="408" t="s">
        <v>469</v>
      </c>
      <c r="X21" s="343" t="s">
        <v>469</v>
      </c>
      <c r="Y21" s="343" t="s">
        <v>469</v>
      </c>
      <c r="Z21" s="343" t="s">
        <v>469</v>
      </c>
      <c r="AA21" s="343" t="s">
        <v>415</v>
      </c>
      <c r="AB21" s="343" t="s">
        <v>470</v>
      </c>
      <c r="AC21" s="343" t="s">
        <v>470</v>
      </c>
      <c r="AD21" s="343" t="s">
        <v>470</v>
      </c>
      <c r="AE21" s="343" t="s">
        <v>470</v>
      </c>
      <c r="AF21" s="343" t="s">
        <v>470</v>
      </c>
      <c r="AG21" s="343" t="s">
        <v>470</v>
      </c>
      <c r="AH21" s="343" t="s">
        <v>416</v>
      </c>
      <c r="AI21" s="343" t="s">
        <v>417</v>
      </c>
      <c r="AJ21" s="343" t="s">
        <v>418</v>
      </c>
      <c r="AK21" s="343" t="s">
        <v>419</v>
      </c>
      <c r="AL21" s="358" t="s">
        <v>420</v>
      </c>
      <c r="AM21" s="343" t="s">
        <v>421</v>
      </c>
      <c r="AN21" s="343" t="s">
        <v>421</v>
      </c>
      <c r="AO21" s="343" t="s">
        <v>421</v>
      </c>
      <c r="AP21" s="356" t="s">
        <v>422</v>
      </c>
      <c r="AQ21" s="358" t="s">
        <v>423</v>
      </c>
      <c r="AR21" s="343"/>
      <c r="AS21" s="343" t="s">
        <v>421</v>
      </c>
      <c r="AT21" s="343" t="s">
        <v>421</v>
      </c>
      <c r="AU21" s="343" t="s">
        <v>421</v>
      </c>
      <c r="AV21" s="343" t="s">
        <v>424</v>
      </c>
      <c r="AW21" s="343" t="s">
        <v>424</v>
      </c>
      <c r="AX21" s="343" t="s">
        <v>424</v>
      </c>
      <c r="AY21" s="343" t="s">
        <v>424</v>
      </c>
    </row>
    <row r="22" spans="3:51" ht="15">
      <c r="C22" s="344" t="s">
        <v>425</v>
      </c>
      <c r="D22" s="344" t="s">
        <v>431</v>
      </c>
      <c r="E22" s="345" t="s">
        <v>426</v>
      </c>
      <c r="F22" s="345" t="s">
        <v>437</v>
      </c>
      <c r="G22" s="347">
        <v>0.7</v>
      </c>
      <c r="H22" s="347">
        <v>0.7016933426119224</v>
      </c>
      <c r="I22" s="347">
        <v>0.75192642306736313</v>
      </c>
      <c r="J22" s="347">
        <v>0.75192642306736313</v>
      </c>
      <c r="K22" s="347">
        <v>0.75192642306736313</v>
      </c>
      <c r="L22" s="347">
        <v>0.75192642306736313</v>
      </c>
      <c r="M22" s="351">
        <v>3</v>
      </c>
      <c r="N22" s="362">
        <v>3039.4496268493158</v>
      </c>
      <c r="O22" s="362">
        <v>1156.72</v>
      </c>
      <c r="P22" s="362">
        <v>867.54</v>
      </c>
      <c r="Q22" s="362"/>
      <c r="R22" s="362">
        <v>650.65499999999997</v>
      </c>
      <c r="S22" s="362"/>
      <c r="T22" s="346">
        <v>3</v>
      </c>
      <c r="U22" s="352">
        <v>17.3508</v>
      </c>
      <c r="V22" s="352">
        <v>17.3508</v>
      </c>
      <c r="W22" s="352">
        <v>17.3508</v>
      </c>
      <c r="X22" s="352"/>
      <c r="Y22" s="352">
        <v>17.3508</v>
      </c>
      <c r="Z22" s="352"/>
      <c r="AA22" s="346"/>
      <c r="AB22" s="352">
        <v>0</v>
      </c>
      <c r="AC22" s="352">
        <v>0</v>
      </c>
      <c r="AD22" s="352">
        <v>0</v>
      </c>
      <c r="AE22" s="352">
        <v>0</v>
      </c>
      <c r="AF22" s="352">
        <v>0</v>
      </c>
      <c r="AG22" s="352">
        <v>0</v>
      </c>
      <c r="AH22" s="346">
        <v>3</v>
      </c>
      <c r="AI22" s="347">
        <v>0.9</v>
      </c>
      <c r="AJ22" s="346">
        <v>20</v>
      </c>
      <c r="AK22" s="346"/>
      <c r="AL22" s="359"/>
      <c r="AM22" s="349"/>
      <c r="AN22" s="349"/>
      <c r="AO22" s="349"/>
      <c r="AP22" s="361">
        <v>2.5000000000000001E-2</v>
      </c>
      <c r="AQ22" s="360">
        <v>31.536000000000001</v>
      </c>
      <c r="AR22" s="353"/>
      <c r="AS22" s="349"/>
      <c r="AT22" s="349"/>
      <c r="AU22" s="349"/>
      <c r="AV22" s="344"/>
      <c r="AW22" s="344"/>
      <c r="AX22" s="344"/>
      <c r="AY22" s="344"/>
    </row>
    <row r="23" spans="3:51" ht="15">
      <c r="C23" s="344"/>
      <c r="D23" s="344"/>
      <c r="E23" s="345" t="s">
        <v>466</v>
      </c>
      <c r="F23" s="345"/>
      <c r="G23" s="347"/>
      <c r="H23" s="347"/>
      <c r="I23" s="347"/>
      <c r="J23" s="347"/>
      <c r="K23" s="347"/>
      <c r="L23" s="347"/>
      <c r="M23" s="351"/>
      <c r="N23" s="362"/>
      <c r="O23" s="362"/>
      <c r="P23" s="362"/>
      <c r="Q23" s="362"/>
      <c r="R23" s="362"/>
      <c r="S23" s="362"/>
      <c r="T23" s="346"/>
      <c r="U23" s="352"/>
      <c r="V23" s="352"/>
      <c r="W23" s="352"/>
      <c r="X23" s="352"/>
      <c r="Y23" s="352"/>
      <c r="Z23" s="352"/>
      <c r="AA23" s="346"/>
      <c r="AB23" s="352"/>
      <c r="AC23" s="352"/>
      <c r="AD23" s="352"/>
      <c r="AE23" s="352"/>
      <c r="AF23" s="352"/>
      <c r="AG23" s="352"/>
      <c r="AH23" s="346"/>
      <c r="AI23" s="347"/>
      <c r="AJ23" s="346"/>
      <c r="AK23" s="346"/>
      <c r="AL23" s="359"/>
      <c r="AM23" s="349"/>
      <c r="AN23" s="349"/>
      <c r="AO23" s="349"/>
      <c r="AP23" s="361"/>
      <c r="AQ23" s="360"/>
      <c r="AR23" s="353"/>
      <c r="AS23" s="349"/>
      <c r="AT23" s="349"/>
      <c r="AU23" s="349"/>
      <c r="AV23" s="344"/>
      <c r="AW23" s="344"/>
      <c r="AX23" s="344"/>
      <c r="AY23" s="344"/>
    </row>
    <row r="39" spans="1:2" ht="15">
      <c r="A39" s="363" t="s">
        <v>432</v>
      </c>
      <c r="B39" s="364">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opLeftCell="P1" zoomScale="70" zoomScaleNormal="70" workbookViewId="0">
      <selection activeCell="W9" sqref="W9:W28"/>
    </sheetView>
  </sheetViews>
  <sheetFormatPr defaultColWidth="9.140625" defaultRowHeight="12.75"/>
  <cols>
    <col min="3" max="3" width="16" customWidth="1"/>
    <col min="4" max="4" width="17" customWidth="1"/>
    <col min="5" max="5" width="20.140625" customWidth="1"/>
    <col min="6" max="6" width="15.7109375" bestFit="1" customWidth="1"/>
    <col min="7" max="8" width="20" bestFit="1" customWidth="1"/>
    <col min="9" max="9" width="34.140625" bestFit="1" customWidth="1"/>
    <col min="10" max="10" width="64.85546875" bestFit="1" customWidth="1"/>
    <col min="14" max="14" width="13.42578125" bestFit="1" customWidth="1"/>
    <col min="15" max="15" width="15.28515625" bestFit="1" customWidth="1"/>
    <col min="16" max="16" width="21.42578125" bestFit="1" customWidth="1"/>
    <col min="17" max="17" width="17.42578125" bestFit="1" customWidth="1"/>
    <col min="18" max="18" width="15.7109375" bestFit="1" customWidth="1"/>
    <col min="19" max="19" width="12.28515625" bestFit="1" customWidth="1"/>
    <col min="20" max="20" width="10.140625" bestFit="1" customWidth="1"/>
    <col min="21" max="21" width="22.42578125" bestFit="1" customWidth="1"/>
    <col min="22" max="22" width="16.28515625" bestFit="1" customWidth="1"/>
    <col min="23" max="23" width="20.7109375" bestFit="1" customWidth="1"/>
    <col min="24" max="24" width="54.5703125" customWidth="1"/>
    <col min="25" max="25" width="11.85546875" bestFit="1" customWidth="1"/>
    <col min="26" max="26" width="76.5703125" customWidth="1"/>
    <col min="27" max="27" width="79.28515625" bestFit="1" customWidth="1"/>
    <col min="28" max="28" width="58.28515625" bestFit="1" customWidth="1"/>
    <col min="29" max="29" width="9.5703125" bestFit="1" customWidth="1"/>
  </cols>
  <sheetData>
    <row r="2" spans="3:32">
      <c r="C2" s="102" t="s">
        <v>14</v>
      </c>
      <c r="D2" s="102"/>
      <c r="E2" s="103"/>
      <c r="F2" s="103"/>
      <c r="G2" s="103"/>
      <c r="H2" s="103"/>
      <c r="I2" s="103"/>
      <c r="J2" s="103"/>
      <c r="K2" s="103"/>
      <c r="O2" s="102"/>
      <c r="P2" s="103"/>
      <c r="Q2" s="103"/>
      <c r="R2" s="103"/>
      <c r="S2" s="102" t="s">
        <v>15</v>
      </c>
      <c r="U2" s="103"/>
      <c r="V2" s="103"/>
    </row>
    <row r="3" spans="3:32">
      <c r="C3" s="104" t="s">
        <v>7</v>
      </c>
      <c r="D3" s="105" t="s">
        <v>30</v>
      </c>
      <c r="E3" s="104" t="s">
        <v>0</v>
      </c>
      <c r="F3" s="104" t="s">
        <v>725</v>
      </c>
      <c r="G3" s="104" t="s">
        <v>726</v>
      </c>
      <c r="H3" s="104" t="s">
        <v>3</v>
      </c>
      <c r="I3" s="104" t="s">
        <v>729</v>
      </c>
      <c r="J3" s="104" t="s">
        <v>4</v>
      </c>
      <c r="K3" s="104" t="s">
        <v>8</v>
      </c>
      <c r="L3" s="104" t="s">
        <v>9</v>
      </c>
      <c r="M3" s="104" t="s">
        <v>10</v>
      </c>
      <c r="N3" s="104" t="s">
        <v>12</v>
      </c>
      <c r="S3" s="104" t="s">
        <v>11</v>
      </c>
      <c r="T3" s="105" t="s">
        <v>30</v>
      </c>
      <c r="U3" s="104" t="s">
        <v>1</v>
      </c>
      <c r="V3" s="104" t="s">
        <v>723</v>
      </c>
      <c r="W3" s="104" t="s">
        <v>724</v>
      </c>
      <c r="X3" s="104" t="s">
        <v>730</v>
      </c>
      <c r="Y3" s="104" t="s">
        <v>725</v>
      </c>
      <c r="Z3" s="104" t="s">
        <v>2</v>
      </c>
      <c r="AA3" s="104" t="s">
        <v>731</v>
      </c>
      <c r="AB3" s="104" t="s">
        <v>16</v>
      </c>
      <c r="AC3" s="104" t="s">
        <v>17</v>
      </c>
      <c r="AD3" s="104" t="s">
        <v>18</v>
      </c>
      <c r="AE3" s="104" t="s">
        <v>19</v>
      </c>
      <c r="AF3" s="104" t="s">
        <v>20</v>
      </c>
    </row>
    <row r="4" spans="3:32" ht="48.75" thickBot="1">
      <c r="C4" s="409" t="s">
        <v>37</v>
      </c>
      <c r="D4" s="409" t="s">
        <v>31</v>
      </c>
      <c r="E4" s="409" t="s">
        <v>26</v>
      </c>
      <c r="F4" s="409"/>
      <c r="G4" s="409"/>
      <c r="H4" s="409"/>
      <c r="I4" s="409" t="s">
        <v>27</v>
      </c>
      <c r="J4" s="409" t="s">
        <v>4</v>
      </c>
      <c r="K4" s="409" t="s">
        <v>40</v>
      </c>
      <c r="L4" s="409" t="s">
        <v>41</v>
      </c>
      <c r="M4" s="409" t="s">
        <v>28</v>
      </c>
      <c r="N4" s="409" t="s">
        <v>29</v>
      </c>
      <c r="S4" s="409" t="s">
        <v>38</v>
      </c>
      <c r="T4" s="409" t="s">
        <v>31</v>
      </c>
      <c r="U4" s="409" t="s">
        <v>21</v>
      </c>
      <c r="V4" s="106"/>
      <c r="W4" s="106"/>
      <c r="X4" s="106"/>
      <c r="Y4" s="106"/>
      <c r="Z4" s="106"/>
      <c r="AA4" s="409" t="s">
        <v>22</v>
      </c>
      <c r="AB4" s="409" t="s">
        <v>23</v>
      </c>
      <c r="AC4" s="409" t="s">
        <v>24</v>
      </c>
      <c r="AD4" s="409" t="s">
        <v>43</v>
      </c>
      <c r="AE4" s="409" t="s">
        <v>42</v>
      </c>
      <c r="AF4" s="409" t="s">
        <v>25</v>
      </c>
    </row>
    <row r="5" spans="3:32" ht="13.5" thickBot="1">
      <c r="C5" s="99" t="s">
        <v>65</v>
      </c>
      <c r="D5" s="99"/>
      <c r="E5" s="99" t="s">
        <v>484</v>
      </c>
      <c r="F5" s="530" t="s">
        <v>779</v>
      </c>
      <c r="G5" s="533" t="s">
        <v>781</v>
      </c>
      <c r="H5" s="99" t="str">
        <f xml:space="preserve"> _xlfn.CONCAT(F5, " -:- ", G5 )</f>
        <v>Green Hydrogen -:- Green Hydrogen Fuel</v>
      </c>
      <c r="I5" s="99" t="s">
        <v>485</v>
      </c>
      <c r="J5" s="99" t="s">
        <v>69</v>
      </c>
      <c r="K5" s="99" t="s">
        <v>463</v>
      </c>
      <c r="L5" s="103" t="s">
        <v>92</v>
      </c>
      <c r="M5" s="99"/>
      <c r="N5" s="99"/>
      <c r="S5" s="409" t="s">
        <v>73</v>
      </c>
      <c r="T5" s="409"/>
      <c r="U5" s="409"/>
      <c r="V5" s="106"/>
      <c r="W5" s="106"/>
      <c r="X5" s="106"/>
      <c r="Y5" s="106"/>
      <c r="Z5" s="106"/>
      <c r="AA5" s="409"/>
      <c r="AB5" s="409"/>
      <c r="AC5" s="409"/>
      <c r="AD5" s="409"/>
      <c r="AE5" s="409"/>
      <c r="AF5" s="409"/>
    </row>
    <row r="6" spans="3:32">
      <c r="C6" s="99" t="s">
        <v>65</v>
      </c>
      <c r="D6" s="99"/>
      <c r="E6" s="99" t="s">
        <v>486</v>
      </c>
      <c r="F6" s="530" t="s">
        <v>779</v>
      </c>
      <c r="G6" s="533" t="s">
        <v>781</v>
      </c>
      <c r="H6" s="99" t="str">
        <f t="shared" ref="H6:H16" si="0" xml:space="preserve"> _xlfn.CONCAT(F6, " -:- ", G6 )</f>
        <v>Green Hydrogen -:- Green Hydrogen Fuel</v>
      </c>
      <c r="I6" s="99" t="s">
        <v>487</v>
      </c>
      <c r="J6" s="99" t="s">
        <v>69</v>
      </c>
      <c r="K6" s="99" t="s">
        <v>463</v>
      </c>
      <c r="L6" s="103" t="s">
        <v>92</v>
      </c>
      <c r="M6" s="99"/>
      <c r="N6" s="99"/>
      <c r="S6" s="103" t="s">
        <v>87</v>
      </c>
      <c r="T6" s="103"/>
      <c r="U6" s="103" t="str">
        <f>+C33</f>
        <v>SUP_ELC-PEMC-H2</v>
      </c>
      <c r="V6" s="527" t="s">
        <v>779</v>
      </c>
      <c r="W6" s="527" t="s">
        <v>780</v>
      </c>
      <c r="X6" s="103" t="s">
        <v>782</v>
      </c>
      <c r="Y6" s="527" t="s">
        <v>75</v>
      </c>
      <c r="Z6" s="103" t="str">
        <f t="shared" ref="Z6:Z28" si="1" xml:space="preserve"> _xlfn.CONCAT( V6, " -:- ", W6, " -:- ", X6, " -:- ", Y6)</f>
        <v>Green Hydrogen -:- Green Hydrogen Production -:- PEM Electrolyser -:- Electricity</v>
      </c>
      <c r="AA6" s="103" t="str">
        <f>+D33</f>
        <v>H2 production from PEM electrolysis - centralised</v>
      </c>
      <c r="AB6" s="103" t="s">
        <v>69</v>
      </c>
      <c r="AC6" s="103" t="s">
        <v>430</v>
      </c>
      <c r="AD6" s="103" t="s">
        <v>92</v>
      </c>
      <c r="AE6" s="103"/>
      <c r="AF6" s="103"/>
    </row>
    <row r="7" spans="3:32">
      <c r="C7" s="99" t="s">
        <v>65</v>
      </c>
      <c r="D7" s="99"/>
      <c r="E7" s="99" t="s">
        <v>437</v>
      </c>
      <c r="F7" s="530" t="s">
        <v>779</v>
      </c>
      <c r="G7" s="533" t="s">
        <v>781</v>
      </c>
      <c r="H7" s="99" t="str">
        <f t="shared" si="0"/>
        <v>Green Hydrogen -:- Green Hydrogen Fuel</v>
      </c>
      <c r="I7" s="99" t="s">
        <v>488</v>
      </c>
      <c r="J7" s="99" t="s">
        <v>69</v>
      </c>
      <c r="K7" s="99" t="s">
        <v>463</v>
      </c>
      <c r="L7" s="103" t="s">
        <v>92</v>
      </c>
      <c r="M7" s="99"/>
      <c r="N7" s="99"/>
      <c r="S7" s="103" t="s">
        <v>87</v>
      </c>
      <c r="U7" t="str">
        <f>+C35</f>
        <v>SUP_ELC-PEMD-H2</v>
      </c>
      <c r="V7" s="527" t="s">
        <v>779</v>
      </c>
      <c r="W7" s="527" t="s">
        <v>780</v>
      </c>
      <c r="X7" s="103" t="s">
        <v>782</v>
      </c>
      <c r="Y7" s="527" t="s">
        <v>75</v>
      </c>
      <c r="Z7" s="103" t="str">
        <f t="shared" si="1"/>
        <v>Green Hydrogen -:- Green Hydrogen Production -:- PEM Electrolyser -:- Electricity</v>
      </c>
      <c r="AA7" t="str">
        <f>+D35</f>
        <v>H2 production from PEM electrolysis - decentralised</v>
      </c>
      <c r="AB7" s="103" t="s">
        <v>69</v>
      </c>
      <c r="AC7" s="103" t="s">
        <v>430</v>
      </c>
      <c r="AD7" s="103" t="s">
        <v>92</v>
      </c>
    </row>
    <row r="8" spans="3:32">
      <c r="C8" s="99" t="s">
        <v>65</v>
      </c>
      <c r="D8" s="99"/>
      <c r="E8" s="99" t="s">
        <v>473</v>
      </c>
      <c r="F8" s="531" t="s">
        <v>52</v>
      </c>
      <c r="G8" s="531" t="s">
        <v>769</v>
      </c>
      <c r="H8" s="99" t="str">
        <f t="shared" si="0"/>
        <v>Natural Gas -:- Electricity Production</v>
      </c>
      <c r="I8" s="99" t="s">
        <v>489</v>
      </c>
      <c r="J8" s="99" t="s">
        <v>69</v>
      </c>
      <c r="K8" s="99" t="s">
        <v>463</v>
      </c>
      <c r="L8" s="103" t="s">
        <v>92</v>
      </c>
      <c r="M8" s="99"/>
      <c r="N8" s="99"/>
      <c r="S8" s="103" t="s">
        <v>87</v>
      </c>
      <c r="U8" t="str">
        <f>+C36</f>
        <v>\I:SUP_ELC-SOECC-H2</v>
      </c>
      <c r="V8" s="527" t="s">
        <v>779</v>
      </c>
      <c r="W8" s="527" t="s">
        <v>780</v>
      </c>
      <c r="X8" s="103" t="s">
        <v>789</v>
      </c>
      <c r="Y8" s="527" t="s">
        <v>75</v>
      </c>
      <c r="Z8" s="103" t="str">
        <f t="shared" si="1"/>
        <v>Green Hydrogen -:- Green Hydrogen Production -:- SOEC Electrolyser -:- Electricity</v>
      </c>
      <c r="AA8" t="str">
        <f>+D36</f>
        <v>H2 production from SOEC electrolysis - centralised</v>
      </c>
      <c r="AB8" s="103" t="s">
        <v>69</v>
      </c>
      <c r="AC8" s="103" t="s">
        <v>430</v>
      </c>
      <c r="AD8" s="103" t="s">
        <v>92</v>
      </c>
    </row>
    <row r="9" spans="3:32">
      <c r="C9" s="99" t="s">
        <v>65</v>
      </c>
      <c r="D9" s="144"/>
      <c r="E9" s="99" t="s">
        <v>490</v>
      </c>
      <c r="F9" s="99"/>
      <c r="G9" s="526" t="s">
        <v>491</v>
      </c>
      <c r="H9" s="99" t="str">
        <f t="shared" si="0"/>
        <v xml:space="preserve"> -:- CO2 from air</v>
      </c>
      <c r="I9" s="99" t="s">
        <v>491</v>
      </c>
      <c r="J9" s="99" t="s">
        <v>86</v>
      </c>
      <c r="K9" s="99"/>
      <c r="L9" s="99"/>
      <c r="M9" s="99"/>
      <c r="N9" s="99"/>
      <c r="S9" s="103" t="s">
        <v>87</v>
      </c>
      <c r="U9" t="str">
        <f>+C38</f>
        <v>\I:SUP_ELC-SOECD-H2</v>
      </c>
      <c r="V9" s="527" t="s">
        <v>779</v>
      </c>
      <c r="W9" s="527" t="s">
        <v>780</v>
      </c>
      <c r="X9" s="103" t="s">
        <v>789</v>
      </c>
      <c r="Y9" s="527" t="s">
        <v>75</v>
      </c>
      <c r="Z9" s="103" t="str">
        <f t="shared" si="1"/>
        <v>Green Hydrogen -:- Green Hydrogen Production -:- SOEC Electrolyser -:- Electricity</v>
      </c>
      <c r="AA9" t="str">
        <f>+D38</f>
        <v>H2 production from SOEC electrolysis - decentralised</v>
      </c>
      <c r="AB9" s="103" t="s">
        <v>69</v>
      </c>
      <c r="AC9" s="103" t="s">
        <v>430</v>
      </c>
      <c r="AD9" s="103" t="s">
        <v>92</v>
      </c>
    </row>
    <row r="10" spans="3:32">
      <c r="C10" s="99" t="s">
        <v>65</v>
      </c>
      <c r="D10" s="144"/>
      <c r="E10" s="99" t="s">
        <v>492</v>
      </c>
      <c r="F10" s="532" t="s">
        <v>779</v>
      </c>
      <c r="G10" s="530"/>
      <c r="H10" s="99" t="str">
        <f t="shared" si="0"/>
        <v xml:space="preserve">Green Hydrogen -:- </v>
      </c>
      <c r="I10" s="99" t="s">
        <v>493</v>
      </c>
      <c r="J10" s="99" t="s">
        <v>69</v>
      </c>
      <c r="K10" s="99" t="s">
        <v>463</v>
      </c>
      <c r="L10" s="103" t="s">
        <v>92</v>
      </c>
      <c r="M10" s="99"/>
      <c r="N10" s="99"/>
      <c r="S10" s="103" t="s">
        <v>474</v>
      </c>
      <c r="U10" t="str">
        <f>+C39</f>
        <v>\I:SUP_H2NGA</v>
      </c>
      <c r="V10" s="527" t="s">
        <v>779</v>
      </c>
      <c r="W10" s="527" t="s">
        <v>796</v>
      </c>
      <c r="X10" s="103" t="s">
        <v>790</v>
      </c>
      <c r="Y10" s="527" t="s">
        <v>75</v>
      </c>
      <c r="Z10" s="103" t="str">
        <f t="shared" si="1"/>
        <v>Green Hydrogen -:- Hydrogen to Synthetic Fuels -:- DAC ELC to NGA -:- Electricity</v>
      </c>
      <c r="AA10" t="str">
        <f>+D39</f>
        <v>H2 methanisation to natural gas (CO2 from DAC)</v>
      </c>
      <c r="AB10" s="103" t="s">
        <v>69</v>
      </c>
      <c r="AC10" s="103" t="s">
        <v>430</v>
      </c>
      <c r="AD10" s="103" t="s">
        <v>92</v>
      </c>
    </row>
    <row r="11" spans="3:32">
      <c r="C11" s="99" t="s">
        <v>65</v>
      </c>
      <c r="E11" s="99" t="s">
        <v>494</v>
      </c>
      <c r="F11" s="99"/>
      <c r="G11" s="526" t="s">
        <v>770</v>
      </c>
      <c r="H11" s="99" t="str">
        <f t="shared" si="0"/>
        <v xml:space="preserve"> -:- Hydrogen </v>
      </c>
      <c r="I11" s="99" t="s">
        <v>495</v>
      </c>
      <c r="J11" s="99" t="s">
        <v>69</v>
      </c>
      <c r="K11" s="99" t="s">
        <v>463</v>
      </c>
      <c r="L11" s="103" t="s">
        <v>92</v>
      </c>
      <c r="S11" s="103" t="s">
        <v>474</v>
      </c>
      <c r="U11" t="str">
        <f>+C41</f>
        <v>\I:SUP_H2NGA_CCS</v>
      </c>
      <c r="V11" s="527" t="s">
        <v>779</v>
      </c>
      <c r="W11" s="527" t="s">
        <v>796</v>
      </c>
      <c r="X11" s="103" t="s">
        <v>791</v>
      </c>
      <c r="Y11" s="527" t="s">
        <v>75</v>
      </c>
      <c r="Z11" s="103" t="str">
        <f t="shared" si="1"/>
        <v>Green Hydrogen -:- Hydrogen to Synthetic Fuels -:- CCS ELC to NGA -:- Electricity</v>
      </c>
      <c r="AA11" t="str">
        <f>+D41</f>
        <v>H2 methanisation to natural gas (CO2 from CCS)</v>
      </c>
      <c r="AB11" s="103" t="s">
        <v>69</v>
      </c>
      <c r="AC11" s="103" t="s">
        <v>430</v>
      </c>
      <c r="AD11" s="103" t="s">
        <v>92</v>
      </c>
    </row>
    <row r="12" spans="3:32">
      <c r="C12" s="99" t="s">
        <v>65</v>
      </c>
      <c r="E12" s="99" t="s">
        <v>496</v>
      </c>
      <c r="F12" s="99"/>
      <c r="G12" s="526" t="s">
        <v>770</v>
      </c>
      <c r="H12" s="99" t="str">
        <f t="shared" si="0"/>
        <v xml:space="preserve"> -:- Hydrogen </v>
      </c>
      <c r="I12" s="99" t="s">
        <v>497</v>
      </c>
      <c r="J12" s="99" t="s">
        <v>69</v>
      </c>
      <c r="K12" s="99" t="s">
        <v>463</v>
      </c>
      <c r="L12" s="103" t="s">
        <v>92</v>
      </c>
      <c r="S12" s="416" t="s">
        <v>474</v>
      </c>
      <c r="U12" t="str">
        <f>+C42</f>
        <v>\I:</v>
      </c>
      <c r="V12" s="527" t="s">
        <v>727</v>
      </c>
      <c r="W12" s="527" t="s">
        <v>797</v>
      </c>
      <c r="X12" s="103" t="s">
        <v>548</v>
      </c>
      <c r="Y12" s="527" t="s">
        <v>75</v>
      </c>
      <c r="Z12" s="103" t="str">
        <f t="shared" si="1"/>
        <v>Primary Fuel Supply -:- Grey Hydrogen Production with Emission Control -:- H2 production from natural gas (steam methane reforming with CCS) -:- Electricity</v>
      </c>
      <c r="AA12" t="str">
        <f>+D42</f>
        <v>H2 production from natural gas (steam methane reforming with CCS)</v>
      </c>
      <c r="AB12" s="103" t="s">
        <v>69</v>
      </c>
      <c r="AC12" s="103" t="s">
        <v>430</v>
      </c>
      <c r="AD12" s="103" t="s">
        <v>92</v>
      </c>
    </row>
    <row r="13" spans="3:32">
      <c r="C13" s="99" t="s">
        <v>65</v>
      </c>
      <c r="E13" s="99" t="s">
        <v>498</v>
      </c>
      <c r="F13" s="99"/>
      <c r="G13" s="526" t="s">
        <v>770</v>
      </c>
      <c r="H13" s="99" t="str">
        <f t="shared" si="0"/>
        <v xml:space="preserve"> -:- Hydrogen </v>
      </c>
      <c r="I13" s="99" t="s">
        <v>499</v>
      </c>
      <c r="J13" s="99" t="s">
        <v>69</v>
      </c>
      <c r="K13" s="99" t="s">
        <v>463</v>
      </c>
      <c r="L13" s="103" t="s">
        <v>92</v>
      </c>
      <c r="S13" s="103" t="s">
        <v>58</v>
      </c>
      <c r="U13" t="s">
        <v>500</v>
      </c>
      <c r="V13" s="527" t="s">
        <v>779</v>
      </c>
      <c r="W13" s="527" t="s">
        <v>796</v>
      </c>
      <c r="X13" s="103" t="s">
        <v>501</v>
      </c>
      <c r="Y13" s="527" t="s">
        <v>75</v>
      </c>
      <c r="Z13" s="103" t="str">
        <f t="shared" si="1"/>
        <v>Green Hydrogen -:- Hydrogen to Synthetic Fuels -:- Direct air capture costs -:- Electricity</v>
      </c>
      <c r="AA13" t="s">
        <v>501</v>
      </c>
      <c r="AB13" s="103" t="s">
        <v>86</v>
      </c>
      <c r="AC13" s="103" t="s">
        <v>502</v>
      </c>
      <c r="AD13" s="103"/>
    </row>
    <row r="14" spans="3:32">
      <c r="C14" s="99" t="s">
        <v>65</v>
      </c>
      <c r="E14" s="99" t="s">
        <v>503</v>
      </c>
      <c r="F14" s="99"/>
      <c r="G14" s="526" t="s">
        <v>770</v>
      </c>
      <c r="H14" s="99" t="str">
        <f t="shared" si="0"/>
        <v xml:space="preserve"> -:- Hydrogen </v>
      </c>
      <c r="I14" s="99" t="s">
        <v>504</v>
      </c>
      <c r="J14" s="99" t="s">
        <v>69</v>
      </c>
      <c r="K14" s="99" t="s">
        <v>463</v>
      </c>
      <c r="L14" s="103" t="s">
        <v>92</v>
      </c>
      <c r="S14" s="103" t="s">
        <v>788</v>
      </c>
      <c r="U14" t="s">
        <v>505</v>
      </c>
      <c r="V14" s="527" t="s">
        <v>779</v>
      </c>
      <c r="W14" s="527" t="s">
        <v>798</v>
      </c>
      <c r="X14" s="103" t="s">
        <v>506</v>
      </c>
      <c r="Y14" s="527"/>
      <c r="Z14" s="103" t="str">
        <f t="shared" si="1"/>
        <v xml:space="preserve">Green Hydrogen -:- Hydrogen Storage and Distribution -:- Hydrogen supply to transport sector (centralized) -:- </v>
      </c>
      <c r="AA14" t="s">
        <v>506</v>
      </c>
      <c r="AB14" s="103" t="s">
        <v>69</v>
      </c>
      <c r="AC14" s="103" t="s">
        <v>106</v>
      </c>
      <c r="AD14" s="103" t="s">
        <v>92</v>
      </c>
    </row>
    <row r="15" spans="3:32">
      <c r="C15" s="99" t="s">
        <v>65</v>
      </c>
      <c r="E15" s="99" t="s">
        <v>681</v>
      </c>
      <c r="F15" s="99"/>
      <c r="G15" s="526" t="s">
        <v>770</v>
      </c>
      <c r="H15" s="99" t="str">
        <f t="shared" si="0"/>
        <v xml:space="preserve"> -:- Hydrogen </v>
      </c>
      <c r="I15" s="99" t="s">
        <v>683</v>
      </c>
      <c r="J15" s="99" t="s">
        <v>69</v>
      </c>
      <c r="K15" s="99" t="s">
        <v>463</v>
      </c>
      <c r="L15" s="103" t="s">
        <v>92</v>
      </c>
      <c r="S15" s="103" t="s">
        <v>788</v>
      </c>
      <c r="U15" t="s">
        <v>507</v>
      </c>
      <c r="V15" s="527" t="s">
        <v>779</v>
      </c>
      <c r="W15" s="527" t="s">
        <v>798</v>
      </c>
      <c r="X15" s="103" t="s">
        <v>508</v>
      </c>
      <c r="Y15" s="527"/>
      <c r="Z15" s="103" t="str">
        <f t="shared" si="1"/>
        <v xml:space="preserve">Green Hydrogen -:- Hydrogen Storage and Distribution -:- Hydrogen supply to transport sector (decentralized) -:- </v>
      </c>
      <c r="AA15" t="s">
        <v>508</v>
      </c>
      <c r="AB15" s="103" t="s">
        <v>69</v>
      </c>
      <c r="AC15" s="103" t="s">
        <v>106</v>
      </c>
      <c r="AD15" s="103" t="s">
        <v>92</v>
      </c>
    </row>
    <row r="16" spans="3:32">
      <c r="C16" s="99" t="s">
        <v>65</v>
      </c>
      <c r="D16" s="144"/>
      <c r="E16" s="99" t="s">
        <v>549</v>
      </c>
      <c r="F16" s="99"/>
      <c r="G16" s="526" t="s">
        <v>574</v>
      </c>
      <c r="H16" s="99" t="str">
        <f t="shared" si="0"/>
        <v xml:space="preserve"> -:- CO2 to CCS</v>
      </c>
      <c r="I16" s="99" t="s">
        <v>574</v>
      </c>
      <c r="J16" s="99" t="s">
        <v>86</v>
      </c>
      <c r="S16" s="103" t="s">
        <v>788</v>
      </c>
      <c r="U16" t="s">
        <v>509</v>
      </c>
      <c r="V16" s="527" t="s">
        <v>779</v>
      </c>
      <c r="W16" s="527" t="s">
        <v>798</v>
      </c>
      <c r="X16" s="103" t="s">
        <v>510</v>
      </c>
      <c r="Y16" s="527"/>
      <c r="Z16" s="103" t="str">
        <f t="shared" si="1"/>
        <v xml:space="preserve">Green Hydrogen -:- Hydrogen Storage and Distribution -:- Hydrogen supply to industry sector (centralized) -:- </v>
      </c>
      <c r="AA16" t="s">
        <v>510</v>
      </c>
      <c r="AB16" s="103" t="s">
        <v>69</v>
      </c>
      <c r="AC16" s="103" t="s">
        <v>106</v>
      </c>
      <c r="AD16" s="103" t="s">
        <v>92</v>
      </c>
    </row>
    <row r="17" spans="3:35">
      <c r="S17" s="103" t="s">
        <v>788</v>
      </c>
      <c r="U17" t="s">
        <v>511</v>
      </c>
      <c r="V17" s="527" t="s">
        <v>779</v>
      </c>
      <c r="W17" s="527" t="s">
        <v>798</v>
      </c>
      <c r="X17" s="103" t="s">
        <v>512</v>
      </c>
      <c r="Y17" s="527"/>
      <c r="Z17" s="103" t="str">
        <f t="shared" si="1"/>
        <v xml:space="preserve">Green Hydrogen -:- Hydrogen Storage and Distribution -:- Hydrogen supply to industry sector (decentralized) -:- </v>
      </c>
      <c r="AA17" t="s">
        <v>512</v>
      </c>
      <c r="AB17" s="103" t="s">
        <v>69</v>
      </c>
      <c r="AC17" s="103" t="s">
        <v>106</v>
      </c>
      <c r="AD17" s="103" t="s">
        <v>92</v>
      </c>
    </row>
    <row r="18" spans="3:35">
      <c r="S18" s="103" t="s">
        <v>788</v>
      </c>
      <c r="U18" t="s">
        <v>513</v>
      </c>
      <c r="V18" s="527" t="s">
        <v>779</v>
      </c>
      <c r="W18" s="527" t="s">
        <v>798</v>
      </c>
      <c r="X18" s="103" t="s">
        <v>514</v>
      </c>
      <c r="Y18" s="527"/>
      <c r="Z18" s="103" t="str">
        <f t="shared" si="1"/>
        <v xml:space="preserve">Green Hydrogen -:- Hydrogen Storage and Distribution -:- Hydrogen supply to power sector (centralized) -:- </v>
      </c>
      <c r="AA18" t="s">
        <v>514</v>
      </c>
      <c r="AB18" s="103" t="s">
        <v>69</v>
      </c>
      <c r="AC18" s="103" t="s">
        <v>106</v>
      </c>
      <c r="AD18" s="103" t="s">
        <v>92</v>
      </c>
    </row>
    <row r="19" spans="3:35">
      <c r="S19" s="103" t="s">
        <v>788</v>
      </c>
      <c r="U19" t="s">
        <v>515</v>
      </c>
      <c r="V19" s="527" t="s">
        <v>779</v>
      </c>
      <c r="W19" s="527" t="s">
        <v>798</v>
      </c>
      <c r="X19" s="103" t="s">
        <v>516</v>
      </c>
      <c r="Y19" s="527"/>
      <c r="Z19" s="103" t="str">
        <f t="shared" si="1"/>
        <v xml:space="preserve">Green Hydrogen -:- Hydrogen Storage and Distribution -:- Hydrogen supply to commercial sector (centralized) -:- </v>
      </c>
      <c r="AA19" t="s">
        <v>516</v>
      </c>
      <c r="AB19" s="103" t="s">
        <v>69</v>
      </c>
      <c r="AC19" s="103" t="s">
        <v>106</v>
      </c>
      <c r="AD19" s="103" t="s">
        <v>92</v>
      </c>
    </row>
    <row r="20" spans="3:35">
      <c r="S20" s="103" t="s">
        <v>788</v>
      </c>
      <c r="U20" t="s">
        <v>517</v>
      </c>
      <c r="V20" s="527" t="s">
        <v>779</v>
      </c>
      <c r="W20" s="527" t="s">
        <v>798</v>
      </c>
      <c r="X20" s="103" t="s">
        <v>518</v>
      </c>
      <c r="Y20" s="527"/>
      <c r="Z20" s="103" t="str">
        <f t="shared" si="1"/>
        <v xml:space="preserve">Green Hydrogen -:- Hydrogen Storage and Distribution -:- Hydrogen supply to commercial sector (decentralized) -:- </v>
      </c>
      <c r="AA20" t="s">
        <v>518</v>
      </c>
      <c r="AB20" s="103" t="s">
        <v>69</v>
      </c>
      <c r="AC20" s="103" t="s">
        <v>106</v>
      </c>
      <c r="AD20" s="103" t="s">
        <v>92</v>
      </c>
    </row>
    <row r="21" spans="3:35">
      <c r="S21" s="103" t="s">
        <v>788</v>
      </c>
      <c r="U21" t="s">
        <v>519</v>
      </c>
      <c r="V21" s="527" t="s">
        <v>779</v>
      </c>
      <c r="W21" s="527" t="s">
        <v>798</v>
      </c>
      <c r="X21" s="103" t="s">
        <v>520</v>
      </c>
      <c r="Y21" s="527"/>
      <c r="Z21" s="103" t="str">
        <f t="shared" si="1"/>
        <v xml:space="preserve">Green Hydrogen -:- Hydrogen Storage and Distribution -:- Hydrogen supply to residential sector (centralized) -:- </v>
      </c>
      <c r="AA21" t="s">
        <v>520</v>
      </c>
      <c r="AB21" s="103" t="s">
        <v>69</v>
      </c>
      <c r="AC21" s="103" t="s">
        <v>106</v>
      </c>
      <c r="AD21" s="103" t="s">
        <v>92</v>
      </c>
    </row>
    <row r="22" spans="3:35">
      <c r="S22" s="103" t="s">
        <v>788</v>
      </c>
      <c r="U22" t="s">
        <v>521</v>
      </c>
      <c r="V22" s="527" t="s">
        <v>779</v>
      </c>
      <c r="W22" s="527" t="s">
        <v>798</v>
      </c>
      <c r="X22" s="103" t="s">
        <v>522</v>
      </c>
      <c r="Y22" s="527"/>
      <c r="Z22" s="103" t="str">
        <f t="shared" si="1"/>
        <v xml:space="preserve">Green Hydrogen -:- Hydrogen Storage and Distribution -:- Hydrogen supply to residential sector (decentralized) -:- </v>
      </c>
      <c r="AA22" t="s">
        <v>522</v>
      </c>
      <c r="AB22" s="103" t="s">
        <v>69</v>
      </c>
      <c r="AC22" s="103" t="s">
        <v>106</v>
      </c>
      <c r="AD22" s="103" t="s">
        <v>92</v>
      </c>
    </row>
    <row r="23" spans="3:35">
      <c r="S23" s="103" t="s">
        <v>788</v>
      </c>
      <c r="U23" t="str">
        <f>+C84</f>
        <v>FTE_AGRH2R</v>
      </c>
      <c r="V23" s="527" t="s">
        <v>779</v>
      </c>
      <c r="W23" s="527" t="s">
        <v>798</v>
      </c>
      <c r="X23" s="103" t="s">
        <v>684</v>
      </c>
      <c r="Y23" s="527"/>
      <c r="Z23" s="103" t="str">
        <f t="shared" si="1"/>
        <v xml:space="preserve">Green Hydrogen -:- Hydrogen Storage and Distribution -:- Hydrogen supply to Agriculture sector (centralized) -:- </v>
      </c>
      <c r="AA23" t="s">
        <v>684</v>
      </c>
      <c r="AB23" s="103" t="s">
        <v>69</v>
      </c>
      <c r="AC23" s="103" t="s">
        <v>106</v>
      </c>
      <c r="AD23" s="103" t="s">
        <v>92</v>
      </c>
    </row>
    <row r="24" spans="3:35">
      <c r="S24" s="103" t="s">
        <v>788</v>
      </c>
      <c r="U24" t="str">
        <f>+C85</f>
        <v>FTE_AGRH2D</v>
      </c>
      <c r="V24" s="527" t="s">
        <v>779</v>
      </c>
      <c r="W24" s="527" t="s">
        <v>798</v>
      </c>
      <c r="X24" s="103" t="s">
        <v>685</v>
      </c>
      <c r="Y24" s="527"/>
      <c r="Z24" s="103" t="str">
        <f t="shared" si="1"/>
        <v xml:space="preserve">Green Hydrogen -:- Hydrogen Storage and Distribution -:- Hydrogen supply to agriculture sector (decentralized) -:- </v>
      </c>
      <c r="AA24" t="s">
        <v>685</v>
      </c>
      <c r="AB24" s="103" t="s">
        <v>69</v>
      </c>
      <c r="AC24" s="103" t="s">
        <v>106</v>
      </c>
      <c r="AD24" s="103" t="s">
        <v>92</v>
      </c>
    </row>
    <row r="25" spans="3:35">
      <c r="S25" s="103" t="s">
        <v>474</v>
      </c>
      <c r="U25" t="s">
        <v>523</v>
      </c>
      <c r="V25" s="527" t="s">
        <v>779</v>
      </c>
      <c r="W25" s="527" t="s">
        <v>799</v>
      </c>
      <c r="X25" s="103" t="s">
        <v>524</v>
      </c>
      <c r="Y25" s="527"/>
      <c r="Z25" s="103" t="str">
        <f t="shared" si="1"/>
        <v xml:space="preserve">Green Hydrogen -:- Fossil Fuel Infrastructure -:- Natural gas T&amp;D to power &amp; heat sectors -:- </v>
      </c>
      <c r="AA25" t="s">
        <v>524</v>
      </c>
      <c r="AB25" s="103" t="s">
        <v>69</v>
      </c>
      <c r="AC25" s="103" t="s">
        <v>430</v>
      </c>
      <c r="AD25" s="103" t="s">
        <v>92</v>
      </c>
    </row>
    <row r="26" spans="3:35">
      <c r="S26" s="103" t="s">
        <v>704</v>
      </c>
      <c r="U26" t="s">
        <v>525</v>
      </c>
      <c r="V26" s="527" t="s">
        <v>779</v>
      </c>
      <c r="W26" s="527" t="s">
        <v>798</v>
      </c>
      <c r="X26" s="103" t="s">
        <v>526</v>
      </c>
      <c r="Y26" s="527"/>
      <c r="Z26" s="103" t="str">
        <f t="shared" si="1"/>
        <v xml:space="preserve">Green Hydrogen -:- Hydrogen Storage and Distribution -:- New Pipeline (NI and SI) -:- </v>
      </c>
      <c r="AA26" t="s">
        <v>526</v>
      </c>
      <c r="AB26" s="103" t="s">
        <v>69</v>
      </c>
      <c r="AC26" s="103" t="s">
        <v>430</v>
      </c>
      <c r="AD26" s="103" t="s">
        <v>92</v>
      </c>
    </row>
    <row r="27" spans="3:35">
      <c r="S27" s="103" t="s">
        <v>474</v>
      </c>
      <c r="U27" t="s">
        <v>527</v>
      </c>
      <c r="V27" s="527" t="s">
        <v>779</v>
      </c>
      <c r="W27" s="527" t="s">
        <v>795</v>
      </c>
      <c r="X27" s="103" t="s">
        <v>792</v>
      </c>
      <c r="Y27" s="527" t="s">
        <v>52</v>
      </c>
      <c r="Z27" s="103" t="str">
        <f t="shared" si="1"/>
        <v>Green Hydrogen -:- Hydrogen Utilization in Existing Infrastructure -:- Hydrogen Enrichment -:- Natural Gas</v>
      </c>
      <c r="AA27" t="s">
        <v>528</v>
      </c>
      <c r="AB27" s="103" t="s">
        <v>69</v>
      </c>
      <c r="AC27" s="103" t="s">
        <v>430</v>
      </c>
      <c r="AD27" s="103" t="s">
        <v>92</v>
      </c>
    </row>
    <row r="28" spans="3:35">
      <c r="S28" s="103" t="s">
        <v>788</v>
      </c>
      <c r="U28" t="s">
        <v>529</v>
      </c>
      <c r="V28" s="527" t="s">
        <v>779</v>
      </c>
      <c r="W28" s="527" t="s">
        <v>798</v>
      </c>
      <c r="X28" s="103" t="s">
        <v>793</v>
      </c>
      <c r="Y28" s="527"/>
      <c r="Z28" s="103" t="str">
        <f t="shared" si="1"/>
        <v xml:space="preserve">Green Hydrogen -:- Hydrogen Storage and Distribution -:- Tube Trailer -:- </v>
      </c>
      <c r="AA28" t="s">
        <v>530</v>
      </c>
      <c r="AB28" s="103" t="s">
        <v>69</v>
      </c>
      <c r="AC28" s="103" t="s">
        <v>702</v>
      </c>
      <c r="AD28" s="103" t="s">
        <v>92</v>
      </c>
    </row>
    <row r="31" spans="3:35">
      <c r="F31" s="341" t="s">
        <v>13</v>
      </c>
    </row>
    <row r="32" spans="3:35" ht="22.5">
      <c r="C32" s="339" t="s">
        <v>1</v>
      </c>
      <c r="D32" s="339" t="s">
        <v>531</v>
      </c>
      <c r="E32" s="348" t="s">
        <v>5</v>
      </c>
      <c r="F32" s="348" t="s">
        <v>6</v>
      </c>
      <c r="G32" s="348" t="s">
        <v>532</v>
      </c>
      <c r="H32" s="348" t="s">
        <v>533</v>
      </c>
      <c r="I32" s="348" t="s">
        <v>74</v>
      </c>
      <c r="J32" s="348" t="s">
        <v>534</v>
      </c>
      <c r="K32" s="348" t="s">
        <v>383</v>
      </c>
      <c r="L32" s="348" t="s">
        <v>384</v>
      </c>
      <c r="M32" s="348" t="s">
        <v>385</v>
      </c>
      <c r="N32" s="348" t="s">
        <v>433</v>
      </c>
      <c r="O32" s="348" t="s">
        <v>386</v>
      </c>
      <c r="P32" s="348" t="s">
        <v>481</v>
      </c>
      <c r="Q32" s="348" t="s">
        <v>482</v>
      </c>
      <c r="R32" s="348" t="s">
        <v>389</v>
      </c>
      <c r="S32" s="348" t="s">
        <v>390</v>
      </c>
      <c r="T32" s="348" t="s">
        <v>391</v>
      </c>
      <c r="U32" s="348" t="s">
        <v>483</v>
      </c>
      <c r="V32" s="348" t="s">
        <v>393</v>
      </c>
      <c r="W32" s="348" t="s">
        <v>394</v>
      </c>
      <c r="X32" s="348" t="s">
        <v>395</v>
      </c>
      <c r="Y32" s="348" t="s">
        <v>535</v>
      </c>
      <c r="Z32" s="348" t="s">
        <v>398</v>
      </c>
      <c r="AA32" s="348" t="s">
        <v>399</v>
      </c>
      <c r="AB32" s="348" t="s">
        <v>400</v>
      </c>
      <c r="AC32" s="348" t="s">
        <v>536</v>
      </c>
      <c r="AD32" s="348" t="s">
        <v>537</v>
      </c>
      <c r="AE32" s="348" t="s">
        <v>538</v>
      </c>
      <c r="AF32" s="348" t="s">
        <v>539</v>
      </c>
      <c r="AG32" s="354" t="s">
        <v>472</v>
      </c>
      <c r="AH32" s="355" t="s">
        <v>405</v>
      </c>
      <c r="AI32" s="357" t="s">
        <v>406</v>
      </c>
    </row>
    <row r="33" spans="3:35">
      <c r="C33" s="344" t="s">
        <v>540</v>
      </c>
      <c r="D33" s="344" t="s">
        <v>541</v>
      </c>
      <c r="E33" s="345" t="s">
        <v>50</v>
      </c>
      <c r="F33" s="345" t="s">
        <v>484</v>
      </c>
      <c r="G33" s="349"/>
      <c r="H33" s="349"/>
      <c r="I33" s="349">
        <v>0.7</v>
      </c>
      <c r="J33" s="349"/>
      <c r="K33" s="349"/>
      <c r="L33" s="349"/>
      <c r="M33" s="349">
        <v>0.8</v>
      </c>
      <c r="N33" s="349"/>
      <c r="O33" s="349">
        <v>5</v>
      </c>
      <c r="P33" s="349">
        <v>2041.626</v>
      </c>
      <c r="Q33" s="349">
        <v>1368</v>
      </c>
      <c r="R33" s="349">
        <v>1178</v>
      </c>
      <c r="S33" s="349"/>
      <c r="T33" s="349">
        <v>4.1420000000000003</v>
      </c>
      <c r="U33" s="349"/>
      <c r="V33" s="349"/>
      <c r="W33" s="349"/>
      <c r="X33" s="349">
        <v>1.4666666666666666</v>
      </c>
      <c r="Y33" s="349"/>
      <c r="Z33" s="349"/>
      <c r="AA33" s="349"/>
      <c r="AB33" s="349">
        <v>0.8</v>
      </c>
      <c r="AC33" s="349">
        <v>10</v>
      </c>
      <c r="AD33" s="349">
        <v>10</v>
      </c>
      <c r="AE33" s="349">
        <v>15</v>
      </c>
      <c r="AF33" s="349">
        <v>5</v>
      </c>
      <c r="AG33" s="349"/>
      <c r="AH33" s="410"/>
      <c r="AI33" s="349">
        <v>31.536000000000001</v>
      </c>
    </row>
    <row r="34" spans="3:35">
      <c r="C34" s="344"/>
      <c r="D34" s="344"/>
      <c r="E34" s="345" t="s">
        <v>426</v>
      </c>
      <c r="F34" s="345"/>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H34" s="410"/>
      <c r="AI34" s="349"/>
    </row>
    <row r="35" spans="3:35">
      <c r="C35" s="344" t="s">
        <v>542</v>
      </c>
      <c r="D35" s="344" t="s">
        <v>543</v>
      </c>
      <c r="E35" s="345" t="s">
        <v>466</v>
      </c>
      <c r="F35" s="345" t="s">
        <v>486</v>
      </c>
      <c r="G35" s="349"/>
      <c r="H35" s="349"/>
      <c r="I35" s="349">
        <v>0.7</v>
      </c>
      <c r="J35" s="349"/>
      <c r="K35" s="349"/>
      <c r="L35" s="349"/>
      <c r="M35" s="349">
        <v>0.8</v>
      </c>
      <c r="N35" s="349"/>
      <c r="O35" s="349">
        <v>5</v>
      </c>
      <c r="P35" s="349">
        <v>2041.626</v>
      </c>
      <c r="Q35" s="349">
        <v>1915.1999999999998</v>
      </c>
      <c r="R35" s="349">
        <v>1649.1999999999998</v>
      </c>
      <c r="S35" s="349"/>
      <c r="T35" s="349">
        <v>4.1420000000000003</v>
      </c>
      <c r="U35" s="349"/>
      <c r="V35" s="349"/>
      <c r="W35" s="349"/>
      <c r="X35" s="349">
        <v>1.4666666666666666</v>
      </c>
      <c r="Y35" s="349"/>
      <c r="Z35" s="349"/>
      <c r="AA35" s="349"/>
      <c r="AB35" s="349">
        <v>0.8</v>
      </c>
      <c r="AC35" s="349">
        <v>10</v>
      </c>
      <c r="AD35" s="349">
        <v>10</v>
      </c>
      <c r="AE35" s="349">
        <v>15</v>
      </c>
      <c r="AF35" s="349">
        <v>5</v>
      </c>
      <c r="AG35" s="349"/>
      <c r="AH35" s="410"/>
      <c r="AI35" s="349">
        <v>31.536000000000001</v>
      </c>
    </row>
    <row r="36" spans="3:35">
      <c r="C36" s="344" t="s">
        <v>706</v>
      </c>
      <c r="D36" s="344" t="s">
        <v>544</v>
      </c>
      <c r="E36" s="345" t="s">
        <v>50</v>
      </c>
      <c r="F36" s="345" t="s">
        <v>484</v>
      </c>
      <c r="G36" s="349"/>
      <c r="H36" s="349"/>
      <c r="I36" s="349">
        <v>0.9</v>
      </c>
      <c r="J36" s="349"/>
      <c r="K36" s="349"/>
      <c r="L36" s="349"/>
      <c r="M36" s="349">
        <v>0.95</v>
      </c>
      <c r="N36" s="349"/>
      <c r="O36" s="349">
        <v>5</v>
      </c>
      <c r="P36" s="349">
        <v>4416.6260000000002</v>
      </c>
      <c r="Q36" s="349">
        <v>2896.6260000000002</v>
      </c>
      <c r="R36" s="349">
        <v>2421.6260000000002</v>
      </c>
      <c r="S36" s="349"/>
      <c r="T36" s="349">
        <v>4.1420000000000003</v>
      </c>
      <c r="U36" s="349">
        <v>4.1420000000000003</v>
      </c>
      <c r="V36" s="349">
        <v>4.1420000000000003</v>
      </c>
      <c r="W36" s="349"/>
      <c r="X36" s="349">
        <v>1.4666666666666666</v>
      </c>
      <c r="Y36" s="349">
        <v>1.4666666666666666</v>
      </c>
      <c r="Z36" s="349">
        <v>1.4666666666666666</v>
      </c>
      <c r="AA36" s="349"/>
      <c r="AB36" s="349">
        <v>0.8</v>
      </c>
      <c r="AC36" s="349">
        <f>+AC33/3</f>
        <v>3.3333333333333335</v>
      </c>
      <c r="AD36" s="349">
        <f>+AD35*0.7</f>
        <v>7</v>
      </c>
      <c r="AE36" s="349">
        <f>+AE35*0.7</f>
        <v>10.5</v>
      </c>
      <c r="AF36" s="349">
        <v>5</v>
      </c>
      <c r="AG36" s="349"/>
      <c r="AH36" s="410"/>
      <c r="AI36" s="349">
        <v>31.536000000000001</v>
      </c>
    </row>
    <row r="37" spans="3:35">
      <c r="C37" s="344" t="s">
        <v>474</v>
      </c>
      <c r="D37" s="344"/>
      <c r="E37" s="345" t="s">
        <v>426</v>
      </c>
      <c r="F37" s="345"/>
      <c r="G37" s="349"/>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H37" s="410"/>
      <c r="AI37" s="349"/>
    </row>
    <row r="38" spans="3:35">
      <c r="C38" s="344" t="s">
        <v>707</v>
      </c>
      <c r="D38" s="344" t="s">
        <v>545</v>
      </c>
      <c r="E38" s="345" t="s">
        <v>466</v>
      </c>
      <c r="F38" s="345" t="s">
        <v>486</v>
      </c>
      <c r="G38" s="349"/>
      <c r="H38" s="349"/>
      <c r="I38" s="349">
        <v>0.9</v>
      </c>
      <c r="J38" s="349"/>
      <c r="K38" s="349"/>
      <c r="L38" s="349"/>
      <c r="M38" s="349">
        <v>0.95</v>
      </c>
      <c r="N38" s="349"/>
      <c r="O38" s="349">
        <v>5</v>
      </c>
      <c r="P38" s="349">
        <v>4416.6260000000002</v>
      </c>
      <c r="Q38" s="349">
        <v>4055.2764000000002</v>
      </c>
      <c r="R38" s="349">
        <v>3390.2764000000002</v>
      </c>
      <c r="S38" s="349"/>
      <c r="T38" s="349">
        <v>4.1420000000000003</v>
      </c>
      <c r="U38" s="349">
        <v>4.1420000000000003</v>
      </c>
      <c r="V38" s="349">
        <v>4.1420000000000003</v>
      </c>
      <c r="W38" s="349"/>
      <c r="X38" s="349">
        <v>1.4666666666666666</v>
      </c>
      <c r="Y38" s="349">
        <v>1.4666666666666666</v>
      </c>
      <c r="Z38" s="349">
        <v>1.4666666666666666</v>
      </c>
      <c r="AA38" s="349"/>
      <c r="AB38" s="349">
        <v>0.8</v>
      </c>
      <c r="AC38" s="349">
        <f>+AC36</f>
        <v>3.3333333333333335</v>
      </c>
      <c r="AD38" s="349">
        <f>+AD36</f>
        <v>7</v>
      </c>
      <c r="AE38" s="349">
        <f>+AE36</f>
        <v>10.5</v>
      </c>
      <c r="AF38" s="349">
        <v>5</v>
      </c>
      <c r="AG38" s="349"/>
      <c r="AH38" s="410"/>
      <c r="AI38" s="349">
        <v>31.536000000000001</v>
      </c>
    </row>
    <row r="39" spans="3:35">
      <c r="C39" s="344" t="s">
        <v>698</v>
      </c>
      <c r="D39" s="344" t="s">
        <v>546</v>
      </c>
      <c r="E39" s="345" t="s">
        <v>437</v>
      </c>
      <c r="F39" s="345" t="s">
        <v>178</v>
      </c>
      <c r="G39" s="349">
        <v>1</v>
      </c>
      <c r="H39" s="349">
        <v>1</v>
      </c>
      <c r="I39" s="349">
        <v>0.7</v>
      </c>
      <c r="J39" s="349">
        <v>0.73749999999999993</v>
      </c>
      <c r="K39" s="349">
        <v>0.77499999999999991</v>
      </c>
      <c r="L39" s="349">
        <v>0.81249999999999989</v>
      </c>
      <c r="M39" s="349">
        <v>0.85</v>
      </c>
      <c r="N39" s="349">
        <v>0.85</v>
      </c>
      <c r="O39" s="349">
        <v>3</v>
      </c>
      <c r="P39" s="349">
        <v>2234.8894315068496</v>
      </c>
      <c r="Q39" s="349">
        <v>1534.6240763013702</v>
      </c>
      <c r="R39" s="349">
        <v>1191.9410301369865</v>
      </c>
      <c r="S39" s="349"/>
      <c r="T39" s="349">
        <v>111.74447157534249</v>
      </c>
      <c r="U39" s="349">
        <v>59.597051506849326</v>
      </c>
      <c r="V39" s="349">
        <v>44.697788630136998</v>
      </c>
      <c r="W39" s="349"/>
      <c r="X39" s="349">
        <v>0</v>
      </c>
      <c r="Y39" s="349">
        <v>0</v>
      </c>
      <c r="Z39" s="349">
        <v>0</v>
      </c>
      <c r="AA39" s="349"/>
      <c r="AB39" s="349">
        <v>0.85</v>
      </c>
      <c r="AC39" s="349">
        <v>20</v>
      </c>
      <c r="AD39" s="349">
        <v>20</v>
      </c>
      <c r="AE39" s="349">
        <v>20</v>
      </c>
      <c r="AF39" s="349">
        <v>5</v>
      </c>
      <c r="AG39" s="349">
        <v>-53.96</v>
      </c>
      <c r="AH39" s="410">
        <v>2.5000000000000001E-2</v>
      </c>
      <c r="AI39" s="349">
        <v>31.536000000000001</v>
      </c>
    </row>
    <row r="40" spans="3:35">
      <c r="C40" s="344" t="s">
        <v>474</v>
      </c>
      <c r="D40" s="344"/>
      <c r="E40" s="345" t="s">
        <v>490</v>
      </c>
      <c r="F40" s="345"/>
      <c r="G40" s="349">
        <v>37.771999999999998</v>
      </c>
      <c r="H40" s="349">
        <v>45.866</v>
      </c>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410"/>
      <c r="AI40" s="349"/>
    </row>
    <row r="41" spans="3:35">
      <c r="C41" s="344" t="s">
        <v>699</v>
      </c>
      <c r="D41" s="344" t="s">
        <v>547</v>
      </c>
      <c r="E41" s="345" t="s">
        <v>437</v>
      </c>
      <c r="F41" s="345" t="s">
        <v>178</v>
      </c>
      <c r="G41" s="349"/>
      <c r="H41" s="349"/>
      <c r="I41" s="349">
        <v>0.7</v>
      </c>
      <c r="J41" s="349">
        <v>0.73749999999999993</v>
      </c>
      <c r="K41" s="349">
        <v>0.77499999999999991</v>
      </c>
      <c r="L41" s="349">
        <v>0.81249999999999989</v>
      </c>
      <c r="M41" s="349">
        <v>0.85</v>
      </c>
      <c r="N41" s="349">
        <v>0.85</v>
      </c>
      <c r="O41" s="349">
        <v>3</v>
      </c>
      <c r="P41" s="349">
        <v>2234.8894315068496</v>
      </c>
      <c r="Q41" s="349">
        <v>1534.6240763013702</v>
      </c>
      <c r="R41" s="349">
        <v>1191.9410301369865</v>
      </c>
      <c r="S41" s="349"/>
      <c r="T41" s="349">
        <v>111.74447157534249</v>
      </c>
      <c r="U41" s="349">
        <v>59.597051506849326</v>
      </c>
      <c r="V41" s="349">
        <v>44.697788630136998</v>
      </c>
      <c r="W41" s="349"/>
      <c r="X41" s="349">
        <v>0</v>
      </c>
      <c r="Y41" s="349">
        <v>0</v>
      </c>
      <c r="Z41" s="349">
        <v>0</v>
      </c>
      <c r="AA41" s="349"/>
      <c r="AB41" s="349">
        <v>0.85</v>
      </c>
      <c r="AC41" s="349">
        <v>20</v>
      </c>
      <c r="AD41" s="349">
        <v>20</v>
      </c>
      <c r="AE41" s="349">
        <v>20</v>
      </c>
      <c r="AF41" s="349">
        <v>5</v>
      </c>
      <c r="AG41" s="349"/>
      <c r="AH41" s="410">
        <v>2.5000000000000001E-2</v>
      </c>
      <c r="AI41" s="349">
        <v>31.536000000000001</v>
      </c>
    </row>
    <row r="42" spans="3:35">
      <c r="C42" s="416" t="s">
        <v>474</v>
      </c>
      <c r="D42" s="344" t="s">
        <v>548</v>
      </c>
      <c r="E42" s="345" t="s">
        <v>178</v>
      </c>
      <c r="F42" s="345" t="s">
        <v>437</v>
      </c>
      <c r="G42" s="349">
        <v>1</v>
      </c>
      <c r="H42" s="349">
        <v>1</v>
      </c>
      <c r="I42" s="349">
        <v>0.73800738007380073</v>
      </c>
      <c r="J42" s="349"/>
      <c r="K42" s="349"/>
      <c r="L42" s="349"/>
      <c r="M42" s="349"/>
      <c r="N42" s="349"/>
      <c r="O42" s="349"/>
      <c r="P42" s="349">
        <v>1346.9642857142858</v>
      </c>
      <c r="Q42" s="349">
        <v>1112.7096273291927</v>
      </c>
      <c r="R42" s="349">
        <v>919.19490953281127</v>
      </c>
      <c r="S42" s="349"/>
      <c r="T42" s="349">
        <v>48.221999999999994</v>
      </c>
      <c r="U42" s="349"/>
      <c r="V42" s="349"/>
      <c r="W42" s="349"/>
      <c r="X42" s="349"/>
      <c r="Y42" s="349"/>
      <c r="Z42" s="349"/>
      <c r="AA42" s="349"/>
      <c r="AB42" s="349"/>
      <c r="AC42" s="349">
        <v>25</v>
      </c>
      <c r="AD42" s="349">
        <v>25</v>
      </c>
      <c r="AE42" s="349">
        <v>25</v>
      </c>
      <c r="AF42" s="349">
        <v>5</v>
      </c>
      <c r="AG42" s="349">
        <f>+(-53.96)/0.9/I42</f>
        <v>-81.239777777777775</v>
      </c>
      <c r="AH42" s="410">
        <v>2.5000000000000001E-2</v>
      </c>
      <c r="AI42" s="349">
        <v>31.536000000000001</v>
      </c>
    </row>
    <row r="43" spans="3:35">
      <c r="C43" s="416" t="s">
        <v>474</v>
      </c>
      <c r="D43" s="344"/>
      <c r="E43" s="345" t="s">
        <v>549</v>
      </c>
      <c r="F43" s="345"/>
      <c r="G43" s="349">
        <f>-AG42</f>
        <v>81.239777777777775</v>
      </c>
      <c r="H43" s="349">
        <f>+G43</f>
        <v>81.239777777777775</v>
      </c>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row>
    <row r="44" spans="3:35">
      <c r="C44" s="344" t="s">
        <v>500</v>
      </c>
      <c r="D44" s="344" t="s">
        <v>501</v>
      </c>
      <c r="E44" s="345"/>
      <c r="F44" s="345" t="s">
        <v>490</v>
      </c>
      <c r="G44" s="349"/>
      <c r="H44" s="349"/>
      <c r="I44" s="349"/>
      <c r="J44" s="349"/>
      <c r="K44" s="349"/>
      <c r="L44" s="349"/>
      <c r="M44" s="349"/>
      <c r="N44" s="349"/>
      <c r="O44" s="349"/>
      <c r="P44" s="349"/>
      <c r="Q44" s="349"/>
      <c r="R44" s="349"/>
      <c r="S44" s="349"/>
      <c r="T44" s="349"/>
      <c r="U44" s="349"/>
      <c r="V44" s="349"/>
      <c r="W44" s="349"/>
      <c r="X44" s="349">
        <v>345.68</v>
      </c>
      <c r="Y44" s="349"/>
      <c r="Z44" s="349"/>
      <c r="AA44" s="349"/>
      <c r="AB44" s="349"/>
      <c r="AC44" s="349"/>
      <c r="AD44" s="349"/>
      <c r="AE44" s="349"/>
      <c r="AF44" s="349"/>
      <c r="AG44" s="349"/>
      <c r="AH44" s="349"/>
      <c r="AI44" s="349"/>
    </row>
    <row r="45" spans="3:35">
      <c r="C45" s="344"/>
      <c r="D45" s="344"/>
      <c r="E45" s="345"/>
      <c r="F45" s="345"/>
      <c r="G45" s="349"/>
      <c r="H45" s="349"/>
      <c r="I45" s="353"/>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row>
    <row r="46" spans="3:35">
      <c r="C46" s="344"/>
      <c r="D46" s="344"/>
      <c r="E46" s="345"/>
      <c r="F46" s="345"/>
      <c r="G46" s="349"/>
      <c r="H46" s="349"/>
      <c r="I46" s="353"/>
      <c r="J46" s="349"/>
      <c r="K46" s="349"/>
      <c r="L46" s="349"/>
      <c r="M46" s="349"/>
      <c r="N46" s="349"/>
      <c r="O46" s="349"/>
      <c r="P46" s="349"/>
      <c r="Q46" s="349"/>
      <c r="R46" s="349"/>
      <c r="S46" s="349"/>
      <c r="T46" s="349"/>
      <c r="U46" s="349"/>
      <c r="V46" s="349"/>
      <c r="W46" s="349"/>
      <c r="X46" s="349"/>
      <c r="Y46" s="349"/>
      <c r="Z46" s="349"/>
      <c r="AA46" s="349"/>
      <c r="AB46" s="349"/>
      <c r="AC46" s="349"/>
      <c r="AD46" s="349"/>
      <c r="AE46" s="349"/>
      <c r="AF46" s="349"/>
      <c r="AG46" s="349"/>
      <c r="AH46" s="349"/>
      <c r="AI46" s="349"/>
    </row>
    <row r="47" spans="3:35">
      <c r="C47" s="344"/>
      <c r="D47" s="344"/>
      <c r="E47" s="345"/>
      <c r="F47" s="345"/>
      <c r="G47" s="349"/>
      <c r="H47" s="349"/>
      <c r="I47" s="353"/>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row>
    <row r="51" spans="3:17">
      <c r="C51" t="s">
        <v>550</v>
      </c>
    </row>
    <row r="52" spans="3:17">
      <c r="C52" s="339" t="s">
        <v>1</v>
      </c>
      <c r="D52" s="339" t="s">
        <v>551</v>
      </c>
      <c r="E52" s="348" t="s">
        <v>5</v>
      </c>
      <c r="F52" s="348" t="s">
        <v>6</v>
      </c>
      <c r="G52" s="348" t="s">
        <v>552</v>
      </c>
      <c r="H52" s="348" t="s">
        <v>553</v>
      </c>
    </row>
    <row r="53" spans="3:17">
      <c r="C53" s="411" t="s">
        <v>39</v>
      </c>
      <c r="D53" s="411"/>
      <c r="E53" s="411" t="s">
        <v>32</v>
      </c>
      <c r="F53" s="411" t="s">
        <v>33</v>
      </c>
      <c r="G53" s="411"/>
      <c r="H53" s="411" t="s">
        <v>554</v>
      </c>
    </row>
    <row r="54" spans="3:17" ht="24">
      <c r="C54" s="411"/>
      <c r="D54" s="411" t="s">
        <v>555</v>
      </c>
      <c r="E54" s="411" t="s">
        <v>484</v>
      </c>
      <c r="F54" s="411" t="s">
        <v>484</v>
      </c>
      <c r="G54" s="411">
        <v>0.3</v>
      </c>
      <c r="H54" s="411">
        <v>6043.0555555555557</v>
      </c>
    </row>
    <row r="55" spans="3:17" ht="24">
      <c r="C55" s="411"/>
      <c r="D55" s="411" t="s">
        <v>556</v>
      </c>
      <c r="E55" s="411" t="s">
        <v>484</v>
      </c>
      <c r="F55" s="411" t="s">
        <v>484</v>
      </c>
      <c r="G55" s="411">
        <v>0.4</v>
      </c>
      <c r="H55" s="411">
        <v>883.39655555555544</v>
      </c>
    </row>
    <row r="56" spans="3:17">
      <c r="N56" s="412"/>
    </row>
    <row r="57" spans="3:17">
      <c r="C57" t="s">
        <v>557</v>
      </c>
      <c r="M57" s="412"/>
    </row>
    <row r="58" spans="3:17">
      <c r="F58" s="341" t="s">
        <v>13</v>
      </c>
      <c r="M58" s="412"/>
    </row>
    <row r="59" spans="3:17">
      <c r="C59" s="413" t="s">
        <v>1</v>
      </c>
      <c r="D59" s="413" t="s">
        <v>429</v>
      </c>
      <c r="E59" s="348" t="s">
        <v>5</v>
      </c>
      <c r="F59" s="348" t="s">
        <v>6</v>
      </c>
      <c r="G59" s="348" t="s">
        <v>532</v>
      </c>
      <c r="H59" s="348" t="s">
        <v>558</v>
      </c>
      <c r="I59" s="348" t="s">
        <v>387</v>
      </c>
      <c r="J59" s="348" t="s">
        <v>391</v>
      </c>
      <c r="K59" s="348" t="s">
        <v>395</v>
      </c>
      <c r="L59" s="348" t="s">
        <v>74</v>
      </c>
      <c r="M59" s="348" t="s">
        <v>400</v>
      </c>
      <c r="N59" s="413" t="s">
        <v>401</v>
      </c>
      <c r="O59" s="348" t="s">
        <v>405</v>
      </c>
      <c r="P59" s="348" t="s">
        <v>406</v>
      </c>
      <c r="Q59" s="348" t="s">
        <v>559</v>
      </c>
    </row>
    <row r="60" spans="3:17" ht="34.5" thickBot="1">
      <c r="C60" s="340" t="s">
        <v>39</v>
      </c>
      <c r="D60" s="340" t="s">
        <v>22</v>
      </c>
      <c r="E60" s="343" t="s">
        <v>32</v>
      </c>
      <c r="F60" s="343" t="s">
        <v>33</v>
      </c>
      <c r="G60" s="343" t="s">
        <v>560</v>
      </c>
      <c r="H60" s="343" t="s">
        <v>561</v>
      </c>
      <c r="I60" s="343" t="s">
        <v>468</v>
      </c>
      <c r="J60" s="343" t="s">
        <v>469</v>
      </c>
      <c r="K60" s="343" t="s">
        <v>470</v>
      </c>
      <c r="L60" s="343" t="s">
        <v>76</v>
      </c>
      <c r="M60" s="343" t="s">
        <v>417</v>
      </c>
      <c r="N60" s="340" t="s">
        <v>418</v>
      </c>
      <c r="O60" s="343" t="s">
        <v>422</v>
      </c>
      <c r="P60" s="343" t="s">
        <v>562</v>
      </c>
      <c r="Q60" s="343" t="s">
        <v>561</v>
      </c>
    </row>
    <row r="61" spans="3:17">
      <c r="C61" s="414" t="s">
        <v>563</v>
      </c>
      <c r="D61" s="415"/>
      <c r="E61" s="415"/>
      <c r="F61" s="415"/>
      <c r="G61" s="415"/>
      <c r="H61" s="415"/>
      <c r="I61" s="415"/>
      <c r="J61" s="415"/>
      <c r="K61" s="415"/>
      <c r="L61" s="415"/>
      <c r="M61" s="415"/>
      <c r="N61" s="415"/>
      <c r="O61" s="415"/>
      <c r="P61" s="415"/>
      <c r="Q61" s="415"/>
    </row>
    <row r="62" spans="3:17">
      <c r="C62" s="416" t="s">
        <v>572</v>
      </c>
      <c r="D62" s="416" t="s">
        <v>524</v>
      </c>
      <c r="E62" s="416" t="s">
        <v>178</v>
      </c>
      <c r="F62" s="416" t="s">
        <v>473</v>
      </c>
      <c r="G62" s="416"/>
      <c r="H62" s="416">
        <v>1</v>
      </c>
      <c r="I62" s="416">
        <v>156.88999999999999</v>
      </c>
      <c r="J62" s="416">
        <v>3.16</v>
      </c>
      <c r="K62" s="416">
        <v>1.26</v>
      </c>
      <c r="L62" s="416">
        <v>0.99</v>
      </c>
      <c r="M62" s="416">
        <v>0.9</v>
      </c>
      <c r="N62" s="416">
        <v>20</v>
      </c>
      <c r="O62" s="416">
        <v>2.5000000000000001E-2</v>
      </c>
      <c r="P62" s="416">
        <v>31.536000000000001</v>
      </c>
      <c r="Q62" s="416">
        <v>3</v>
      </c>
    </row>
    <row r="63" spans="3:17">
      <c r="C63" s="416" t="s">
        <v>474</v>
      </c>
      <c r="D63" s="416"/>
      <c r="E63" s="416" t="s">
        <v>484</v>
      </c>
      <c r="F63" s="416"/>
      <c r="G63" s="416"/>
      <c r="H63" s="416">
        <v>0.01</v>
      </c>
      <c r="I63" s="416"/>
      <c r="J63" s="416"/>
      <c r="K63" s="416"/>
      <c r="L63" s="416"/>
      <c r="M63" s="416"/>
      <c r="N63" s="416"/>
      <c r="O63" s="416"/>
      <c r="P63" s="416"/>
      <c r="Q63" s="416"/>
    </row>
    <row r="64" spans="3:17">
      <c r="C64" s="416" t="s">
        <v>703</v>
      </c>
      <c r="D64" s="416" t="s">
        <v>526</v>
      </c>
      <c r="E64" s="416" t="s">
        <v>484</v>
      </c>
      <c r="F64" s="416" t="s">
        <v>437</v>
      </c>
      <c r="G64" s="416"/>
      <c r="H64" s="416"/>
      <c r="I64" s="416">
        <v>15381.29</v>
      </c>
      <c r="J64" s="416">
        <v>153.81290000000001</v>
      </c>
      <c r="K64" s="416"/>
      <c r="L64" s="416">
        <v>0.97</v>
      </c>
      <c r="M64" s="416">
        <v>1</v>
      </c>
      <c r="N64" s="416">
        <v>100</v>
      </c>
      <c r="O64" s="416"/>
      <c r="P64" s="416">
        <v>175.87200000000001</v>
      </c>
      <c r="Q64" s="416"/>
    </row>
    <row r="65" spans="3:17">
      <c r="C65" s="416" t="s">
        <v>573</v>
      </c>
      <c r="D65" s="416" t="s">
        <v>528</v>
      </c>
      <c r="E65" s="416" t="s">
        <v>178</v>
      </c>
      <c r="F65" s="416" t="s">
        <v>178</v>
      </c>
      <c r="G65" s="416"/>
      <c r="H65" s="416">
        <v>1</v>
      </c>
      <c r="I65" s="416">
        <v>1691.4105273424279</v>
      </c>
      <c r="J65" s="416">
        <v>169.14105273424281</v>
      </c>
      <c r="K65" s="416"/>
      <c r="L65" s="416">
        <v>0.98599999999999999</v>
      </c>
      <c r="M65" s="416">
        <v>1</v>
      </c>
      <c r="N65" s="416">
        <v>100</v>
      </c>
      <c r="O65" s="416"/>
      <c r="P65" s="416">
        <v>31.536000000000001</v>
      </c>
      <c r="Q65" s="416"/>
    </row>
    <row r="66" spans="3:17">
      <c r="C66" s="416" t="s">
        <v>474</v>
      </c>
      <c r="D66" s="416"/>
      <c r="E66" s="416" t="s">
        <v>484</v>
      </c>
      <c r="F66" s="416"/>
      <c r="G66" s="416"/>
      <c r="H66" s="416">
        <v>0.2</v>
      </c>
      <c r="I66" s="416"/>
      <c r="J66" s="416"/>
      <c r="K66" s="416"/>
      <c r="L66" s="416"/>
      <c r="M66" s="416"/>
      <c r="N66" s="416"/>
      <c r="O66" s="416"/>
      <c r="P66" s="416"/>
      <c r="Q66" s="416"/>
    </row>
    <row r="67" spans="3:17">
      <c r="C67" s="416" t="s">
        <v>529</v>
      </c>
      <c r="D67" s="416" t="s">
        <v>530</v>
      </c>
      <c r="E67" s="416" t="s">
        <v>484</v>
      </c>
      <c r="F67" s="416" t="s">
        <v>437</v>
      </c>
      <c r="G67" s="416"/>
      <c r="H67" s="416"/>
      <c r="I67" s="416">
        <v>1.93</v>
      </c>
      <c r="J67" s="416"/>
      <c r="K67" s="416">
        <v>24.95</v>
      </c>
      <c r="L67" s="416">
        <v>0.99</v>
      </c>
      <c r="M67" s="416">
        <v>0.5</v>
      </c>
      <c r="N67" s="416">
        <v>20</v>
      </c>
      <c r="O67" s="416"/>
      <c r="P67" s="416">
        <v>6.8462460000000003E-2</v>
      </c>
      <c r="Q67" s="416"/>
    </row>
    <row r="69" spans="3:17">
      <c r="C69" t="s">
        <v>564</v>
      </c>
    </row>
    <row r="71" spans="3:17">
      <c r="E71" s="341" t="s">
        <v>13</v>
      </c>
    </row>
    <row r="72" spans="3:17">
      <c r="C72" s="417" t="s">
        <v>1</v>
      </c>
      <c r="D72" s="417" t="s">
        <v>5</v>
      </c>
      <c r="E72" s="417" t="s">
        <v>6</v>
      </c>
      <c r="F72" s="417" t="s">
        <v>565</v>
      </c>
      <c r="G72" s="417" t="s">
        <v>566</v>
      </c>
      <c r="H72" s="417" t="s">
        <v>567</v>
      </c>
      <c r="I72" s="418" t="s">
        <v>74</v>
      </c>
      <c r="J72" s="418" t="s">
        <v>401</v>
      </c>
      <c r="K72" s="418" t="s">
        <v>395</v>
      </c>
    </row>
    <row r="73" spans="3:17">
      <c r="C73" s="411" t="s">
        <v>39</v>
      </c>
      <c r="D73" s="411" t="s">
        <v>32</v>
      </c>
      <c r="E73" s="411" t="s">
        <v>33</v>
      </c>
      <c r="F73" s="411"/>
      <c r="G73" s="411"/>
      <c r="H73" s="411"/>
      <c r="I73" s="411" t="s">
        <v>76</v>
      </c>
      <c r="J73" s="411" t="s">
        <v>568</v>
      </c>
      <c r="K73" s="419" t="s">
        <v>569</v>
      </c>
    </row>
    <row r="74" spans="3:17">
      <c r="C74" s="411" t="s">
        <v>77</v>
      </c>
      <c r="D74" s="411"/>
      <c r="E74" s="411"/>
      <c r="F74" s="411"/>
      <c r="G74" s="411"/>
      <c r="H74" s="411"/>
      <c r="I74" s="411"/>
      <c r="J74" s="411" t="s">
        <v>570</v>
      </c>
      <c r="K74" s="419"/>
    </row>
    <row r="75" spans="3:17">
      <c r="C75" s="420" t="s">
        <v>505</v>
      </c>
      <c r="D75" s="421" t="s">
        <v>437</v>
      </c>
      <c r="E75" s="421" t="s">
        <v>492</v>
      </c>
      <c r="F75" s="422"/>
      <c r="G75" s="422"/>
      <c r="H75" s="422"/>
      <c r="I75" s="423">
        <v>1</v>
      </c>
      <c r="J75" s="423">
        <v>100</v>
      </c>
      <c r="K75" s="424"/>
      <c r="M75" t="s">
        <v>571</v>
      </c>
    </row>
    <row r="76" spans="3:17">
      <c r="C76" t="s">
        <v>507</v>
      </c>
      <c r="D76" t="s">
        <v>486</v>
      </c>
      <c r="E76" t="s">
        <v>492</v>
      </c>
      <c r="F76" s="425"/>
      <c r="G76" s="425"/>
      <c r="H76" s="425"/>
      <c r="I76" s="423">
        <v>1</v>
      </c>
      <c r="J76" s="423">
        <v>100</v>
      </c>
      <c r="K76" s="425">
        <v>29</v>
      </c>
    </row>
    <row r="77" spans="3:17">
      <c r="C77" t="s">
        <v>509</v>
      </c>
      <c r="D77" t="s">
        <v>437</v>
      </c>
      <c r="E77" t="s">
        <v>494</v>
      </c>
      <c r="F77" s="425"/>
      <c r="G77" s="425"/>
      <c r="H77" s="425"/>
      <c r="I77" s="423">
        <v>1</v>
      </c>
      <c r="J77" s="423">
        <v>100</v>
      </c>
      <c r="K77" s="425"/>
    </row>
    <row r="78" spans="3:17">
      <c r="C78" t="s">
        <v>511</v>
      </c>
      <c r="D78" t="s">
        <v>486</v>
      </c>
      <c r="E78" t="s">
        <v>494</v>
      </c>
      <c r="F78" s="425"/>
      <c r="G78" s="425"/>
      <c r="H78" s="425"/>
      <c r="I78" s="423">
        <v>1</v>
      </c>
      <c r="J78" s="423">
        <v>100</v>
      </c>
      <c r="K78" s="425">
        <v>29</v>
      </c>
    </row>
    <row r="79" spans="3:17">
      <c r="C79" t="s">
        <v>513</v>
      </c>
      <c r="D79" t="s">
        <v>437</v>
      </c>
      <c r="E79" t="s">
        <v>496</v>
      </c>
      <c r="F79" s="425"/>
      <c r="G79" s="425"/>
      <c r="H79" s="425"/>
      <c r="I79" s="423">
        <v>1</v>
      </c>
      <c r="J79" s="423">
        <v>100</v>
      </c>
      <c r="K79" s="425"/>
    </row>
    <row r="80" spans="3:17">
      <c r="C80" t="s">
        <v>515</v>
      </c>
      <c r="D80" t="s">
        <v>437</v>
      </c>
      <c r="E80" t="s">
        <v>498</v>
      </c>
      <c r="I80" s="426">
        <v>1</v>
      </c>
      <c r="J80" s="423">
        <v>100</v>
      </c>
      <c r="K80" s="425"/>
    </row>
    <row r="81" spans="3:11">
      <c r="C81" t="s">
        <v>517</v>
      </c>
      <c r="D81" t="s">
        <v>486</v>
      </c>
      <c r="E81" t="s">
        <v>498</v>
      </c>
      <c r="I81" s="426">
        <v>1</v>
      </c>
      <c r="J81" s="423">
        <v>100</v>
      </c>
      <c r="K81" s="425">
        <v>29</v>
      </c>
    </row>
    <row r="82" spans="3:11">
      <c r="C82" t="s">
        <v>519</v>
      </c>
      <c r="D82" t="s">
        <v>437</v>
      </c>
      <c r="E82" t="s">
        <v>503</v>
      </c>
      <c r="I82" s="426">
        <v>1</v>
      </c>
      <c r="J82" s="423">
        <v>100</v>
      </c>
      <c r="K82" s="425"/>
    </row>
    <row r="83" spans="3:11">
      <c r="C83" t="s">
        <v>521</v>
      </c>
      <c r="D83" t="s">
        <v>486</v>
      </c>
      <c r="E83" t="s">
        <v>503</v>
      </c>
      <c r="I83" s="426">
        <v>1</v>
      </c>
      <c r="J83" s="423">
        <v>100</v>
      </c>
      <c r="K83" s="425">
        <v>29</v>
      </c>
    </row>
    <row r="84" spans="3:11">
      <c r="C84" t="s">
        <v>680</v>
      </c>
      <c r="D84" t="s">
        <v>437</v>
      </c>
      <c r="E84" t="s">
        <v>681</v>
      </c>
      <c r="I84">
        <v>1</v>
      </c>
      <c r="J84">
        <v>100</v>
      </c>
    </row>
    <row r="85" spans="3:11">
      <c r="C85" t="s">
        <v>682</v>
      </c>
      <c r="D85" t="s">
        <v>486</v>
      </c>
      <c r="E85" t="s">
        <v>681</v>
      </c>
      <c r="I85">
        <v>1</v>
      </c>
      <c r="J85">
        <v>100</v>
      </c>
      <c r="K85">
        <v>29</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X38"/>
  <sheetViews>
    <sheetView zoomScale="85" zoomScaleNormal="85" workbookViewId="0">
      <selection activeCell="P12" sqref="P12"/>
    </sheetView>
  </sheetViews>
  <sheetFormatPr defaultColWidth="8.85546875" defaultRowHeight="12"/>
  <cols>
    <col min="1" max="1" width="3" style="98" customWidth="1"/>
    <col min="2" max="2" width="14" style="98" bestFit="1" customWidth="1"/>
    <col min="3" max="3" width="12.7109375" style="98" customWidth="1"/>
    <col min="4" max="4" width="11.28515625" style="98" customWidth="1"/>
    <col min="5" max="5" width="12.5703125" style="98" customWidth="1"/>
    <col min="6" max="6" width="13.85546875" style="98" customWidth="1"/>
    <col min="7" max="7" width="13.140625" style="98" bestFit="1" customWidth="1"/>
    <col min="8" max="8" width="7.85546875" style="98" bestFit="1" customWidth="1"/>
    <col min="9" max="9" width="2" style="98" bestFit="1" customWidth="1"/>
    <col min="10" max="10" width="11.85546875" style="99" customWidth="1"/>
    <col min="11" max="11" width="7.5703125" style="99" customWidth="1"/>
    <col min="12" max="12" width="13.5703125" style="99" bestFit="1" customWidth="1"/>
    <col min="13" max="13" width="14" style="99" bestFit="1" customWidth="1"/>
    <col min="14" max="14" width="8.85546875" style="99" bestFit="1" customWidth="1"/>
    <col min="15" max="15" width="10.85546875" style="99" customWidth="1"/>
    <col min="16" max="16" width="13.5703125" style="99" customWidth="1"/>
    <col min="17" max="17" width="13.7109375" style="99" customWidth="1"/>
    <col min="18" max="18" width="15.85546875" style="99" bestFit="1" customWidth="1"/>
    <col min="19" max="19" width="12.85546875" style="98" bestFit="1" customWidth="1"/>
    <col min="20" max="20" width="55.140625" style="98" customWidth="1"/>
    <col min="21" max="16384" width="8.85546875" style="98"/>
  </cols>
  <sheetData>
    <row r="1" spans="2:24">
      <c r="B1" s="100" t="s">
        <v>66</v>
      </c>
      <c r="C1" s="138" t="s">
        <v>68</v>
      </c>
      <c r="D1" s="138" t="s">
        <v>88</v>
      </c>
      <c r="E1" s="100" t="s">
        <v>23</v>
      </c>
      <c r="F1" s="100" t="s">
        <v>91</v>
      </c>
      <c r="G1" s="100" t="s">
        <v>71</v>
      </c>
      <c r="H1" s="100" t="s">
        <v>83</v>
      </c>
      <c r="S1" s="99"/>
      <c r="T1" s="99"/>
      <c r="U1" s="99"/>
      <c r="V1" s="99"/>
      <c r="W1" s="99"/>
    </row>
    <row r="2" spans="2:24">
      <c r="B2" s="101" t="s">
        <v>64</v>
      </c>
      <c r="C2" s="101" t="s">
        <v>105</v>
      </c>
      <c r="D2" s="139" t="s">
        <v>105</v>
      </c>
      <c r="E2" s="101" t="str">
        <f>'EB1'!Z2</f>
        <v>PJ</v>
      </c>
      <c r="F2" s="101" t="s">
        <v>106</v>
      </c>
      <c r="G2" s="101" t="str">
        <f>'EB1'!Y2</f>
        <v>M€2005</v>
      </c>
      <c r="H2" s="101" t="s">
        <v>84</v>
      </c>
      <c r="J2" s="102" t="s">
        <v>14</v>
      </c>
      <c r="K2" s="102"/>
      <c r="L2" s="103"/>
      <c r="R2" s="103"/>
      <c r="S2" s="103"/>
      <c r="T2" s="103"/>
      <c r="U2" s="103"/>
      <c r="V2" s="103"/>
      <c r="W2" s="103"/>
    </row>
    <row r="3" spans="2:24">
      <c r="J3" s="104" t="s">
        <v>7</v>
      </c>
      <c r="K3" s="105" t="s">
        <v>30</v>
      </c>
      <c r="L3" s="104" t="s">
        <v>0</v>
      </c>
      <c r="M3" s="104" t="s">
        <v>725</v>
      </c>
      <c r="N3" s="104" t="s">
        <v>726</v>
      </c>
      <c r="O3" s="104" t="s">
        <v>3</v>
      </c>
      <c r="P3" s="104" t="s">
        <v>729</v>
      </c>
      <c r="Q3" s="104" t="s">
        <v>4</v>
      </c>
      <c r="R3" s="104" t="s">
        <v>8</v>
      </c>
      <c r="S3" s="104" t="s">
        <v>9</v>
      </c>
      <c r="T3" s="104" t="s">
        <v>10</v>
      </c>
      <c r="U3" s="104" t="s">
        <v>12</v>
      </c>
    </row>
    <row r="4" spans="2:24" ht="36.75" thickBot="1">
      <c r="B4" s="140"/>
      <c r="C4" s="141"/>
      <c r="D4" s="141"/>
      <c r="E4" s="141"/>
      <c r="H4" s="142"/>
      <c r="J4" s="106" t="s">
        <v>37</v>
      </c>
      <c r="K4" s="106" t="s">
        <v>31</v>
      </c>
      <c r="L4" s="106" t="s">
        <v>26</v>
      </c>
      <c r="M4" s="106"/>
      <c r="N4" s="106"/>
      <c r="O4" s="106"/>
      <c r="P4" s="106" t="s">
        <v>27</v>
      </c>
      <c r="Q4" s="106" t="s">
        <v>4</v>
      </c>
      <c r="R4" s="106" t="s">
        <v>40</v>
      </c>
      <c r="S4" s="106" t="s">
        <v>41</v>
      </c>
      <c r="T4" s="106" t="s">
        <v>28</v>
      </c>
      <c r="U4" s="106" t="s">
        <v>29</v>
      </c>
    </row>
    <row r="5" spans="2:24">
      <c r="B5" s="143"/>
      <c r="C5" s="135"/>
      <c r="D5" s="135"/>
      <c r="E5" s="135"/>
      <c r="H5" s="135"/>
      <c r="J5" s="99" t="s">
        <v>146</v>
      </c>
      <c r="L5" s="99" t="s">
        <v>191</v>
      </c>
      <c r="O5" s="103" t="str">
        <f xml:space="preserve"> _xlfn.CONCAT(M5, " -:- ", N5 )</f>
        <v xml:space="preserve"> -:- </v>
      </c>
      <c r="Q5" s="99" t="s">
        <v>86</v>
      </c>
      <c r="S5" s="99"/>
      <c r="T5" s="99"/>
      <c r="U5" s="99"/>
    </row>
    <row r="6" spans="2:24">
      <c r="S6" s="99"/>
      <c r="T6" s="99"/>
      <c r="U6" s="99"/>
      <c r="V6" s="99"/>
      <c r="W6" s="99"/>
    </row>
    <row r="7" spans="2:24">
      <c r="J7" s="144"/>
      <c r="K7" s="144"/>
    </row>
    <row r="8" spans="2:24">
      <c r="D8" s="107" t="s">
        <v>13</v>
      </c>
      <c r="E8" s="107"/>
      <c r="F8" s="107"/>
      <c r="G8" s="145"/>
      <c r="H8" s="145"/>
      <c r="J8" s="102" t="s">
        <v>15</v>
      </c>
      <c r="K8" s="102"/>
      <c r="L8" s="103"/>
      <c r="S8" s="103"/>
      <c r="T8" s="103"/>
      <c r="U8" s="103"/>
      <c r="V8" s="103"/>
      <c r="W8" s="103"/>
      <c r="X8" s="103"/>
    </row>
    <row r="9" spans="2:24" ht="25.15" customHeight="1">
      <c r="B9" s="146" t="s">
        <v>1</v>
      </c>
      <c r="C9" s="146" t="s">
        <v>5</v>
      </c>
      <c r="D9" s="146" t="s">
        <v>6</v>
      </c>
      <c r="E9" s="147" t="s">
        <v>109</v>
      </c>
      <c r="F9" s="147" t="s">
        <v>74</v>
      </c>
      <c r="G9" s="147" t="s">
        <v>72</v>
      </c>
      <c r="H9" s="148"/>
      <c r="I9" s="149"/>
      <c r="J9" s="104" t="s">
        <v>11</v>
      </c>
      <c r="K9" s="105" t="s">
        <v>30</v>
      </c>
      <c r="L9" s="104" t="s">
        <v>1</v>
      </c>
      <c r="M9" s="104" t="s">
        <v>723</v>
      </c>
      <c r="N9" s="104" t="s">
        <v>724</v>
      </c>
      <c r="O9" s="104" t="s">
        <v>730</v>
      </c>
      <c r="P9" s="104" t="s">
        <v>725</v>
      </c>
      <c r="Q9" s="104" t="s">
        <v>2</v>
      </c>
      <c r="R9" s="104" t="s">
        <v>731</v>
      </c>
      <c r="S9" s="104" t="s">
        <v>16</v>
      </c>
      <c r="T9" s="104" t="s">
        <v>17</v>
      </c>
      <c r="U9" s="104" t="s">
        <v>18</v>
      </c>
      <c r="V9" s="104" t="s">
        <v>19</v>
      </c>
      <c r="W9" s="104" t="s">
        <v>20</v>
      </c>
    </row>
    <row r="10" spans="2:24" ht="48.75" thickBot="1">
      <c r="B10" s="150" t="s">
        <v>39</v>
      </c>
      <c r="C10" s="150" t="s">
        <v>32</v>
      </c>
      <c r="D10" s="150" t="s">
        <v>33</v>
      </c>
      <c r="E10" s="150" t="s">
        <v>108</v>
      </c>
      <c r="F10" s="150" t="s">
        <v>76</v>
      </c>
      <c r="G10" s="150" t="s">
        <v>107</v>
      </c>
      <c r="H10" s="151"/>
      <c r="J10" s="106" t="s">
        <v>38</v>
      </c>
      <c r="K10" s="106" t="s">
        <v>31</v>
      </c>
      <c r="L10" s="106" t="s">
        <v>21</v>
      </c>
      <c r="M10" s="106"/>
      <c r="N10" s="106"/>
      <c r="O10" s="106"/>
      <c r="P10" s="106"/>
      <c r="Q10" s="106"/>
      <c r="R10" s="106" t="s">
        <v>22</v>
      </c>
      <c r="S10" s="106" t="s">
        <v>23</v>
      </c>
      <c r="T10" s="106" t="s">
        <v>24</v>
      </c>
      <c r="U10" s="106" t="s">
        <v>43</v>
      </c>
      <c r="V10" s="106" t="s">
        <v>42</v>
      </c>
      <c r="W10" s="106" t="s">
        <v>25</v>
      </c>
    </row>
    <row r="11" spans="2:24" ht="12.75" thickBot="1">
      <c r="B11" s="111" t="s">
        <v>77</v>
      </c>
      <c r="C11" s="111"/>
      <c r="D11" s="111"/>
      <c r="E11" s="112" t="str">
        <f>$F$2</f>
        <v>Pja</v>
      </c>
      <c r="F11" s="112"/>
      <c r="G11" s="112"/>
      <c r="H11" s="152"/>
      <c r="J11" s="106" t="s">
        <v>73</v>
      </c>
      <c r="K11" s="106"/>
      <c r="L11" s="106"/>
      <c r="M11" s="106"/>
      <c r="N11" s="106"/>
      <c r="O11" s="106"/>
      <c r="P11" s="106"/>
      <c r="Q11" s="106"/>
      <c r="R11" s="106"/>
      <c r="S11" s="106"/>
      <c r="T11" s="106"/>
      <c r="U11" s="106"/>
      <c r="V11" s="106"/>
      <c r="W11" s="106"/>
    </row>
    <row r="12" spans="2:24">
      <c r="B12" s="98" t="str">
        <f>L12</f>
        <v>REFEOIL00</v>
      </c>
      <c r="C12" s="98" t="str">
        <f>'EB1'!F2</f>
        <v>OIL</v>
      </c>
      <c r="D12" s="98" t="s">
        <v>95</v>
      </c>
      <c r="E12" s="153">
        <v>0</v>
      </c>
      <c r="F12" s="154">
        <f>-SUM('EB1'!F13)/SUM('EB1'!G13:M13)</f>
        <v>1.0128203720739584</v>
      </c>
      <c r="G12" s="114">
        <v>0</v>
      </c>
      <c r="H12" s="116"/>
      <c r="J12" s="103" t="s">
        <v>87</v>
      </c>
      <c r="K12" s="103"/>
      <c r="L12" s="103" t="str">
        <f>$B$2&amp;$H$2&amp;'EB1'!F2&amp;"00"</f>
        <v>REFEOIL00</v>
      </c>
      <c r="M12" s="103" t="s">
        <v>727</v>
      </c>
      <c r="N12" s="103" t="s">
        <v>105</v>
      </c>
      <c r="O12" s="103" t="s">
        <v>768</v>
      </c>
      <c r="P12" s="103" t="s">
        <v>138</v>
      </c>
      <c r="Q12" s="103" t="str">
        <f xml:space="preserve"> _xlfn.CONCAT( M12, " -:- ", N12, " -:- ", O12, " -:- ", P12)</f>
        <v>Primary Fuel Supply -:- Refinery -:- Oil production -:- Crude Oil</v>
      </c>
      <c r="R12" s="103"/>
      <c r="S12" s="103" t="str">
        <f>$E$2</f>
        <v>PJ</v>
      </c>
      <c r="T12" s="103" t="str">
        <f>$F$2</f>
        <v>Pja</v>
      </c>
      <c r="U12" s="103"/>
      <c r="V12" s="103" t="s">
        <v>110</v>
      </c>
      <c r="W12" s="103"/>
    </row>
    <row r="13" spans="2:24">
      <c r="D13" s="98" t="s">
        <v>174</v>
      </c>
      <c r="E13" s="153">
        <f>D31</f>
        <v>0.28207840098286252</v>
      </c>
      <c r="F13" s="242"/>
      <c r="G13" s="243"/>
      <c r="S13" s="99"/>
      <c r="T13" s="99"/>
      <c r="U13" s="99"/>
      <c r="V13" s="99"/>
      <c r="W13" s="99"/>
      <c r="X13" s="99"/>
    </row>
    <row r="14" spans="2:24">
      <c r="D14" s="98" t="s">
        <v>93</v>
      </c>
      <c r="E14" s="153">
        <f>D34</f>
        <v>0.3829589517783773</v>
      </c>
      <c r="F14" s="242"/>
      <c r="G14" s="243"/>
      <c r="S14" s="99"/>
      <c r="T14" s="99"/>
      <c r="U14" s="99"/>
      <c r="V14" s="99"/>
      <c r="W14" s="99"/>
      <c r="X14" s="99"/>
    </row>
    <row r="15" spans="2:24">
      <c r="D15" s="98" t="s">
        <v>175</v>
      </c>
      <c r="E15" s="153">
        <f>D35</f>
        <v>0.10962517596402253</v>
      </c>
      <c r="F15" s="242"/>
      <c r="G15" s="243"/>
      <c r="S15" s="99"/>
    </row>
    <row r="16" spans="2:24">
      <c r="D16" s="98" t="s">
        <v>438</v>
      </c>
      <c r="E16" s="153">
        <f>D36</f>
        <v>0.20568686117508911</v>
      </c>
      <c r="F16" s="242"/>
      <c r="G16" s="243"/>
      <c r="M16" s="119"/>
    </row>
    <row r="17" spans="2:18">
      <c r="D17" s="155" t="s">
        <v>177</v>
      </c>
      <c r="E17" s="307">
        <f>1-SUM(E12:E16)</f>
        <v>1.9650610099648524E-2</v>
      </c>
      <c r="F17" s="242"/>
      <c r="G17" s="243"/>
    </row>
    <row r="18" spans="2:18">
      <c r="D18" s="99"/>
      <c r="E18" s="99"/>
      <c r="F18" s="99"/>
      <c r="G18" s="99"/>
      <c r="H18" s="99"/>
      <c r="I18" s="99"/>
      <c r="M18" s="98"/>
      <c r="N18" s="98"/>
      <c r="O18" s="98"/>
      <c r="P18" s="98"/>
      <c r="Q18" s="98"/>
      <c r="R18" s="98"/>
    </row>
    <row r="19" spans="2:18">
      <c r="E19" s="156"/>
    </row>
    <row r="25" spans="2:18" ht="15">
      <c r="B25" s="310" t="s">
        <v>295</v>
      </c>
      <c r="C25" s="214" t="s">
        <v>69</v>
      </c>
      <c r="D25" s="214" t="s">
        <v>343</v>
      </c>
    </row>
    <row r="26" spans="2:18" ht="30">
      <c r="B26" s="309" t="s">
        <v>296</v>
      </c>
      <c r="C26" s="308">
        <v>257.80246652646252</v>
      </c>
      <c r="D26" s="314"/>
    </row>
    <row r="27" spans="2:18" ht="15">
      <c r="B27" s="311" t="s">
        <v>288</v>
      </c>
      <c r="C27" s="313">
        <v>247.93208390124511</v>
      </c>
      <c r="D27" s="314">
        <v>0.96171338948689133</v>
      </c>
    </row>
    <row r="28" spans="2:18" ht="15">
      <c r="B28" s="311" t="s">
        <v>289</v>
      </c>
      <c r="C28" s="313">
        <v>9.870382625217438</v>
      </c>
      <c r="D28" s="314">
        <v>3.8286610513108797E-2</v>
      </c>
    </row>
    <row r="29" spans="2:18" ht="60">
      <c r="B29" s="309" t="s">
        <v>297</v>
      </c>
      <c r="C29" s="308">
        <v>16.832047829690538</v>
      </c>
      <c r="D29" s="314">
        <v>6.5290484053467296E-2</v>
      </c>
    </row>
    <row r="30" spans="2:18" ht="30">
      <c r="B30" s="309" t="s">
        <v>298</v>
      </c>
      <c r="C30" s="308">
        <v>240.97041869677199</v>
      </c>
      <c r="D30" s="314"/>
    </row>
    <row r="31" spans="2:18" ht="15">
      <c r="B31" s="311" t="s">
        <v>160</v>
      </c>
      <c r="C31" s="313">
        <v>67.972550390156314</v>
      </c>
      <c r="D31" s="314">
        <v>0.28207840098286252</v>
      </c>
    </row>
    <row r="32" spans="2:18" ht="17.25">
      <c r="B32" s="312" t="s">
        <v>344</v>
      </c>
      <c r="C32" s="313">
        <v>51.961135214776625</v>
      </c>
      <c r="D32" s="314">
        <v>0.21563283782215004</v>
      </c>
    </row>
    <row r="33" spans="2:4" ht="17.25">
      <c r="B33" s="312" t="s">
        <v>345</v>
      </c>
      <c r="C33" s="313">
        <v>16.011415175379689</v>
      </c>
      <c r="D33" s="314">
        <v>6.6445563160712456E-2</v>
      </c>
    </row>
    <row r="34" spans="2:4" ht="15">
      <c r="B34" s="311" t="s">
        <v>161</v>
      </c>
      <c r="C34" s="313">
        <v>92.28177895371249</v>
      </c>
      <c r="D34" s="314">
        <v>0.3829589517783773</v>
      </c>
    </row>
    <row r="35" spans="2:4" ht="15">
      <c r="B35" s="311" t="s">
        <v>162</v>
      </c>
      <c r="C35" s="313">
        <v>26.416424551757814</v>
      </c>
      <c r="D35" s="314">
        <v>0.10962517596402253</v>
      </c>
    </row>
    <row r="36" spans="2:4" ht="15">
      <c r="B36" s="311" t="s">
        <v>290</v>
      </c>
      <c r="C36" s="313">
        <v>49.564449057786035</v>
      </c>
      <c r="D36" s="314">
        <v>0.20568686117508911</v>
      </c>
    </row>
    <row r="37" spans="2:4" ht="15">
      <c r="B37" s="312" t="s">
        <v>291</v>
      </c>
      <c r="C37" s="313">
        <v>49.564449057786035</v>
      </c>
      <c r="D37" s="314">
        <v>0.20568686117508911</v>
      </c>
    </row>
    <row r="38" spans="2:4" ht="17.25">
      <c r="B38" s="311" t="s">
        <v>346</v>
      </c>
      <c r="C38" s="313">
        <v>4.7352157433593751</v>
      </c>
      <c r="D38" s="314">
        <v>1.9650610099648746E-2</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M13"/>
  <sheetViews>
    <sheetView zoomScale="85" zoomScaleNormal="85" workbookViewId="0">
      <selection activeCell="D5" sqref="D5"/>
    </sheetView>
  </sheetViews>
  <sheetFormatPr defaultColWidth="9.140625" defaultRowHeight="12"/>
  <cols>
    <col min="1" max="1" width="9.140625" style="99"/>
    <col min="2" max="10" width="18.42578125" style="99" customWidth="1"/>
    <col min="11" max="11" width="13.85546875" style="99" customWidth="1"/>
    <col min="12" max="12" width="9.140625" style="99"/>
    <col min="13" max="13" width="12.28515625" style="99" bestFit="1" customWidth="1"/>
    <col min="14" max="14" width="11.7109375" style="99" bestFit="1" customWidth="1"/>
    <col min="15" max="15" width="9.140625" style="99"/>
    <col min="16" max="16" width="12" style="99" customWidth="1"/>
    <col min="17" max="16384" width="9.140625" style="99"/>
  </cols>
  <sheetData>
    <row r="4" spans="2:13">
      <c r="B4" s="157" t="s">
        <v>139</v>
      </c>
      <c r="C4" s="98"/>
      <c r="D4" s="98"/>
      <c r="E4" s="98"/>
      <c r="F4" s="98"/>
      <c r="G4" s="98"/>
      <c r="H4" s="98"/>
    </row>
    <row r="5" spans="2:13" ht="12.75" thickBot="1">
      <c r="B5" s="158" t="s">
        <v>0</v>
      </c>
      <c r="C5" s="159" t="s">
        <v>142</v>
      </c>
      <c r="D5" s="159" t="s">
        <v>444</v>
      </c>
      <c r="E5" s="159" t="s">
        <v>143</v>
      </c>
      <c r="F5" s="159" t="s">
        <v>144</v>
      </c>
      <c r="G5" s="159" t="s">
        <v>140</v>
      </c>
      <c r="H5" s="159" t="s">
        <v>141</v>
      </c>
      <c r="I5" s="159" t="s">
        <v>445</v>
      </c>
    </row>
    <row r="6" spans="2:13">
      <c r="B6" s="160" t="s">
        <v>145</v>
      </c>
      <c r="C6" s="99">
        <v>1</v>
      </c>
      <c r="D6" s="99">
        <v>1</v>
      </c>
      <c r="E6" s="99">
        <v>1</v>
      </c>
      <c r="F6" s="99">
        <v>1</v>
      </c>
      <c r="G6" s="161">
        <v>1</v>
      </c>
      <c r="H6" s="99">
        <v>1</v>
      </c>
      <c r="I6" s="99">
        <v>1</v>
      </c>
    </row>
    <row r="9" spans="2:13">
      <c r="B9" s="102" t="s">
        <v>14</v>
      </c>
      <c r="C9" s="102"/>
      <c r="D9" s="103"/>
      <c r="E9" s="103"/>
      <c r="F9" s="103"/>
      <c r="G9" s="103"/>
      <c r="H9" s="103"/>
      <c r="I9" s="103"/>
      <c r="J9" s="103"/>
    </row>
    <row r="10" spans="2:13">
      <c r="B10" s="104" t="s">
        <v>7</v>
      </c>
      <c r="C10" s="105" t="s">
        <v>30</v>
      </c>
      <c r="D10" s="104" t="s">
        <v>0</v>
      </c>
      <c r="E10" s="104" t="s">
        <v>725</v>
      </c>
      <c r="F10" s="104" t="s">
        <v>726</v>
      </c>
      <c r="G10" s="104" t="s">
        <v>3</v>
      </c>
      <c r="H10" s="104" t="s">
        <v>729</v>
      </c>
      <c r="I10" s="104" t="s">
        <v>4</v>
      </c>
      <c r="J10" s="104" t="s">
        <v>8</v>
      </c>
      <c r="K10" s="104" t="s">
        <v>9</v>
      </c>
      <c r="L10" s="104" t="s">
        <v>10</v>
      </c>
      <c r="M10" s="104" t="s">
        <v>12</v>
      </c>
    </row>
    <row r="11" spans="2:13" ht="36.75" thickBot="1">
      <c r="B11" s="106" t="s">
        <v>37</v>
      </c>
      <c r="C11" s="106" t="s">
        <v>31</v>
      </c>
      <c r="D11" s="106" t="s">
        <v>26</v>
      </c>
      <c r="E11" s="106"/>
      <c r="F11" s="106"/>
      <c r="G11" s="106"/>
      <c r="H11" s="106" t="s">
        <v>27</v>
      </c>
      <c r="I11" s="106" t="s">
        <v>4</v>
      </c>
      <c r="J11" s="106" t="s">
        <v>40</v>
      </c>
      <c r="K11" s="106" t="s">
        <v>41</v>
      </c>
      <c r="L11" s="106" t="s">
        <v>28</v>
      </c>
      <c r="M11" s="106" t="s">
        <v>29</v>
      </c>
    </row>
    <row r="12" spans="2:13">
      <c r="B12" s="103" t="s">
        <v>146</v>
      </c>
      <c r="C12" s="103"/>
      <c r="D12" s="103" t="str">
        <f>B6</f>
        <v>TOTCO2</v>
      </c>
      <c r="G12" s="99" t="str">
        <f xml:space="preserve"> _xlfn.CONCAT(E12, " -:- ", F12 )</f>
        <v xml:space="preserve"> -:- </v>
      </c>
      <c r="H12" s="103" t="s">
        <v>147</v>
      </c>
      <c r="I12" s="103" t="str">
        <f>'EB1'!G27</f>
        <v>kt</v>
      </c>
      <c r="J12" s="103"/>
      <c r="K12" s="103"/>
      <c r="L12" s="103"/>
      <c r="M12" s="103"/>
    </row>
    <row r="13" spans="2:13">
      <c r="B13" s="103" t="s">
        <v>146</v>
      </c>
      <c r="C13" s="103"/>
      <c r="D13" s="103" t="s">
        <v>143</v>
      </c>
      <c r="G13" s="99" t="str">
        <f xml:space="preserve"> _xlfn.CONCAT(E13, " -:- ", F13 )</f>
        <v xml:space="preserve"> -:- </v>
      </c>
      <c r="H13" s="103" t="s">
        <v>677</v>
      </c>
      <c r="I13" s="103" t="s">
        <v>86</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V71" sqref="V71"/>
    </sheetView>
  </sheetViews>
  <sheetFormatPr defaultColWidth="9.140625" defaultRowHeight="11.25"/>
  <cols>
    <col min="1" max="1" width="44" style="165" customWidth="1"/>
    <col min="2" max="16384" width="9.140625" style="165"/>
  </cols>
  <sheetData>
    <row r="1" spans="1:141">
      <c r="A1" s="171" t="s">
        <v>194</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72"/>
      <c r="CU1" s="172"/>
      <c r="CV1" s="172"/>
      <c r="CW1" s="172"/>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64"/>
      <c r="EF1" s="172"/>
      <c r="EG1" s="164"/>
      <c r="EH1" s="172"/>
      <c r="EI1" s="164"/>
      <c r="EJ1" s="172"/>
      <c r="EK1" s="164"/>
    </row>
    <row r="2" spans="1:141" ht="13.5" customHeight="1">
      <c r="A2" s="170"/>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72"/>
      <c r="CU2" s="172"/>
      <c r="CV2" s="172"/>
      <c r="CW2" s="172"/>
      <c r="CX2" s="172"/>
      <c r="CY2" s="172"/>
      <c r="CZ2" s="172"/>
      <c r="DA2" s="172"/>
      <c r="DB2" s="172"/>
      <c r="DC2" s="172"/>
      <c r="DD2" s="172"/>
      <c r="DE2" s="172"/>
      <c r="DF2" s="172"/>
      <c r="DG2" s="172"/>
      <c r="DH2" s="172"/>
      <c r="DI2" s="172"/>
      <c r="DJ2" s="172"/>
      <c r="DK2" s="172"/>
      <c r="DL2" s="172"/>
      <c r="DM2" s="172"/>
      <c r="DN2" s="172"/>
      <c r="DO2" s="172"/>
      <c r="DP2" s="172"/>
      <c r="DQ2" s="172"/>
      <c r="DR2" s="172"/>
      <c r="DS2" s="172"/>
      <c r="DT2" s="172"/>
      <c r="DU2" s="172"/>
      <c r="DV2" s="172"/>
      <c r="DW2" s="172"/>
      <c r="DX2" s="172"/>
      <c r="DY2" s="172"/>
      <c r="DZ2" s="172"/>
      <c r="EA2" s="172"/>
      <c r="EB2" s="172"/>
      <c r="EC2" s="172"/>
      <c r="ED2" s="172"/>
      <c r="EE2" s="164"/>
      <c r="EF2" s="172"/>
      <c r="EG2" s="164"/>
      <c r="EH2" s="172"/>
      <c r="EI2" s="164"/>
      <c r="EJ2" s="172"/>
      <c r="EK2" s="164"/>
    </row>
    <row r="3" spans="1:141" ht="13.5" customHeight="1">
      <c r="A3" s="174" t="s">
        <v>195</v>
      </c>
      <c r="B3" s="163">
        <v>1878</v>
      </c>
      <c r="C3" s="163">
        <v>1879</v>
      </c>
      <c r="D3" s="163">
        <v>1880</v>
      </c>
      <c r="E3" s="163">
        <v>1881</v>
      </c>
      <c r="F3" s="163">
        <v>1882</v>
      </c>
      <c r="G3" s="163">
        <v>1883</v>
      </c>
      <c r="H3" s="163">
        <v>1884</v>
      </c>
      <c r="I3" s="163">
        <v>1885</v>
      </c>
      <c r="J3" s="163">
        <v>1886</v>
      </c>
      <c r="K3" s="163">
        <v>1887</v>
      </c>
      <c r="L3" s="163">
        <v>1888</v>
      </c>
      <c r="M3" s="163">
        <v>1889</v>
      </c>
      <c r="N3" s="163">
        <v>1890</v>
      </c>
      <c r="O3" s="163">
        <v>1891</v>
      </c>
      <c r="P3" s="163">
        <v>1892</v>
      </c>
      <c r="Q3" s="163">
        <v>1893</v>
      </c>
      <c r="R3" s="163">
        <v>1894</v>
      </c>
      <c r="S3" s="163">
        <v>1895</v>
      </c>
      <c r="T3" s="163">
        <v>1896</v>
      </c>
      <c r="U3" s="163">
        <v>1897</v>
      </c>
      <c r="V3" s="163">
        <v>1898</v>
      </c>
      <c r="W3" s="163">
        <v>1899</v>
      </c>
      <c r="X3" s="163">
        <v>1900</v>
      </c>
      <c r="Y3" s="163">
        <v>1901</v>
      </c>
      <c r="Z3" s="163">
        <v>1902</v>
      </c>
      <c r="AA3" s="163">
        <v>1903</v>
      </c>
      <c r="AB3" s="163">
        <v>1904</v>
      </c>
      <c r="AC3" s="163">
        <v>1905</v>
      </c>
      <c r="AD3" s="163">
        <v>1906</v>
      </c>
      <c r="AE3" s="163">
        <v>1907</v>
      </c>
      <c r="AF3" s="163">
        <v>1908</v>
      </c>
      <c r="AG3" s="163">
        <v>1909</v>
      </c>
      <c r="AH3" s="163">
        <v>1910</v>
      </c>
      <c r="AI3" s="163">
        <v>1911</v>
      </c>
      <c r="AJ3" s="163">
        <v>1912</v>
      </c>
      <c r="AK3" s="163">
        <v>1913</v>
      </c>
      <c r="AL3" s="163">
        <v>1914</v>
      </c>
      <c r="AM3" s="163">
        <v>1915</v>
      </c>
      <c r="AN3" s="163">
        <v>1916</v>
      </c>
      <c r="AO3" s="163">
        <v>1917</v>
      </c>
      <c r="AP3" s="163">
        <v>1918</v>
      </c>
      <c r="AQ3" s="163">
        <v>1919</v>
      </c>
      <c r="AR3" s="163">
        <v>1920</v>
      </c>
      <c r="AS3" s="163">
        <v>1921</v>
      </c>
      <c r="AT3" s="163">
        <v>1922</v>
      </c>
      <c r="AU3" s="163">
        <v>1923</v>
      </c>
      <c r="AV3" s="163">
        <v>1924</v>
      </c>
      <c r="AW3" s="163">
        <v>1925</v>
      </c>
      <c r="AX3" s="163">
        <v>1926</v>
      </c>
      <c r="AY3" s="163">
        <v>1927</v>
      </c>
      <c r="AZ3" s="163">
        <v>1928</v>
      </c>
      <c r="BA3" s="163">
        <v>1929</v>
      </c>
      <c r="BB3" s="163">
        <v>1930</v>
      </c>
      <c r="BC3" s="163">
        <v>1931</v>
      </c>
      <c r="BD3" s="163">
        <v>1932</v>
      </c>
      <c r="BE3" s="163">
        <v>1933</v>
      </c>
      <c r="BF3" s="163">
        <v>1934</v>
      </c>
      <c r="BG3" s="163">
        <v>1935</v>
      </c>
      <c r="BH3" s="163">
        <v>1936</v>
      </c>
      <c r="BI3" s="163">
        <v>1937</v>
      </c>
      <c r="BJ3" s="163">
        <v>1938</v>
      </c>
      <c r="BK3" s="163">
        <v>1939</v>
      </c>
      <c r="BL3" s="163">
        <v>1940</v>
      </c>
      <c r="BM3" s="163">
        <v>1941</v>
      </c>
      <c r="BN3" s="163">
        <v>1942</v>
      </c>
      <c r="BO3" s="163">
        <v>1943</v>
      </c>
      <c r="BP3" s="163">
        <v>1944</v>
      </c>
      <c r="BQ3" s="163">
        <v>1945</v>
      </c>
      <c r="BR3" s="163">
        <v>1946</v>
      </c>
      <c r="BS3" s="163">
        <v>1947</v>
      </c>
      <c r="BT3" s="163">
        <v>1948</v>
      </c>
      <c r="BU3" s="163">
        <v>1949</v>
      </c>
      <c r="BV3" s="163">
        <v>1950</v>
      </c>
      <c r="BW3" s="163">
        <v>1951</v>
      </c>
      <c r="BX3" s="163">
        <v>1952</v>
      </c>
      <c r="BY3" s="163">
        <v>1953</v>
      </c>
      <c r="BZ3" s="163">
        <v>1954</v>
      </c>
      <c r="CA3" s="163">
        <v>1955</v>
      </c>
      <c r="CB3" s="163">
        <v>1956</v>
      </c>
      <c r="CC3" s="163">
        <v>1957</v>
      </c>
      <c r="CD3" s="163">
        <v>1958</v>
      </c>
      <c r="CE3" s="163">
        <v>1959</v>
      </c>
      <c r="CF3" s="163">
        <v>1960</v>
      </c>
      <c r="CG3" s="163">
        <v>1961</v>
      </c>
      <c r="CH3" s="163">
        <v>1962</v>
      </c>
      <c r="CI3" s="163">
        <v>1963</v>
      </c>
      <c r="CJ3" s="163">
        <v>1964</v>
      </c>
      <c r="CK3" s="163">
        <v>1965</v>
      </c>
      <c r="CL3" s="163">
        <v>1966</v>
      </c>
      <c r="CM3" s="163">
        <v>1967</v>
      </c>
      <c r="CN3" s="163">
        <v>1968</v>
      </c>
      <c r="CO3" s="163">
        <v>1969</v>
      </c>
      <c r="CP3" s="163">
        <v>1970</v>
      </c>
      <c r="CQ3" s="163">
        <v>1971</v>
      </c>
      <c r="CR3" s="163">
        <v>1972</v>
      </c>
      <c r="CS3" s="163">
        <v>1973</v>
      </c>
      <c r="CT3" s="163">
        <v>1974</v>
      </c>
      <c r="CU3" s="163">
        <v>1975</v>
      </c>
      <c r="CV3" s="163">
        <v>1976</v>
      </c>
      <c r="CW3" s="163">
        <v>1977</v>
      </c>
      <c r="CX3" s="163">
        <v>1978</v>
      </c>
      <c r="CY3" s="163">
        <v>1979</v>
      </c>
      <c r="CZ3" s="163">
        <v>1980</v>
      </c>
      <c r="DA3" s="163">
        <v>1981</v>
      </c>
      <c r="DB3" s="163">
        <v>1982</v>
      </c>
      <c r="DC3" s="163">
        <v>1983</v>
      </c>
      <c r="DD3" s="163">
        <v>1984</v>
      </c>
      <c r="DE3" s="163">
        <v>1985</v>
      </c>
      <c r="DF3" s="163">
        <v>1986</v>
      </c>
      <c r="DG3" s="163">
        <v>1987</v>
      </c>
      <c r="DH3" s="163">
        <v>1988</v>
      </c>
      <c r="DI3" s="163">
        <v>1989</v>
      </c>
      <c r="DJ3" s="163">
        <v>1990</v>
      </c>
      <c r="DK3" s="163">
        <v>1991</v>
      </c>
      <c r="DL3" s="163">
        <v>1992</v>
      </c>
      <c r="DM3" s="163">
        <v>1993</v>
      </c>
      <c r="DN3" s="163">
        <v>1994</v>
      </c>
      <c r="DO3" s="163">
        <v>1995</v>
      </c>
      <c r="DP3" s="163">
        <v>1996</v>
      </c>
      <c r="DQ3" s="163">
        <v>1997</v>
      </c>
      <c r="DR3" s="163">
        <v>1998</v>
      </c>
      <c r="DS3" s="163">
        <v>1999</v>
      </c>
      <c r="DT3" s="163">
        <v>2000</v>
      </c>
      <c r="DU3" s="163">
        <v>2001</v>
      </c>
      <c r="DV3" s="163">
        <v>2002</v>
      </c>
      <c r="DW3" s="163">
        <v>2003</v>
      </c>
      <c r="DX3" s="163">
        <v>2004</v>
      </c>
      <c r="DY3" s="163">
        <v>2005</v>
      </c>
      <c r="DZ3" s="163">
        <v>2006</v>
      </c>
      <c r="EA3" s="163">
        <v>2007</v>
      </c>
      <c r="EB3" s="163">
        <v>2008</v>
      </c>
      <c r="EC3" s="163">
        <v>2009</v>
      </c>
      <c r="ED3" s="163">
        <v>2010</v>
      </c>
      <c r="EE3" s="163">
        <v>2011</v>
      </c>
      <c r="EF3" s="163">
        <v>2012</v>
      </c>
      <c r="EG3" s="163">
        <v>2013</v>
      </c>
      <c r="EH3" s="163">
        <v>2014</v>
      </c>
      <c r="EI3" s="163">
        <v>2015</v>
      </c>
      <c r="EJ3" s="163">
        <v>2016</v>
      </c>
      <c r="EK3" s="163">
        <v>2017</v>
      </c>
    </row>
    <row r="4" spans="1:141" ht="13.5" customHeight="1">
      <c r="A4" s="168" t="s">
        <v>196</v>
      </c>
      <c r="B4" s="163"/>
      <c r="C4" s="163"/>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6">
        <v>51.512727931560747</v>
      </c>
      <c r="DJ4" s="166">
        <v>52.2161082544566</v>
      </c>
      <c r="DK4" s="166">
        <v>46.705989186554135</v>
      </c>
      <c r="DL4" s="166">
        <v>50.807000847890158</v>
      </c>
      <c r="DM4" s="166">
        <v>60.078758038087749</v>
      </c>
      <c r="DN4" s="166">
        <v>54.824508145538218</v>
      </c>
      <c r="DO4" s="166">
        <v>49.55074245910356</v>
      </c>
      <c r="DP4" s="166">
        <v>39.490696646026507</v>
      </c>
      <c r="DQ4" s="166">
        <v>49.304892109859978</v>
      </c>
      <c r="DR4" s="166">
        <v>48.725515274454352</v>
      </c>
      <c r="DS4" s="166">
        <v>48.159818353450746</v>
      </c>
      <c r="DT4" s="166">
        <v>47.315215492110013</v>
      </c>
      <c r="DU4" s="166">
        <v>59.50047449989998</v>
      </c>
      <c r="DV4" s="166">
        <v>48.831606245120014</v>
      </c>
      <c r="DW4" s="166">
        <v>81.95035846368998</v>
      </c>
      <c r="DX4" s="166">
        <v>94.384847005523895</v>
      </c>
      <c r="DY4" s="166">
        <v>96.772795165940011</v>
      </c>
      <c r="DZ4" s="166">
        <v>85.412400778983482</v>
      </c>
      <c r="EA4" s="166">
        <v>74.057918732856407</v>
      </c>
      <c r="EB4" s="166">
        <v>84.258565209749548</v>
      </c>
      <c r="EC4" s="166">
        <v>64.579844066146876</v>
      </c>
      <c r="ED4" s="166">
        <v>57.973797088545069</v>
      </c>
      <c r="EE4" s="166">
        <v>60.304261951392789</v>
      </c>
      <c r="EF4" s="166">
        <v>69.522637926917099</v>
      </c>
      <c r="EG4" s="166">
        <v>63.026535375171072</v>
      </c>
      <c r="EH4" s="166">
        <v>61.750513452553299</v>
      </c>
      <c r="EI4" s="166">
        <v>60.342303693117472</v>
      </c>
      <c r="EJ4" s="166">
        <v>51.117918777521275</v>
      </c>
      <c r="EK4" s="166">
        <v>51.538697648296974</v>
      </c>
    </row>
    <row r="5" spans="1:141" ht="13.5" customHeight="1">
      <c r="A5" s="173"/>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c r="EI5" s="175"/>
      <c r="EJ5" s="175"/>
      <c r="EK5" s="175"/>
    </row>
    <row r="6" spans="1:141" ht="13.5" customHeight="1">
      <c r="A6" s="176" t="s">
        <v>197</v>
      </c>
      <c r="B6" s="175">
        <v>4.3168329797543281</v>
      </c>
      <c r="C6" s="175">
        <v>6.1530080406484897</v>
      </c>
      <c r="D6" s="175">
        <v>7.9813519813519811</v>
      </c>
      <c r="E6" s="175">
        <v>8.9749875592572224</v>
      </c>
      <c r="F6" s="175">
        <v>10.066315706765145</v>
      </c>
      <c r="G6" s="175">
        <v>11.223697650663944</v>
      </c>
      <c r="H6" s="175">
        <v>12.780757507071291</v>
      </c>
      <c r="I6" s="175">
        <v>13.885402711180088</v>
      </c>
      <c r="J6" s="175">
        <v>14.699151600211698</v>
      </c>
      <c r="K6" s="175">
        <v>15.49340996966342</v>
      </c>
      <c r="L6" s="175">
        <v>17.139376072670828</v>
      </c>
      <c r="M6" s="175">
        <v>16.284341955065159</v>
      </c>
      <c r="N6" s="175">
        <v>17.356842032709118</v>
      </c>
      <c r="O6" s="175">
        <v>18.619100079907721</v>
      </c>
      <c r="P6" s="175">
        <v>18.854779277711486</v>
      </c>
      <c r="Q6" s="175">
        <v>19.066406120361385</v>
      </c>
      <c r="R6" s="175">
        <v>20.01497627796239</v>
      </c>
      <c r="S6" s="175">
        <v>20.622383399260638</v>
      </c>
      <c r="T6" s="175">
        <v>22.178047426534661</v>
      </c>
      <c r="U6" s="175">
        <v>23.82893506911002</v>
      </c>
      <c r="V6" s="175">
        <v>25.33673232721436</v>
      </c>
      <c r="W6" s="175">
        <v>27.334450587684426</v>
      </c>
      <c r="X6" s="175">
        <v>30.766281562902595</v>
      </c>
      <c r="Y6" s="175">
        <v>34.849399539977007</v>
      </c>
      <c r="Z6" s="175">
        <v>38.349244495716192</v>
      </c>
      <c r="AA6" s="175">
        <v>39.827043417872929</v>
      </c>
      <c r="AB6" s="175">
        <v>42.944281412529563</v>
      </c>
      <c r="AC6" s="175">
        <v>44.213166598360459</v>
      </c>
      <c r="AD6" s="175">
        <v>48.467274006070603</v>
      </c>
      <c r="AE6" s="175">
        <v>51.729571489080961</v>
      </c>
      <c r="AF6" s="175">
        <v>52.674442933398133</v>
      </c>
      <c r="AG6" s="175">
        <v>54.365853064601012</v>
      </c>
      <c r="AH6" s="175">
        <v>62.971289904455382</v>
      </c>
      <c r="AI6" s="175">
        <v>58.72024003549916</v>
      </c>
      <c r="AJ6" s="175">
        <v>61.014497329199123</v>
      </c>
      <c r="AK6" s="175">
        <v>52.876442558346277</v>
      </c>
      <c r="AL6" s="175">
        <v>64.804711624627885</v>
      </c>
      <c r="AM6" s="175">
        <v>62.558347181555284</v>
      </c>
      <c r="AN6" s="175">
        <v>63.088569229543154</v>
      </c>
      <c r="AO6" s="175">
        <v>57.132743658787732</v>
      </c>
      <c r="AP6" s="175">
        <v>55.109270959351029</v>
      </c>
      <c r="AQ6" s="175">
        <v>49.422875880118795</v>
      </c>
      <c r="AR6" s="175">
        <v>48.972297672542574</v>
      </c>
      <c r="AS6" s="175">
        <v>47.838205952554233</v>
      </c>
      <c r="AT6" s="175">
        <v>49.885868161661207</v>
      </c>
      <c r="AU6" s="175">
        <v>52.186758004885306</v>
      </c>
      <c r="AV6" s="175">
        <v>56.229092912977386</v>
      </c>
      <c r="AW6" s="175">
        <v>56.595167095327263</v>
      </c>
      <c r="AX6" s="175">
        <v>60.972510521003613</v>
      </c>
      <c r="AY6" s="175">
        <v>64.833507378757773</v>
      </c>
      <c r="AZ6" s="175">
        <v>67.008951275354619</v>
      </c>
      <c r="BA6" s="175">
        <v>69.407986774431507</v>
      </c>
      <c r="BB6" s="175">
        <v>69.739578044174991</v>
      </c>
      <c r="BC6" s="175">
        <v>57.337375852600132</v>
      </c>
      <c r="BD6" s="175">
        <v>49.680261456056598</v>
      </c>
      <c r="BE6" s="175">
        <v>48.373000293269754</v>
      </c>
      <c r="BF6" s="175">
        <v>53.669512807601478</v>
      </c>
      <c r="BG6" s="175">
        <v>54.904024163684056</v>
      </c>
      <c r="BH6" s="175">
        <v>55.691757275524168</v>
      </c>
      <c r="BI6" s="175">
        <v>59.908811289923328</v>
      </c>
      <c r="BJ6" s="175">
        <v>58.63266910826669</v>
      </c>
      <c r="BK6" s="175">
        <v>61.943966346681847</v>
      </c>
      <c r="BL6" s="175">
        <v>66.803858793384464</v>
      </c>
      <c r="BM6" s="175">
        <v>69.973763503930201</v>
      </c>
      <c r="BN6" s="175">
        <v>69.827548219882715</v>
      </c>
      <c r="BO6" s="175">
        <v>72.91714633807004</v>
      </c>
      <c r="BP6" s="175">
        <v>72.312670474288211</v>
      </c>
      <c r="BQ6" s="175">
        <v>71.655500105058763</v>
      </c>
      <c r="BR6" s="175">
        <v>70.537587878883855</v>
      </c>
      <c r="BS6" s="175">
        <v>69.053643494051087</v>
      </c>
      <c r="BT6" s="175">
        <v>69.727622983771454</v>
      </c>
      <c r="BU6" s="175">
        <v>70.556943324664957</v>
      </c>
      <c r="BV6" s="175">
        <v>67.264736146239017</v>
      </c>
      <c r="BW6" s="175">
        <v>59.674948058614135</v>
      </c>
      <c r="BX6" s="175">
        <v>68.928735596332018</v>
      </c>
      <c r="BY6" s="175">
        <v>63.067568232230975</v>
      </c>
      <c r="BZ6" s="175">
        <v>65.236487599057895</v>
      </c>
      <c r="CA6" s="175">
        <v>64.149542679314365</v>
      </c>
      <c r="CB6" s="175">
        <v>65.768079574497364</v>
      </c>
      <c r="CC6" s="175">
        <v>65.899342601845689</v>
      </c>
      <c r="CD6" s="175">
        <v>68.41001322803946</v>
      </c>
      <c r="CE6" s="175">
        <v>70.536245653748011</v>
      </c>
      <c r="CF6" s="175">
        <v>74.865183414394991</v>
      </c>
      <c r="CG6" s="175">
        <v>72.502821063739532</v>
      </c>
      <c r="CH6" s="175">
        <v>63.508125268574886</v>
      </c>
      <c r="CI6" s="175">
        <v>67.442201509518156</v>
      </c>
      <c r="CJ6" s="175">
        <v>70.735632967658248</v>
      </c>
      <c r="CK6" s="175">
        <v>65.583253991349949</v>
      </c>
      <c r="CL6" s="175">
        <v>63.77720651827633</v>
      </c>
      <c r="CM6" s="175">
        <v>58.194815948939947</v>
      </c>
      <c r="CN6" s="175">
        <v>54.752554845368358</v>
      </c>
      <c r="CO6" s="175">
        <v>56.258864931849878</v>
      </c>
      <c r="CP6" s="175">
        <v>56.286344971060423</v>
      </c>
      <c r="CQ6" s="175">
        <v>50.064732686804618</v>
      </c>
      <c r="CR6" s="175">
        <v>51.349675780617829</v>
      </c>
      <c r="CS6" s="175">
        <v>58.214149511404102</v>
      </c>
      <c r="CT6" s="177">
        <v>60.376676613477528</v>
      </c>
      <c r="CU6" s="177">
        <v>57.325295976873996</v>
      </c>
      <c r="CV6" s="177">
        <v>58.656494786648203</v>
      </c>
      <c r="CW6" s="177">
        <v>55.543812876613153</v>
      </c>
      <c r="CX6" s="177">
        <v>51.221768676734321</v>
      </c>
      <c r="CY6" s="177">
        <v>45.705287501833084</v>
      </c>
      <c r="CZ6" s="177">
        <v>51.415715869914457</v>
      </c>
      <c r="DA6" s="177">
        <v>52.101777167080471</v>
      </c>
      <c r="DB6" s="177">
        <v>52.677026035053238</v>
      </c>
      <c r="DC6" s="177">
        <v>58.415626966195823</v>
      </c>
      <c r="DD6" s="177">
        <v>60.302872903978844</v>
      </c>
      <c r="DE6" s="177">
        <v>57.65271915794122</v>
      </c>
      <c r="DF6" s="177">
        <v>60.114519278168444</v>
      </c>
      <c r="DG6" s="177">
        <v>52.289051262313066</v>
      </c>
      <c r="DH6" s="177">
        <v>58.839022398633901</v>
      </c>
      <c r="DI6" s="177">
        <v>66.73063950843904</v>
      </c>
      <c r="DJ6" s="177">
        <v>62.725447267478252</v>
      </c>
      <c r="DK6" s="177">
        <v>65.804898659830712</v>
      </c>
      <c r="DL6" s="177">
        <v>74.933181644613455</v>
      </c>
      <c r="DM6" s="177">
        <v>84.559536798575834</v>
      </c>
      <c r="DN6" s="177">
        <v>77.644752027660587</v>
      </c>
      <c r="DO6" s="177">
        <v>95.211778233301786</v>
      </c>
      <c r="DP6" s="177">
        <v>97.212809334672158</v>
      </c>
      <c r="DQ6" s="177">
        <v>91.468068519154201</v>
      </c>
      <c r="DR6" s="177">
        <v>79.440229320258979</v>
      </c>
      <c r="DS6" s="177">
        <v>91.70600515000001</v>
      </c>
      <c r="DT6" s="177">
        <v>91.350403730000011</v>
      </c>
      <c r="DU6" s="177">
        <v>103.78887907999999</v>
      </c>
      <c r="DV6" s="177">
        <v>119.32217732000001</v>
      </c>
      <c r="DW6" s="177">
        <v>135.48612197999998</v>
      </c>
      <c r="DX6" s="177">
        <v>136.98135985661051</v>
      </c>
      <c r="DY6" s="177">
        <v>139.43115345000001</v>
      </c>
      <c r="DZ6" s="177">
        <v>150.03479112760755</v>
      </c>
      <c r="EA6" s="177">
        <v>124.82161316380844</v>
      </c>
      <c r="EB6" s="177">
        <v>125.04830396179486</v>
      </c>
      <c r="EC6" s="177">
        <v>117.4358589898</v>
      </c>
      <c r="ED6" s="177">
        <v>138.5288258265</v>
      </c>
      <c r="EE6" s="177">
        <v>127.76943146399999</v>
      </c>
      <c r="EF6" s="177">
        <v>127.27248904</v>
      </c>
      <c r="EG6" s="177">
        <v>120.69971787499998</v>
      </c>
      <c r="EH6" s="177">
        <v>103.17780232999999</v>
      </c>
      <c r="EI6" s="177">
        <v>85.304812820000009</v>
      </c>
      <c r="EJ6" s="177">
        <v>71.991502119999993</v>
      </c>
      <c r="EK6" s="177">
        <v>73.399815640000014</v>
      </c>
    </row>
    <row r="7" spans="1:141" ht="13.5" customHeight="1">
      <c r="A7" s="178" t="s">
        <v>198</v>
      </c>
      <c r="B7" s="172"/>
      <c r="C7" s="172"/>
      <c r="D7" s="172"/>
      <c r="E7" s="172"/>
      <c r="F7" s="172"/>
      <c r="G7" s="172"/>
      <c r="H7" s="172">
        <v>6.7565091912917996</v>
      </c>
      <c r="I7" s="172">
        <v>8.2166698036263259</v>
      </c>
      <c r="J7" s="172">
        <v>9.0951753560449209</v>
      </c>
      <c r="K7" s="172">
        <v>10.112428634167765</v>
      </c>
      <c r="L7" s="172">
        <v>11.460097873141351</v>
      </c>
      <c r="M7" s="172">
        <v>10.693738628521237</v>
      </c>
      <c r="N7" s="172">
        <v>10.317679904636426</v>
      </c>
      <c r="O7" s="172">
        <v>12.361565970261623</v>
      </c>
      <c r="P7" s="172">
        <v>12.966810966810966</v>
      </c>
      <c r="Q7" s="172">
        <v>12.140441683919946</v>
      </c>
      <c r="R7" s="172">
        <v>13.341677646025472</v>
      </c>
      <c r="S7" s="172">
        <v>13.706035510383337</v>
      </c>
      <c r="T7" s="172">
        <v>15.096210552732291</v>
      </c>
      <c r="U7" s="172">
        <v>16.091473743647658</v>
      </c>
      <c r="V7" s="172">
        <v>17.162870945479643</v>
      </c>
      <c r="W7" s="172">
        <v>18.74245561202083</v>
      </c>
      <c r="X7" s="172">
        <v>21.477978543195935</v>
      </c>
      <c r="Y7" s="172">
        <v>24.35764477068825</v>
      </c>
      <c r="Z7" s="172">
        <v>26.97490432273041</v>
      </c>
      <c r="AA7" s="172">
        <v>28.045862350210175</v>
      </c>
      <c r="AB7" s="172">
        <v>29.913357174226739</v>
      </c>
      <c r="AC7" s="172">
        <v>30.760085325302718</v>
      </c>
      <c r="AD7" s="172">
        <v>34.340203274985882</v>
      </c>
      <c r="AE7" s="172">
        <v>37.74433778781605</v>
      </c>
      <c r="AF7" s="172">
        <v>38.413702239789195</v>
      </c>
      <c r="AG7" s="172">
        <v>40.071773636991026</v>
      </c>
      <c r="AH7" s="172">
        <v>47.672720998807954</v>
      </c>
      <c r="AI7" s="172">
        <v>43.294905577514271</v>
      </c>
      <c r="AJ7" s="172">
        <v>45.183386661647532</v>
      </c>
      <c r="AK7" s="172">
        <v>36.981460568417091</v>
      </c>
      <c r="AL7" s="172">
        <v>47.564527260179432</v>
      </c>
      <c r="AM7" s="172">
        <v>44.762406675450151</v>
      </c>
      <c r="AN7" s="172">
        <v>45.325741890959286</v>
      </c>
      <c r="AO7" s="172">
        <v>39.777119016249451</v>
      </c>
      <c r="AP7" s="172">
        <v>35.771315640880857</v>
      </c>
      <c r="AQ7" s="172">
        <v>30.633352155091284</v>
      </c>
      <c r="AR7" s="172">
        <v>29.435723696593261</v>
      </c>
      <c r="AS7" s="172">
        <v>28.489522554739946</v>
      </c>
      <c r="AT7" s="172">
        <v>30.86702428006776</v>
      </c>
      <c r="AU7" s="172">
        <v>29.823451910408433</v>
      </c>
      <c r="AV7" s="172">
        <v>34.582000125478388</v>
      </c>
      <c r="AW7" s="172">
        <v>33.298544450718367</v>
      </c>
      <c r="AX7" s="172">
        <v>38.132442436790264</v>
      </c>
      <c r="AY7" s="172">
        <v>41.133007089528832</v>
      </c>
      <c r="AZ7" s="172">
        <v>42.988110922893533</v>
      </c>
      <c r="BA7" s="172">
        <v>43.575600727774642</v>
      </c>
      <c r="BB7" s="172">
        <v>44.07635359809273</v>
      </c>
      <c r="BC7" s="172">
        <v>31.190601668862538</v>
      </c>
      <c r="BD7" s="172">
        <v>29.585576259489304</v>
      </c>
      <c r="BE7" s="172">
        <v>26.895852939331199</v>
      </c>
      <c r="BF7" s="172">
        <v>26.508814856640942</v>
      </c>
      <c r="BG7" s="172">
        <v>26.302434280695149</v>
      </c>
      <c r="BH7" s="172">
        <v>27.374333396072526</v>
      </c>
      <c r="BI7" s="172">
        <v>30.916274546709328</v>
      </c>
      <c r="BJ7" s="172">
        <v>31.167011732229124</v>
      </c>
      <c r="BK7" s="172">
        <v>33.294811468724511</v>
      </c>
      <c r="BL7" s="172">
        <v>36.480456741326307</v>
      </c>
      <c r="BM7" s="172">
        <v>37.596775205470855</v>
      </c>
      <c r="BN7" s="172">
        <v>37.441997615910658</v>
      </c>
      <c r="BO7" s="172">
        <v>36.300834431269216</v>
      </c>
      <c r="BP7" s="172">
        <v>34.042976347324171</v>
      </c>
      <c r="BQ7" s="172">
        <v>30.747913921826964</v>
      </c>
      <c r="BR7" s="172">
        <v>30.541501976284586</v>
      </c>
      <c r="BS7" s="172">
        <v>29.830792396009787</v>
      </c>
      <c r="BT7" s="172">
        <v>30.363667733232951</v>
      </c>
      <c r="BU7" s="172">
        <v>29.855009724574941</v>
      </c>
      <c r="BV7" s="172">
        <v>29.354633289415897</v>
      </c>
      <c r="BW7" s="172">
        <v>21.607660455486542</v>
      </c>
      <c r="BX7" s="172">
        <v>27.465148378191856</v>
      </c>
      <c r="BY7" s="172">
        <v>24.675607001693958</v>
      </c>
      <c r="BZ7" s="172">
        <v>25.943189660580966</v>
      </c>
      <c r="CA7" s="172">
        <v>24.978166760775455</v>
      </c>
      <c r="CB7" s="172">
        <v>25.532216575694836</v>
      </c>
      <c r="CC7" s="172">
        <v>26.521205847292805</v>
      </c>
      <c r="CD7" s="172">
        <v>26.73056653491436</v>
      </c>
      <c r="CE7" s="172">
        <v>26.802277432712216</v>
      </c>
      <c r="CF7" s="172">
        <v>25.502384089340612</v>
      </c>
      <c r="CG7" s="172">
        <v>24.112930547713155</v>
      </c>
      <c r="CH7" s="172">
        <v>22.345504736809083</v>
      </c>
      <c r="CI7" s="172">
        <v>21.071303093042225</v>
      </c>
      <c r="CJ7" s="172">
        <v>21.731946797164188</v>
      </c>
      <c r="CK7" s="172">
        <v>21.140943597465338</v>
      </c>
      <c r="CL7" s="172">
        <v>20.159263441872138</v>
      </c>
      <c r="CM7" s="172">
        <v>18.651389673128804</v>
      </c>
      <c r="CN7" s="172">
        <v>18.228715728715727</v>
      </c>
      <c r="CO7" s="172">
        <v>15.303030303030303</v>
      </c>
      <c r="CP7" s="172">
        <v>14.113934374803939</v>
      </c>
      <c r="CQ7" s="172">
        <v>12.217736369910282</v>
      </c>
      <c r="CR7" s="172">
        <v>11.982903569860092</v>
      </c>
      <c r="CS7" s="172">
        <v>13.24129493694711</v>
      </c>
      <c r="CT7" s="179">
        <v>13.244714222975093</v>
      </c>
      <c r="CU7" s="179">
        <v>14.34889265324048</v>
      </c>
      <c r="CV7" s="179">
        <v>13.975061170713344</v>
      </c>
      <c r="CW7" s="179">
        <v>12.197126544952631</v>
      </c>
      <c r="CX7" s="179">
        <v>11.411412259238347</v>
      </c>
      <c r="CY7" s="179">
        <v>12.038145429449777</v>
      </c>
      <c r="CZ7" s="179">
        <v>15.104241169458561</v>
      </c>
      <c r="DA7" s="179">
        <v>14.907992973210364</v>
      </c>
      <c r="DB7" s="179">
        <v>13.419662463140725</v>
      </c>
      <c r="DC7" s="179">
        <v>15.570362005144613</v>
      </c>
      <c r="DD7" s="179">
        <v>18.271033314511577</v>
      </c>
      <c r="DE7" s="179">
        <v>20.029550159984943</v>
      </c>
      <c r="DF7" s="179">
        <v>18.478951000690131</v>
      </c>
      <c r="DG7" s="179">
        <v>14.21848924022837</v>
      </c>
      <c r="DH7" s="179">
        <v>18.849676893155156</v>
      </c>
      <c r="DI7" s="179">
        <v>24.253561254650414</v>
      </c>
      <c r="DJ7" s="179">
        <v>20.797195558065123</v>
      </c>
      <c r="DK7" s="179">
        <v>23.182131877784052</v>
      </c>
      <c r="DL7" s="179">
        <v>29.523495827843654</v>
      </c>
      <c r="DM7" s="179">
        <v>38.306606437041218</v>
      </c>
      <c r="DN7" s="179">
        <v>39.694052324487103</v>
      </c>
      <c r="DO7" s="179">
        <v>54.039858539168037</v>
      </c>
      <c r="DP7" s="179">
        <v>59.173245480167616</v>
      </c>
      <c r="DQ7" s="179">
        <v>43.613400692353345</v>
      </c>
      <c r="DR7" s="179">
        <v>36.385873307541068</v>
      </c>
      <c r="DS7" s="179">
        <v>50.801203840000007</v>
      </c>
      <c r="DT7" s="179">
        <v>53.073443100000006</v>
      </c>
      <c r="DU7" s="179">
        <v>59.75331061</v>
      </c>
      <c r="DV7" s="179">
        <v>71.414716920000018</v>
      </c>
      <c r="DW7" s="179">
        <v>73.725279999999998</v>
      </c>
      <c r="DX7" s="179">
        <v>79.511971740868276</v>
      </c>
      <c r="DY7" s="179">
        <v>79.963949560000003</v>
      </c>
      <c r="DZ7" s="179">
        <v>86.586013712774303</v>
      </c>
      <c r="EA7" s="179">
        <v>63.572212525013263</v>
      </c>
      <c r="EB7" s="179">
        <v>73.236614555898484</v>
      </c>
      <c r="EC7" s="179">
        <v>65.08582582999999</v>
      </c>
      <c r="ED7" s="179">
        <v>80.880529909999993</v>
      </c>
      <c r="EE7" s="179">
        <v>73.013239220000003</v>
      </c>
      <c r="EF7" s="179">
        <v>71.684769099999997</v>
      </c>
      <c r="EG7" s="179">
        <v>71.881377209999997</v>
      </c>
      <c r="EH7" s="179">
        <v>61.187207649999991</v>
      </c>
      <c r="EI7" s="179">
        <v>44.402040700000001</v>
      </c>
      <c r="EJ7" s="179">
        <v>38.360750029999998</v>
      </c>
      <c r="EK7" s="179">
        <v>37.905824560000006</v>
      </c>
    </row>
    <row r="8" spans="1:141" ht="13.5" customHeight="1">
      <c r="A8" s="178" t="s">
        <v>199</v>
      </c>
      <c r="B8" s="172"/>
      <c r="C8" s="172"/>
      <c r="D8" s="172"/>
      <c r="E8" s="172"/>
      <c r="F8" s="172"/>
      <c r="G8" s="172"/>
      <c r="H8" s="172">
        <v>5.7730195126337556</v>
      </c>
      <c r="I8" s="172">
        <v>5.4181953061775019</v>
      </c>
      <c r="J8" s="172">
        <v>5.4243098642208434</v>
      </c>
      <c r="K8" s="172">
        <v>5.0971585289092705</v>
      </c>
      <c r="L8" s="172">
        <v>5.4234106645085873</v>
      </c>
      <c r="M8" s="172">
        <v>5.2865974282888226</v>
      </c>
      <c r="N8" s="172">
        <v>6.76811887420196</v>
      </c>
      <c r="O8" s="172">
        <v>5.9130698678176419</v>
      </c>
      <c r="P8" s="172">
        <v>5.4591313730779607</v>
      </c>
      <c r="Q8" s="172">
        <v>6.5604262206636097</v>
      </c>
      <c r="R8" s="172">
        <v>6.2401762431436021</v>
      </c>
      <c r="S8" s="172">
        <v>6.519782393669634</v>
      </c>
      <c r="T8" s="172">
        <v>6.6304513982555529</v>
      </c>
      <c r="U8" s="172">
        <v>7.2230689686179304</v>
      </c>
      <c r="V8" s="172">
        <v>7.6469966729610643</v>
      </c>
      <c r="W8" s="172">
        <v>8.0485567844618284</v>
      </c>
      <c r="X8" s="172">
        <v>8.6244267601834359</v>
      </c>
      <c r="Y8" s="172">
        <v>9.6977789767107279</v>
      </c>
      <c r="Z8" s="172">
        <v>10.356015646074994</v>
      </c>
      <c r="AA8" s="172">
        <v>10.57366693642658</v>
      </c>
      <c r="AB8" s="172">
        <v>11.61141084434853</v>
      </c>
      <c r="AC8" s="172">
        <v>11.877371639241076</v>
      </c>
      <c r="AD8" s="172">
        <v>12.470214009531517</v>
      </c>
      <c r="AE8" s="172">
        <v>12.285046308785182</v>
      </c>
      <c r="AF8" s="172">
        <v>12.713155291790306</v>
      </c>
      <c r="AG8" s="172">
        <v>12.904594910529628</v>
      </c>
      <c r="AH8" s="172">
        <v>13.728711446812337</v>
      </c>
      <c r="AI8" s="172">
        <v>13.830163654347631</v>
      </c>
      <c r="AJ8" s="172">
        <v>12.534754068878698</v>
      </c>
      <c r="AK8" s="172">
        <v>14.326814135419477</v>
      </c>
      <c r="AL8" s="172">
        <v>15.836952612175164</v>
      </c>
      <c r="AM8" s="172">
        <v>16.559549500944161</v>
      </c>
      <c r="AN8" s="172">
        <v>14.935504900638431</v>
      </c>
      <c r="AO8" s="172">
        <v>14.3707850013488</v>
      </c>
      <c r="AP8" s="172">
        <v>16.120380361478283</v>
      </c>
      <c r="AQ8" s="172">
        <v>15.630608758205197</v>
      </c>
      <c r="AR8" s="172">
        <v>16.346416689146661</v>
      </c>
      <c r="AS8" s="172">
        <v>15.99125528279831</v>
      </c>
      <c r="AT8" s="172">
        <v>16.224530168150345</v>
      </c>
      <c r="AU8" s="172">
        <v>19.651245391601474</v>
      </c>
      <c r="AV8" s="172">
        <v>19.162867547882385</v>
      </c>
      <c r="AW8" s="172">
        <v>20.81761981836166</v>
      </c>
      <c r="AX8" s="172">
        <v>20.689708659293228</v>
      </c>
      <c r="AY8" s="172">
        <v>21.800017983994245</v>
      </c>
      <c r="AZ8" s="172">
        <v>22.229475766567756</v>
      </c>
      <c r="BA8" s="172">
        <v>23.97369840841651</v>
      </c>
      <c r="BB8" s="172">
        <v>23.906865389803077</v>
      </c>
      <c r="BC8" s="172">
        <v>24.455557054221742</v>
      </c>
      <c r="BD8" s="172">
        <v>18.418689866019243</v>
      </c>
      <c r="BE8" s="172">
        <v>19.648457872493481</v>
      </c>
      <c r="BF8" s="172">
        <v>25.215425771063753</v>
      </c>
      <c r="BG8" s="172">
        <v>26.742042082546533</v>
      </c>
      <c r="BH8" s="172">
        <v>26.268456074094058</v>
      </c>
      <c r="BI8" s="172">
        <v>27.096416689146661</v>
      </c>
      <c r="BJ8" s="172">
        <v>25.408349069328299</v>
      </c>
      <c r="BK8" s="172">
        <v>26.494402481791205</v>
      </c>
      <c r="BL8" s="172">
        <v>28.158281629349879</v>
      </c>
      <c r="BM8" s="172">
        <v>30.287024548152143</v>
      </c>
      <c r="BN8" s="172">
        <v>28.077443575218055</v>
      </c>
      <c r="BO8" s="172">
        <v>34.357971405449149</v>
      </c>
      <c r="BP8" s="172">
        <v>35.19564337739412</v>
      </c>
      <c r="BQ8" s="172">
        <v>37.076454455534574</v>
      </c>
      <c r="BR8" s="172">
        <v>35.835896052513263</v>
      </c>
      <c r="BS8" s="172">
        <v>34.372381080838053</v>
      </c>
      <c r="BT8" s="172">
        <v>34.444856577645893</v>
      </c>
      <c r="BU8" s="172">
        <v>36.040576387015555</v>
      </c>
      <c r="BV8" s="172">
        <v>33.53925006743998</v>
      </c>
      <c r="BW8" s="172">
        <v>33.586503012319035</v>
      </c>
      <c r="BX8" s="172">
        <v>37.878001079039656</v>
      </c>
      <c r="BY8" s="172">
        <v>35.254473518568474</v>
      </c>
      <c r="BZ8" s="172">
        <v>36.337627011959356</v>
      </c>
      <c r="CA8" s="172">
        <v>36.319508137757396</v>
      </c>
      <c r="CB8" s="172">
        <v>37.029516230554805</v>
      </c>
      <c r="CC8" s="172">
        <v>36.601901807391421</v>
      </c>
      <c r="CD8" s="172">
        <v>38.891061954860177</v>
      </c>
      <c r="CE8" s="172">
        <v>41.075667655786347</v>
      </c>
      <c r="CF8" s="172">
        <v>46.862399964032015</v>
      </c>
      <c r="CG8" s="172">
        <v>45.945171297545187</v>
      </c>
      <c r="CH8" s="172">
        <v>38.848799568384138</v>
      </c>
      <c r="CI8" s="172">
        <v>43.851744447441774</v>
      </c>
      <c r="CJ8" s="172">
        <v>46.555188382339715</v>
      </c>
      <c r="CK8" s="172">
        <v>41.97862152684111</v>
      </c>
      <c r="CL8" s="172">
        <v>41.036642388274437</v>
      </c>
      <c r="CM8" s="172">
        <v>36.942833378293322</v>
      </c>
      <c r="CN8" s="172">
        <v>33.883463717291612</v>
      </c>
      <c r="CO8" s="172">
        <v>38.32573509576477</v>
      </c>
      <c r="CP8" s="172">
        <v>39.251775919431708</v>
      </c>
      <c r="CQ8" s="172">
        <v>35.365075083175974</v>
      </c>
      <c r="CR8" s="172">
        <v>37.030617750202317</v>
      </c>
      <c r="CS8" s="172">
        <v>42.748628720438809</v>
      </c>
      <c r="CT8" s="179">
        <v>44.926153223630969</v>
      </c>
      <c r="CU8" s="179">
        <v>40.880541318226776</v>
      </c>
      <c r="CV8" s="179">
        <v>42.072408056829424</v>
      </c>
      <c r="CW8" s="179">
        <v>40.831894613793722</v>
      </c>
      <c r="CX8" s="179">
        <v>37.492019602553725</v>
      </c>
      <c r="CY8" s="179">
        <v>30.45677097383329</v>
      </c>
      <c r="CZ8" s="179">
        <v>33.116985882564521</v>
      </c>
      <c r="DA8" s="179">
        <v>33.938269939753617</v>
      </c>
      <c r="DB8" s="179">
        <v>35.849631328117972</v>
      </c>
      <c r="DC8" s="179">
        <v>39.389870515241434</v>
      </c>
      <c r="DD8" s="179">
        <v>38.42084794532866</v>
      </c>
      <c r="DE8" s="179">
        <v>33.846304289182626</v>
      </c>
      <c r="DF8" s="179">
        <v>37.913047387824832</v>
      </c>
      <c r="DG8" s="179">
        <v>34.471720169049547</v>
      </c>
      <c r="DH8" s="179">
        <v>37.162238108083805</v>
      </c>
      <c r="DI8" s="179">
        <v>40.030392950274255</v>
      </c>
      <c r="DJ8" s="179">
        <v>39.481566405898747</v>
      </c>
      <c r="DK8" s="179">
        <v>40.004248718640412</v>
      </c>
      <c r="DL8" s="179">
        <v>42.650008991997126</v>
      </c>
      <c r="DM8" s="179">
        <v>43.432627461559207</v>
      </c>
      <c r="DN8" s="179">
        <v>34.087020052153584</v>
      </c>
      <c r="DO8" s="179">
        <v>37.275833714024664</v>
      </c>
      <c r="DP8" s="179">
        <v>33.607834627683872</v>
      </c>
      <c r="DQ8" s="179">
        <v>44.49241856751825</v>
      </c>
      <c r="DR8" s="179">
        <v>39.795278284671525</v>
      </c>
      <c r="DS8" s="179">
        <v>37.581942750000003</v>
      </c>
      <c r="DT8" s="179">
        <v>34.943141750000002</v>
      </c>
      <c r="DU8" s="179">
        <v>40.853406549999995</v>
      </c>
      <c r="DV8" s="179">
        <v>44.385082939999997</v>
      </c>
      <c r="DW8" s="179">
        <v>57.766363099999992</v>
      </c>
      <c r="DX8" s="179">
        <v>53.606048496973493</v>
      </c>
      <c r="DY8" s="179">
        <v>55.54133504</v>
      </c>
      <c r="DZ8" s="179">
        <v>59.436256914124812</v>
      </c>
      <c r="EA8" s="179">
        <v>57.125682938216471</v>
      </c>
      <c r="EB8" s="179">
        <v>48.01086044816352</v>
      </c>
      <c r="EC8" s="179">
        <v>48.382010857399997</v>
      </c>
      <c r="ED8" s="179">
        <v>53.137036766499996</v>
      </c>
      <c r="EE8" s="179">
        <v>49.855293343999996</v>
      </c>
      <c r="EF8" s="179">
        <v>50.58515629</v>
      </c>
      <c r="EG8" s="179">
        <v>44.376395714999994</v>
      </c>
      <c r="EH8" s="179">
        <v>37.156277739999993</v>
      </c>
      <c r="EI8" s="179">
        <v>35.958649370000003</v>
      </c>
      <c r="EJ8" s="179">
        <v>28.850089039999997</v>
      </c>
      <c r="EK8" s="179">
        <v>30.023039540000003</v>
      </c>
    </row>
    <row r="9" spans="1:141" ht="13.5" customHeight="1">
      <c r="A9" s="178" t="s">
        <v>158</v>
      </c>
      <c r="B9" s="172"/>
      <c r="C9" s="172"/>
      <c r="D9" s="172"/>
      <c r="E9" s="172"/>
      <c r="F9" s="172"/>
      <c r="G9" s="172"/>
      <c r="H9" s="172">
        <v>0.25122880314573603</v>
      </c>
      <c r="I9" s="172">
        <v>0.25053760137625952</v>
      </c>
      <c r="J9" s="172">
        <v>0.17966637994593265</v>
      </c>
      <c r="K9" s="172">
        <v>0.28382280658638487</v>
      </c>
      <c r="L9" s="172">
        <v>0.25586753502088966</v>
      </c>
      <c r="M9" s="172">
        <v>0.30400589825509955</v>
      </c>
      <c r="N9" s="172">
        <v>0.27104325387072992</v>
      </c>
      <c r="O9" s="172">
        <v>0.34446424182845908</v>
      </c>
      <c r="P9" s="172">
        <v>0.42883693782256083</v>
      </c>
      <c r="Q9" s="172">
        <v>0.36553821577783241</v>
      </c>
      <c r="R9" s="172">
        <v>0.43312238879331533</v>
      </c>
      <c r="S9" s="172">
        <v>0.39656549520766771</v>
      </c>
      <c r="T9" s="172">
        <v>0.45138547554681741</v>
      </c>
      <c r="U9" s="172">
        <v>0.51439235684443352</v>
      </c>
      <c r="V9" s="172">
        <v>0.52686470877365443</v>
      </c>
      <c r="W9" s="172">
        <v>0.5434381912017695</v>
      </c>
      <c r="X9" s="172">
        <v>0.66387625952322438</v>
      </c>
      <c r="Y9" s="172">
        <v>0.79397579257802897</v>
      </c>
      <c r="Z9" s="172">
        <v>1.0183245269107888</v>
      </c>
      <c r="AA9" s="172">
        <v>1.2075141312361759</v>
      </c>
      <c r="AB9" s="172">
        <v>1.4195133939542885</v>
      </c>
      <c r="AC9" s="172">
        <v>1.5757096338166625</v>
      </c>
      <c r="AD9" s="172">
        <v>1.6568567215532071</v>
      </c>
      <c r="AE9" s="172">
        <v>1.7001873924797248</v>
      </c>
      <c r="AF9" s="172">
        <v>1.5475854018186286</v>
      </c>
      <c r="AG9" s="172">
        <v>1.3894845170803638</v>
      </c>
      <c r="AH9" s="172">
        <v>1.5698574588350946</v>
      </c>
      <c r="AI9" s="172">
        <v>1.5951708036372574</v>
      </c>
      <c r="AJ9" s="172">
        <v>3.2963565986728924</v>
      </c>
      <c r="AK9" s="172">
        <v>1.5681678545097075</v>
      </c>
      <c r="AL9" s="172">
        <v>1.4032317522732858</v>
      </c>
      <c r="AM9" s="172">
        <v>1.2363910051609732</v>
      </c>
      <c r="AN9" s="172">
        <v>2.8273224379454414</v>
      </c>
      <c r="AO9" s="172">
        <v>2.9848396411894815</v>
      </c>
      <c r="AP9" s="172">
        <v>3.2175749569918901</v>
      </c>
      <c r="AQ9" s="172">
        <v>3.1589149668223149</v>
      </c>
      <c r="AR9" s="172">
        <v>3.1901572868026542</v>
      </c>
      <c r="AS9" s="172">
        <v>3.3574281150159746</v>
      </c>
      <c r="AT9" s="172">
        <v>2.7943137134431062</v>
      </c>
      <c r="AU9" s="172">
        <v>2.7120607028753994</v>
      </c>
      <c r="AV9" s="172">
        <v>2.4842252396166136</v>
      </c>
      <c r="AW9" s="172">
        <v>2.479002826247235</v>
      </c>
      <c r="AX9" s="172">
        <v>2.1503594249201279</v>
      </c>
      <c r="AY9" s="172">
        <v>1.9004823052347013</v>
      </c>
      <c r="AZ9" s="172">
        <v>1.7913645858933398</v>
      </c>
      <c r="BA9" s="172">
        <v>1.8586876382403539</v>
      </c>
      <c r="BB9" s="172">
        <v>1.756359056279184</v>
      </c>
      <c r="BC9" s="172">
        <v>1.6912171295158516</v>
      </c>
      <c r="BD9" s="172">
        <v>1.6759953305480462</v>
      </c>
      <c r="BE9" s="172">
        <v>1.8286894814450725</v>
      </c>
      <c r="BF9" s="172">
        <v>1.9452721798967805</v>
      </c>
      <c r="BG9" s="172">
        <v>1.8595478004423691</v>
      </c>
      <c r="BH9" s="172">
        <v>2.0489678053575817</v>
      </c>
      <c r="BI9" s="172">
        <v>1.8961200540673384</v>
      </c>
      <c r="BJ9" s="172">
        <v>2.057308306709265</v>
      </c>
      <c r="BK9" s="172">
        <v>2.1547523961661343</v>
      </c>
      <c r="BL9" s="172">
        <v>2.1651204227082821</v>
      </c>
      <c r="BM9" s="172">
        <v>2.0899637503072008</v>
      </c>
      <c r="BN9" s="172">
        <v>4.3081070287539935</v>
      </c>
      <c r="BO9" s="172">
        <v>2.2583405013516833</v>
      </c>
      <c r="BP9" s="172">
        <v>3.0740507495699188</v>
      </c>
      <c r="BQ9" s="172">
        <v>3.831131727697223</v>
      </c>
      <c r="BR9" s="172">
        <v>4.1601898500860166</v>
      </c>
      <c r="BS9" s="172">
        <v>4.8504700172032438</v>
      </c>
      <c r="BT9" s="172">
        <v>4.9190986728926029</v>
      </c>
      <c r="BU9" s="172">
        <v>4.6613572130744654</v>
      </c>
      <c r="BV9" s="172">
        <v>4.3708527893831413</v>
      </c>
      <c r="BW9" s="172">
        <v>4.4807845908085522</v>
      </c>
      <c r="BX9" s="172">
        <v>3.5855861391005162</v>
      </c>
      <c r="BY9" s="172">
        <v>3.1374877119685425</v>
      </c>
      <c r="BZ9" s="172">
        <v>2.955670926517572</v>
      </c>
      <c r="CA9" s="172">
        <v>2.8518677807815189</v>
      </c>
      <c r="CB9" s="172">
        <v>3.2063467682477267</v>
      </c>
      <c r="CC9" s="172">
        <v>2.7762349471614649</v>
      </c>
      <c r="CD9" s="172">
        <v>2.7883847382649298</v>
      </c>
      <c r="CE9" s="172">
        <v>2.6583005652494469</v>
      </c>
      <c r="CF9" s="172">
        <v>2.5003993610223643</v>
      </c>
      <c r="CG9" s="172">
        <v>2.4447192184811994</v>
      </c>
      <c r="CH9" s="172">
        <v>2.3138209633816662</v>
      </c>
      <c r="CI9" s="172">
        <v>2.5191539690341607</v>
      </c>
      <c r="CJ9" s="172">
        <v>2.4484977881543375</v>
      </c>
      <c r="CK9" s="172">
        <v>2.4636888670434995</v>
      </c>
      <c r="CL9" s="172">
        <v>2.5813006881297618</v>
      </c>
      <c r="CM9" s="172">
        <v>2.6005928975178176</v>
      </c>
      <c r="CN9" s="172">
        <v>2.6403753993610222</v>
      </c>
      <c r="CO9" s="172">
        <v>2.6300995330548047</v>
      </c>
      <c r="CP9" s="172">
        <v>2.9206346768247728</v>
      </c>
      <c r="CQ9" s="172">
        <v>2.4819212337183583</v>
      </c>
      <c r="CR9" s="172">
        <v>2.3361544605554192</v>
      </c>
      <c r="CS9" s="172">
        <v>2.2242258540181861</v>
      </c>
      <c r="CT9" s="179">
        <v>2.2058091668714672</v>
      </c>
      <c r="CU9" s="179">
        <v>2.0958620054067341</v>
      </c>
      <c r="CV9" s="179">
        <v>2.6090255591054312</v>
      </c>
      <c r="CW9" s="179">
        <v>2.5147917178667978</v>
      </c>
      <c r="CX9" s="179">
        <v>2.3183368149422461</v>
      </c>
      <c r="CY9" s="179">
        <v>3.2103710985500125</v>
      </c>
      <c r="CZ9" s="179">
        <v>3.194488817891374</v>
      </c>
      <c r="DA9" s="179">
        <v>3.2555142541164908</v>
      </c>
      <c r="DB9" s="179">
        <v>3.4077322437945443</v>
      </c>
      <c r="DC9" s="179">
        <v>3.4553944458097812</v>
      </c>
      <c r="DD9" s="179">
        <v>3.610991644138609</v>
      </c>
      <c r="DE9" s="179">
        <v>3.7768647087736547</v>
      </c>
      <c r="DF9" s="179">
        <v>3.7225208896534774</v>
      </c>
      <c r="DG9" s="179">
        <v>3.5988418530351436</v>
      </c>
      <c r="DH9" s="179">
        <v>2.8271073973949372</v>
      </c>
      <c r="DI9" s="179">
        <v>2.4466853035143767</v>
      </c>
      <c r="DJ9" s="179">
        <v>2.4466853035143767</v>
      </c>
      <c r="DK9" s="179">
        <v>2.6185180634062419</v>
      </c>
      <c r="DL9" s="179">
        <v>2.7596768247726713</v>
      </c>
      <c r="DM9" s="179">
        <v>2.8203028999754238</v>
      </c>
      <c r="DN9" s="179">
        <v>3.8636796510199067</v>
      </c>
      <c r="DO9" s="179">
        <v>3.8960859801090795</v>
      </c>
      <c r="DP9" s="179">
        <v>4.4317292268206616</v>
      </c>
      <c r="DQ9" s="179">
        <v>3.3622492592826072</v>
      </c>
      <c r="DR9" s="179">
        <v>3.2590777280463969</v>
      </c>
      <c r="DS9" s="179">
        <v>3.3228585600000002</v>
      </c>
      <c r="DT9" s="179">
        <v>3.3338188799999999</v>
      </c>
      <c r="DU9" s="179">
        <v>3.18216192</v>
      </c>
      <c r="DV9" s="179">
        <v>3.5223774600000008</v>
      </c>
      <c r="DW9" s="179">
        <v>3.99447888</v>
      </c>
      <c r="DX9" s="179">
        <v>3.8633396187687499</v>
      </c>
      <c r="DY9" s="179">
        <v>3.9258688500000001</v>
      </c>
      <c r="DZ9" s="179">
        <v>4.0125205007084404</v>
      </c>
      <c r="EA9" s="179">
        <v>4.1237177005786947</v>
      </c>
      <c r="EB9" s="179">
        <v>3.8008289577328496</v>
      </c>
      <c r="EC9" s="179">
        <v>3.9680223023999996</v>
      </c>
      <c r="ED9" s="179">
        <v>4.5112591500000008</v>
      </c>
      <c r="EE9" s="179">
        <v>4.9008989000000005</v>
      </c>
      <c r="EF9" s="179">
        <v>5.0025636499999999</v>
      </c>
      <c r="EG9" s="179">
        <v>4.4419449499999999</v>
      </c>
      <c r="EH9" s="179">
        <v>4.8343169400000008</v>
      </c>
      <c r="EI9" s="179">
        <v>4.9441227500000009</v>
      </c>
      <c r="EJ9" s="179">
        <v>4.7806630500000002</v>
      </c>
      <c r="EK9" s="179">
        <v>5.4709515399999997</v>
      </c>
    </row>
    <row r="10" spans="1:141" ht="13.5" customHeight="1">
      <c r="A10" s="180"/>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c r="CN10" s="172"/>
      <c r="CO10" s="172"/>
      <c r="CP10" s="172"/>
      <c r="CQ10" s="172"/>
      <c r="CR10" s="172"/>
      <c r="CS10" s="172"/>
      <c r="CT10" s="179"/>
      <c r="CU10" s="179"/>
      <c r="CV10" s="179"/>
      <c r="CW10" s="179"/>
      <c r="CX10" s="179"/>
      <c r="CY10" s="179"/>
      <c r="CZ10" s="179"/>
      <c r="DA10" s="179"/>
      <c r="DB10" s="179"/>
      <c r="DC10" s="179"/>
      <c r="DD10" s="179"/>
      <c r="DE10" s="179"/>
      <c r="DF10" s="179"/>
      <c r="DG10" s="179"/>
      <c r="DH10" s="179"/>
      <c r="DI10" s="179"/>
      <c r="DJ10" s="179"/>
      <c r="DK10" s="179"/>
      <c r="DL10" s="179"/>
      <c r="DM10" s="179"/>
      <c r="DN10" s="179"/>
      <c r="DO10" s="179"/>
      <c r="DP10" s="179"/>
      <c r="DQ10" s="179"/>
      <c r="DR10" s="179"/>
      <c r="DS10" s="179"/>
      <c r="DT10" s="179"/>
      <c r="DU10" s="179"/>
      <c r="DV10" s="179"/>
      <c r="DW10" s="179"/>
      <c r="DX10" s="179"/>
      <c r="DY10" s="179"/>
      <c r="DZ10" s="179"/>
      <c r="EA10" s="179"/>
      <c r="EB10" s="179"/>
      <c r="EC10" s="179"/>
      <c r="ED10" s="179"/>
      <c r="EE10" s="179"/>
      <c r="EF10" s="179"/>
      <c r="EG10" s="179"/>
      <c r="EH10" s="179"/>
      <c r="EI10" s="179"/>
      <c r="EJ10" s="179"/>
      <c r="EK10" s="179"/>
    </row>
    <row r="11" spans="1:141" ht="13.5" customHeight="1">
      <c r="A11" s="176" t="s">
        <v>61</v>
      </c>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79"/>
      <c r="CU11" s="179"/>
      <c r="CV11" s="179"/>
      <c r="CW11" s="179"/>
      <c r="CX11" s="179"/>
      <c r="CY11" s="179"/>
      <c r="CZ11" s="179"/>
      <c r="DA11" s="179"/>
      <c r="DB11" s="179"/>
      <c r="DC11" s="179"/>
      <c r="DD11" s="179"/>
      <c r="DE11" s="179"/>
      <c r="DF11" s="179"/>
      <c r="DG11" s="179"/>
      <c r="DH11" s="179"/>
      <c r="DI11" s="177">
        <v>1.9183462294614602E-2</v>
      </c>
      <c r="DJ11" s="177">
        <v>1.8828195236084994E-2</v>
      </c>
      <c r="DK11" s="177">
        <v>1.8475557151926416E-2</v>
      </c>
      <c r="DL11" s="177">
        <v>2.0113199135916342E-2</v>
      </c>
      <c r="DM11" s="177">
        <v>1.5154614161142485E-2</v>
      </c>
      <c r="DN11" s="177">
        <v>1.3454701266870718E-2</v>
      </c>
      <c r="DO11" s="177">
        <v>3.0588051556206352E-3</v>
      </c>
      <c r="DP11" s="177">
        <v>1.8310305236490928E-3</v>
      </c>
      <c r="DQ11" s="177">
        <v>4.8504399331909565E-4</v>
      </c>
      <c r="DR11" s="177">
        <v>2.0364661218447129E-3</v>
      </c>
      <c r="DS11" s="177">
        <v>4.8589525E-4</v>
      </c>
      <c r="DT11" s="177">
        <v>0.48402201331</v>
      </c>
      <c r="DU11" s="177">
        <v>0.90543748989999995</v>
      </c>
      <c r="DV11" s="177">
        <v>2.2831855747200001</v>
      </c>
      <c r="DW11" s="177">
        <v>10.133655738890001</v>
      </c>
      <c r="DX11" s="177">
        <v>20.055836867453479</v>
      </c>
      <c r="DY11" s="177">
        <v>24.749554575360005</v>
      </c>
      <c r="DZ11" s="177">
        <v>28.07037531237216</v>
      </c>
      <c r="EA11" s="177">
        <v>16.850043390004373</v>
      </c>
      <c r="EB11" s="177">
        <v>13.846891591006699</v>
      </c>
      <c r="EC11" s="177">
        <v>15.708466646340931</v>
      </c>
      <c r="ED11" s="177">
        <v>5.8662003931566788</v>
      </c>
      <c r="EE11" s="177">
        <v>3.9855056969761882</v>
      </c>
      <c r="EF11" s="177">
        <v>4.0374276855975513E-2</v>
      </c>
      <c r="EG11" s="177">
        <v>11.729164251219537</v>
      </c>
      <c r="EH11" s="177">
        <v>10.494588679223131</v>
      </c>
      <c r="EI11" s="177">
        <v>9.6241243299780397</v>
      </c>
      <c r="EJ11" s="177">
        <v>10.127605169473844</v>
      </c>
      <c r="EK11" s="177">
        <v>10.25795473894979</v>
      </c>
    </row>
    <row r="12" spans="1:141" ht="13.5" customHeight="1">
      <c r="A12" s="178" t="s">
        <v>198</v>
      </c>
      <c r="B12" s="172"/>
      <c r="C12" s="172"/>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9"/>
      <c r="CU12" s="179"/>
      <c r="CV12" s="179"/>
      <c r="CW12" s="179"/>
      <c r="CX12" s="179"/>
      <c r="CY12" s="179"/>
      <c r="CZ12" s="179"/>
      <c r="DA12" s="179"/>
      <c r="DB12" s="179"/>
      <c r="DC12" s="179"/>
      <c r="DD12" s="179"/>
      <c r="DE12" s="179"/>
      <c r="DF12" s="179"/>
      <c r="DG12" s="179"/>
      <c r="DH12" s="179"/>
      <c r="DI12" s="179">
        <v>1.7867087019260933E-2</v>
      </c>
      <c r="DJ12" s="179">
        <v>1.8307610264132003E-2</v>
      </c>
      <c r="DK12" s="179">
        <v>1.824330259112868E-2</v>
      </c>
      <c r="DL12" s="179">
        <v>1.8313884183449401E-2</v>
      </c>
      <c r="DM12" s="179">
        <v>1.4724888637932115E-2</v>
      </c>
      <c r="DN12" s="179">
        <v>1.3080431645649038E-2</v>
      </c>
      <c r="DO12" s="179">
        <v>2.6065406540654065E-3</v>
      </c>
      <c r="DP12" s="179">
        <v>1.8304530453045306E-3</v>
      </c>
      <c r="DQ12" s="179">
        <v>4.8497556266216134E-4</v>
      </c>
      <c r="DR12" s="179">
        <v>8.5947022265130037E-4</v>
      </c>
      <c r="DS12" s="179">
        <v>3.7686600000000001E-4</v>
      </c>
      <c r="DT12" s="179">
        <v>0.48365489931</v>
      </c>
      <c r="DU12" s="179">
        <v>0.87896890875</v>
      </c>
      <c r="DV12" s="179">
        <v>2.2826518176000001</v>
      </c>
      <c r="DW12" s="179">
        <v>2.7472928510000001</v>
      </c>
      <c r="DX12" s="179">
        <v>1.6103959173420925</v>
      </c>
      <c r="DY12" s="179">
        <v>1.8377850064000001</v>
      </c>
      <c r="DZ12" s="179">
        <v>1.6000148962710807</v>
      </c>
      <c r="EA12" s="179">
        <v>3.2356552344222074</v>
      </c>
      <c r="EB12" s="179">
        <v>2.652292084512081</v>
      </c>
      <c r="EC12" s="179">
        <v>1.7625094214854817</v>
      </c>
      <c r="ED12" s="179">
        <v>1.5234790604875377</v>
      </c>
      <c r="EE12" s="179">
        <v>0.99460158046636027</v>
      </c>
      <c r="EF12" s="179">
        <v>3.9746027957216448E-2</v>
      </c>
      <c r="EG12" s="179">
        <v>1.8255974207729544</v>
      </c>
      <c r="EH12" s="179">
        <v>0.91012363583926825</v>
      </c>
      <c r="EI12" s="179">
        <v>0.91398959150691661</v>
      </c>
      <c r="EJ12" s="179">
        <v>2.0297918861424251</v>
      </c>
      <c r="EK12" s="179">
        <v>1.9892270494229634</v>
      </c>
    </row>
    <row r="13" spans="1:141" ht="13.5" customHeight="1">
      <c r="A13" s="178" t="s">
        <v>199</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9"/>
      <c r="CU13" s="179"/>
      <c r="CV13" s="179"/>
      <c r="CW13" s="179"/>
      <c r="CX13" s="179"/>
      <c r="CY13" s="179"/>
      <c r="CZ13" s="179"/>
      <c r="DA13" s="179"/>
      <c r="DB13" s="179"/>
      <c r="DC13" s="179"/>
      <c r="DD13" s="179"/>
      <c r="DE13" s="179"/>
      <c r="DF13" s="179"/>
      <c r="DG13" s="179"/>
      <c r="DH13" s="179"/>
      <c r="DI13" s="179">
        <v>1.2550579983814404E-3</v>
      </c>
      <c r="DJ13" s="179">
        <v>4.5859185325060694E-4</v>
      </c>
      <c r="DK13" s="179">
        <v>1.5061595180289542E-4</v>
      </c>
      <c r="DL13" s="179">
        <v>7.4228936246740395E-5</v>
      </c>
      <c r="DM13" s="179">
        <v>7.5307975901447709E-5</v>
      </c>
      <c r="DN13" s="179">
        <v>2.6975991367682761E-4</v>
      </c>
      <c r="DO13" s="179">
        <v>1.5550479671082689E-4</v>
      </c>
      <c r="DP13" s="179">
        <v>0</v>
      </c>
      <c r="DQ13" s="179">
        <v>6.8430656934306559E-8</v>
      </c>
      <c r="DR13" s="179">
        <v>6.556569343065693E-4</v>
      </c>
      <c r="DS13" s="179">
        <v>1.0902924999999999E-4</v>
      </c>
      <c r="DT13" s="179">
        <v>3.6711399999999998E-4</v>
      </c>
      <c r="DU13" s="179">
        <v>2.646858115E-2</v>
      </c>
      <c r="DV13" s="179">
        <v>5.3375712000000011E-4</v>
      </c>
      <c r="DW13" s="179">
        <v>7.3859641776800009</v>
      </c>
      <c r="DX13" s="179">
        <v>18.44538528192853</v>
      </c>
      <c r="DY13" s="179">
        <v>22.910359254200003</v>
      </c>
      <c r="DZ13" s="179">
        <v>26.470041158882466</v>
      </c>
      <c r="EA13" s="179">
        <v>13.613103238700972</v>
      </c>
      <c r="EB13" s="179">
        <v>11.19459388378913</v>
      </c>
      <c r="EC13" s="179">
        <v>13.945957224855448</v>
      </c>
      <c r="ED13" s="179">
        <v>4.3411416715332356</v>
      </c>
      <c r="EE13" s="179">
        <v>2.9905979481043605</v>
      </c>
      <c r="EF13" s="179">
        <v>8.7284840508148795E-6</v>
      </c>
      <c r="EG13" s="179">
        <v>9.9032609166400025</v>
      </c>
      <c r="EH13" s="179">
        <v>9.582633238245748</v>
      </c>
      <c r="EI13" s="179">
        <v>8.7095245149193499</v>
      </c>
      <c r="EJ13" s="179">
        <v>8.0956752066722597</v>
      </c>
      <c r="EK13" s="179">
        <v>8.2657330966322213</v>
      </c>
    </row>
    <row r="14" spans="1:141" ht="13.5" customHeight="1">
      <c r="A14" s="178" t="s">
        <v>158</v>
      </c>
      <c r="B14" s="172"/>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9"/>
      <c r="CU14" s="179"/>
      <c r="CV14" s="179"/>
      <c r="CW14" s="179"/>
      <c r="CX14" s="179"/>
      <c r="CY14" s="179"/>
      <c r="CZ14" s="179"/>
      <c r="DA14" s="179"/>
      <c r="DB14" s="179"/>
      <c r="DC14" s="179"/>
      <c r="DD14" s="179"/>
      <c r="DE14" s="179"/>
      <c r="DF14" s="179"/>
      <c r="DG14" s="179"/>
      <c r="DH14" s="179"/>
      <c r="DI14" s="179">
        <v>6.1317276972229043E-5</v>
      </c>
      <c r="DJ14" s="179">
        <v>6.1993118702383874E-5</v>
      </c>
      <c r="DK14" s="179">
        <v>8.1638608994839034E-5</v>
      </c>
      <c r="DL14" s="179">
        <v>1.7250860162202014E-3</v>
      </c>
      <c r="DM14" s="179">
        <v>3.544175473089211E-4</v>
      </c>
      <c r="DN14" s="179">
        <v>1.0450970754485131E-4</v>
      </c>
      <c r="DO14" s="179">
        <v>2.9675970484440166E-4</v>
      </c>
      <c r="DP14" s="179">
        <v>5.7747834456207887E-7</v>
      </c>
      <c r="DQ14" s="179">
        <v>0</v>
      </c>
      <c r="DR14" s="179">
        <v>5.2133896488684348E-4</v>
      </c>
      <c r="DS14" s="179">
        <v>0</v>
      </c>
      <c r="DT14" s="179">
        <v>0</v>
      </c>
      <c r="DU14" s="179">
        <v>0</v>
      </c>
      <c r="DV14" s="179">
        <v>0</v>
      </c>
      <c r="DW14" s="179">
        <v>3.9871020999999996E-4</v>
      </c>
      <c r="DX14" s="179">
        <v>5.5668182855606649E-5</v>
      </c>
      <c r="DY14" s="179">
        <v>1.4103147599999998E-3</v>
      </c>
      <c r="DZ14" s="179">
        <v>3.1925721861416744E-4</v>
      </c>
      <c r="EA14" s="179">
        <v>1.2849168811942013E-3</v>
      </c>
      <c r="EB14" s="179">
        <v>5.6227054863657185E-6</v>
      </c>
      <c r="EC14" s="179">
        <v>0</v>
      </c>
      <c r="ED14" s="179">
        <v>1.5796611359053213E-3</v>
      </c>
      <c r="EE14" s="179">
        <v>3.0616840546753964E-4</v>
      </c>
      <c r="EF14" s="179">
        <v>6.1952041470825572E-4</v>
      </c>
      <c r="EG14" s="179">
        <v>3.0591380658046517E-4</v>
      </c>
      <c r="EH14" s="179">
        <v>1.8318051381152666E-3</v>
      </c>
      <c r="EI14" s="179">
        <v>6.1022355177329471E-4</v>
      </c>
      <c r="EJ14" s="179">
        <v>2.1380766591595187E-3</v>
      </c>
      <c r="EK14" s="179">
        <v>2.9945928946057028E-3</v>
      </c>
    </row>
    <row r="15" spans="1:141" ht="13.5" customHeight="1">
      <c r="A15" s="180"/>
      <c r="B15" s="172"/>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9"/>
      <c r="CU15" s="179"/>
      <c r="CV15" s="179"/>
      <c r="CW15" s="179"/>
      <c r="CX15" s="179"/>
      <c r="CY15" s="179"/>
      <c r="CZ15" s="179"/>
      <c r="DA15" s="179"/>
      <c r="DB15" s="179"/>
      <c r="DC15" s="179"/>
      <c r="DD15" s="179"/>
      <c r="DE15" s="179"/>
      <c r="DF15" s="179"/>
      <c r="DG15" s="179"/>
      <c r="DH15" s="179"/>
      <c r="DI15" s="179"/>
      <c r="DJ15" s="179"/>
      <c r="DK15" s="179"/>
      <c r="DL15" s="179"/>
      <c r="DM15" s="179"/>
      <c r="DN15" s="179"/>
      <c r="DO15" s="179"/>
      <c r="DP15" s="179"/>
      <c r="DQ15" s="179"/>
      <c r="DR15" s="179"/>
      <c r="DS15" s="179"/>
      <c r="DT15" s="179"/>
      <c r="DU15" s="179"/>
      <c r="DV15" s="179"/>
      <c r="DW15" s="179"/>
      <c r="DX15" s="179"/>
      <c r="DY15" s="179"/>
      <c r="DZ15" s="179"/>
      <c r="EA15" s="179"/>
      <c r="EB15" s="179"/>
      <c r="EC15" s="179"/>
      <c r="ED15" s="179"/>
      <c r="EE15" s="179"/>
      <c r="EF15" s="179"/>
      <c r="EG15" s="179"/>
      <c r="EH15" s="179"/>
      <c r="EI15" s="179"/>
      <c r="EJ15" s="179"/>
      <c r="EK15" s="179"/>
    </row>
    <row r="16" spans="1:141" ht="13.5" customHeight="1">
      <c r="A16" s="176" t="s">
        <v>63</v>
      </c>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79"/>
      <c r="CU16" s="179"/>
      <c r="CV16" s="179"/>
      <c r="CW16" s="179"/>
      <c r="CX16" s="179"/>
      <c r="CY16" s="179"/>
      <c r="CZ16" s="179"/>
      <c r="DA16" s="179"/>
      <c r="DB16" s="179"/>
      <c r="DC16" s="179"/>
      <c r="DD16" s="179"/>
      <c r="DE16" s="179"/>
      <c r="DF16" s="179"/>
      <c r="DG16" s="179"/>
      <c r="DH16" s="179"/>
      <c r="DI16" s="177">
        <v>15.237095039172914</v>
      </c>
      <c r="DJ16" s="177">
        <v>10.528167208257731</v>
      </c>
      <c r="DK16" s="177">
        <v>19.117385030428508</v>
      </c>
      <c r="DL16" s="177">
        <v>24.146293995859217</v>
      </c>
      <c r="DM16" s="177">
        <v>24.708076102641321</v>
      </c>
      <c r="DN16" s="177">
        <v>32.737875650919129</v>
      </c>
      <c r="DO16" s="177">
        <v>42.707378001921228</v>
      </c>
      <c r="DP16" s="177">
        <v>50.897662504002554</v>
      </c>
      <c r="DQ16" s="177">
        <v>40.20284242409047</v>
      </c>
      <c r="DR16" s="177">
        <v>33.326672475430115</v>
      </c>
      <c r="DS16" s="177">
        <v>50.618046439999993</v>
      </c>
      <c r="DT16" s="177">
        <v>48.484375581199998</v>
      </c>
      <c r="DU16" s="177">
        <v>56.854357039999996</v>
      </c>
      <c r="DV16" s="177">
        <v>61.022006229599995</v>
      </c>
      <c r="DW16" s="177">
        <v>69.462344207200005</v>
      </c>
      <c r="DX16" s="177">
        <v>60.13175694374479</v>
      </c>
      <c r="DY16" s="177">
        <v>73.451554079420006</v>
      </c>
      <c r="DZ16" s="177">
        <v>85.237387596918069</v>
      </c>
      <c r="EA16" s="177">
        <v>63.671627580721676</v>
      </c>
      <c r="EB16" s="177">
        <v>78.510382093603837</v>
      </c>
      <c r="EC16" s="177">
        <v>65.14269245763208</v>
      </c>
      <c r="ED16" s="177">
        <v>75.293930008997989</v>
      </c>
      <c r="EE16" s="177">
        <v>67.683362717557628</v>
      </c>
      <c r="EF16" s="177">
        <v>69.734578503542338</v>
      </c>
      <c r="EG16" s="177">
        <v>66.234891931370413</v>
      </c>
      <c r="EH16" s="177">
        <v>54.93634389334121</v>
      </c>
      <c r="EI16" s="177">
        <v>43.056289411757206</v>
      </c>
      <c r="EJ16" s="177">
        <v>37.841341212273221</v>
      </c>
      <c r="EK16" s="177">
        <v>36.679406076026069</v>
      </c>
    </row>
    <row r="17" spans="1:141" ht="13.5" customHeight="1">
      <c r="A17" s="178" t="s">
        <v>198</v>
      </c>
      <c r="B17" s="172"/>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9"/>
      <c r="CU17" s="179"/>
      <c r="CV17" s="179"/>
      <c r="CW17" s="179"/>
      <c r="CX17" s="179"/>
      <c r="CY17" s="179"/>
      <c r="CZ17" s="179"/>
      <c r="DA17" s="179"/>
      <c r="DB17" s="179"/>
      <c r="DC17" s="179"/>
      <c r="DD17" s="179"/>
      <c r="DE17" s="179"/>
      <c r="DF17" s="179"/>
      <c r="DG17" s="179"/>
      <c r="DH17" s="179"/>
      <c r="DI17" s="179">
        <v>15.237091442374064</v>
      </c>
      <c r="DJ17" s="179">
        <v>10.526413768818832</v>
      </c>
      <c r="DK17" s="179">
        <v>19.117385030428508</v>
      </c>
      <c r="DL17" s="179">
        <v>24.146293995859217</v>
      </c>
      <c r="DM17" s="179">
        <v>24.708076102641321</v>
      </c>
      <c r="DN17" s="179">
        <v>32.737875650919129</v>
      </c>
      <c r="DO17" s="179">
        <v>42.707378001921228</v>
      </c>
      <c r="DP17" s="179">
        <v>50.897662504002554</v>
      </c>
      <c r="DQ17" s="179">
        <v>40.202539960586819</v>
      </c>
      <c r="DR17" s="179">
        <v>33.32659764146517</v>
      </c>
      <c r="DS17" s="179">
        <v>50.618046439999993</v>
      </c>
      <c r="DT17" s="179">
        <v>48.484375581199998</v>
      </c>
      <c r="DU17" s="179">
        <v>56.854357039999996</v>
      </c>
      <c r="DV17" s="179">
        <v>61.022006229599995</v>
      </c>
      <c r="DW17" s="179">
        <v>69.462344207200005</v>
      </c>
      <c r="DX17" s="179">
        <v>60.13175694374479</v>
      </c>
      <c r="DY17" s="179">
        <v>73.451542734900002</v>
      </c>
      <c r="DZ17" s="179">
        <v>85.237048699181216</v>
      </c>
      <c r="EA17" s="179">
        <v>63.671627580721676</v>
      </c>
      <c r="EB17" s="179">
        <v>78.510314312163445</v>
      </c>
      <c r="EC17" s="179">
        <v>63.546661001942027</v>
      </c>
      <c r="ED17" s="179">
        <v>75.293930008997989</v>
      </c>
      <c r="EE17" s="179">
        <v>67.490984119334058</v>
      </c>
      <c r="EF17" s="179">
        <v>69.734578503542338</v>
      </c>
      <c r="EG17" s="179">
        <v>66.234891931370413</v>
      </c>
      <c r="EH17" s="179">
        <v>54.458363885763674</v>
      </c>
      <c r="EI17" s="179">
        <v>42.116820367788364</v>
      </c>
      <c r="EJ17" s="179">
        <v>37.841341212273221</v>
      </c>
      <c r="EK17" s="179">
        <v>35.746408715952526</v>
      </c>
    </row>
    <row r="18" spans="1:141" ht="13.5" customHeight="1">
      <c r="A18" s="178" t="s">
        <v>199</v>
      </c>
      <c r="B18" s="172"/>
      <c r="C18" s="172"/>
      <c r="D18" s="172"/>
      <c r="E18" s="172"/>
      <c r="F18" s="172"/>
      <c r="G18" s="172"/>
      <c r="H18" s="172"/>
      <c r="I18" s="172"/>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9"/>
      <c r="CU18" s="179"/>
      <c r="CV18" s="179"/>
      <c r="CW18" s="179"/>
      <c r="CX18" s="179"/>
      <c r="CY18" s="179"/>
      <c r="CZ18" s="179"/>
      <c r="DA18" s="179"/>
      <c r="DB18" s="179"/>
      <c r="DC18" s="179"/>
      <c r="DD18" s="179"/>
      <c r="DE18" s="179"/>
      <c r="DF18" s="179"/>
      <c r="DG18" s="179"/>
      <c r="DH18" s="179"/>
      <c r="DI18" s="179">
        <v>3.5967988490243683E-6</v>
      </c>
      <c r="DJ18" s="179">
        <v>1.7534394388993794E-3</v>
      </c>
      <c r="DK18" s="179">
        <v>0</v>
      </c>
      <c r="DL18" s="179">
        <v>0</v>
      </c>
      <c r="DM18" s="179">
        <v>0</v>
      </c>
      <c r="DN18" s="179">
        <v>0</v>
      </c>
      <c r="DO18" s="179">
        <v>0</v>
      </c>
      <c r="DP18" s="179">
        <v>0</v>
      </c>
      <c r="DQ18" s="179">
        <v>3.0246350364963501E-4</v>
      </c>
      <c r="DR18" s="179">
        <v>0</v>
      </c>
      <c r="DS18" s="179">
        <v>0</v>
      </c>
      <c r="DT18" s="179">
        <v>0</v>
      </c>
      <c r="DU18" s="179">
        <v>0</v>
      </c>
      <c r="DV18" s="179">
        <v>0</v>
      </c>
      <c r="DW18" s="179">
        <v>0</v>
      </c>
      <c r="DX18" s="179">
        <v>0</v>
      </c>
      <c r="DY18" s="179">
        <v>1.1344520000000001E-5</v>
      </c>
      <c r="DZ18" s="179">
        <v>3.3889773685582007E-4</v>
      </c>
      <c r="EA18" s="179">
        <v>0</v>
      </c>
      <c r="EB18" s="179">
        <v>6.7781440393063766E-5</v>
      </c>
      <c r="EC18" s="179">
        <v>1.5960314556900599</v>
      </c>
      <c r="ED18" s="179">
        <v>0</v>
      </c>
      <c r="EE18" s="179">
        <v>0.19237859822357181</v>
      </c>
      <c r="EF18" s="179">
        <v>0</v>
      </c>
      <c r="EG18" s="179">
        <v>0</v>
      </c>
      <c r="EH18" s="179">
        <v>0.47798000757753228</v>
      </c>
      <c r="EI18" s="179">
        <v>0.93946904396884467</v>
      </c>
      <c r="EJ18" s="179">
        <v>0</v>
      </c>
      <c r="EK18" s="179">
        <v>0.93299736007354273</v>
      </c>
    </row>
    <row r="19" spans="1:141" ht="13.5" customHeight="1">
      <c r="A19" s="178" t="s">
        <v>158</v>
      </c>
      <c r="B19" s="172"/>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9"/>
      <c r="CU19" s="179"/>
      <c r="CV19" s="179"/>
      <c r="CW19" s="179"/>
      <c r="CX19" s="179"/>
      <c r="CY19" s="179"/>
      <c r="CZ19" s="179"/>
      <c r="DA19" s="179"/>
      <c r="DB19" s="179"/>
      <c r="DC19" s="179"/>
      <c r="DD19" s="179"/>
      <c r="DE19" s="179"/>
      <c r="DF19" s="179"/>
      <c r="DG19" s="179"/>
      <c r="DH19" s="179"/>
      <c r="DI19" s="179">
        <v>0</v>
      </c>
      <c r="DJ19" s="179">
        <v>0</v>
      </c>
      <c r="DK19" s="179">
        <v>0</v>
      </c>
      <c r="DL19" s="179">
        <v>0</v>
      </c>
      <c r="DM19" s="179">
        <v>0</v>
      </c>
      <c r="DN19" s="179">
        <v>0</v>
      </c>
      <c r="DO19" s="179">
        <v>0</v>
      </c>
      <c r="DP19" s="179">
        <v>0</v>
      </c>
      <c r="DQ19" s="179">
        <v>0</v>
      </c>
      <c r="DR19" s="179">
        <v>7.4833964944840184E-5</v>
      </c>
      <c r="DS19" s="179">
        <v>0</v>
      </c>
      <c r="DT19" s="179">
        <v>0</v>
      </c>
      <c r="DU19" s="179">
        <v>0</v>
      </c>
      <c r="DV19" s="179">
        <v>0</v>
      </c>
      <c r="DW19" s="179">
        <v>0</v>
      </c>
      <c r="DX19" s="179">
        <v>0</v>
      </c>
      <c r="DY19" s="179">
        <v>0</v>
      </c>
      <c r="DZ19" s="179">
        <v>0</v>
      </c>
      <c r="EA19" s="179">
        <v>0</v>
      </c>
      <c r="EB19" s="179">
        <v>0</v>
      </c>
      <c r="EC19" s="179">
        <v>0</v>
      </c>
      <c r="ED19" s="179">
        <v>0</v>
      </c>
      <c r="EE19" s="179">
        <v>0</v>
      </c>
      <c r="EF19" s="179">
        <v>0</v>
      </c>
      <c r="EG19" s="179">
        <v>0</v>
      </c>
      <c r="EH19" s="179">
        <v>0</v>
      </c>
      <c r="EI19" s="179">
        <v>0</v>
      </c>
      <c r="EJ19" s="179">
        <v>0</v>
      </c>
      <c r="EK19" s="179">
        <v>0</v>
      </c>
    </row>
    <row r="20" spans="1:141" ht="13.5" customHeight="1">
      <c r="A20" s="180"/>
      <c r="B20" s="172"/>
      <c r="C20" s="172"/>
      <c r="D20" s="172"/>
      <c r="E20" s="172"/>
      <c r="F20" s="172"/>
      <c r="G20" s="172"/>
      <c r="H20" s="172"/>
      <c r="I20" s="172"/>
      <c r="J20" s="172"/>
      <c r="K20" s="172"/>
      <c r="L20" s="172"/>
      <c r="M20" s="172"/>
      <c r="N20" s="172"/>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row>
    <row r="21" spans="1:141" ht="13.5" customHeight="1">
      <c r="A21" s="176" t="s">
        <v>200</v>
      </c>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9"/>
      <c r="CU21" s="179"/>
      <c r="CV21" s="179"/>
      <c r="CW21" s="179"/>
      <c r="CX21" s="179"/>
      <c r="CY21" s="179"/>
      <c r="CZ21" s="179"/>
      <c r="DA21" s="179"/>
      <c r="DB21" s="179"/>
      <c r="DC21" s="179"/>
      <c r="DD21" s="179"/>
      <c r="DE21" s="179"/>
      <c r="DF21" s="179"/>
      <c r="DG21" s="179"/>
      <c r="DH21" s="179"/>
      <c r="DI21" s="166"/>
      <c r="DJ21" s="166"/>
      <c r="DK21" s="166"/>
      <c r="DL21" s="166"/>
      <c r="DM21" s="166">
        <v>-0.212142727992088</v>
      </c>
      <c r="DN21" s="166">
        <v>-9.9041770675298935</v>
      </c>
      <c r="DO21" s="166">
        <v>2.9567165774326165</v>
      </c>
      <c r="DP21" s="166">
        <v>6.8262812151667474</v>
      </c>
      <c r="DQ21" s="166">
        <v>1.9608190291970766</v>
      </c>
      <c r="DR21" s="166">
        <v>-2.6099219635036395</v>
      </c>
      <c r="DS21" s="166">
        <v>-7.0713737482007346</v>
      </c>
      <c r="DT21" s="166">
        <v>-3.9651653300000027</v>
      </c>
      <c r="DU21" s="166">
        <v>-11.660514969999998</v>
      </c>
      <c r="DV21" s="166">
        <v>11.751750419999993</v>
      </c>
      <c r="DW21" s="166">
        <v>-5.7929249519999981</v>
      </c>
      <c r="DX21" s="166">
        <v>2.5205927747952988</v>
      </c>
      <c r="DY21" s="166">
        <v>-6.0436412200000014</v>
      </c>
      <c r="DZ21" s="166">
        <v>7.4553780640781584</v>
      </c>
      <c r="EA21" s="166">
        <v>3.9421102402347099</v>
      </c>
      <c r="EB21" s="166">
        <v>-23.873751750551826</v>
      </c>
      <c r="EC21" s="166">
        <v>3.421789112361977</v>
      </c>
      <c r="ED21" s="166">
        <v>11.127299122113609</v>
      </c>
      <c r="EE21" s="166">
        <v>3.7673124920257557</v>
      </c>
      <c r="EF21" s="166">
        <v>-11.944353113603476</v>
      </c>
      <c r="EG21" s="166">
        <v>3.1674548196780354</v>
      </c>
      <c r="EH21" s="166">
        <v>-3.0144663366713917</v>
      </c>
      <c r="EI21" s="166">
        <v>-8.4696559548966235</v>
      </c>
      <c r="EJ21" s="166">
        <v>-6.8401527003206652</v>
      </c>
      <c r="EK21" s="166">
        <v>-4.5603333453732349</v>
      </c>
    </row>
    <row r="22" spans="1:141" ht="13.5" customHeight="1">
      <c r="A22" s="180"/>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9"/>
      <c r="CU22" s="179"/>
      <c r="CV22" s="179"/>
      <c r="CW22" s="179"/>
      <c r="CX22" s="179"/>
      <c r="CY22" s="179"/>
      <c r="CZ22" s="179"/>
      <c r="DA22" s="179"/>
      <c r="DB22" s="179"/>
      <c r="DC22" s="179"/>
      <c r="DD22" s="179"/>
      <c r="DE22" s="179"/>
      <c r="DF22" s="179"/>
      <c r="DG22" s="179"/>
      <c r="DH22" s="179"/>
      <c r="DI22" s="179"/>
      <c r="DJ22" s="179"/>
      <c r="DK22" s="179"/>
      <c r="DL22" s="179"/>
      <c r="DM22" s="179"/>
      <c r="DN22" s="179"/>
      <c r="DO22" s="179"/>
      <c r="DP22" s="179"/>
      <c r="DQ22" s="179"/>
      <c r="DR22" s="179"/>
      <c r="DS22" s="179"/>
      <c r="DT22" s="179"/>
      <c r="DU22" s="179"/>
      <c r="DV22" s="179"/>
      <c r="DW22" s="179"/>
      <c r="DX22" s="179"/>
      <c r="DY22" s="179"/>
      <c r="DZ22" s="179"/>
      <c r="EA22" s="179"/>
      <c r="EB22" s="179"/>
      <c r="EC22" s="179"/>
      <c r="ED22" s="179"/>
      <c r="EE22" s="179"/>
      <c r="EF22" s="179"/>
      <c r="EG22" s="179"/>
      <c r="EH22" s="179"/>
      <c r="EI22" s="179"/>
      <c r="EJ22" s="179"/>
      <c r="EK22" s="179"/>
    </row>
    <row r="23" spans="1:141" ht="13.5" customHeight="1">
      <c r="A23" s="182" t="s">
        <v>201</v>
      </c>
      <c r="B23" s="172"/>
      <c r="C23" s="172"/>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9"/>
      <c r="CU23" s="179"/>
      <c r="CV23" s="179"/>
      <c r="CW23" s="179"/>
      <c r="CX23" s="179"/>
      <c r="CY23" s="179"/>
      <c r="CZ23" s="179"/>
      <c r="DA23" s="179"/>
      <c r="DB23" s="179"/>
      <c r="DC23" s="179"/>
      <c r="DD23" s="179"/>
      <c r="DE23" s="179"/>
      <c r="DF23" s="179"/>
      <c r="DG23" s="179"/>
      <c r="DH23" s="179"/>
      <c r="DI23" s="179"/>
      <c r="DJ23" s="166">
        <v>20.89377539502328</v>
      </c>
      <c r="DK23" s="166">
        <v>18.936263725209415</v>
      </c>
      <c r="DL23" s="166">
        <v>27.159489123195204</v>
      </c>
      <c r="DM23" s="166">
        <v>22.345812668829591</v>
      </c>
      <c r="DN23" s="166">
        <v>20.575938782308597</v>
      </c>
      <c r="DO23" s="166">
        <v>23.26325060506775</v>
      </c>
      <c r="DP23" s="166">
        <v>23.495799308585337</v>
      </c>
      <c r="DQ23" s="166">
        <v>28.255260021129477</v>
      </c>
      <c r="DR23" s="166">
        <v>24.854335313100279</v>
      </c>
      <c r="DS23" s="166">
        <v>28.59358376183561</v>
      </c>
      <c r="DT23" s="166">
        <v>25.793530160473232</v>
      </c>
      <c r="DU23" s="166">
        <v>31.748535890837509</v>
      </c>
      <c r="DV23" s="166">
        <v>31.252205000837506</v>
      </c>
      <c r="DW23" s="166">
        <v>51.104026320837505</v>
      </c>
      <c r="DX23" s="166">
        <v>61.270773349666626</v>
      </c>
      <c r="DY23" s="166">
        <v>72.098455860837504</v>
      </c>
      <c r="DZ23" s="166">
        <v>69.106684603367427</v>
      </c>
      <c r="EA23" s="166">
        <v>44.151489288865633</v>
      </c>
      <c r="EB23" s="166">
        <v>60.045103181759153</v>
      </c>
      <c r="EC23" s="166">
        <v>44.788728103221828</v>
      </c>
      <c r="ED23" s="166">
        <v>33.149738508720084</v>
      </c>
      <c r="EE23" s="166">
        <v>35.673637471761836</v>
      </c>
      <c r="EF23" s="166">
        <v>48.216692456369799</v>
      </c>
      <c r="EG23" s="166">
        <v>37.287295611317141</v>
      </c>
      <c r="EH23" s="166">
        <v>34.694490746153605</v>
      </c>
      <c r="EI23" s="166">
        <v>34.089715560961139</v>
      </c>
      <c r="EJ23" s="166">
        <v>26.580631769985601</v>
      </c>
      <c r="EK23" s="166">
        <v>28.174382562872381</v>
      </c>
    </row>
    <row r="24" spans="1:141" ht="13.5" customHeight="1">
      <c r="A24" s="183" t="s">
        <v>202</v>
      </c>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5"/>
      <c r="CU24" s="185"/>
      <c r="CV24" s="185"/>
      <c r="CW24" s="185"/>
      <c r="CX24" s="185"/>
      <c r="CY24" s="185"/>
      <c r="CZ24" s="185"/>
      <c r="DA24" s="185"/>
      <c r="DB24" s="185"/>
      <c r="DC24" s="185"/>
      <c r="DD24" s="185"/>
      <c r="DE24" s="185"/>
      <c r="DF24" s="185"/>
      <c r="DG24" s="185"/>
      <c r="DH24" s="185"/>
      <c r="DI24" s="185"/>
      <c r="DJ24" s="185">
        <v>5.2056694541857738</v>
      </c>
      <c r="DK24" s="185">
        <v>2.423837784371909</v>
      </c>
      <c r="DL24" s="185">
        <v>9.6801321823576991</v>
      </c>
      <c r="DM24" s="185">
        <v>4.7250247279920865</v>
      </c>
      <c r="DN24" s="185">
        <v>4.1204028414710905</v>
      </c>
      <c r="DO24" s="185">
        <v>6.0411146642302418</v>
      </c>
      <c r="DP24" s="185">
        <v>6.6192553677478294</v>
      </c>
      <c r="DQ24" s="185">
        <v>12.901072080291971</v>
      </c>
      <c r="DR24" s="185">
        <v>8.2575273722627731</v>
      </c>
      <c r="DS24" s="185">
        <v>12.01064865</v>
      </c>
      <c r="DT24" s="185">
        <v>9.6868035000000017</v>
      </c>
      <c r="DU24" s="185">
        <v>14.831337950000002</v>
      </c>
      <c r="DV24" s="185">
        <v>14.86790002</v>
      </c>
      <c r="DW24" s="185">
        <v>32.52881928</v>
      </c>
      <c r="DX24" s="185">
        <v>42.581907288829129</v>
      </c>
      <c r="DY24" s="185">
        <v>53.942744200000007</v>
      </c>
      <c r="DZ24" s="185">
        <v>50.985820342529934</v>
      </c>
      <c r="EA24" s="185">
        <v>26.067270998028128</v>
      </c>
      <c r="EB24" s="185">
        <v>43.093823330921651</v>
      </c>
      <c r="EC24" s="185">
        <v>27.720831695845881</v>
      </c>
      <c r="ED24" s="185">
        <v>13.907773571859568</v>
      </c>
      <c r="EE24" s="185">
        <v>16.521460138840922</v>
      </c>
      <c r="EF24" s="185">
        <v>29.323386668625435</v>
      </c>
      <c r="EG24" s="185">
        <v>17.564171295114996</v>
      </c>
      <c r="EH24" s="185">
        <v>13.217439079170202</v>
      </c>
      <c r="EI24" s="185">
        <v>11.994563813045062</v>
      </c>
      <c r="EJ24" s="185">
        <v>4.844613025000001</v>
      </c>
      <c r="EK24" s="185">
        <v>5.7138115257673725</v>
      </c>
    </row>
    <row r="25" spans="1:141" ht="13.5" customHeight="1">
      <c r="A25" s="186" t="s">
        <v>198</v>
      </c>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5"/>
      <c r="CU25" s="185"/>
      <c r="CV25" s="185"/>
      <c r="CW25" s="185"/>
      <c r="CX25" s="185"/>
      <c r="CY25" s="185"/>
      <c r="CZ25" s="185"/>
      <c r="DA25" s="185"/>
      <c r="DB25" s="185"/>
      <c r="DC25" s="185"/>
      <c r="DD25" s="185"/>
      <c r="DE25" s="185"/>
      <c r="DF25" s="185"/>
      <c r="DG25" s="185"/>
      <c r="DH25" s="185"/>
      <c r="DI25" s="185"/>
      <c r="DJ25" s="185">
        <v>0</v>
      </c>
      <c r="DK25" s="185">
        <v>0</v>
      </c>
      <c r="DL25" s="185">
        <v>0</v>
      </c>
      <c r="DM25" s="185">
        <v>0</v>
      </c>
      <c r="DN25" s="185">
        <v>0</v>
      </c>
      <c r="DO25" s="185">
        <v>0</v>
      </c>
      <c r="DP25" s="185">
        <v>0</v>
      </c>
      <c r="DQ25" s="185">
        <v>0</v>
      </c>
      <c r="DR25" s="185">
        <v>0</v>
      </c>
      <c r="DS25" s="185">
        <v>0</v>
      </c>
      <c r="DT25" s="185">
        <v>0</v>
      </c>
      <c r="DU25" s="185">
        <v>0</v>
      </c>
      <c r="DV25" s="185">
        <v>0</v>
      </c>
      <c r="DW25" s="185">
        <v>0</v>
      </c>
      <c r="DX25" s="185">
        <v>0</v>
      </c>
      <c r="DY25" s="185">
        <v>0</v>
      </c>
      <c r="DZ25" s="185">
        <v>0</v>
      </c>
      <c r="EA25" s="185">
        <v>0</v>
      </c>
      <c r="EB25" s="185">
        <v>0</v>
      </c>
      <c r="EC25" s="185">
        <v>0</v>
      </c>
      <c r="ED25" s="185">
        <v>0</v>
      </c>
      <c r="EE25" s="185">
        <v>0</v>
      </c>
      <c r="EF25" s="185">
        <v>0</v>
      </c>
      <c r="EG25" s="185">
        <v>0</v>
      </c>
      <c r="EH25" s="185">
        <v>0</v>
      </c>
      <c r="EI25" s="185">
        <v>0</v>
      </c>
      <c r="EJ25" s="185">
        <v>0</v>
      </c>
      <c r="EK25" s="185">
        <v>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5"/>
      <c r="CU26" s="185"/>
      <c r="CV26" s="185"/>
      <c r="CW26" s="185"/>
      <c r="CX26" s="185"/>
      <c r="CY26" s="185"/>
      <c r="CZ26" s="185"/>
      <c r="DA26" s="185"/>
      <c r="DB26" s="185"/>
      <c r="DC26" s="185"/>
      <c r="DD26" s="185"/>
      <c r="DE26" s="185"/>
      <c r="DF26" s="185"/>
      <c r="DG26" s="185"/>
      <c r="DH26" s="185"/>
      <c r="DI26" s="185"/>
      <c r="DJ26" s="185">
        <v>5.2056694541857738</v>
      </c>
      <c r="DK26" s="185">
        <v>2.423837784371909</v>
      </c>
      <c r="DL26" s="185">
        <v>9.6801321823576991</v>
      </c>
      <c r="DM26" s="185">
        <v>4.7250247279920865</v>
      </c>
      <c r="DN26" s="185">
        <v>4.1204028414710905</v>
      </c>
      <c r="DO26" s="185">
        <v>6.0411146642302418</v>
      </c>
      <c r="DP26" s="185">
        <v>6.6192553677478294</v>
      </c>
      <c r="DQ26" s="185">
        <v>12.901072080291971</v>
      </c>
      <c r="DR26" s="185">
        <v>8.2575273722627731</v>
      </c>
      <c r="DS26" s="185">
        <v>12.01064865</v>
      </c>
      <c r="DT26" s="185">
        <v>9.6868035000000017</v>
      </c>
      <c r="DU26" s="185">
        <v>14.831337950000002</v>
      </c>
      <c r="DV26" s="185">
        <v>14.86790002</v>
      </c>
      <c r="DW26" s="185">
        <v>32.52881928</v>
      </c>
      <c r="DX26" s="185">
        <v>42.581907288829129</v>
      </c>
      <c r="DY26" s="185">
        <v>53.942744200000007</v>
      </c>
      <c r="DZ26" s="185">
        <v>50.985820342529934</v>
      </c>
      <c r="EA26" s="185">
        <v>26.067270998028128</v>
      </c>
      <c r="EB26" s="185">
        <v>43.093823330921651</v>
      </c>
      <c r="EC26" s="185">
        <v>27.720831695845881</v>
      </c>
      <c r="ED26" s="185">
        <v>13.907773571859568</v>
      </c>
      <c r="EE26" s="185">
        <v>16.521460138840922</v>
      </c>
      <c r="EF26" s="185">
        <v>29.323386668625435</v>
      </c>
      <c r="EG26" s="185">
        <v>17.564171295114996</v>
      </c>
      <c r="EH26" s="185">
        <v>13.217439079170202</v>
      </c>
      <c r="EI26" s="185">
        <v>11.994563813045062</v>
      </c>
      <c r="EJ26" s="185">
        <v>4.844613025000001</v>
      </c>
      <c r="EK26" s="185">
        <v>5.7138115257673725</v>
      </c>
    </row>
    <row r="27" spans="1:141" ht="13.5" customHeight="1">
      <c r="A27" s="186" t="s">
        <v>158</v>
      </c>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84"/>
      <c r="AK27" s="184"/>
      <c r="AL27" s="184"/>
      <c r="AM27" s="184"/>
      <c r="AN27" s="184"/>
      <c r="AO27" s="184"/>
      <c r="AP27" s="184"/>
      <c r="AQ27" s="184"/>
      <c r="AR27" s="184"/>
      <c r="AS27" s="184"/>
      <c r="AT27" s="184"/>
      <c r="AU27" s="184"/>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184"/>
      <c r="CL27" s="184"/>
      <c r="CM27" s="184"/>
      <c r="CN27" s="184"/>
      <c r="CO27" s="184"/>
      <c r="CP27" s="184"/>
      <c r="CQ27" s="184"/>
      <c r="CR27" s="184"/>
      <c r="CS27" s="184"/>
      <c r="CT27" s="185"/>
      <c r="CU27" s="185"/>
      <c r="CV27" s="185"/>
      <c r="CW27" s="185"/>
      <c r="CX27" s="185"/>
      <c r="CY27" s="185"/>
      <c r="CZ27" s="185"/>
      <c r="DA27" s="185"/>
      <c r="DB27" s="185"/>
      <c r="DC27" s="185"/>
      <c r="DD27" s="185"/>
      <c r="DE27" s="185"/>
      <c r="DF27" s="185"/>
      <c r="DG27" s="185"/>
      <c r="DH27" s="185"/>
      <c r="DI27" s="185"/>
      <c r="DJ27" s="185">
        <v>0</v>
      </c>
      <c r="DK27" s="185">
        <v>0</v>
      </c>
      <c r="DL27" s="185">
        <v>0</v>
      </c>
      <c r="DM27" s="185">
        <v>0</v>
      </c>
      <c r="DN27" s="185">
        <v>0</v>
      </c>
      <c r="DO27" s="185">
        <v>0</v>
      </c>
      <c r="DP27" s="185">
        <v>0</v>
      </c>
      <c r="DQ27" s="185">
        <v>0</v>
      </c>
      <c r="DR27" s="185">
        <v>0</v>
      </c>
      <c r="DS27" s="185">
        <v>0</v>
      </c>
      <c r="DT27" s="185">
        <v>0</v>
      </c>
      <c r="DU27" s="185">
        <v>0</v>
      </c>
      <c r="DV27" s="185">
        <v>0</v>
      </c>
      <c r="DW27" s="185">
        <v>0</v>
      </c>
      <c r="DX27" s="185">
        <v>0</v>
      </c>
      <c r="DY27" s="185">
        <v>0</v>
      </c>
      <c r="DZ27" s="185">
        <v>0</v>
      </c>
      <c r="EA27" s="185">
        <v>0</v>
      </c>
      <c r="EB27" s="185">
        <v>0</v>
      </c>
      <c r="EC27" s="185">
        <v>0</v>
      </c>
      <c r="ED27" s="185">
        <v>0</v>
      </c>
      <c r="EE27" s="185">
        <v>0</v>
      </c>
      <c r="EF27" s="185">
        <v>0</v>
      </c>
      <c r="EG27" s="185">
        <v>0</v>
      </c>
      <c r="EH27" s="185">
        <v>0</v>
      </c>
      <c r="EI27" s="185">
        <v>0</v>
      </c>
      <c r="EJ27" s="185">
        <v>0</v>
      </c>
      <c r="EK27" s="185">
        <v>0</v>
      </c>
    </row>
    <row r="28" spans="1:141" ht="13.5" customHeight="1">
      <c r="A28" s="183" t="s">
        <v>185</v>
      </c>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5"/>
      <c r="CU28" s="185"/>
      <c r="CV28" s="185"/>
      <c r="CW28" s="185"/>
      <c r="CX28" s="185"/>
      <c r="CY28" s="185"/>
      <c r="CZ28" s="185"/>
      <c r="DA28" s="185"/>
      <c r="DB28" s="185"/>
      <c r="DC28" s="185"/>
      <c r="DD28" s="185"/>
      <c r="DE28" s="185"/>
      <c r="DF28" s="185"/>
      <c r="DG28" s="185"/>
      <c r="DH28" s="185"/>
      <c r="DI28" s="185"/>
      <c r="DJ28" s="185">
        <v>2.3678755200000001</v>
      </c>
      <c r="DK28" s="185">
        <v>2.8665412800000003</v>
      </c>
      <c r="DL28" s="185">
        <v>2.8743236400000005</v>
      </c>
      <c r="DM28" s="185">
        <v>3.0999123600000003</v>
      </c>
      <c r="DN28" s="185">
        <v>3.2071946400000004</v>
      </c>
      <c r="DO28" s="185">
        <v>3.2031628800000003</v>
      </c>
      <c r="DP28" s="185">
        <v>3.15328572</v>
      </c>
      <c r="DQ28" s="185">
        <v>3.9582191999999998</v>
      </c>
      <c r="DR28" s="185">
        <v>7.4981059200000004</v>
      </c>
      <c r="DS28" s="185">
        <v>7.1342850371988273</v>
      </c>
      <c r="DT28" s="185">
        <v>7.1398490196357232</v>
      </c>
      <c r="DU28" s="185">
        <v>7.7917519160000017</v>
      </c>
      <c r="DV28" s="185">
        <v>7.2336207240000014</v>
      </c>
      <c r="DW28" s="185">
        <v>8.6407922312285521</v>
      </c>
      <c r="DX28" s="185">
        <v>8.4447748243999996</v>
      </c>
      <c r="DY28" s="185">
        <v>7.8780703037181112</v>
      </c>
      <c r="DZ28" s="185">
        <v>8.2259391519999987</v>
      </c>
      <c r="EA28" s="185">
        <v>7.7319247744000004</v>
      </c>
      <c r="EB28" s="185">
        <v>7.3553881791999993</v>
      </c>
      <c r="EC28" s="185">
        <v>7.1037655133000008</v>
      </c>
      <c r="ED28" s="185">
        <v>8.0746601679190118</v>
      </c>
      <c r="EE28" s="185">
        <v>7.0743739609719567</v>
      </c>
      <c r="EF28" s="185">
        <v>7.665669864777735</v>
      </c>
      <c r="EG28" s="185">
        <v>7.9484587551372163</v>
      </c>
      <c r="EH28" s="185">
        <v>7.7514169375197168</v>
      </c>
      <c r="EI28" s="185">
        <v>7.99347368696223</v>
      </c>
      <c r="EJ28" s="185">
        <v>7.4883139368000009</v>
      </c>
      <c r="EK28" s="185">
        <v>7.8925940513254789</v>
      </c>
    </row>
    <row r="29" spans="1:141" ht="13.5" customHeight="1">
      <c r="A29" s="186" t="s">
        <v>198</v>
      </c>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84"/>
      <c r="AK29" s="184"/>
      <c r="AL29" s="184"/>
      <c r="AM29" s="184"/>
      <c r="AN29" s="184"/>
      <c r="AO29" s="184"/>
      <c r="AP29" s="184"/>
      <c r="AQ29" s="184"/>
      <c r="AR29" s="184"/>
      <c r="AS29" s="184"/>
      <c r="AT29" s="184"/>
      <c r="AU29" s="184"/>
      <c r="AV29" s="184"/>
      <c r="AW29" s="184"/>
      <c r="AX29" s="184"/>
      <c r="AY29" s="184"/>
      <c r="AZ29" s="184"/>
      <c r="BA29" s="184"/>
      <c r="BB29" s="184"/>
      <c r="BC29" s="184"/>
      <c r="BD29" s="184"/>
      <c r="BE29" s="184"/>
      <c r="BF29" s="184"/>
      <c r="BG29" s="184"/>
      <c r="BH29" s="184"/>
      <c r="BI29" s="184"/>
      <c r="BJ29" s="184"/>
      <c r="BK29" s="184"/>
      <c r="BL29" s="184"/>
      <c r="BM29" s="184"/>
      <c r="BN29" s="184"/>
      <c r="BO29" s="184"/>
      <c r="BP29" s="184"/>
      <c r="BQ29" s="184"/>
      <c r="BR29" s="184"/>
      <c r="BS29" s="184"/>
      <c r="BT29" s="184"/>
      <c r="BU29" s="184"/>
      <c r="BV29" s="184"/>
      <c r="BW29" s="184"/>
      <c r="BX29" s="184"/>
      <c r="BY29" s="184"/>
      <c r="BZ29" s="184"/>
      <c r="CA29" s="184"/>
      <c r="CB29" s="184"/>
      <c r="CC29" s="184"/>
      <c r="CD29" s="184"/>
      <c r="CE29" s="184"/>
      <c r="CF29" s="184"/>
      <c r="CG29" s="184"/>
      <c r="CH29" s="184"/>
      <c r="CI29" s="184"/>
      <c r="CJ29" s="184"/>
      <c r="CK29" s="184"/>
      <c r="CL29" s="184"/>
      <c r="CM29" s="184"/>
      <c r="CN29" s="184"/>
      <c r="CO29" s="184"/>
      <c r="CP29" s="184"/>
      <c r="CQ29" s="184"/>
      <c r="CR29" s="184"/>
      <c r="CS29" s="184"/>
      <c r="CT29" s="185"/>
      <c r="CU29" s="185"/>
      <c r="CV29" s="185"/>
      <c r="CW29" s="185"/>
      <c r="CX29" s="185"/>
      <c r="CY29" s="185"/>
      <c r="CZ29" s="185"/>
      <c r="DA29" s="185"/>
      <c r="DB29" s="185"/>
      <c r="DC29" s="185"/>
      <c r="DD29" s="185"/>
      <c r="DE29" s="185"/>
      <c r="DF29" s="185"/>
      <c r="DG29" s="185"/>
      <c r="DH29" s="185"/>
      <c r="DI29" s="185"/>
      <c r="DJ29" s="185">
        <v>0</v>
      </c>
      <c r="DK29" s="185">
        <v>0</v>
      </c>
      <c r="DL29" s="185">
        <v>0</v>
      </c>
      <c r="DM29" s="185">
        <v>0</v>
      </c>
      <c r="DN29" s="185">
        <v>0</v>
      </c>
      <c r="DO29" s="185">
        <v>0</v>
      </c>
      <c r="DP29" s="185">
        <v>0</v>
      </c>
      <c r="DQ29" s="185">
        <v>0</v>
      </c>
      <c r="DR29" s="185">
        <v>0</v>
      </c>
      <c r="DS29" s="185">
        <v>0</v>
      </c>
      <c r="DT29" s="185">
        <v>0</v>
      </c>
      <c r="DU29" s="185">
        <v>0</v>
      </c>
      <c r="DV29" s="185">
        <v>0</v>
      </c>
      <c r="DW29" s="185">
        <v>0</v>
      </c>
      <c r="DX29" s="185">
        <v>0</v>
      </c>
      <c r="DY29" s="185">
        <v>0</v>
      </c>
      <c r="DZ29" s="185">
        <v>0</v>
      </c>
      <c r="EA29" s="185">
        <v>0</v>
      </c>
      <c r="EB29" s="185">
        <v>0</v>
      </c>
      <c r="EC29" s="185">
        <v>0</v>
      </c>
      <c r="ED29" s="185">
        <v>0</v>
      </c>
      <c r="EE29" s="185">
        <v>0</v>
      </c>
      <c r="EF29" s="185">
        <v>0</v>
      </c>
      <c r="EG29" s="185">
        <v>0</v>
      </c>
      <c r="EH29" s="185">
        <v>0</v>
      </c>
      <c r="EI29" s="185">
        <v>0</v>
      </c>
      <c r="EJ29" s="185">
        <v>0</v>
      </c>
      <c r="EK29" s="185">
        <v>0</v>
      </c>
    </row>
    <row r="30" spans="1:141" ht="13.5" customHeight="1">
      <c r="A30" s="186" t="s">
        <v>199</v>
      </c>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5"/>
      <c r="CU30" s="185"/>
      <c r="CV30" s="185"/>
      <c r="CW30" s="185"/>
      <c r="CX30" s="185"/>
      <c r="CY30" s="185"/>
      <c r="CZ30" s="185"/>
      <c r="DA30" s="185"/>
      <c r="DB30" s="185"/>
      <c r="DC30" s="185"/>
      <c r="DD30" s="185"/>
      <c r="DE30" s="185"/>
      <c r="DF30" s="185"/>
      <c r="DG30" s="185"/>
      <c r="DH30" s="185"/>
      <c r="DI30" s="185"/>
      <c r="DJ30" s="185">
        <v>2.1624355200000003</v>
      </c>
      <c r="DK30" s="185">
        <v>2.6611012800000005</v>
      </c>
      <c r="DL30" s="185">
        <v>2.6688836400000007</v>
      </c>
      <c r="DM30" s="185">
        <v>2.8944723600000004</v>
      </c>
      <c r="DN30" s="185">
        <v>3.0017546400000006</v>
      </c>
      <c r="DO30" s="185">
        <v>2.9977228800000004</v>
      </c>
      <c r="DP30" s="185">
        <v>2.9478457200000001</v>
      </c>
      <c r="DQ30" s="185">
        <v>3.7527792</v>
      </c>
      <c r="DR30" s="185">
        <v>7.2926659200000001</v>
      </c>
      <c r="DS30" s="185">
        <v>6.9288450371988271</v>
      </c>
      <c r="DT30" s="185">
        <v>6.9344090196357229</v>
      </c>
      <c r="DU30" s="185">
        <v>7.5863119160000014</v>
      </c>
      <c r="DV30" s="185">
        <v>7.0142878440000018</v>
      </c>
      <c r="DW30" s="185">
        <v>8.4214593512285525</v>
      </c>
      <c r="DX30" s="185">
        <v>8.2254419444</v>
      </c>
      <c r="DY30" s="185">
        <v>7.6652858237181114</v>
      </c>
      <c r="DZ30" s="185">
        <v>8.008789071999999</v>
      </c>
      <c r="EA30" s="185">
        <v>7.4648559844000006</v>
      </c>
      <c r="EB30" s="185">
        <v>7.0674287091999997</v>
      </c>
      <c r="EC30" s="185">
        <v>6.8188362833000005</v>
      </c>
      <c r="ED30" s="185">
        <v>7.8226984853590116</v>
      </c>
      <c r="EE30" s="185">
        <v>6.8398326723519567</v>
      </c>
      <c r="EF30" s="185">
        <v>7.4673818410777351</v>
      </c>
      <c r="EG30" s="185">
        <v>7.7614826751372163</v>
      </c>
      <c r="EH30" s="185">
        <v>7.5172345975197166</v>
      </c>
      <c r="EI30" s="185">
        <v>7.7435559269622303</v>
      </c>
      <c r="EJ30" s="185">
        <v>7.2383961768000011</v>
      </c>
      <c r="EK30" s="185">
        <v>7.6426762913254791</v>
      </c>
    </row>
    <row r="31" spans="1:141" ht="13.5" customHeight="1">
      <c r="A31" s="186" t="s">
        <v>158</v>
      </c>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c r="AX31" s="184"/>
      <c r="AY31" s="184"/>
      <c r="AZ31" s="184"/>
      <c r="BA31" s="184"/>
      <c r="BB31" s="184"/>
      <c r="BC31" s="184"/>
      <c r="BD31" s="184"/>
      <c r="BE31" s="184"/>
      <c r="BF31" s="184"/>
      <c r="BG31" s="184"/>
      <c r="BH31" s="184"/>
      <c r="BI31" s="184"/>
      <c r="BJ31" s="184"/>
      <c r="BK31" s="184"/>
      <c r="BL31" s="184"/>
      <c r="BM31" s="184"/>
      <c r="BN31" s="184"/>
      <c r="BO31" s="184"/>
      <c r="BP31" s="184"/>
      <c r="BQ31" s="184"/>
      <c r="BR31" s="184"/>
      <c r="BS31" s="184"/>
      <c r="BT31" s="184"/>
      <c r="BU31" s="184"/>
      <c r="BV31" s="184"/>
      <c r="BW31" s="184"/>
      <c r="BX31" s="184"/>
      <c r="BY31" s="184"/>
      <c r="BZ31" s="184"/>
      <c r="CA31" s="184"/>
      <c r="CB31" s="184"/>
      <c r="CC31" s="184"/>
      <c r="CD31" s="184"/>
      <c r="CE31" s="184"/>
      <c r="CF31" s="184"/>
      <c r="CG31" s="184"/>
      <c r="CH31" s="184"/>
      <c r="CI31" s="184"/>
      <c r="CJ31" s="184"/>
      <c r="CK31" s="184"/>
      <c r="CL31" s="184"/>
      <c r="CM31" s="184"/>
      <c r="CN31" s="184"/>
      <c r="CO31" s="184"/>
      <c r="CP31" s="184"/>
      <c r="CQ31" s="184"/>
      <c r="CR31" s="184"/>
      <c r="CS31" s="184"/>
      <c r="CT31" s="185"/>
      <c r="CU31" s="185"/>
      <c r="CV31" s="185"/>
      <c r="CW31" s="185"/>
      <c r="CX31" s="185"/>
      <c r="CY31" s="185"/>
      <c r="CZ31" s="185"/>
      <c r="DA31" s="185"/>
      <c r="DB31" s="185"/>
      <c r="DC31" s="185"/>
      <c r="DD31" s="185"/>
      <c r="DE31" s="185"/>
      <c r="DF31" s="185"/>
      <c r="DG31" s="185"/>
      <c r="DH31" s="185"/>
      <c r="DI31" s="185"/>
      <c r="DJ31" s="185">
        <v>0.20544000000000001</v>
      </c>
      <c r="DK31" s="185">
        <v>0.20544000000000001</v>
      </c>
      <c r="DL31" s="185">
        <v>0.20544000000000001</v>
      </c>
      <c r="DM31" s="185">
        <v>0.20544000000000001</v>
      </c>
      <c r="DN31" s="185">
        <v>0.20544000000000001</v>
      </c>
      <c r="DO31" s="185">
        <v>0.20544000000000001</v>
      </c>
      <c r="DP31" s="185">
        <v>0.20544000000000001</v>
      </c>
      <c r="DQ31" s="185">
        <v>0.20544000000000001</v>
      </c>
      <c r="DR31" s="185">
        <v>0.20544000000000001</v>
      </c>
      <c r="DS31" s="185">
        <v>0.20544000000000001</v>
      </c>
      <c r="DT31" s="185">
        <v>0.20544000000000001</v>
      </c>
      <c r="DU31" s="185">
        <v>0.20544000000000001</v>
      </c>
      <c r="DV31" s="185">
        <v>0.21933288000000004</v>
      </c>
      <c r="DW31" s="185">
        <v>0.21933288000000004</v>
      </c>
      <c r="DX31" s="185">
        <v>0.21933288000000004</v>
      </c>
      <c r="DY31" s="185">
        <v>0.21278448</v>
      </c>
      <c r="DZ31" s="185">
        <v>0.21715008000000002</v>
      </c>
      <c r="EA31" s="185">
        <v>0.26706879</v>
      </c>
      <c r="EB31" s="185">
        <v>0.28795947</v>
      </c>
      <c r="EC31" s="185">
        <v>0.28492923000000003</v>
      </c>
      <c r="ED31" s="185">
        <v>0.25196168256000001</v>
      </c>
      <c r="EE31" s="185">
        <v>0.23454128862000004</v>
      </c>
      <c r="EF31" s="185">
        <v>0.19828802370000001</v>
      </c>
      <c r="EG31" s="185">
        <v>0.18697607999999999</v>
      </c>
      <c r="EH31" s="185">
        <v>0.23418233999999999</v>
      </c>
      <c r="EI31" s="185">
        <v>0.24991776000000002</v>
      </c>
      <c r="EJ31" s="185">
        <v>0.24991776000000002</v>
      </c>
      <c r="EK31" s="185">
        <v>0.24991776000000002</v>
      </c>
    </row>
    <row r="32" spans="1:141" ht="13.5" customHeight="1">
      <c r="A32" s="183" t="s">
        <v>187</v>
      </c>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4"/>
      <c r="BF32" s="184"/>
      <c r="BG32" s="184"/>
      <c r="BH32" s="184"/>
      <c r="BI32" s="184"/>
      <c r="BJ32" s="184"/>
      <c r="BK32" s="184"/>
      <c r="BL32" s="184"/>
      <c r="BM32" s="184"/>
      <c r="BN32" s="184"/>
      <c r="BO32" s="184"/>
      <c r="BP32" s="184"/>
      <c r="BQ32" s="184"/>
      <c r="BR32" s="184"/>
      <c r="BS32" s="184"/>
      <c r="BT32" s="184"/>
      <c r="BU32" s="184"/>
      <c r="BV32" s="184"/>
      <c r="BW32" s="184"/>
      <c r="BX32" s="184"/>
      <c r="BY32" s="184"/>
      <c r="BZ32" s="184"/>
      <c r="CA32" s="184"/>
      <c r="CB32" s="184"/>
      <c r="CC32" s="184"/>
      <c r="CD32" s="184"/>
      <c r="CE32" s="184"/>
      <c r="CF32" s="184"/>
      <c r="CG32" s="184"/>
      <c r="CH32" s="184"/>
      <c r="CI32" s="184"/>
      <c r="CJ32" s="184"/>
      <c r="CK32" s="184"/>
      <c r="CL32" s="184"/>
      <c r="CM32" s="184"/>
      <c r="CN32" s="184"/>
      <c r="CO32" s="184"/>
      <c r="CP32" s="184"/>
      <c r="CQ32" s="184"/>
      <c r="CR32" s="184"/>
      <c r="CS32" s="184"/>
      <c r="CT32" s="185"/>
      <c r="CU32" s="185"/>
      <c r="CV32" s="185"/>
      <c r="CW32" s="185"/>
      <c r="CX32" s="185"/>
      <c r="CY32" s="185"/>
      <c r="CZ32" s="185"/>
      <c r="DA32" s="185"/>
      <c r="DB32" s="185"/>
      <c r="DC32" s="185"/>
      <c r="DD32" s="185"/>
      <c r="DE32" s="185"/>
      <c r="DF32" s="185"/>
      <c r="DG32" s="185"/>
      <c r="DH32" s="185"/>
      <c r="DI32" s="185"/>
      <c r="DJ32" s="185">
        <v>12.892284480000001</v>
      </c>
      <c r="DK32" s="185">
        <v>13.217938719999998</v>
      </c>
      <c r="DL32" s="185">
        <v>14.17708736</v>
      </c>
      <c r="DM32" s="185">
        <v>14.092929639999999</v>
      </c>
      <c r="DN32" s="185">
        <v>12.820395359999999</v>
      </c>
      <c r="DO32" s="185">
        <v>13.59102712</v>
      </c>
      <c r="DP32" s="185">
        <v>13.295312279999999</v>
      </c>
      <c r="DQ32" s="185">
        <v>10.968022799999998</v>
      </c>
      <c r="DR32" s="185">
        <v>8.6707560799999985</v>
      </c>
      <c r="DS32" s="185">
        <v>9.0207041337992742</v>
      </c>
      <c r="DT32" s="185">
        <v>8.5389316999999991</v>
      </c>
      <c r="DU32" s="185">
        <v>8.6975000839999979</v>
      </c>
      <c r="DV32" s="185">
        <v>8.7227383159999974</v>
      </c>
      <c r="DW32" s="185">
        <v>9.5064688687714494</v>
      </c>
      <c r="DX32" s="185">
        <v>9.8161452955999984</v>
      </c>
      <c r="DY32" s="185">
        <v>9.8496954162818877</v>
      </c>
      <c r="DZ32" s="185">
        <v>9.4669791679999999</v>
      </c>
      <c r="EA32" s="185">
        <v>9.9243475756000006</v>
      </c>
      <c r="EB32" s="185">
        <v>9.1679457307999996</v>
      </c>
      <c r="EC32" s="185">
        <v>9.6943201867000006</v>
      </c>
      <c r="ED32" s="185">
        <v>10.581223594642454</v>
      </c>
      <c r="EE32" s="185">
        <v>11.412645377192467</v>
      </c>
      <c r="EF32" s="185">
        <v>11.058697159038728</v>
      </c>
      <c r="EG32" s="185">
        <v>11.546040361289814</v>
      </c>
      <c r="EH32" s="185">
        <v>11.807339753633865</v>
      </c>
      <c r="EI32" s="185">
        <v>11.839690794541768</v>
      </c>
      <c r="EJ32" s="185">
        <v>11.702980283199999</v>
      </c>
      <c r="EK32" s="185">
        <v>11.75525966921148</v>
      </c>
    </row>
    <row r="33" spans="1:141" ht="13.5" customHeight="1">
      <c r="A33" s="183" t="s">
        <v>203</v>
      </c>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c r="BB33" s="184"/>
      <c r="BC33" s="184"/>
      <c r="BD33" s="184"/>
      <c r="BE33" s="184"/>
      <c r="BF33" s="184"/>
      <c r="BG33" s="184"/>
      <c r="BH33" s="184"/>
      <c r="BI33" s="184"/>
      <c r="BJ33" s="184"/>
      <c r="BK33" s="184"/>
      <c r="BL33" s="184"/>
      <c r="BM33" s="184"/>
      <c r="BN33" s="184"/>
      <c r="BO33" s="184"/>
      <c r="BP33" s="184"/>
      <c r="BQ33" s="184"/>
      <c r="BR33" s="184"/>
      <c r="BS33" s="184"/>
      <c r="BT33" s="184"/>
      <c r="BU33" s="184"/>
      <c r="BV33" s="184"/>
      <c r="BW33" s="184"/>
      <c r="BX33" s="184"/>
      <c r="BY33" s="184"/>
      <c r="BZ33" s="184"/>
      <c r="CA33" s="184"/>
      <c r="CB33" s="184"/>
      <c r="CC33" s="184"/>
      <c r="CD33" s="184"/>
      <c r="CE33" s="184"/>
      <c r="CF33" s="184"/>
      <c r="CG33" s="184"/>
      <c r="CH33" s="184"/>
      <c r="CI33" s="184"/>
      <c r="CJ33" s="184"/>
      <c r="CK33" s="184"/>
      <c r="CL33" s="184"/>
      <c r="CM33" s="184"/>
      <c r="CN33" s="184"/>
      <c r="CO33" s="184"/>
      <c r="CP33" s="184"/>
      <c r="CQ33" s="184"/>
      <c r="CR33" s="184"/>
      <c r="CS33" s="184"/>
      <c r="CT33" s="185"/>
      <c r="CU33" s="185"/>
      <c r="CV33" s="185"/>
      <c r="CW33" s="185"/>
      <c r="CX33" s="185"/>
      <c r="CY33" s="185"/>
      <c r="CZ33" s="185"/>
      <c r="DA33" s="185"/>
      <c r="DB33" s="185"/>
      <c r="DC33" s="185"/>
      <c r="DD33" s="185"/>
      <c r="DE33" s="185"/>
      <c r="DF33" s="185"/>
      <c r="DG33" s="185"/>
      <c r="DH33" s="185"/>
      <c r="DI33" s="185"/>
      <c r="DJ33" s="185">
        <v>0.42794594083750548</v>
      </c>
      <c r="DK33" s="185">
        <v>0.42794594083750548</v>
      </c>
      <c r="DL33" s="185">
        <v>0.42794594083750548</v>
      </c>
      <c r="DM33" s="185">
        <v>0.42794594083750548</v>
      </c>
      <c r="DN33" s="185">
        <v>0.42794594083750548</v>
      </c>
      <c r="DO33" s="185">
        <v>0.42794594083750548</v>
      </c>
      <c r="DP33" s="185">
        <v>0.42794594083750548</v>
      </c>
      <c r="DQ33" s="185">
        <v>0.42794594083750548</v>
      </c>
      <c r="DR33" s="185">
        <v>0.42794594083750548</v>
      </c>
      <c r="DS33" s="185">
        <v>0.42794594083750548</v>
      </c>
      <c r="DT33" s="185">
        <v>0.42794594083750548</v>
      </c>
      <c r="DU33" s="185">
        <v>0.42794594083750548</v>
      </c>
      <c r="DV33" s="185">
        <v>0.42794594083750548</v>
      </c>
      <c r="DW33" s="185">
        <v>0.42794594083750548</v>
      </c>
      <c r="DX33" s="185">
        <v>0.42794594083750548</v>
      </c>
      <c r="DY33" s="185">
        <v>0.42794594083750548</v>
      </c>
      <c r="DZ33" s="185">
        <v>0.42794594083750548</v>
      </c>
      <c r="EA33" s="185">
        <v>0.42794594083750548</v>
      </c>
      <c r="EB33" s="185">
        <v>0.42794594083750548</v>
      </c>
      <c r="EC33" s="185">
        <v>0.26981070737595536</v>
      </c>
      <c r="ED33" s="185">
        <v>0.5860811742990556</v>
      </c>
      <c r="EE33" s="185">
        <v>0.66515799475649373</v>
      </c>
      <c r="EF33" s="185">
        <v>0.16893876392789597</v>
      </c>
      <c r="EG33" s="185">
        <v>0.22862519977511969</v>
      </c>
      <c r="EH33" s="185">
        <v>1.9182949758298236</v>
      </c>
      <c r="EI33" s="185">
        <v>2.2619872664120777</v>
      </c>
      <c r="EJ33" s="185">
        <v>2.5447245249855985</v>
      </c>
      <c r="EK33" s="185">
        <v>2.812717316568051</v>
      </c>
    </row>
    <row r="34" spans="1:141" ht="13.5" customHeight="1">
      <c r="A34" s="180"/>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9"/>
      <c r="CU34" s="179"/>
      <c r="CV34" s="179"/>
      <c r="CW34" s="179"/>
      <c r="CX34" s="179"/>
      <c r="CY34" s="179"/>
      <c r="CZ34" s="179"/>
      <c r="DA34" s="179"/>
      <c r="DB34" s="179"/>
      <c r="DC34" s="179"/>
      <c r="DD34" s="179"/>
      <c r="DE34" s="179"/>
      <c r="DF34" s="179"/>
      <c r="DG34" s="179"/>
      <c r="DH34" s="179"/>
      <c r="DI34" s="179"/>
      <c r="DJ34" s="179"/>
      <c r="DK34" s="179"/>
      <c r="DL34" s="179"/>
      <c r="DM34" s="179"/>
      <c r="DN34" s="179"/>
      <c r="DO34" s="179"/>
      <c r="DP34" s="179"/>
      <c r="DQ34" s="179"/>
      <c r="DR34" s="179"/>
      <c r="DS34" s="179"/>
      <c r="DT34" s="179"/>
      <c r="DU34" s="179"/>
      <c r="DV34" s="179"/>
      <c r="DW34" s="179"/>
      <c r="DX34" s="179"/>
      <c r="DY34" s="179"/>
      <c r="DZ34" s="179"/>
      <c r="EA34" s="179"/>
      <c r="EB34" s="179"/>
      <c r="EC34" s="179"/>
      <c r="ED34" s="179"/>
      <c r="EE34" s="179"/>
      <c r="EF34" s="179"/>
      <c r="EG34" s="179"/>
      <c r="EH34" s="179"/>
      <c r="EI34" s="179"/>
      <c r="EJ34" s="179"/>
      <c r="EK34" s="179"/>
    </row>
    <row r="35" spans="1:141" ht="13.5" customHeight="1">
      <c r="A35" s="187" t="s">
        <v>204</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79"/>
      <c r="CU35" s="179"/>
      <c r="CV35" s="179"/>
      <c r="CW35" s="179"/>
      <c r="CX35" s="179"/>
      <c r="CY35" s="179"/>
      <c r="CZ35" s="179"/>
      <c r="DA35" s="179"/>
      <c r="DB35" s="179"/>
      <c r="DC35" s="179"/>
      <c r="DD35" s="179"/>
      <c r="DE35" s="179"/>
      <c r="DF35" s="179"/>
      <c r="DG35" s="179"/>
      <c r="DH35" s="179"/>
      <c r="DI35" s="179"/>
      <c r="DJ35" s="166">
        <v>29.265920491593491</v>
      </c>
      <c r="DK35" s="166">
        <v>28.891591336705968</v>
      </c>
      <c r="DL35" s="166">
        <v>25.503965281997388</v>
      </c>
      <c r="DM35" s="166">
        <v>29.534743595752492</v>
      </c>
      <c r="DN35" s="166">
        <v>28.465693402301628</v>
      </c>
      <c r="DO35" s="166">
        <v>27.522738194323779</v>
      </c>
      <c r="DP35" s="166">
        <v>25.753786108282181</v>
      </c>
      <c r="DQ35" s="166">
        <v>24.679882340407893</v>
      </c>
      <c r="DR35" s="166">
        <v>23.282433764921773</v>
      </c>
      <c r="DS35" s="166">
        <v>20.745975490801172</v>
      </c>
      <c r="DT35" s="166">
        <v>21.204216303864271</v>
      </c>
      <c r="DU35" s="166">
        <v>26.799959678929994</v>
      </c>
      <c r="DV35" s="166">
        <v>27.289162664600003</v>
      </c>
      <c r="DW35" s="166">
        <v>32.907788537899997</v>
      </c>
      <c r="DX35" s="166">
        <v>25.334840666030065</v>
      </c>
      <c r="DY35" s="166">
        <v>23.6476302829</v>
      </c>
      <c r="DZ35" s="166">
        <v>24.957560525543677</v>
      </c>
      <c r="EA35" s="166">
        <v>27.577687258836367</v>
      </c>
      <c r="EB35" s="166">
        <v>28.888775543199984</v>
      </c>
      <c r="EC35" s="166">
        <v>22.805656886944924</v>
      </c>
      <c r="ED35" s="166">
        <v>25.342801243664333</v>
      </c>
      <c r="EE35" s="166">
        <v>24.04071435639009</v>
      </c>
      <c r="EF35" s="166">
        <v>24.589670047241114</v>
      </c>
      <c r="EG35" s="166">
        <v>26.968366563433591</v>
      </c>
      <c r="EH35" s="166">
        <v>26.890171471428193</v>
      </c>
      <c r="EI35" s="166">
        <v>26.088023789469656</v>
      </c>
      <c r="EJ35" s="166">
        <v>23.289250846793948</v>
      </c>
      <c r="EK35" s="166">
        <v>24.156959952506782</v>
      </c>
    </row>
    <row r="36" spans="1:141" ht="13.5" customHeight="1">
      <c r="A36" s="189" t="s">
        <v>205</v>
      </c>
      <c r="B36" s="172"/>
      <c r="C36" s="172"/>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9"/>
      <c r="CU36" s="179"/>
      <c r="CV36" s="179"/>
      <c r="CW36" s="179"/>
      <c r="CX36" s="179"/>
      <c r="CY36" s="179"/>
      <c r="CZ36" s="179"/>
      <c r="DA36" s="179"/>
      <c r="DB36" s="179"/>
      <c r="DC36" s="179"/>
      <c r="DD36" s="179"/>
      <c r="DE36" s="179"/>
      <c r="DF36" s="179"/>
      <c r="DG36" s="179"/>
      <c r="DH36" s="179"/>
      <c r="DI36" s="179"/>
      <c r="DJ36" s="179">
        <v>0.39144867589584398</v>
      </c>
      <c r="DK36" s="179">
        <v>0.38053641811491978</v>
      </c>
      <c r="DL36" s="179">
        <v>0.35201751186785379</v>
      </c>
      <c r="DM36" s="179">
        <v>0.37131574556071567</v>
      </c>
      <c r="DN36" s="179">
        <v>0.71807599000864386</v>
      </c>
      <c r="DO36" s="179">
        <v>0.99468483247839212</v>
      </c>
      <c r="DP36" s="179">
        <v>1.0310403505418906</v>
      </c>
      <c r="DQ36" s="179">
        <v>0.91246681425075482</v>
      </c>
      <c r="DR36" s="179">
        <v>0.75780270569868635</v>
      </c>
      <c r="DS36" s="179">
        <v>0.48775639999999998</v>
      </c>
      <c r="DT36" s="179">
        <v>0.58381038820000009</v>
      </c>
      <c r="DU36" s="179">
        <v>0.58675531400000003</v>
      </c>
      <c r="DV36" s="179">
        <v>0.62645469570000001</v>
      </c>
      <c r="DW36" s="179">
        <v>0.5543586398</v>
      </c>
      <c r="DX36" s="179">
        <v>0.53325638515076701</v>
      </c>
      <c r="DY36" s="179">
        <v>1.2231787920000001</v>
      </c>
      <c r="DZ36" s="179">
        <v>1.9823826868243768</v>
      </c>
      <c r="EA36" s="179">
        <v>1.462409735816744</v>
      </c>
      <c r="EB36" s="179">
        <v>1.7370653733104531</v>
      </c>
      <c r="EC36" s="179">
        <v>0.86189673033918601</v>
      </c>
      <c r="ED36" s="179">
        <v>1.9185226302908063</v>
      </c>
      <c r="EE36" s="179">
        <v>2.7693554566328444</v>
      </c>
      <c r="EF36" s="179">
        <v>3.6931919342152639</v>
      </c>
      <c r="EG36" s="179">
        <v>3.1871235890073732</v>
      </c>
      <c r="EH36" s="179">
        <v>1.7873470165036949</v>
      </c>
      <c r="EI36" s="179">
        <v>2.1043400926970053</v>
      </c>
      <c r="EJ36" s="179">
        <v>1.2461855909578126</v>
      </c>
      <c r="EK36" s="179">
        <v>2.9275950561918007</v>
      </c>
    </row>
    <row r="37" spans="1:141" ht="13.5" customHeight="1">
      <c r="A37" s="189" t="s">
        <v>206</v>
      </c>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9"/>
      <c r="CU37" s="179"/>
      <c r="CV37" s="179"/>
      <c r="CW37" s="179"/>
      <c r="CX37" s="179"/>
      <c r="CY37" s="179"/>
      <c r="CZ37" s="179"/>
      <c r="DA37" s="179"/>
      <c r="DB37" s="179"/>
      <c r="DC37" s="179"/>
      <c r="DD37" s="179"/>
      <c r="DE37" s="179"/>
      <c r="DF37" s="179"/>
      <c r="DG37" s="179"/>
      <c r="DH37" s="179"/>
      <c r="DI37" s="179"/>
      <c r="DJ37" s="179">
        <v>23.402376296243165</v>
      </c>
      <c r="DK37" s="179">
        <v>24.202861890378237</v>
      </c>
      <c r="DL37" s="179">
        <v>22.095056524604143</v>
      </c>
      <c r="DM37" s="179">
        <v>26.144020195802334</v>
      </c>
      <c r="DN37" s="179">
        <v>24.738653678206184</v>
      </c>
      <c r="DO37" s="179">
        <v>22.154615700390366</v>
      </c>
      <c r="DP37" s="179">
        <v>21.220525654002564</v>
      </c>
      <c r="DQ37" s="179">
        <v>20.387894597382314</v>
      </c>
      <c r="DR37" s="179">
        <v>19.313373348078962</v>
      </c>
      <c r="DS37" s="179">
        <v>17.310621385681173</v>
      </c>
      <c r="DT37" s="179">
        <v>17.569469431675476</v>
      </c>
      <c r="DU37" s="179">
        <v>22.728788474189997</v>
      </c>
      <c r="DV37" s="179">
        <v>23.327989721918403</v>
      </c>
      <c r="DW37" s="179">
        <v>28.422470357249601</v>
      </c>
      <c r="DX37" s="179">
        <v>21.371601795989463</v>
      </c>
      <c r="DY37" s="179">
        <v>19.584939407237201</v>
      </c>
      <c r="DZ37" s="179">
        <v>20.46939256443002</v>
      </c>
      <c r="EA37" s="179">
        <v>23.352482572971461</v>
      </c>
      <c r="EB37" s="179">
        <v>24.357960602853705</v>
      </c>
      <c r="EC37" s="179">
        <v>19.764859790016967</v>
      </c>
      <c r="ED37" s="179">
        <v>21.400924131643759</v>
      </c>
      <c r="EE37" s="179">
        <v>19.195695727693135</v>
      </c>
      <c r="EF37" s="179">
        <v>19.050700007020808</v>
      </c>
      <c r="EG37" s="179">
        <v>21.946164853326863</v>
      </c>
      <c r="EH37" s="179">
        <v>23.636962833429109</v>
      </c>
      <c r="EI37" s="179">
        <v>22.583805018725119</v>
      </c>
      <c r="EJ37" s="179">
        <v>20.617828640309988</v>
      </c>
      <c r="EK37" s="179">
        <v>19.858734166829347</v>
      </c>
    </row>
    <row r="38" spans="1:141" ht="13.5" customHeight="1">
      <c r="A38" s="189" t="s">
        <v>207</v>
      </c>
      <c r="B38" s="172"/>
      <c r="C38" s="172"/>
      <c r="D38" s="172"/>
      <c r="E38" s="172"/>
      <c r="F38" s="172"/>
      <c r="G38" s="172"/>
      <c r="H38" s="172"/>
      <c r="I38" s="172"/>
      <c r="J38" s="172"/>
      <c r="K38" s="172"/>
      <c r="L38" s="172"/>
      <c r="M38" s="172"/>
      <c r="N38" s="172"/>
      <c r="O38" s="172"/>
      <c r="P38" s="17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c r="CH38" s="172"/>
      <c r="CI38" s="172"/>
      <c r="CJ38" s="172"/>
      <c r="CK38" s="172"/>
      <c r="CL38" s="172"/>
      <c r="CM38" s="172"/>
      <c r="CN38" s="172"/>
      <c r="CO38" s="172"/>
      <c r="CP38" s="172"/>
      <c r="CQ38" s="172"/>
      <c r="CR38" s="172"/>
      <c r="CS38" s="172"/>
      <c r="CT38" s="179"/>
      <c r="CU38" s="179"/>
      <c r="CV38" s="179"/>
      <c r="CW38" s="179"/>
      <c r="CX38" s="179"/>
      <c r="CY38" s="179"/>
      <c r="CZ38" s="179"/>
      <c r="DA38" s="179"/>
      <c r="DB38" s="179"/>
      <c r="DC38" s="179"/>
      <c r="DD38" s="179"/>
      <c r="DE38" s="179"/>
      <c r="DF38" s="179"/>
      <c r="DG38" s="179"/>
      <c r="DH38" s="179"/>
      <c r="DI38" s="179"/>
      <c r="DJ38" s="179">
        <v>1.5546663649963595</v>
      </c>
      <c r="DK38" s="179">
        <v>1.5821205280793555</v>
      </c>
      <c r="DL38" s="179">
        <v>1.4451229947741684</v>
      </c>
      <c r="DM38" s="179">
        <v>1.7003853305528556</v>
      </c>
      <c r="DN38" s="179">
        <v>1.6528634900632726</v>
      </c>
      <c r="DO38" s="179">
        <v>3.034777042006318</v>
      </c>
      <c r="DP38" s="179">
        <v>2.219782810782517</v>
      </c>
      <c r="DQ38" s="179">
        <v>2.0476999137998964</v>
      </c>
      <c r="DR38" s="179">
        <v>1.8220619501706217</v>
      </c>
      <c r="DS38" s="179">
        <v>1.7001180851199997</v>
      </c>
      <c r="DT38" s="179">
        <v>1.8903473058887998</v>
      </c>
      <c r="DU38" s="179">
        <v>2.68354652894</v>
      </c>
      <c r="DV38" s="179">
        <v>2.6498360645815997</v>
      </c>
      <c r="DW38" s="179">
        <v>3.0271391681503999</v>
      </c>
      <c r="DX38" s="179">
        <v>2.4829261346648388</v>
      </c>
      <c r="DY38" s="179">
        <v>1.8792639415627996</v>
      </c>
      <c r="DZ38" s="179">
        <v>1.7400233896717556</v>
      </c>
      <c r="EA38" s="179">
        <v>2.1329187210305829</v>
      </c>
      <c r="EB38" s="179">
        <v>2.3504806447354278</v>
      </c>
      <c r="EC38" s="179">
        <v>1.299317013308795</v>
      </c>
      <c r="ED38" s="179">
        <v>1.4374538071988421</v>
      </c>
      <c r="EE38" s="179">
        <v>1.2842129384477627</v>
      </c>
      <c r="EF38" s="179">
        <v>1.3853086853293863</v>
      </c>
      <c r="EG38" s="179">
        <v>1.4612251208332427</v>
      </c>
      <c r="EH38" s="179">
        <v>1.0818209842029169</v>
      </c>
      <c r="EI38" s="179">
        <v>0.99681935995895088</v>
      </c>
      <c r="EJ38" s="179">
        <v>1.0794855774802943</v>
      </c>
      <c r="EK38" s="179">
        <v>1.0403099576619002</v>
      </c>
    </row>
    <row r="39" spans="1:141" ht="13.5" customHeight="1">
      <c r="A39" s="189" t="s">
        <v>208</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9"/>
      <c r="CU39" s="179"/>
      <c r="CV39" s="179"/>
      <c r="CW39" s="179"/>
      <c r="CX39" s="179"/>
      <c r="CY39" s="179"/>
      <c r="CZ39" s="179"/>
      <c r="DA39" s="179"/>
      <c r="DB39" s="179"/>
      <c r="DC39" s="179"/>
      <c r="DD39" s="179"/>
      <c r="DE39" s="179"/>
      <c r="DF39" s="179"/>
      <c r="DG39" s="179"/>
      <c r="DH39" s="179"/>
      <c r="DI39" s="179"/>
      <c r="DJ39" s="179">
        <v>3.8374291544581229</v>
      </c>
      <c r="DK39" s="179">
        <v>2.6460725001334566</v>
      </c>
      <c r="DL39" s="179">
        <v>1.5317682507512282</v>
      </c>
      <c r="DM39" s="179">
        <v>1.2390223238365885</v>
      </c>
      <c r="DN39" s="179">
        <v>1.2761002440235316</v>
      </c>
      <c r="DO39" s="179">
        <v>1.2586606194487056</v>
      </c>
      <c r="DP39" s="179">
        <v>1.2024372929552134</v>
      </c>
      <c r="DQ39" s="179">
        <v>1.2518210149749283</v>
      </c>
      <c r="DR39" s="179">
        <v>1.3091957609735063</v>
      </c>
      <c r="DS39" s="179">
        <v>1.1674796199999999</v>
      </c>
      <c r="DT39" s="179">
        <v>1.0805891780999999</v>
      </c>
      <c r="DU39" s="179">
        <v>0.72086936179999994</v>
      </c>
      <c r="DV39" s="179">
        <v>0.60488218240000002</v>
      </c>
      <c r="DW39" s="179">
        <v>0.82382037269999997</v>
      </c>
      <c r="DX39" s="179">
        <v>0.86705635022499539</v>
      </c>
      <c r="DY39" s="179">
        <v>0.88024814210000002</v>
      </c>
      <c r="DZ39" s="179">
        <v>0.68576188461752741</v>
      </c>
      <c r="EA39" s="179">
        <v>0.54987622901757971</v>
      </c>
      <c r="EB39" s="179">
        <v>0.36326892230039765</v>
      </c>
      <c r="EC39" s="179">
        <v>0.86054777864479637</v>
      </c>
      <c r="ED39" s="179">
        <v>0.53797792903450115</v>
      </c>
      <c r="EE39" s="179">
        <v>0.75052853079164605</v>
      </c>
      <c r="EF39" s="179">
        <v>0.43914210003270465</v>
      </c>
      <c r="EG39" s="179">
        <v>0.33122561635879283</v>
      </c>
      <c r="EH39" s="179">
        <v>0.36856232084672785</v>
      </c>
      <c r="EI39" s="179">
        <v>0.39158734452287342</v>
      </c>
      <c r="EJ39" s="179">
        <v>0.34376909388562338</v>
      </c>
      <c r="EK39" s="179">
        <v>0.33032077182373309</v>
      </c>
    </row>
    <row r="40" spans="1:141" ht="13.5" customHeight="1">
      <c r="A40" s="189" t="s">
        <v>209</v>
      </c>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9"/>
      <c r="CU40" s="179"/>
      <c r="CV40" s="179"/>
      <c r="CW40" s="179"/>
      <c r="CX40" s="179"/>
      <c r="CY40" s="179"/>
      <c r="CZ40" s="179"/>
      <c r="DA40" s="179"/>
      <c r="DB40" s="179"/>
      <c r="DC40" s="179"/>
      <c r="DD40" s="179"/>
      <c r="DE40" s="179"/>
      <c r="DF40" s="179"/>
      <c r="DG40" s="179"/>
      <c r="DH40" s="179"/>
      <c r="DI40" s="179"/>
      <c r="DJ40" s="179">
        <v>0.08</v>
      </c>
      <c r="DK40" s="179">
        <v>0.08</v>
      </c>
      <c r="DL40" s="179">
        <v>0.08</v>
      </c>
      <c r="DM40" s="179">
        <v>0.08</v>
      </c>
      <c r="DN40" s="179">
        <v>0.08</v>
      </c>
      <c r="DO40" s="179">
        <v>0.08</v>
      </c>
      <c r="DP40" s="179">
        <v>0.08</v>
      </c>
      <c r="DQ40" s="179">
        <v>0.08</v>
      </c>
      <c r="DR40" s="179">
        <v>0.08</v>
      </c>
      <c r="DS40" s="179">
        <v>0.08</v>
      </c>
      <c r="DT40" s="179">
        <v>0.08</v>
      </c>
      <c r="DU40" s="179">
        <v>0.08</v>
      </c>
      <c r="DV40" s="179">
        <v>0.08</v>
      </c>
      <c r="DW40" s="179">
        <v>0.08</v>
      </c>
      <c r="DX40" s="179">
        <v>0.08</v>
      </c>
      <c r="DY40" s="179">
        <v>0.08</v>
      </c>
      <c r="DZ40" s="179">
        <v>0.08</v>
      </c>
      <c r="EA40" s="179">
        <v>0.08</v>
      </c>
      <c r="EB40" s="179">
        <v>0.08</v>
      </c>
      <c r="EC40" s="179">
        <v>1.903557463517988E-2</v>
      </c>
      <c r="ED40" s="179">
        <v>4.7922745496425438E-2</v>
      </c>
      <c r="EE40" s="179">
        <v>4.0921702824705079E-2</v>
      </c>
      <c r="EF40" s="179">
        <v>2.1327320642954721E-2</v>
      </c>
      <c r="EG40" s="179">
        <v>4.2627383907314548E-2</v>
      </c>
      <c r="EH40" s="179">
        <v>1.5478316445744718E-2</v>
      </c>
      <c r="EI40" s="179">
        <v>1.1471973565708124E-2</v>
      </c>
      <c r="EJ40" s="179">
        <v>1.9819441602303037E-3</v>
      </c>
      <c r="EK40" s="179">
        <v>0</v>
      </c>
    </row>
    <row r="41" spans="1:141" ht="13.5" customHeight="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9"/>
      <c r="CU41" s="179"/>
      <c r="CV41" s="179"/>
      <c r="CW41" s="179"/>
      <c r="CX41" s="179"/>
      <c r="CY41" s="179"/>
      <c r="CZ41" s="179"/>
      <c r="DA41" s="179"/>
      <c r="DB41" s="179"/>
      <c r="DC41" s="179"/>
      <c r="DD41" s="179"/>
      <c r="DE41" s="179"/>
      <c r="DF41" s="179"/>
      <c r="DG41" s="179"/>
      <c r="DH41" s="179"/>
      <c r="DI41" s="179"/>
      <c r="DJ41" s="179"/>
      <c r="DK41" s="179"/>
      <c r="DL41" s="179"/>
      <c r="DM41" s="179"/>
      <c r="DN41" s="179"/>
      <c r="DO41" s="179"/>
      <c r="DP41" s="179"/>
      <c r="DQ41" s="179"/>
      <c r="DR41" s="179"/>
      <c r="DS41" s="179"/>
      <c r="DT41" s="179"/>
      <c r="DU41" s="179"/>
      <c r="DV41" s="179"/>
      <c r="DW41" s="179"/>
      <c r="DX41" s="179"/>
      <c r="DY41" s="179"/>
      <c r="DZ41" s="179"/>
      <c r="EA41" s="179"/>
      <c r="EB41" s="179"/>
      <c r="EC41" s="179"/>
      <c r="ED41" s="179"/>
      <c r="EE41" s="164"/>
      <c r="EF41" s="179"/>
      <c r="EG41" s="179"/>
      <c r="EH41" s="179"/>
      <c r="EI41" s="179"/>
      <c r="EJ41" s="179"/>
      <c r="EK41" s="179"/>
    </row>
    <row r="42" spans="1:141" ht="13.5" customHeight="1">
      <c r="A42" s="188" t="s">
        <v>210</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72"/>
      <c r="CU42" s="172"/>
      <c r="CV42" s="172"/>
      <c r="CW42" s="172"/>
      <c r="CX42" s="172"/>
      <c r="CY42" s="172"/>
      <c r="CZ42" s="172"/>
      <c r="DA42" s="172"/>
      <c r="DB42" s="172"/>
      <c r="DC42" s="172"/>
      <c r="DD42" s="172"/>
      <c r="DE42" s="172"/>
      <c r="DF42" s="172"/>
      <c r="DG42" s="172"/>
      <c r="DH42" s="172"/>
      <c r="DI42" s="172"/>
      <c r="DJ42" s="172">
        <v>31.32233285943332</v>
      </c>
      <c r="DK42" s="172">
        <v>27.76972546134472</v>
      </c>
      <c r="DL42" s="172">
        <v>23.647511724694954</v>
      </c>
      <c r="DM42" s="172">
        <v>37.732945369258161</v>
      </c>
      <c r="DN42" s="172">
        <v>34.24856936322962</v>
      </c>
      <c r="DO42" s="172">
        <v>26.28749185403581</v>
      </c>
      <c r="DP42" s="172">
        <v>15.99489733744117</v>
      </c>
      <c r="DQ42" s="172">
        <v>21.049632088730501</v>
      </c>
      <c r="DR42" s="172">
        <v>23.871179961354073</v>
      </c>
      <c r="DS42" s="172">
        <v>19.566234591615135</v>
      </c>
      <c r="DT42" s="172">
        <v>21.521685331636782</v>
      </c>
      <c r="DU42" s="172">
        <v>27.751938609062471</v>
      </c>
      <c r="DV42" s="172">
        <v>17.579401244282508</v>
      </c>
      <c r="DW42" s="172">
        <v>30.846332142852475</v>
      </c>
      <c r="DX42" s="172">
        <v>33.114073655857268</v>
      </c>
      <c r="DY42" s="172">
        <v>24.674339305102507</v>
      </c>
      <c r="DZ42" s="172">
        <v>16.305716175616055</v>
      </c>
      <c r="EA42" s="172">
        <v>29.906429443990774</v>
      </c>
      <c r="EB42" s="172">
        <v>24.213462027990396</v>
      </c>
      <c r="EC42" s="172">
        <v>19.791115962925048</v>
      </c>
      <c r="ED42" s="172">
        <v>24.824058579824985</v>
      </c>
      <c r="EE42" s="172">
        <v>24.630624479630953</v>
      </c>
      <c r="EF42" s="172">
        <v>21.3059454705473</v>
      </c>
      <c r="EG42" s="172">
        <v>25.739239763853931</v>
      </c>
      <c r="EH42" s="172">
        <v>27.056022706399695</v>
      </c>
      <c r="EI42" s="172">
        <v>26.252588132156333</v>
      </c>
      <c r="EJ42" s="172">
        <v>24.537287007535674</v>
      </c>
      <c r="EK42" s="172">
        <v>23.364315085424593</v>
      </c>
    </row>
    <row r="43" spans="1:141" ht="13.5" customHeight="1">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72"/>
      <c r="EH43" s="164"/>
      <c r="EI43" s="172"/>
      <c r="EJ43" s="164"/>
      <c r="EK43" s="172"/>
    </row>
    <row r="44" spans="1:141" ht="13.5" customHeight="1">
      <c r="A44" s="190" t="s">
        <v>211</v>
      </c>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64"/>
      <c r="CU44" s="164"/>
      <c r="CV44" s="164"/>
      <c r="CW44" s="164"/>
      <c r="CX44" s="164"/>
      <c r="CY44" s="164"/>
      <c r="CZ44" s="164"/>
      <c r="DA44" s="164"/>
      <c r="DB44" s="164"/>
      <c r="DC44" s="164"/>
      <c r="DD44" s="164"/>
      <c r="DE44" s="164"/>
      <c r="DF44" s="164"/>
      <c r="DG44" s="164"/>
      <c r="DH44" s="164"/>
      <c r="DI44" s="164"/>
      <c r="DJ44" s="172">
        <v>-2.0564123678398296</v>
      </c>
      <c r="DK44" s="172">
        <v>1.121865875361248</v>
      </c>
      <c r="DL44" s="172">
        <v>1.8564535573024337</v>
      </c>
      <c r="DM44" s="172">
        <v>-8.1982017735056694</v>
      </c>
      <c r="DN44" s="172">
        <v>-5.7828759609279921</v>
      </c>
      <c r="DO44" s="172">
        <v>1.2352463402879685</v>
      </c>
      <c r="DP44" s="172">
        <v>9.7588887708410113</v>
      </c>
      <c r="DQ44" s="172">
        <v>3.630250251677392</v>
      </c>
      <c r="DR44" s="172">
        <v>-0.5887461964323002</v>
      </c>
      <c r="DS44" s="172">
        <v>1.1797408991860365</v>
      </c>
      <c r="DT44" s="172">
        <v>-0.31746902777251051</v>
      </c>
      <c r="DU44" s="172">
        <v>-0.95197893013247636</v>
      </c>
      <c r="DV44" s="172">
        <v>9.7097614203174949</v>
      </c>
      <c r="DW44" s="172">
        <v>2.0614563950475215</v>
      </c>
      <c r="DX44" s="172">
        <v>-7.7792329898272037</v>
      </c>
      <c r="DY44" s="172">
        <v>-1.0267090222025068</v>
      </c>
      <c r="DZ44" s="172">
        <v>8.6518443499276216</v>
      </c>
      <c r="EA44" s="172">
        <v>-2.3287421851544075</v>
      </c>
      <c r="EB44" s="172">
        <v>4.6753135152095879</v>
      </c>
      <c r="EC44" s="172">
        <v>3.0145409240198759</v>
      </c>
      <c r="ED44" s="172">
        <v>0.51874266383934753</v>
      </c>
      <c r="EE44" s="172">
        <v>-0.58991012324086256</v>
      </c>
      <c r="EF44" s="172">
        <v>3.2837245766938139</v>
      </c>
      <c r="EG44" s="172">
        <v>1.2291267995796602</v>
      </c>
      <c r="EH44" s="172">
        <v>-0.16585123497150178</v>
      </c>
      <c r="EI44" s="172">
        <v>-0.16456434268667763</v>
      </c>
      <c r="EJ44" s="172">
        <v>-1.2480361607417265</v>
      </c>
      <c r="EK44" s="172">
        <v>0.7926448670821884</v>
      </c>
    </row>
    <row r="45" spans="1:141">
      <c r="A45" s="190"/>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72"/>
      <c r="EF45" s="164"/>
      <c r="EG45" s="172"/>
      <c r="EH45" s="164"/>
      <c r="EI45" s="172"/>
      <c r="EJ45" s="164"/>
      <c r="EK45" s="164"/>
    </row>
    <row r="46" spans="1:141">
      <c r="A46" s="192"/>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row>
    <row r="47" spans="1:141">
      <c r="A47" s="193"/>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64"/>
      <c r="DR47" s="164"/>
      <c r="DS47" s="164"/>
      <c r="DT47" s="164"/>
      <c r="DU47" s="164"/>
      <c r="DV47" s="164"/>
      <c r="DW47" s="164"/>
      <c r="DX47" s="164"/>
      <c r="DY47" s="164"/>
      <c r="DZ47" s="164"/>
      <c r="EA47" s="164"/>
      <c r="EB47" s="164"/>
      <c r="EC47" s="164"/>
      <c r="ED47" s="164"/>
      <c r="EE47" s="164"/>
      <c r="EF47" s="164"/>
      <c r="EG47" s="164"/>
      <c r="EH47" s="164"/>
      <c r="EI47" s="164"/>
      <c r="EJ47" s="164"/>
      <c r="EK47" s="164"/>
    </row>
    <row r="48" spans="1:141">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172"/>
      <c r="DC48" s="172"/>
      <c r="DD48" s="172"/>
      <c r="DE48" s="172"/>
      <c r="DF48" s="172"/>
      <c r="DG48" s="172"/>
      <c r="DH48" s="172"/>
      <c r="DI48" s="172"/>
      <c r="DJ48" s="172"/>
      <c r="DK48" s="172"/>
      <c r="DL48" s="172"/>
      <c r="DM48" s="172"/>
      <c r="DN48" s="172"/>
      <c r="DO48" s="172"/>
      <c r="DP48" s="172"/>
      <c r="DQ48" s="164"/>
      <c r="DR48" s="164"/>
      <c r="DS48" s="164"/>
      <c r="DT48" s="164"/>
      <c r="DU48" s="164"/>
      <c r="DV48" s="164"/>
      <c r="DW48" s="164"/>
      <c r="DX48" s="164"/>
      <c r="DY48" s="164"/>
      <c r="DZ48" s="164"/>
      <c r="EA48" s="164"/>
      <c r="EB48" s="164"/>
      <c r="EC48" s="164"/>
      <c r="ED48" s="164"/>
      <c r="EE48" s="164"/>
      <c r="EF48" s="164"/>
      <c r="EG48" s="164"/>
      <c r="EH48" s="164"/>
      <c r="EI48" s="164"/>
      <c r="EJ48" s="164"/>
      <c r="EK48" s="164"/>
    </row>
    <row r="49" spans="1:141">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row>
    <row r="50" spans="1:141">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row>
    <row r="51" spans="1:14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row>
    <row r="52" spans="1:141">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row>
    <row r="53" spans="1:141">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row>
    <row r="54" spans="1:141">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row>
    <row r="55" spans="1:141">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row>
    <row r="56" spans="1:141">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row>
    <row r="59" spans="1:141" ht="12" thickBot="1"/>
    <row r="60" spans="1:141">
      <c r="D60" s="194"/>
      <c r="E60" s="195" t="s">
        <v>63</v>
      </c>
      <c r="F60" s="196" t="s">
        <v>61</v>
      </c>
    </row>
    <row r="61" spans="1:141">
      <c r="D61" s="197">
        <v>1992</v>
      </c>
      <c r="E61" s="198">
        <v>24.146293995859217</v>
      </c>
      <c r="F61" s="199">
        <v>2.0113199135916342E-2</v>
      </c>
    </row>
    <row r="62" spans="1:141">
      <c r="D62" s="197">
        <v>1993</v>
      </c>
      <c r="E62" s="198">
        <v>24.708076102641321</v>
      </c>
      <c r="F62" s="199">
        <v>1.5154614161142485E-2</v>
      </c>
    </row>
    <row r="63" spans="1:141">
      <c r="D63" s="197">
        <v>1994</v>
      </c>
      <c r="E63" s="198">
        <v>32.737875650919129</v>
      </c>
      <c r="F63" s="199">
        <v>1.3454701266870718E-2</v>
      </c>
    </row>
    <row r="64" spans="1:141">
      <c r="D64" s="197">
        <v>1995</v>
      </c>
      <c r="E64" s="198">
        <v>42.707378001921228</v>
      </c>
      <c r="F64" s="199">
        <v>3.0588051556206352E-3</v>
      </c>
    </row>
    <row r="65" spans="4:6">
      <c r="D65" s="197">
        <v>1996</v>
      </c>
      <c r="E65" s="198">
        <v>50.897662504002554</v>
      </c>
      <c r="F65" s="199">
        <v>1.8310305236490928E-3</v>
      </c>
    </row>
    <row r="66" spans="4:6">
      <c r="D66" s="197">
        <v>1997</v>
      </c>
      <c r="E66" s="198">
        <v>40.20284242409047</v>
      </c>
      <c r="F66" s="199">
        <v>4.8504399331909565E-4</v>
      </c>
    </row>
    <row r="67" spans="4:6">
      <c r="D67" s="197">
        <v>1998</v>
      </c>
      <c r="E67" s="198">
        <v>33.326672475430115</v>
      </c>
      <c r="F67" s="199">
        <v>2.0364661218447129E-3</v>
      </c>
    </row>
    <row r="68" spans="4:6">
      <c r="D68" s="197">
        <v>1999</v>
      </c>
      <c r="E68" s="198">
        <v>50.618046439999993</v>
      </c>
      <c r="F68" s="199">
        <v>4.8589525E-4</v>
      </c>
    </row>
    <row r="69" spans="4:6">
      <c r="D69" s="197">
        <v>2000</v>
      </c>
      <c r="E69" s="198">
        <v>48.484375581199998</v>
      </c>
      <c r="F69" s="199">
        <v>0.48402201331</v>
      </c>
    </row>
    <row r="70" spans="4:6">
      <c r="D70" s="197">
        <v>2001</v>
      </c>
      <c r="E70" s="198">
        <v>56.854357039999996</v>
      </c>
      <c r="F70" s="199">
        <v>0.90543748989999995</v>
      </c>
    </row>
    <row r="71" spans="4:6">
      <c r="D71" s="197">
        <v>2002</v>
      </c>
      <c r="E71" s="198">
        <v>61.022006229599995</v>
      </c>
      <c r="F71" s="199">
        <v>2.2831855747200001</v>
      </c>
    </row>
    <row r="72" spans="4:6">
      <c r="D72" s="197">
        <v>2003</v>
      </c>
      <c r="E72" s="198">
        <v>69.462344207200005</v>
      </c>
      <c r="F72" s="199">
        <v>10.133655738890001</v>
      </c>
    </row>
    <row r="73" spans="4:6">
      <c r="D73" s="197">
        <v>2004</v>
      </c>
      <c r="E73" s="198">
        <v>60.13175694374479</v>
      </c>
      <c r="F73" s="199">
        <v>20.055836867453479</v>
      </c>
    </row>
    <row r="74" spans="4:6">
      <c r="D74" s="197">
        <v>2005</v>
      </c>
      <c r="E74" s="198">
        <v>73.451554079420006</v>
      </c>
      <c r="F74" s="199">
        <v>24.749554575360005</v>
      </c>
    </row>
    <row r="75" spans="4:6">
      <c r="D75" s="197">
        <v>2006</v>
      </c>
      <c r="E75" s="198">
        <v>85.237387596918069</v>
      </c>
      <c r="F75" s="199">
        <v>28.07037531237216</v>
      </c>
    </row>
    <row r="76" spans="4:6">
      <c r="D76" s="197">
        <v>2007</v>
      </c>
      <c r="E76" s="198">
        <v>63.671627580721676</v>
      </c>
      <c r="F76" s="199">
        <v>16.850043390004373</v>
      </c>
    </row>
    <row r="77" spans="4:6">
      <c r="D77" s="197">
        <v>2008</v>
      </c>
      <c r="E77" s="198">
        <v>78.510382093603837</v>
      </c>
      <c r="F77" s="199">
        <v>13.846891591006699</v>
      </c>
    </row>
    <row r="78" spans="4:6">
      <c r="D78" s="197">
        <v>2009</v>
      </c>
      <c r="E78" s="198">
        <v>65.14269245763208</v>
      </c>
      <c r="F78" s="199">
        <v>15.708466646340931</v>
      </c>
    </row>
    <row r="79" spans="4:6">
      <c r="D79" s="197">
        <v>2010</v>
      </c>
      <c r="E79" s="198">
        <v>75.293930008997989</v>
      </c>
      <c r="F79" s="199">
        <v>5.8662003931566788</v>
      </c>
    </row>
    <row r="80" spans="4:6">
      <c r="D80" s="197">
        <v>2011</v>
      </c>
      <c r="E80" s="198">
        <v>67.683362717557628</v>
      </c>
      <c r="F80" s="199">
        <v>3.9855056969761882</v>
      </c>
    </row>
    <row r="81" spans="4:12">
      <c r="D81" s="197">
        <v>2012</v>
      </c>
      <c r="E81" s="198">
        <v>69.734578503542338</v>
      </c>
      <c r="F81" s="199">
        <v>4.0374276855975513E-2</v>
      </c>
    </row>
    <row r="82" spans="4:12">
      <c r="D82" s="197">
        <v>2013</v>
      </c>
      <c r="E82" s="198">
        <v>66.234891931370413</v>
      </c>
      <c r="F82" s="199">
        <v>11.729164251219537</v>
      </c>
    </row>
    <row r="83" spans="4:12">
      <c r="D83" s="197">
        <v>2014</v>
      </c>
      <c r="E83" s="198">
        <v>54.93634389334121</v>
      </c>
      <c r="F83" s="199">
        <v>10.494588679223131</v>
      </c>
    </row>
    <row r="84" spans="4:12">
      <c r="D84" s="197">
        <v>2015</v>
      </c>
      <c r="E84" s="198">
        <v>43.056289411757206</v>
      </c>
      <c r="F84" s="199">
        <v>9.6241243299780397</v>
      </c>
    </row>
    <row r="85" spans="4:12">
      <c r="D85" s="197">
        <v>2016</v>
      </c>
      <c r="E85" s="198">
        <v>37.841341212273221</v>
      </c>
      <c r="F85" s="199">
        <v>10.127605169473844</v>
      </c>
    </row>
    <row r="86" spans="4:12" ht="12" thickBot="1">
      <c r="D86" s="200">
        <v>2017</v>
      </c>
      <c r="E86" s="201">
        <v>36.679406076026069</v>
      </c>
      <c r="F86" s="202">
        <v>10.25795473894979</v>
      </c>
    </row>
    <row r="88" spans="4:12" ht="12" thickBot="1"/>
    <row r="89" spans="4:12">
      <c r="D89" s="194"/>
      <c r="E89" s="203" t="s">
        <v>209</v>
      </c>
      <c r="F89" s="203" t="s">
        <v>208</v>
      </c>
      <c r="G89" s="203" t="s">
        <v>207</v>
      </c>
      <c r="H89" s="203" t="s">
        <v>205</v>
      </c>
      <c r="I89" s="203" t="s">
        <v>206</v>
      </c>
      <c r="J89" s="203" t="s">
        <v>202</v>
      </c>
      <c r="K89" s="203" t="s">
        <v>185</v>
      </c>
      <c r="L89" s="204" t="s">
        <v>187</v>
      </c>
    </row>
    <row r="90" spans="4:12">
      <c r="D90" s="197">
        <v>1992</v>
      </c>
      <c r="E90" s="198">
        <v>0.08</v>
      </c>
      <c r="F90" s="198">
        <v>1.5317682507512282</v>
      </c>
      <c r="G90" s="198">
        <v>1.4451229947741684</v>
      </c>
      <c r="H90" s="198">
        <v>0.35201751186785379</v>
      </c>
      <c r="I90" s="198">
        <v>22.095056524604143</v>
      </c>
      <c r="J90" s="198">
        <v>9.6801321823576991</v>
      </c>
      <c r="K90" s="198">
        <v>2.8743236400000005</v>
      </c>
      <c r="L90" s="199">
        <v>14.17708736</v>
      </c>
    </row>
    <row r="91" spans="4:12">
      <c r="D91" s="197">
        <v>1993</v>
      </c>
      <c r="E91" s="198">
        <v>0.08</v>
      </c>
      <c r="F91" s="198">
        <v>1.2390223238365885</v>
      </c>
      <c r="G91" s="198">
        <v>1.7003853305528556</v>
      </c>
      <c r="H91" s="198">
        <v>0.37131574556071567</v>
      </c>
      <c r="I91" s="198">
        <v>26.144020195802334</v>
      </c>
      <c r="J91" s="198">
        <v>4.7250247279920865</v>
      </c>
      <c r="K91" s="198">
        <v>3.0999123600000003</v>
      </c>
      <c r="L91" s="199">
        <v>14.092929639999999</v>
      </c>
    </row>
    <row r="92" spans="4:12">
      <c r="D92" s="197">
        <v>1994</v>
      </c>
      <c r="E92" s="198">
        <v>0.08</v>
      </c>
      <c r="F92" s="198">
        <v>1.2761002440235316</v>
      </c>
      <c r="G92" s="198">
        <v>1.6528634900632726</v>
      </c>
      <c r="H92" s="198">
        <v>0.71807599000864386</v>
      </c>
      <c r="I92" s="198">
        <v>24.738653678206184</v>
      </c>
      <c r="J92" s="198">
        <v>4.1204028414710905</v>
      </c>
      <c r="K92" s="198">
        <v>3.2071946400000004</v>
      </c>
      <c r="L92" s="199">
        <v>12.820395359999999</v>
      </c>
    </row>
    <row r="93" spans="4:12">
      <c r="D93" s="197">
        <v>1995</v>
      </c>
      <c r="E93" s="198">
        <v>0.08</v>
      </c>
      <c r="F93" s="198">
        <v>1.2586606194487056</v>
      </c>
      <c r="G93" s="198">
        <v>3.034777042006318</v>
      </c>
      <c r="H93" s="198">
        <v>0.99468483247839212</v>
      </c>
      <c r="I93" s="198">
        <v>22.154615700390366</v>
      </c>
      <c r="J93" s="198">
        <v>6.0411146642302418</v>
      </c>
      <c r="K93" s="198">
        <v>3.2031628800000003</v>
      </c>
      <c r="L93" s="199">
        <v>13.59102712</v>
      </c>
    </row>
    <row r="94" spans="4:12">
      <c r="D94" s="197">
        <v>1996</v>
      </c>
      <c r="E94" s="198">
        <v>0.08</v>
      </c>
      <c r="F94" s="198">
        <v>1.2024372929552134</v>
      </c>
      <c r="G94" s="198">
        <v>2.219782810782517</v>
      </c>
      <c r="H94" s="198">
        <v>1.0310403505418906</v>
      </c>
      <c r="I94" s="198">
        <v>21.220525654002564</v>
      </c>
      <c r="J94" s="198">
        <v>6.6192553677478294</v>
      </c>
      <c r="K94" s="198">
        <v>3.15328572</v>
      </c>
      <c r="L94" s="199">
        <v>13.295312279999999</v>
      </c>
    </row>
    <row r="95" spans="4:12">
      <c r="D95" s="197">
        <v>1997</v>
      </c>
      <c r="E95" s="198">
        <v>0.08</v>
      </c>
      <c r="F95" s="198">
        <v>1.2518210149749283</v>
      </c>
      <c r="G95" s="198">
        <v>2.0476999137998964</v>
      </c>
      <c r="H95" s="198">
        <v>0.91246681425075482</v>
      </c>
      <c r="I95" s="198">
        <v>20.387894597382314</v>
      </c>
      <c r="J95" s="198">
        <v>12.901072080291971</v>
      </c>
      <c r="K95" s="198">
        <v>3.9582191999999998</v>
      </c>
      <c r="L95" s="199">
        <v>10.968022799999998</v>
      </c>
    </row>
    <row r="96" spans="4:12">
      <c r="D96" s="197">
        <v>1998</v>
      </c>
      <c r="E96" s="198">
        <v>0.08</v>
      </c>
      <c r="F96" s="198">
        <v>1.3091957609735063</v>
      </c>
      <c r="G96" s="198">
        <v>1.8220619501706217</v>
      </c>
      <c r="H96" s="198">
        <v>0.75780270569868635</v>
      </c>
      <c r="I96" s="198">
        <v>19.313373348078962</v>
      </c>
      <c r="J96" s="198">
        <v>8.2575273722627731</v>
      </c>
      <c r="K96" s="198">
        <v>7.4981059200000004</v>
      </c>
      <c r="L96" s="199">
        <v>8.6707560799999985</v>
      </c>
    </row>
    <row r="97" spans="4:12">
      <c r="D97" s="197">
        <v>1999</v>
      </c>
      <c r="E97" s="198">
        <v>0.08</v>
      </c>
      <c r="F97" s="198">
        <v>1.1674796199999999</v>
      </c>
      <c r="G97" s="198">
        <v>1.7001180851199997</v>
      </c>
      <c r="H97" s="198">
        <v>0.48775639999999998</v>
      </c>
      <c r="I97" s="198">
        <v>17.310621385681173</v>
      </c>
      <c r="J97" s="198">
        <v>12.01064865</v>
      </c>
      <c r="K97" s="198">
        <v>7.1342850371988273</v>
      </c>
      <c r="L97" s="199">
        <v>9.0207041337992742</v>
      </c>
    </row>
    <row r="98" spans="4:12">
      <c r="D98" s="197">
        <v>2000</v>
      </c>
      <c r="E98" s="198">
        <v>0.08</v>
      </c>
      <c r="F98" s="198">
        <v>1.0805891780999999</v>
      </c>
      <c r="G98" s="198">
        <v>1.8903473058887998</v>
      </c>
      <c r="H98" s="198">
        <v>0.58381038820000009</v>
      </c>
      <c r="I98" s="198">
        <v>17.569469431675476</v>
      </c>
      <c r="J98" s="198">
        <v>9.6868035000000017</v>
      </c>
      <c r="K98" s="198">
        <v>7.1398490196357232</v>
      </c>
      <c r="L98" s="199">
        <v>8.5389316999999991</v>
      </c>
    </row>
    <row r="99" spans="4:12">
      <c r="D99" s="197">
        <v>2001</v>
      </c>
      <c r="E99" s="198">
        <v>0.08</v>
      </c>
      <c r="F99" s="198">
        <v>0.72086936179999994</v>
      </c>
      <c r="G99" s="198">
        <v>2.68354652894</v>
      </c>
      <c r="H99" s="198">
        <v>0.58675531400000003</v>
      </c>
      <c r="I99" s="198">
        <v>22.728788474189997</v>
      </c>
      <c r="J99" s="198">
        <v>14.831337950000002</v>
      </c>
      <c r="K99" s="198">
        <v>7.7917519160000017</v>
      </c>
      <c r="L99" s="199">
        <v>8.6975000839999979</v>
      </c>
    </row>
    <row r="100" spans="4:12">
      <c r="D100" s="197">
        <v>2002</v>
      </c>
      <c r="E100" s="198">
        <v>0.08</v>
      </c>
      <c r="F100" s="198">
        <v>0.60488218240000002</v>
      </c>
      <c r="G100" s="198">
        <v>2.6498360645815997</v>
      </c>
      <c r="H100" s="198">
        <v>0.62645469570000001</v>
      </c>
      <c r="I100" s="198">
        <v>23.327989721918403</v>
      </c>
      <c r="J100" s="198">
        <v>14.86790002</v>
      </c>
      <c r="K100" s="198">
        <v>7.2336207240000014</v>
      </c>
      <c r="L100" s="199">
        <v>8.7227383159999974</v>
      </c>
    </row>
    <row r="101" spans="4:12">
      <c r="D101" s="197">
        <v>2003</v>
      </c>
      <c r="E101" s="198">
        <v>0.08</v>
      </c>
      <c r="F101" s="198">
        <v>0.82382037269999997</v>
      </c>
      <c r="G101" s="198">
        <v>3.0271391681503999</v>
      </c>
      <c r="H101" s="198">
        <v>0.5543586398</v>
      </c>
      <c r="I101" s="198">
        <v>28.422470357249601</v>
      </c>
      <c r="J101" s="198">
        <v>32.52881928</v>
      </c>
      <c r="K101" s="198">
        <v>8.6407922312285521</v>
      </c>
      <c r="L101" s="199">
        <v>9.5064688687714494</v>
      </c>
    </row>
    <row r="102" spans="4:12">
      <c r="D102" s="197">
        <v>2004</v>
      </c>
      <c r="E102" s="198">
        <v>0.08</v>
      </c>
      <c r="F102" s="198">
        <v>0.86705635022499539</v>
      </c>
      <c r="G102" s="198">
        <v>2.4829261346648388</v>
      </c>
      <c r="H102" s="198">
        <v>0.53325638515076701</v>
      </c>
      <c r="I102" s="198">
        <v>21.371601795989463</v>
      </c>
      <c r="J102" s="198">
        <v>42.581907288829129</v>
      </c>
      <c r="K102" s="198">
        <v>8.4447748243999996</v>
      </c>
      <c r="L102" s="199">
        <v>9.8161452955999984</v>
      </c>
    </row>
    <row r="103" spans="4:12">
      <c r="D103" s="197">
        <v>2005</v>
      </c>
      <c r="E103" s="198">
        <v>0.08</v>
      </c>
      <c r="F103" s="198">
        <v>0.88024814210000002</v>
      </c>
      <c r="G103" s="198">
        <v>1.8792639415627996</v>
      </c>
      <c r="H103" s="198">
        <v>1.2231787920000001</v>
      </c>
      <c r="I103" s="198">
        <v>19.584939407237201</v>
      </c>
      <c r="J103" s="198">
        <v>53.942744200000007</v>
      </c>
      <c r="K103" s="198">
        <v>7.8780703037181112</v>
      </c>
      <c r="L103" s="199">
        <v>9.8496954162818877</v>
      </c>
    </row>
    <row r="104" spans="4:12">
      <c r="D104" s="197">
        <v>2006</v>
      </c>
      <c r="E104" s="198">
        <v>0.08</v>
      </c>
      <c r="F104" s="198">
        <v>0.68576188461752741</v>
      </c>
      <c r="G104" s="198">
        <v>1.7400233896717556</v>
      </c>
      <c r="H104" s="198">
        <v>1.9823826868243768</v>
      </c>
      <c r="I104" s="198">
        <v>20.46939256443002</v>
      </c>
      <c r="J104" s="198">
        <v>50.985820342529934</v>
      </c>
      <c r="K104" s="198">
        <v>8.2259391519999987</v>
      </c>
      <c r="L104" s="199">
        <v>9.4669791679999999</v>
      </c>
    </row>
    <row r="105" spans="4:12">
      <c r="D105" s="197">
        <v>2007</v>
      </c>
      <c r="E105" s="198">
        <v>0.08</v>
      </c>
      <c r="F105" s="198">
        <v>0.54987622901757971</v>
      </c>
      <c r="G105" s="198">
        <v>2.1329187210305829</v>
      </c>
      <c r="H105" s="198">
        <v>1.462409735816744</v>
      </c>
      <c r="I105" s="198">
        <v>23.352482572971461</v>
      </c>
      <c r="J105" s="198">
        <v>26.067270998028128</v>
      </c>
      <c r="K105" s="198">
        <v>7.7319247744000004</v>
      </c>
      <c r="L105" s="199">
        <v>9.9243475756000006</v>
      </c>
    </row>
    <row r="106" spans="4:12">
      <c r="D106" s="197">
        <v>2008</v>
      </c>
      <c r="E106" s="198">
        <v>0.08</v>
      </c>
      <c r="F106" s="198">
        <v>0.36326892230039765</v>
      </c>
      <c r="G106" s="198">
        <v>2.3504806447354278</v>
      </c>
      <c r="H106" s="198">
        <v>1.7370653733104531</v>
      </c>
      <c r="I106" s="198">
        <v>24.357960602853705</v>
      </c>
      <c r="J106" s="198">
        <v>43.093823330921651</v>
      </c>
      <c r="K106" s="198">
        <v>7.3553881791999993</v>
      </c>
      <c r="L106" s="199">
        <v>9.1679457307999996</v>
      </c>
    </row>
    <row r="107" spans="4:12">
      <c r="D107" s="197">
        <v>2009</v>
      </c>
      <c r="E107" s="198">
        <v>1.903557463517988E-2</v>
      </c>
      <c r="F107" s="198">
        <v>0.86054777864479637</v>
      </c>
      <c r="G107" s="198">
        <v>1.299317013308795</v>
      </c>
      <c r="H107" s="198">
        <v>0.86189673033918601</v>
      </c>
      <c r="I107" s="198">
        <v>19.764859790016967</v>
      </c>
      <c r="J107" s="198">
        <v>27.720831695845881</v>
      </c>
      <c r="K107" s="198">
        <v>7.1037655133000008</v>
      </c>
      <c r="L107" s="199">
        <v>9.6943201867000006</v>
      </c>
    </row>
    <row r="108" spans="4:12">
      <c r="D108" s="197">
        <v>2010</v>
      </c>
      <c r="E108" s="198">
        <v>4.7922745496425438E-2</v>
      </c>
      <c r="F108" s="198">
        <v>0.53797792903450115</v>
      </c>
      <c r="G108" s="198">
        <v>1.4374538071988421</v>
      </c>
      <c r="H108" s="198">
        <v>1.9185226302908063</v>
      </c>
      <c r="I108" s="198">
        <v>21.400924131643759</v>
      </c>
      <c r="J108" s="198">
        <v>13.907773571859568</v>
      </c>
      <c r="K108" s="198">
        <v>8.0746601679190118</v>
      </c>
      <c r="L108" s="199">
        <v>10.581223594642454</v>
      </c>
    </row>
    <row r="109" spans="4:12">
      <c r="D109" s="197">
        <v>2011</v>
      </c>
      <c r="E109" s="198">
        <v>4.0921702824705079E-2</v>
      </c>
      <c r="F109" s="198">
        <v>0.75052853079164605</v>
      </c>
      <c r="G109" s="198">
        <v>1.2842129384477627</v>
      </c>
      <c r="H109" s="198">
        <v>2.7693554566328444</v>
      </c>
      <c r="I109" s="198">
        <v>19.195695727693135</v>
      </c>
      <c r="J109" s="198">
        <v>16.521460138840922</v>
      </c>
      <c r="K109" s="198">
        <v>7.0743739609719567</v>
      </c>
      <c r="L109" s="199">
        <v>11.412645377192467</v>
      </c>
    </row>
    <row r="110" spans="4:12">
      <c r="D110" s="197">
        <v>2012</v>
      </c>
      <c r="E110" s="198">
        <v>2.1327320642954721E-2</v>
      </c>
      <c r="F110" s="198">
        <v>0.43914210003270465</v>
      </c>
      <c r="G110" s="198">
        <v>1.3853086853293863</v>
      </c>
      <c r="H110" s="198">
        <v>3.6931919342152639</v>
      </c>
      <c r="I110" s="198">
        <v>19.050700007020808</v>
      </c>
      <c r="J110" s="198">
        <v>29.323386668625435</v>
      </c>
      <c r="K110" s="198">
        <v>7.665669864777735</v>
      </c>
      <c r="L110" s="199">
        <v>11.058697159038728</v>
      </c>
    </row>
    <row r="111" spans="4:12">
      <c r="D111" s="197">
        <v>2013</v>
      </c>
      <c r="E111" s="198">
        <v>4.2627383907314548E-2</v>
      </c>
      <c r="F111" s="198">
        <v>0.33122561635879283</v>
      </c>
      <c r="G111" s="198">
        <v>1.4612251208332427</v>
      </c>
      <c r="H111" s="198">
        <v>3.1871235890073732</v>
      </c>
      <c r="I111" s="198">
        <v>21.946164853326863</v>
      </c>
      <c r="J111" s="198">
        <v>17.564171295114996</v>
      </c>
      <c r="K111" s="198">
        <v>7.9484587551372163</v>
      </c>
      <c r="L111" s="199">
        <v>11.546040361289814</v>
      </c>
    </row>
    <row r="112" spans="4:12">
      <c r="D112" s="197">
        <v>2014</v>
      </c>
      <c r="E112" s="198">
        <v>1.5478316445744718E-2</v>
      </c>
      <c r="F112" s="198">
        <v>0.36856232084672785</v>
      </c>
      <c r="G112" s="198">
        <v>1.0818209842029169</v>
      </c>
      <c r="H112" s="198">
        <v>1.7873470165036949</v>
      </c>
      <c r="I112" s="198">
        <v>23.636962833429109</v>
      </c>
      <c r="J112" s="198">
        <v>13.217439079170202</v>
      </c>
      <c r="K112" s="198">
        <v>7.7514169375197168</v>
      </c>
      <c r="L112" s="199">
        <v>11.807339753633865</v>
      </c>
    </row>
    <row r="113" spans="4:12">
      <c r="D113" s="197">
        <v>2015</v>
      </c>
      <c r="E113" s="198">
        <v>1.1471973565708124E-2</v>
      </c>
      <c r="F113" s="198">
        <v>0.39158734452287342</v>
      </c>
      <c r="G113" s="198">
        <v>0.99681935995895088</v>
      </c>
      <c r="H113" s="198">
        <v>2.1043400926970053</v>
      </c>
      <c r="I113" s="198">
        <v>22.583805018725119</v>
      </c>
      <c r="J113" s="198">
        <v>11.994563813045062</v>
      </c>
      <c r="K113" s="198">
        <v>7.99347368696223</v>
      </c>
      <c r="L113" s="199">
        <v>11.839690794541768</v>
      </c>
    </row>
    <row r="114" spans="4:12">
      <c r="D114" s="197">
        <v>2016</v>
      </c>
      <c r="E114" s="198">
        <v>1.9819441602303037E-3</v>
      </c>
      <c r="F114" s="198">
        <v>0.34376909388562338</v>
      </c>
      <c r="G114" s="198">
        <v>1.0794855774802943</v>
      </c>
      <c r="H114" s="198">
        <v>1.2461855909578126</v>
      </c>
      <c r="I114" s="198">
        <v>20.617828640309988</v>
      </c>
      <c r="J114" s="198">
        <v>4.844613025000001</v>
      </c>
      <c r="K114" s="198">
        <v>7.4883139368000009</v>
      </c>
      <c r="L114" s="199">
        <v>11.702980283199999</v>
      </c>
    </row>
    <row r="115" spans="4:12" ht="12" thickBot="1">
      <c r="D115" s="200">
        <v>2017</v>
      </c>
      <c r="E115" s="201">
        <v>0</v>
      </c>
      <c r="F115" s="201">
        <v>0.33032077182373309</v>
      </c>
      <c r="G115" s="201">
        <v>1.0403099576619002</v>
      </c>
      <c r="H115" s="201">
        <v>2.9275950561918007</v>
      </c>
      <c r="I115" s="201">
        <v>19.858734166829347</v>
      </c>
      <c r="J115" s="201">
        <v>5.7138115257673725</v>
      </c>
      <c r="K115" s="201">
        <v>7.8925940513254789</v>
      </c>
      <c r="L115" s="202">
        <v>11.75525966921148</v>
      </c>
    </row>
    <row r="116" spans="4:12" ht="12" thickBot="1"/>
    <row r="117" spans="4:12">
      <c r="D117" s="194"/>
      <c r="E117" s="212" t="s">
        <v>198</v>
      </c>
      <c r="F117" s="212" t="s">
        <v>198</v>
      </c>
      <c r="G117" s="212" t="s">
        <v>199</v>
      </c>
      <c r="H117" s="212" t="s">
        <v>199</v>
      </c>
      <c r="I117" s="213" t="s">
        <v>158</v>
      </c>
    </row>
    <row r="118" spans="4:12">
      <c r="D118" s="205"/>
      <c r="E118" s="206" t="s">
        <v>215</v>
      </c>
      <c r="F118" s="206" t="s">
        <v>216</v>
      </c>
      <c r="G118" s="206" t="s">
        <v>215</v>
      </c>
      <c r="H118" s="206" t="s">
        <v>216</v>
      </c>
      <c r="I118" s="207" t="s">
        <v>216</v>
      </c>
    </row>
    <row r="119" spans="4:12">
      <c r="D119" s="205"/>
      <c r="E119" s="206" t="s">
        <v>217</v>
      </c>
      <c r="F119" s="206" t="s">
        <v>218</v>
      </c>
      <c r="G119" s="206" t="s">
        <v>219</v>
      </c>
      <c r="H119" s="206" t="s">
        <v>220</v>
      </c>
      <c r="I119" s="207" t="s">
        <v>221</v>
      </c>
    </row>
    <row r="120" spans="4:12">
      <c r="D120" s="197">
        <v>1992</v>
      </c>
      <c r="E120" s="208">
        <v>109448</v>
      </c>
      <c r="F120" s="208">
        <v>831702</v>
      </c>
      <c r="G120" s="208">
        <v>349777</v>
      </c>
      <c r="H120" s="208">
        <v>1547466</v>
      </c>
      <c r="I120" s="209">
        <v>179666</v>
      </c>
    </row>
    <row r="121" spans="4:12">
      <c r="D121" s="197">
        <v>1993</v>
      </c>
      <c r="E121" s="208">
        <v>121368</v>
      </c>
      <c r="F121" s="208">
        <v>1099770</v>
      </c>
      <c r="G121" s="208">
        <v>304680</v>
      </c>
      <c r="H121" s="208">
        <v>1627377</v>
      </c>
      <c r="I121" s="209">
        <v>183613.00000000003</v>
      </c>
    </row>
    <row r="122" spans="4:12">
      <c r="D122" s="197">
        <v>1994</v>
      </c>
      <c r="E122" s="208">
        <v>162585</v>
      </c>
      <c r="F122" s="208">
        <v>1102782</v>
      </c>
      <c r="G122" s="208">
        <v>373143</v>
      </c>
      <c r="H122" s="208">
        <v>1143184</v>
      </c>
      <c r="I122" s="209">
        <v>251541</v>
      </c>
    </row>
    <row r="123" spans="4:12">
      <c r="D123" s="197">
        <v>1995</v>
      </c>
      <c r="E123" s="208">
        <v>370033</v>
      </c>
      <c r="F123" s="208">
        <v>1331970</v>
      </c>
      <c r="G123" s="208">
        <v>275080</v>
      </c>
      <c r="H123" s="208">
        <v>1356856</v>
      </c>
      <c r="I123" s="209">
        <v>242882</v>
      </c>
    </row>
    <row r="124" spans="4:12">
      <c r="D124" s="197">
        <v>1996</v>
      </c>
      <c r="E124" s="208">
        <v>475252</v>
      </c>
      <c r="F124" s="208">
        <v>1387675</v>
      </c>
      <c r="G124" s="208">
        <v>586543</v>
      </c>
      <c r="H124" s="208">
        <v>884808</v>
      </c>
      <c r="I124" s="209">
        <v>276274</v>
      </c>
    </row>
    <row r="125" spans="4:12">
      <c r="D125" s="197">
        <v>1997</v>
      </c>
      <c r="E125" s="208">
        <v>273304</v>
      </c>
      <c r="F125" s="208">
        <v>1130219</v>
      </c>
      <c r="G125" s="208">
        <v>468234</v>
      </c>
      <c r="H125" s="208">
        <v>1482313.63</v>
      </c>
      <c r="I125" s="209">
        <v>213341.44</v>
      </c>
    </row>
    <row r="126" spans="4:12">
      <c r="D126" s="197">
        <v>1998</v>
      </c>
      <c r="E126" s="208">
        <v>360142</v>
      </c>
      <c r="F126" s="208">
        <v>814808</v>
      </c>
      <c r="G126" s="208">
        <v>503125</v>
      </c>
      <c r="H126" s="208">
        <v>1241500</v>
      </c>
      <c r="I126" s="209">
        <v>206795</v>
      </c>
    </row>
    <row r="127" spans="4:12">
      <c r="D127" s="197">
        <v>1999</v>
      </c>
      <c r="E127" s="208">
        <v>443054</v>
      </c>
      <c r="F127" s="208">
        <v>1184154</v>
      </c>
      <c r="G127" s="208">
        <v>494443</v>
      </c>
      <c r="H127" s="208">
        <v>1172162</v>
      </c>
      <c r="I127" s="209">
        <v>211917.00000000003</v>
      </c>
    </row>
    <row r="128" spans="4:12">
      <c r="D128" s="197">
        <v>2000</v>
      </c>
      <c r="E128" s="208">
        <v>421224</v>
      </c>
      <c r="F128" s="208">
        <v>1273992</v>
      </c>
      <c r="G128" s="208">
        <v>494703</v>
      </c>
      <c r="H128" s="208">
        <v>1054882.0000000002</v>
      </c>
      <c r="I128" s="209">
        <v>212616</v>
      </c>
    </row>
    <row r="129" spans="4:9">
      <c r="D129" s="197">
        <v>2001</v>
      </c>
      <c r="E129" s="208">
        <v>414385</v>
      </c>
      <c r="F129" s="208">
        <v>1482386</v>
      </c>
      <c r="G129" s="208">
        <v>500886</v>
      </c>
      <c r="H129" s="208">
        <v>1310795</v>
      </c>
      <c r="I129" s="209">
        <v>202944</v>
      </c>
    </row>
    <row r="130" spans="4:9">
      <c r="D130" s="197">
        <v>2002</v>
      </c>
      <c r="E130" s="208">
        <v>320000</v>
      </c>
      <c r="F130" s="208">
        <v>1948906</v>
      </c>
      <c r="G130" s="208">
        <v>584981</v>
      </c>
      <c r="H130" s="208">
        <v>1386813</v>
      </c>
      <c r="I130" s="209">
        <v>218239.00000000003</v>
      </c>
    </row>
    <row r="131" spans="4:9">
      <c r="D131" s="197">
        <v>2003</v>
      </c>
      <c r="E131" s="208">
        <v>222000</v>
      </c>
      <c r="F131" s="208">
        <v>2129000</v>
      </c>
      <c r="G131" s="208">
        <v>591201</v>
      </c>
      <c r="H131" s="208">
        <v>1985354</v>
      </c>
      <c r="I131" s="209">
        <v>252336.00000000006</v>
      </c>
    </row>
    <row r="132" spans="4:9">
      <c r="D132" s="197">
        <v>2004</v>
      </c>
      <c r="E132" s="208">
        <v>255302</v>
      </c>
      <c r="F132" s="208">
        <v>2271311</v>
      </c>
      <c r="G132" s="208">
        <v>471528</v>
      </c>
      <c r="H132" s="208">
        <v>1917824.9999999995</v>
      </c>
      <c r="I132" s="209">
        <v>239427.99999999997</v>
      </c>
    </row>
    <row r="133" spans="4:9">
      <c r="D133" s="197">
        <v>2005</v>
      </c>
      <c r="E133" s="208">
        <v>345015</v>
      </c>
      <c r="F133" s="208">
        <v>2198389</v>
      </c>
      <c r="G133" s="208">
        <v>409420</v>
      </c>
      <c r="H133" s="208">
        <v>2067891.9999999995</v>
      </c>
      <c r="I133" s="209">
        <v>246445.00000000003</v>
      </c>
    </row>
    <row r="134" spans="4:9">
      <c r="D134" s="197">
        <v>2006</v>
      </c>
      <c r="E134" s="208">
        <v>500779</v>
      </c>
      <c r="F134" s="208">
        <v>2267870</v>
      </c>
      <c r="G134" s="208">
        <v>506472</v>
      </c>
      <c r="H134" s="208">
        <v>2147044</v>
      </c>
      <c r="I134" s="209">
        <v>251366</v>
      </c>
    </row>
    <row r="135" spans="4:9">
      <c r="D135" s="197">
        <v>2007</v>
      </c>
      <c r="E135" s="208">
        <v>166247</v>
      </c>
      <c r="F135" s="208">
        <v>1852554</v>
      </c>
      <c r="G135" s="208">
        <v>453471</v>
      </c>
      <c r="H135" s="208">
        <v>2102358.9999999995</v>
      </c>
      <c r="I135" s="209">
        <v>260148</v>
      </c>
    </row>
    <row r="136" spans="4:9">
      <c r="D136" s="197">
        <v>2008</v>
      </c>
      <c r="E136" s="208">
        <v>480662</v>
      </c>
      <c r="F136" s="208">
        <v>1912683</v>
      </c>
      <c r="G136" s="208">
        <v>286802</v>
      </c>
      <c r="H136" s="208">
        <v>1897968</v>
      </c>
      <c r="I136" s="209">
        <v>253492</v>
      </c>
    </row>
    <row r="137" spans="4:9">
      <c r="D137" s="197">
        <v>2009</v>
      </c>
      <c r="E137" s="208">
        <v>587613</v>
      </c>
      <c r="F137" s="208">
        <v>1497873.09</v>
      </c>
      <c r="G137" s="208">
        <v>397223</v>
      </c>
      <c r="H137" s="208">
        <v>1820920.557</v>
      </c>
      <c r="I137" s="209">
        <v>259704.12</v>
      </c>
    </row>
    <row r="138" spans="4:9">
      <c r="D138" s="197">
        <v>2010</v>
      </c>
      <c r="E138" s="208">
        <v>785816</v>
      </c>
      <c r="F138" s="208">
        <v>1811578.41</v>
      </c>
      <c r="G138" s="208">
        <v>394610</v>
      </c>
      <c r="H138" s="208">
        <v>2043597.7499999998</v>
      </c>
      <c r="I138" s="209">
        <v>294934</v>
      </c>
    </row>
    <row r="139" spans="4:9">
      <c r="D139" s="197">
        <v>2011</v>
      </c>
      <c r="E139" s="208">
        <v>449001</v>
      </c>
      <c r="F139" s="208">
        <v>1881400</v>
      </c>
      <c r="G139" s="208">
        <v>345289</v>
      </c>
      <c r="H139" s="208">
        <v>1948949</v>
      </c>
      <c r="I139" s="209">
        <v>320144</v>
      </c>
    </row>
    <row r="140" spans="4:9">
      <c r="D140" s="197">
        <v>2012</v>
      </c>
      <c r="E140" s="208">
        <v>115086</v>
      </c>
      <c r="F140" s="208">
        <v>2161260</v>
      </c>
      <c r="G140" s="208">
        <v>349878</v>
      </c>
      <c r="H140" s="208">
        <v>1974082</v>
      </c>
      <c r="I140" s="209">
        <v>325919</v>
      </c>
    </row>
    <row r="141" spans="4:9">
      <c r="D141" s="197">
        <v>2013</v>
      </c>
      <c r="E141" s="208">
        <v>89900</v>
      </c>
      <c r="F141" s="208">
        <v>2189357.36</v>
      </c>
      <c r="G141" s="208">
        <v>176992</v>
      </c>
      <c r="H141" s="208">
        <v>1878808.5000000002</v>
      </c>
      <c r="I141" s="209">
        <v>290405</v>
      </c>
    </row>
    <row r="142" spans="4:9">
      <c r="D142" s="197">
        <v>2014</v>
      </c>
      <c r="E142" s="208">
        <v>120754</v>
      </c>
      <c r="F142" s="208">
        <v>1818599</v>
      </c>
      <c r="G142" s="208">
        <v>106922</v>
      </c>
      <c r="H142" s="208">
        <v>1612677</v>
      </c>
      <c r="I142" s="209">
        <v>316692</v>
      </c>
    </row>
    <row r="143" spans="4:9">
      <c r="D143" s="197">
        <v>2015</v>
      </c>
      <c r="E143" s="208">
        <v>162305</v>
      </c>
      <c r="F143" s="208">
        <v>1237445</v>
      </c>
      <c r="G143" s="208">
        <v>65943</v>
      </c>
      <c r="H143" s="208">
        <v>1599733</v>
      </c>
      <c r="I143" s="209">
        <v>324086</v>
      </c>
    </row>
    <row r="144" spans="4:9">
      <c r="D144" s="197">
        <v>2016</v>
      </c>
      <c r="E144" s="208">
        <v>191972</v>
      </c>
      <c r="F144" s="208">
        <v>1013416</v>
      </c>
      <c r="G144" s="208">
        <v>0</v>
      </c>
      <c r="H144" s="208">
        <v>1351940</v>
      </c>
      <c r="I144" s="209">
        <v>313035</v>
      </c>
    </row>
    <row r="145" spans="4:16" ht="12" thickBot="1">
      <c r="D145" s="200">
        <v>2017</v>
      </c>
      <c r="E145" s="210">
        <v>156757</v>
      </c>
      <c r="F145" s="210">
        <v>1055369</v>
      </c>
      <c r="G145" s="210">
        <v>0</v>
      </c>
      <c r="H145" s="210">
        <v>1413131</v>
      </c>
      <c r="I145" s="211">
        <v>319487</v>
      </c>
    </row>
    <row r="158" spans="4:16" ht="14.25">
      <c r="D158" s="215" t="s">
        <v>222</v>
      </c>
      <c r="E158" s="214"/>
      <c r="F158" s="214"/>
      <c r="G158" s="214"/>
      <c r="H158" s="214"/>
      <c r="I158" s="214"/>
      <c r="J158" s="214"/>
      <c r="K158" s="214"/>
      <c r="L158" s="214"/>
      <c r="M158" s="214"/>
      <c r="N158" s="214"/>
      <c r="O158" s="214"/>
      <c r="P158" s="214"/>
    </row>
    <row r="160" spans="4:16" ht="14.25">
      <c r="D160" s="214"/>
      <c r="E160" s="214"/>
      <c r="F160" s="214"/>
      <c r="G160" s="214"/>
      <c r="H160" s="214"/>
      <c r="I160" s="214"/>
      <c r="J160" s="214"/>
      <c r="K160" s="214"/>
      <c r="L160" s="214"/>
      <c r="M160" s="214"/>
      <c r="N160" s="214"/>
      <c r="O160" s="214"/>
      <c r="P160" s="214"/>
    </row>
    <row r="161" spans="4:16" ht="12.75">
      <c r="D161" s="560"/>
      <c r="E161" s="563">
        <v>2016</v>
      </c>
      <c r="F161" s="563"/>
      <c r="G161" s="563"/>
      <c r="H161" s="563"/>
      <c r="I161" s="563"/>
      <c r="J161" s="563"/>
      <c r="K161" s="563"/>
      <c r="L161" s="563"/>
      <c r="M161" s="563"/>
      <c r="N161" s="563"/>
      <c r="O161" s="563"/>
      <c r="P161" s="564"/>
    </row>
    <row r="162" spans="4:16" ht="12.75">
      <c r="D162" s="561"/>
      <c r="E162" s="565" t="s">
        <v>223</v>
      </c>
      <c r="F162" s="563"/>
      <c r="G162" s="563"/>
      <c r="H162" s="563"/>
      <c r="I162" s="563"/>
      <c r="J162" s="564"/>
      <c r="K162" s="565" t="s">
        <v>224</v>
      </c>
      <c r="L162" s="563"/>
      <c r="M162" s="563"/>
      <c r="N162" s="563"/>
      <c r="O162" s="566" t="s">
        <v>225</v>
      </c>
      <c r="P162" s="567"/>
    </row>
    <row r="163" spans="4:16" ht="12.75">
      <c r="D163" s="561"/>
      <c r="E163" s="570" t="s">
        <v>198</v>
      </c>
      <c r="F163" s="571"/>
      <c r="G163" s="570" t="s">
        <v>226</v>
      </c>
      <c r="H163" s="571"/>
      <c r="I163" s="572" t="s">
        <v>158</v>
      </c>
      <c r="J163" s="571"/>
      <c r="K163" s="570" t="s">
        <v>216</v>
      </c>
      <c r="L163" s="572"/>
      <c r="M163" s="570" t="s">
        <v>215</v>
      </c>
      <c r="N163" s="572"/>
      <c r="O163" s="568"/>
      <c r="P163" s="569"/>
    </row>
    <row r="164" spans="4:16" ht="25.5">
      <c r="D164" s="562"/>
      <c r="E164" s="216" t="s">
        <v>227</v>
      </c>
      <c r="F164" s="217" t="s">
        <v>228</v>
      </c>
      <c r="G164" s="216" t="s">
        <v>227</v>
      </c>
      <c r="H164" s="217" t="s">
        <v>228</v>
      </c>
      <c r="I164" s="216" t="s">
        <v>227</v>
      </c>
      <c r="J164" s="217" t="s">
        <v>228</v>
      </c>
      <c r="K164" s="216" t="s">
        <v>227</v>
      </c>
      <c r="L164" s="217" t="s">
        <v>228</v>
      </c>
      <c r="M164" s="216" t="s">
        <v>227</v>
      </c>
      <c r="N164" s="217" t="s">
        <v>228</v>
      </c>
      <c r="O164" s="216" t="s">
        <v>227</v>
      </c>
      <c r="P164" s="217" t="s">
        <v>228</v>
      </c>
    </row>
    <row r="165" spans="4:16" ht="14.25">
      <c r="D165" s="218" t="s">
        <v>229</v>
      </c>
      <c r="E165" s="232">
        <v>0</v>
      </c>
      <c r="F165" s="219">
        <v>0</v>
      </c>
      <c r="G165" s="232">
        <v>753856</v>
      </c>
      <c r="H165" s="219">
        <v>-0.26490007459666609</v>
      </c>
      <c r="I165" s="233">
        <v>0</v>
      </c>
      <c r="J165" s="219">
        <v>0</v>
      </c>
      <c r="K165" s="232">
        <v>753856</v>
      </c>
      <c r="L165" s="221">
        <v>-0.21438307912277554</v>
      </c>
      <c r="M165" s="220">
        <v>0</v>
      </c>
      <c r="N165" s="219">
        <v>-1</v>
      </c>
      <c r="O165" s="234">
        <v>753856</v>
      </c>
      <c r="P165" s="222">
        <v>-0.26490007459666609</v>
      </c>
    </row>
    <row r="166" spans="4:16" ht="15" thickBot="1">
      <c r="D166" s="223" t="s">
        <v>230</v>
      </c>
      <c r="E166" s="235">
        <v>0</v>
      </c>
      <c r="F166" s="219">
        <v>0</v>
      </c>
      <c r="G166" s="235">
        <v>753856</v>
      </c>
      <c r="H166" s="219">
        <v>-0.26490007459666609</v>
      </c>
      <c r="I166" s="236">
        <v>0</v>
      </c>
      <c r="J166" s="219">
        <v>0</v>
      </c>
      <c r="K166" s="235">
        <v>753856</v>
      </c>
      <c r="L166" s="221">
        <v>-0.21438307912277554</v>
      </c>
      <c r="M166" s="224">
        <v>0</v>
      </c>
      <c r="N166" s="219">
        <v>-1</v>
      </c>
      <c r="O166" s="235">
        <v>753856</v>
      </c>
      <c r="P166" s="219">
        <v>-0.26490007459666609</v>
      </c>
    </row>
    <row r="167" spans="4:16" ht="14.25">
      <c r="D167" s="225" t="s">
        <v>231</v>
      </c>
      <c r="E167" s="237">
        <v>1205388</v>
      </c>
      <c r="F167" s="226">
        <v>-0.13885479549919633</v>
      </c>
      <c r="G167" s="237">
        <v>199150</v>
      </c>
      <c r="H167" s="226">
        <v>-0.13041389940484771</v>
      </c>
      <c r="I167" s="238">
        <v>0</v>
      </c>
      <c r="J167" s="226">
        <v>0</v>
      </c>
      <c r="K167" s="237">
        <v>1212566</v>
      </c>
      <c r="L167" s="228">
        <v>-0.17313506930285272</v>
      </c>
      <c r="M167" s="227">
        <v>191972</v>
      </c>
      <c r="N167" s="226">
        <v>0.18278549644188402</v>
      </c>
      <c r="O167" s="237">
        <v>1404538</v>
      </c>
      <c r="P167" s="226">
        <v>-0.13766794145510075</v>
      </c>
    </row>
    <row r="168" spans="4:16" ht="14.25">
      <c r="D168" s="225" t="s">
        <v>232</v>
      </c>
      <c r="E168" s="237">
        <v>0</v>
      </c>
      <c r="F168" s="226">
        <v>0</v>
      </c>
      <c r="G168" s="237">
        <v>125852</v>
      </c>
      <c r="H168" s="226">
        <v>3.2365852016427654</v>
      </c>
      <c r="I168" s="238">
        <v>0</v>
      </c>
      <c r="J168" s="226">
        <v>0</v>
      </c>
      <c r="K168" s="237">
        <v>125852</v>
      </c>
      <c r="L168" s="228">
        <v>3.2365852016427654</v>
      </c>
      <c r="M168" s="227">
        <v>0</v>
      </c>
      <c r="N168" s="226">
        <v>0</v>
      </c>
      <c r="O168" s="237">
        <v>125852</v>
      </c>
      <c r="P168" s="226">
        <v>3.2365852016427654</v>
      </c>
    </row>
    <row r="169" spans="4:16" ht="14.25">
      <c r="D169" s="225" t="s">
        <v>233</v>
      </c>
      <c r="E169" s="237">
        <v>0</v>
      </c>
      <c r="F169" s="226">
        <v>0</v>
      </c>
      <c r="G169" s="237">
        <v>27476</v>
      </c>
      <c r="H169" s="226">
        <v>-0.36170608186591091</v>
      </c>
      <c r="I169" s="238">
        <v>1994</v>
      </c>
      <c r="J169" s="226">
        <v>2.7980952380952382</v>
      </c>
      <c r="K169" s="237">
        <v>29470</v>
      </c>
      <c r="L169" s="228">
        <v>-0.32363269146909646</v>
      </c>
      <c r="M169" s="227">
        <v>0</v>
      </c>
      <c r="N169" s="226">
        <v>0</v>
      </c>
      <c r="O169" s="237">
        <v>29470</v>
      </c>
      <c r="P169" s="226">
        <v>-0.32363269146909646</v>
      </c>
    </row>
    <row r="170" spans="4:16" ht="14.25">
      <c r="D170" s="225" t="s">
        <v>234</v>
      </c>
      <c r="E170" s="237">
        <v>0</v>
      </c>
      <c r="F170" s="226">
        <v>0</v>
      </c>
      <c r="G170" s="237">
        <v>342357</v>
      </c>
      <c r="H170" s="226">
        <v>1.171718007517919E-2</v>
      </c>
      <c r="I170" s="238">
        <v>311041</v>
      </c>
      <c r="J170" s="226">
        <v>-3.8694403837298053E-2</v>
      </c>
      <c r="K170" s="237">
        <v>653398</v>
      </c>
      <c r="L170" s="228">
        <v>-1.2923878281388523E-2</v>
      </c>
      <c r="M170" s="227">
        <v>0</v>
      </c>
      <c r="N170" s="226">
        <v>0</v>
      </c>
      <c r="O170" s="237">
        <v>653398</v>
      </c>
      <c r="P170" s="226">
        <v>-1.2923878281388523E-2</v>
      </c>
    </row>
    <row r="171" spans="4:16" ht="15" thickBot="1">
      <c r="D171" s="223" t="s">
        <v>235</v>
      </c>
      <c r="E171" s="235">
        <v>1205388</v>
      </c>
      <c r="F171" s="219">
        <v>-0.13885479549919633</v>
      </c>
      <c r="G171" s="235">
        <v>694835</v>
      </c>
      <c r="H171" s="219">
        <v>8.5406639892152025E-2</v>
      </c>
      <c r="I171" s="239">
        <v>313035</v>
      </c>
      <c r="J171" s="229">
        <v>-3.4098973729195348E-2</v>
      </c>
      <c r="K171" s="235">
        <v>2021286</v>
      </c>
      <c r="L171" s="221">
        <v>-8.1939708188066285E-2</v>
      </c>
      <c r="M171" s="224">
        <v>191972</v>
      </c>
      <c r="N171" s="219">
        <v>0.18278549644188402</v>
      </c>
      <c r="O171" s="235">
        <v>2213258</v>
      </c>
      <c r="P171" s="219">
        <v>-6.376446332207697E-2</v>
      </c>
    </row>
    <row r="172" spans="4:16" ht="14.25">
      <c r="D172" s="230" t="s">
        <v>236</v>
      </c>
      <c r="E172" s="240">
        <v>1205388</v>
      </c>
      <c r="F172" s="222">
        <v>-0.13885479549919633</v>
      </c>
      <c r="G172" s="240">
        <v>1448691</v>
      </c>
      <c r="H172" s="231">
        <v>-0.13026843155571677</v>
      </c>
      <c r="I172" s="235">
        <v>313035</v>
      </c>
      <c r="J172" s="219">
        <v>-3.4098973729195348E-2</v>
      </c>
      <c r="K172" s="241">
        <v>2775142</v>
      </c>
      <c r="L172" s="231">
        <v>-0.12214164966924623</v>
      </c>
      <c r="M172" s="224">
        <v>191972</v>
      </c>
      <c r="N172" s="219">
        <v>-0.15893238933090326</v>
      </c>
      <c r="O172" s="235">
        <v>2967114</v>
      </c>
      <c r="P172" s="219">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zoomScale="55" zoomScaleNormal="55" workbookViewId="0">
      <pane xSplit="1" topLeftCell="B1" activePane="topRight" state="frozen"/>
      <selection activeCell="A3" sqref="A3"/>
      <selection pane="topRight" activeCell="AE11" sqref="AE11"/>
    </sheetView>
  </sheetViews>
  <sheetFormatPr defaultColWidth="9.140625" defaultRowHeight="12.75"/>
  <cols>
    <col min="1" max="1" width="40.140625" style="248" customWidth="1"/>
    <col min="2" max="45" width="10.140625" style="248" customWidth="1"/>
    <col min="46" max="16384" width="9.140625" style="248"/>
  </cols>
  <sheetData>
    <row r="2" spans="1:45" ht="16.5" customHeight="1"/>
    <row r="3" spans="1:45" ht="14.25" customHeight="1">
      <c r="A3" s="249" t="s">
        <v>237</v>
      </c>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1"/>
      <c r="AN3" s="251"/>
      <c r="AO3" s="251"/>
      <c r="AP3" s="251"/>
      <c r="AQ3" s="251"/>
      <c r="AR3" s="251"/>
      <c r="AS3" s="251"/>
    </row>
    <row r="4" spans="1:45" ht="14.25" customHeight="1">
      <c r="A4" s="249" t="s">
        <v>238</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1"/>
      <c r="AN4" s="251"/>
      <c r="AO4" s="251"/>
      <c r="AP4" s="251"/>
      <c r="AQ4" s="251"/>
      <c r="AR4" s="251"/>
      <c r="AS4" s="251"/>
    </row>
    <row r="5" spans="1:45" ht="14.25" customHeight="1">
      <c r="A5" s="252" t="s">
        <v>239</v>
      </c>
      <c r="B5" s="253">
        <v>1974</v>
      </c>
      <c r="C5" s="253">
        <v>1975</v>
      </c>
      <c r="D5" s="253">
        <v>1976</v>
      </c>
      <c r="E5" s="253">
        <v>1977</v>
      </c>
      <c r="F5" s="253">
        <v>1978</v>
      </c>
      <c r="G5" s="253">
        <v>1979</v>
      </c>
      <c r="H5" s="253">
        <v>1980</v>
      </c>
      <c r="I5" s="253">
        <v>1981</v>
      </c>
      <c r="J5" s="253">
        <v>1982</v>
      </c>
      <c r="K5" s="253">
        <v>1983</v>
      </c>
      <c r="L5" s="253">
        <v>1984</v>
      </c>
      <c r="M5" s="253">
        <v>1985</v>
      </c>
      <c r="N5" s="253">
        <v>1986</v>
      </c>
      <c r="O5" s="253">
        <v>1987</v>
      </c>
      <c r="P5" s="253">
        <v>1988</v>
      </c>
      <c r="Q5" s="253">
        <v>1989</v>
      </c>
      <c r="R5" s="253">
        <v>1990</v>
      </c>
      <c r="S5" s="253">
        <v>1991</v>
      </c>
      <c r="T5" s="253">
        <v>1992</v>
      </c>
      <c r="U5" s="253">
        <v>1993</v>
      </c>
      <c r="V5" s="253">
        <v>1994</v>
      </c>
      <c r="W5" s="253">
        <v>1995</v>
      </c>
      <c r="X5" s="253">
        <v>1996</v>
      </c>
      <c r="Y5" s="253">
        <v>1997</v>
      </c>
      <c r="Z5" s="253">
        <v>1998</v>
      </c>
      <c r="AA5" s="253">
        <v>1999</v>
      </c>
      <c r="AB5" s="253">
        <v>2000</v>
      </c>
      <c r="AC5" s="253">
        <v>2001</v>
      </c>
      <c r="AD5" s="253">
        <v>2002</v>
      </c>
      <c r="AE5" s="253">
        <v>2003</v>
      </c>
      <c r="AF5" s="253">
        <v>2004</v>
      </c>
      <c r="AG5" s="253">
        <v>2005</v>
      </c>
      <c r="AH5" s="253">
        <v>2006</v>
      </c>
      <c r="AI5" s="253">
        <v>2007</v>
      </c>
      <c r="AJ5" s="253">
        <v>2008</v>
      </c>
      <c r="AK5" s="253">
        <v>2009</v>
      </c>
      <c r="AL5" s="253">
        <v>2010</v>
      </c>
      <c r="AM5" s="253">
        <v>2011</v>
      </c>
      <c r="AN5" s="253">
        <v>2012</v>
      </c>
      <c r="AO5" s="253">
        <v>2013</v>
      </c>
      <c r="AP5" s="253">
        <v>2014</v>
      </c>
      <c r="AQ5" s="253">
        <v>2015</v>
      </c>
      <c r="AR5" s="253">
        <v>2016</v>
      </c>
      <c r="AS5" s="253">
        <v>2017</v>
      </c>
    </row>
    <row r="6" spans="1:45" ht="14.25" customHeight="1">
      <c r="A6" s="252"/>
      <c r="B6" s="254"/>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row>
    <row r="7" spans="1:45" ht="14.25" customHeight="1">
      <c r="A7" s="255" t="s">
        <v>275</v>
      </c>
      <c r="B7" s="254">
        <v>10.735193408659997</v>
      </c>
      <c r="C7" s="254">
        <v>11.270736027944999</v>
      </c>
      <c r="D7" s="254">
        <v>33.979298271730002</v>
      </c>
      <c r="E7" s="254">
        <v>58.198167909499993</v>
      </c>
      <c r="F7" s="254">
        <v>55.715578096569992</v>
      </c>
      <c r="G7" s="254">
        <v>35.595631897800004</v>
      </c>
      <c r="H7" s="254">
        <v>31.772724733499992</v>
      </c>
      <c r="I7" s="254">
        <v>40.333153486100002</v>
      </c>
      <c r="J7" s="254">
        <v>74.520401000000007</v>
      </c>
      <c r="K7" s="254">
        <v>80.668133999999995</v>
      </c>
      <c r="L7" s="254">
        <v>104.570557820034</v>
      </c>
      <c r="M7" s="254">
        <v>133.2778437640095</v>
      </c>
      <c r="N7" s="254">
        <v>164.16393099999999</v>
      </c>
      <c r="O7" s="254">
        <v>159.772335</v>
      </c>
      <c r="P7" s="254">
        <v>172.77267468686298</v>
      </c>
      <c r="Q7" s="254">
        <v>177.96596780290901</v>
      </c>
      <c r="R7" s="254">
        <v>177.28113680573898</v>
      </c>
      <c r="S7" s="254">
        <v>193.28571705271602</v>
      </c>
      <c r="T7" s="254">
        <v>203.80490900000001</v>
      </c>
      <c r="U7" s="254">
        <v>197.80939791509996</v>
      </c>
      <c r="V7" s="254">
        <v>183.94961800000004</v>
      </c>
      <c r="W7" s="254">
        <v>173.54962599999999</v>
      </c>
      <c r="X7" s="254">
        <v>198.21576237999997</v>
      </c>
      <c r="Y7" s="254">
        <v>212.17518810084999</v>
      </c>
      <c r="Z7" s="254">
        <v>188.26258922565</v>
      </c>
      <c r="AA7" s="254">
        <v>218.56569999999999</v>
      </c>
      <c r="AB7" s="254">
        <v>230.19919194097224</v>
      </c>
      <c r="AC7" s="254">
        <v>241.98582323377786</v>
      </c>
      <c r="AD7" s="254">
        <v>230.03899030183877</v>
      </c>
      <c r="AE7" s="254">
        <v>174.40196769016586</v>
      </c>
      <c r="AF7" s="254">
        <v>155.73118893958204</v>
      </c>
      <c r="AG7" s="254">
        <v>144.32123547542633</v>
      </c>
      <c r="AH7" s="254">
        <v>148.40147247986471</v>
      </c>
      <c r="AI7" s="254">
        <v>164.19016017390885</v>
      </c>
      <c r="AJ7" s="254">
        <v>155.9220268095103</v>
      </c>
      <c r="AK7" s="254">
        <v>161.608128445185</v>
      </c>
      <c r="AL7" s="254">
        <v>172.19814443657339</v>
      </c>
      <c r="AM7" s="254">
        <v>154.69420740812404</v>
      </c>
      <c r="AN7" s="254">
        <v>169.72954981961536</v>
      </c>
      <c r="AO7" s="254">
        <v>181.27328967669229</v>
      </c>
      <c r="AP7" s="254">
        <v>198.29403348814301</v>
      </c>
      <c r="AQ7" s="254">
        <v>182.28921283845696</v>
      </c>
      <c r="AR7" s="254">
        <v>190.79196119909329</v>
      </c>
      <c r="AS7" s="254">
        <v>188.64754573909229</v>
      </c>
    </row>
    <row r="8" spans="1:45" ht="14.25" customHeight="1">
      <c r="A8" s="252"/>
      <c r="B8" s="254"/>
      <c r="C8" s="254"/>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row>
    <row r="9" spans="1:45" ht="14.25" customHeight="1">
      <c r="A9" s="252" t="s">
        <v>240</v>
      </c>
      <c r="B9" s="254">
        <v>14.056284829899997</v>
      </c>
      <c r="C9" s="254">
        <v>15.359871258999998</v>
      </c>
      <c r="D9" s="254">
        <v>40.221964331999999</v>
      </c>
      <c r="E9" s="254">
        <v>64.352290854999993</v>
      </c>
      <c r="F9" s="254">
        <v>59.487610858999993</v>
      </c>
      <c r="G9" s="254">
        <v>47.135320741400001</v>
      </c>
      <c r="H9" s="254">
        <v>42.520624467999994</v>
      </c>
      <c r="I9" s="254">
        <v>56.616719459000002</v>
      </c>
      <c r="J9" s="254">
        <v>96.779925000000006</v>
      </c>
      <c r="K9" s="254">
        <v>106.158784</v>
      </c>
      <c r="L9" s="254">
        <v>133.07107501999999</v>
      </c>
      <c r="M9" s="254">
        <v>168.07251400000001</v>
      </c>
      <c r="N9" s="254">
        <v>194.327956</v>
      </c>
      <c r="O9" s="254">
        <v>188.59744599999999</v>
      </c>
      <c r="P9" s="254">
        <v>209.15496349999998</v>
      </c>
      <c r="Q9" s="254">
        <v>218.32258660000002</v>
      </c>
      <c r="R9" s="254">
        <v>216.23549169999998</v>
      </c>
      <c r="S9" s="254">
        <v>227.44003350000003</v>
      </c>
      <c r="T9" s="254">
        <v>242.540502</v>
      </c>
      <c r="U9" s="254">
        <v>236.41292889999997</v>
      </c>
      <c r="V9" s="254">
        <v>227.13830000000004</v>
      </c>
      <c r="W9" s="254">
        <v>206.281329</v>
      </c>
      <c r="X9" s="254">
        <v>242.449753180995</v>
      </c>
      <c r="Y9" s="254">
        <v>251.93425645380367</v>
      </c>
      <c r="Z9" s="254">
        <v>227.22177451943242</v>
      </c>
      <c r="AA9" s="254">
        <v>253.45624678330711</v>
      </c>
      <c r="AB9" s="254">
        <v>254.17145381733295</v>
      </c>
      <c r="AC9" s="254">
        <v>265.22141690942186</v>
      </c>
      <c r="AD9" s="254">
        <v>248.77144986850183</v>
      </c>
      <c r="AE9" s="254">
        <v>189.63437711074121</v>
      </c>
      <c r="AF9" s="254">
        <v>171.27769171829758</v>
      </c>
      <c r="AG9" s="254">
        <v>160.21280952908799</v>
      </c>
      <c r="AH9" s="254">
        <v>164.31574817251882</v>
      </c>
      <c r="AI9" s="254">
        <v>180.8985381726217</v>
      </c>
      <c r="AJ9" s="254">
        <v>173.78230415149071</v>
      </c>
      <c r="AK9" s="254">
        <v>182.52329358002092</v>
      </c>
      <c r="AL9" s="254">
        <v>198.16545266770888</v>
      </c>
      <c r="AM9" s="254">
        <v>180.32092919534273</v>
      </c>
      <c r="AN9" s="254">
        <v>192.38485062000001</v>
      </c>
      <c r="AO9" s="254">
        <v>208.48098648999999</v>
      </c>
      <c r="AP9" s="254">
        <v>233.76777299999995</v>
      </c>
      <c r="AQ9" s="254">
        <v>216.31154300000003</v>
      </c>
      <c r="AR9" s="254">
        <v>220.72760999999997</v>
      </c>
      <c r="AS9" s="254">
        <v>215.89889157000005</v>
      </c>
    </row>
    <row r="10" spans="1:45" ht="14.25" customHeight="1">
      <c r="A10" s="256" t="s">
        <v>241</v>
      </c>
      <c r="B10" s="257">
        <v>14.056284829899997</v>
      </c>
      <c r="C10" s="257">
        <v>15.359871258999998</v>
      </c>
      <c r="D10" s="257">
        <v>40.221964331999999</v>
      </c>
      <c r="E10" s="257">
        <v>64.352290854999993</v>
      </c>
      <c r="F10" s="257">
        <v>59.487610858999993</v>
      </c>
      <c r="G10" s="257">
        <v>29.270223503400004</v>
      </c>
      <c r="H10" s="257">
        <v>19.116836254999999</v>
      </c>
      <c r="I10" s="257">
        <v>23.747082194000001</v>
      </c>
      <c r="J10" s="257">
        <v>30.277177000000002</v>
      </c>
      <c r="K10" s="257">
        <v>34.736806000000001</v>
      </c>
      <c r="L10" s="257">
        <v>35.889026000000001</v>
      </c>
      <c r="M10" s="257">
        <v>40.083909999999996</v>
      </c>
      <c r="N10" s="257">
        <v>38.603397999999999</v>
      </c>
      <c r="O10" s="257">
        <v>36.050877999999997</v>
      </c>
      <c r="P10" s="257">
        <v>42.549545999999999</v>
      </c>
      <c r="Q10" s="257">
        <v>45.978443999999996</v>
      </c>
      <c r="R10" s="257">
        <v>44.585499999999996</v>
      </c>
      <c r="S10" s="257">
        <v>46.249757000000002</v>
      </c>
      <c r="T10" s="257">
        <v>49.037373000000002</v>
      </c>
      <c r="U10" s="257">
        <v>48.427740999999997</v>
      </c>
      <c r="V10" s="257">
        <v>51.499389999999991</v>
      </c>
      <c r="W10" s="257">
        <v>42.844025999999999</v>
      </c>
      <c r="X10" s="257">
        <v>52.715039999999995</v>
      </c>
      <c r="Y10" s="257">
        <v>46.116906</v>
      </c>
      <c r="Z10" s="257">
        <v>45.429648999999998</v>
      </c>
      <c r="AA10" s="257">
        <v>42.944698000000002</v>
      </c>
      <c r="AB10" s="257">
        <v>34.875060999999995</v>
      </c>
      <c r="AC10" s="257">
        <v>31.9863</v>
      </c>
      <c r="AD10" s="257">
        <v>28.811081000000001</v>
      </c>
      <c r="AE10" s="257">
        <v>27.210397</v>
      </c>
      <c r="AF10" s="257">
        <v>27.788439</v>
      </c>
      <c r="AG10" s="257">
        <v>28.604775999999998</v>
      </c>
      <c r="AH10" s="257">
        <v>28.130719999999997</v>
      </c>
      <c r="AI10" s="257">
        <v>24.838862999999996</v>
      </c>
      <c r="AJ10" s="257">
        <v>21.134315999999998</v>
      </c>
      <c r="AK10" s="257">
        <v>17.531108</v>
      </c>
      <c r="AL10" s="257">
        <v>17.699715999999999</v>
      </c>
      <c r="AM10" s="257">
        <v>17.834429</v>
      </c>
      <c r="AN10" s="257">
        <v>15.367343250000001</v>
      </c>
      <c r="AO10" s="257">
        <v>12.888227099999998</v>
      </c>
      <c r="AP10" s="257">
        <v>16.470513999999998</v>
      </c>
      <c r="AQ10" s="257">
        <v>12.501303</v>
      </c>
      <c r="AR10" s="257">
        <v>9.8634909999999998</v>
      </c>
      <c r="AS10" s="257">
        <v>9.2320630000000001</v>
      </c>
    </row>
    <row r="11" spans="1:45" ht="14.25" customHeight="1">
      <c r="A11" s="256" t="s">
        <v>242</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2.0465999999999998E-2</v>
      </c>
      <c r="AI11" s="257">
        <v>0.15723999999999999</v>
      </c>
      <c r="AJ11" s="257">
        <v>0.22263199999999997</v>
      </c>
      <c r="AK11" s="257">
        <v>0.14161000000000001</v>
      </c>
      <c r="AL11" s="257">
        <v>0.18555899999999997</v>
      </c>
      <c r="AM11" s="257">
        <v>0.35820599999999997</v>
      </c>
      <c r="AN11" s="257">
        <v>0.53732499999999994</v>
      </c>
      <c r="AO11" s="257">
        <v>0.84446399999999999</v>
      </c>
      <c r="AP11" s="257">
        <v>1.056719</v>
      </c>
      <c r="AQ11" s="257">
        <v>0.83513700000000002</v>
      </c>
      <c r="AR11" s="257">
        <v>0.41526299999999999</v>
      </c>
      <c r="AS11" s="257">
        <v>0.20311799999999999</v>
      </c>
    </row>
    <row r="12" spans="1:45" ht="14.25" customHeight="1">
      <c r="A12" s="256" t="s">
        <v>243</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1.9862999999999999E-2</v>
      </c>
      <c r="AN12" s="257">
        <v>0.76896146999999992</v>
      </c>
      <c r="AO12" s="257">
        <v>0.33278599999999997</v>
      </c>
      <c r="AP12" s="257">
        <v>0.23698900000000001</v>
      </c>
      <c r="AQ12" s="257">
        <v>8.4400000000000003E-2</v>
      </c>
      <c r="AR12" s="257">
        <v>0.150925</v>
      </c>
      <c r="AS12" s="257">
        <v>3.2384999999999997E-2</v>
      </c>
    </row>
    <row r="13" spans="1:45" ht="14.25" customHeight="1">
      <c r="A13" s="256" t="s">
        <v>244</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1.4886999999999999E-2</v>
      </c>
      <c r="AB13" s="257">
        <v>1.2168E-2</v>
      </c>
      <c r="AC13" s="257">
        <v>0.60135499999999997</v>
      </c>
      <c r="AD13" s="257">
        <v>0.80743638640945004</v>
      </c>
      <c r="AE13" s="257">
        <v>2.0105656359459392</v>
      </c>
      <c r="AF13" s="257">
        <v>3.8644156719908551</v>
      </c>
      <c r="AG13" s="257">
        <v>7.353995461768613</v>
      </c>
      <c r="AH13" s="257">
        <v>5.1783609943064857</v>
      </c>
      <c r="AI13" s="257">
        <v>3.2110648701216231</v>
      </c>
      <c r="AJ13" s="257">
        <v>2.2499770186138859</v>
      </c>
      <c r="AK13" s="257">
        <v>1.7123033424221072</v>
      </c>
      <c r="AL13" s="257">
        <v>0.97504917819051629</v>
      </c>
      <c r="AM13" s="257">
        <v>0.83693355265037472</v>
      </c>
      <c r="AN13" s="257">
        <v>0.74197389000000002</v>
      </c>
      <c r="AO13" s="257">
        <v>0.65096915000000011</v>
      </c>
      <c r="AP13" s="257">
        <v>0.54657599999999995</v>
      </c>
      <c r="AQ13" s="257">
        <v>1.1602079999999999</v>
      </c>
      <c r="AR13" s="257">
        <v>0.90147500000000003</v>
      </c>
      <c r="AS13" s="257">
        <v>0.61669799999999997</v>
      </c>
    </row>
    <row r="14" spans="1:45" ht="14.25" customHeight="1">
      <c r="A14" s="256" t="s">
        <v>245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0.65948600000000002</v>
      </c>
      <c r="AN14" s="257">
        <v>1.573636</v>
      </c>
      <c r="AO14" s="257">
        <v>1.389432</v>
      </c>
      <c r="AP14" s="257">
        <v>0.30649399999999999</v>
      </c>
      <c r="AQ14" s="257">
        <v>0.136077</v>
      </c>
      <c r="AR14" s="257">
        <v>7.9419000000000003E-2</v>
      </c>
      <c r="AS14" s="257">
        <v>0.14271899999999998</v>
      </c>
    </row>
    <row r="15" spans="1:45" ht="14.25" customHeight="1">
      <c r="A15" s="256" t="s">
        <v>246</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8.4533999999999998E-2</v>
      </c>
      <c r="AH15" s="257">
        <v>3.4079000000000005E-2</v>
      </c>
      <c r="AI15" s="257">
        <v>1.9236E-2</v>
      </c>
      <c r="AJ15" s="257">
        <v>1.6316999999999998E-2</v>
      </c>
      <c r="AK15" s="257">
        <v>2.0726000000000001E-2</v>
      </c>
      <c r="AL15" s="257">
        <v>1.9684E-2</v>
      </c>
      <c r="AM15" s="257">
        <v>9.7040000000000008E-3</v>
      </c>
      <c r="AN15" s="257">
        <v>9.6036999999999997E-3</v>
      </c>
      <c r="AO15" s="257">
        <v>9.2462100000000012E-3</v>
      </c>
      <c r="AP15" s="257">
        <v>5.4479999999999997E-3</v>
      </c>
      <c r="AQ15" s="257">
        <v>0</v>
      </c>
      <c r="AR15" s="257">
        <v>0</v>
      </c>
      <c r="AS15" s="257">
        <v>4.2509999999999996E-3</v>
      </c>
    </row>
    <row r="16" spans="1:45" ht="14.25" customHeight="1">
      <c r="A16" s="256" t="s">
        <v>247</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5.3341168009950248</v>
      </c>
      <c r="Y16" s="257">
        <v>9.9071155472636807</v>
      </c>
      <c r="Z16" s="257">
        <v>9.7604776965174125</v>
      </c>
      <c r="AA16" s="257">
        <v>10.532224783307115</v>
      </c>
      <c r="AB16" s="257">
        <v>11.345413817332972</v>
      </c>
      <c r="AC16" s="257">
        <v>13.620375869421904</v>
      </c>
      <c r="AD16" s="257">
        <v>14.256222482092337</v>
      </c>
      <c r="AE16" s="257">
        <v>16.305663474795224</v>
      </c>
      <c r="AF16" s="257">
        <v>10.782459046306712</v>
      </c>
      <c r="AG16" s="257">
        <v>7.6265550673193729</v>
      </c>
      <c r="AH16" s="257">
        <v>6.0539021782123452</v>
      </c>
      <c r="AI16" s="257">
        <v>4.035512302500079</v>
      </c>
      <c r="AJ16" s="257">
        <v>1.2500331328768173</v>
      </c>
      <c r="AK16" s="257">
        <v>6.3000000000000003E-4</v>
      </c>
      <c r="AL16" s="257">
        <v>0</v>
      </c>
      <c r="AM16" s="257">
        <v>0</v>
      </c>
      <c r="AN16" s="257">
        <v>0</v>
      </c>
      <c r="AO16" s="257">
        <v>0</v>
      </c>
      <c r="AP16" s="257">
        <v>0</v>
      </c>
      <c r="AQ16" s="257">
        <v>0</v>
      </c>
      <c r="AR16" s="257">
        <v>0</v>
      </c>
      <c r="AS16" s="257">
        <v>0</v>
      </c>
    </row>
    <row r="17" spans="1:45" ht="14.25" customHeight="1">
      <c r="A17" s="256" t="s">
        <v>248</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1.3119700000000001</v>
      </c>
      <c r="S17" s="257">
        <v>5.0483029999999998</v>
      </c>
      <c r="T17" s="257">
        <v>3.9518649999999997</v>
      </c>
      <c r="U17" s="257">
        <v>5.6284650000000003</v>
      </c>
      <c r="V17" s="257">
        <v>5.1527810000000001</v>
      </c>
      <c r="W17" s="257">
        <v>1.9673240000000001</v>
      </c>
      <c r="X17" s="257">
        <v>1.217857</v>
      </c>
      <c r="Y17" s="257">
        <v>0.77290199999999998</v>
      </c>
      <c r="Z17" s="257">
        <v>0.60312300000000008</v>
      </c>
      <c r="AA17" s="257">
        <v>0.61932699999999996</v>
      </c>
      <c r="AB17" s="257">
        <v>0.28239800000000004</v>
      </c>
      <c r="AC17" s="257">
        <v>0.27044400000000002</v>
      </c>
      <c r="AD17" s="257">
        <v>0.27033800000000002</v>
      </c>
      <c r="AE17" s="257">
        <v>0.23047599999999999</v>
      </c>
      <c r="AF17" s="257">
        <v>0.26395000000000002</v>
      </c>
      <c r="AG17" s="257">
        <v>0.12861700000000001</v>
      </c>
      <c r="AH17" s="257">
        <v>0.25972300000000004</v>
      </c>
      <c r="AI17" s="257">
        <v>0.20868800000000001</v>
      </c>
      <c r="AJ17" s="257">
        <v>8.1053999999999987E-2</v>
      </c>
      <c r="AK17" s="257">
        <v>2.257E-2</v>
      </c>
      <c r="AL17" s="257">
        <v>2.8803999999999996E-2</v>
      </c>
      <c r="AM17" s="257">
        <v>1.011044E-2</v>
      </c>
      <c r="AN17" s="257">
        <v>3.6600000000000001E-4</v>
      </c>
      <c r="AO17" s="257">
        <v>1.3804E-2</v>
      </c>
      <c r="AP17" s="257">
        <v>0.11438899999999999</v>
      </c>
      <c r="AQ17" s="257">
        <v>8.8022000000000003E-2</v>
      </c>
      <c r="AR17" s="257">
        <v>0.14958199999999999</v>
      </c>
      <c r="AS17" s="257">
        <v>0.203955</v>
      </c>
    </row>
    <row r="18" spans="1:45" ht="14.25" customHeight="1">
      <c r="A18" s="256" t="s">
        <v>249</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0.60480762253999998</v>
      </c>
      <c r="Z18" s="257">
        <v>2.4428734969149994</v>
      </c>
      <c r="AA18" s="257">
        <v>0</v>
      </c>
      <c r="AB18" s="257">
        <v>0</v>
      </c>
      <c r="AC18" s="257">
        <v>3.2211659999999998</v>
      </c>
      <c r="AD18" s="257">
        <v>9.8882890000000003</v>
      </c>
      <c r="AE18" s="257">
        <v>8.411192999999999</v>
      </c>
      <c r="AF18" s="257">
        <v>7.9761699999999998</v>
      </c>
      <c r="AG18" s="257">
        <v>6.3551209999999996</v>
      </c>
      <c r="AH18" s="257">
        <v>5.4929509999999997</v>
      </c>
      <c r="AI18" s="257">
        <v>5.719786</v>
      </c>
      <c r="AJ18" s="257">
        <v>5.1311470000000003</v>
      </c>
      <c r="AK18" s="257">
        <v>5.8490970000000004</v>
      </c>
      <c r="AL18" s="257">
        <v>5.400703</v>
      </c>
      <c r="AM18" s="257">
        <v>5.8488889999999998</v>
      </c>
      <c r="AN18" s="257">
        <v>10.578104</v>
      </c>
      <c r="AO18" s="257">
        <v>16.10772</v>
      </c>
      <c r="AP18" s="257">
        <v>22.277149000000001</v>
      </c>
      <c r="AQ18" s="257">
        <v>25.179677999999999</v>
      </c>
      <c r="AR18" s="257">
        <v>33.651820999999998</v>
      </c>
      <c r="AS18" s="257">
        <v>35.444591000000003</v>
      </c>
    </row>
    <row r="19" spans="1:45" ht="14.25" customHeight="1">
      <c r="A19" s="256" t="s">
        <v>250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0.114147</v>
      </c>
      <c r="U19" s="257">
        <v>0.32530099999999995</v>
      </c>
      <c r="V19" s="257">
        <v>0.41914600000000002</v>
      </c>
      <c r="W19" s="257">
        <v>0.38475199999999998</v>
      </c>
      <c r="X19" s="257">
        <v>0.58895600000000004</v>
      </c>
      <c r="Y19" s="257">
        <v>1.2864450000000001</v>
      </c>
      <c r="Z19" s="257">
        <v>1.820009</v>
      </c>
      <c r="AA19" s="257">
        <v>1.5263589999999998</v>
      </c>
      <c r="AB19" s="257">
        <v>2.013531</v>
      </c>
      <c r="AC19" s="257">
        <v>1.940358</v>
      </c>
      <c r="AD19" s="257">
        <v>1.4594719999999999</v>
      </c>
      <c r="AE19" s="257">
        <v>0.82435100000000006</v>
      </c>
      <c r="AF19" s="257">
        <v>0.79754599999999998</v>
      </c>
      <c r="AG19" s="257">
        <v>1.4443969999999999</v>
      </c>
      <c r="AH19" s="257">
        <v>1.5064329999999999</v>
      </c>
      <c r="AI19" s="257">
        <v>1.603105</v>
      </c>
      <c r="AJ19" s="257">
        <v>1.7873079999999999</v>
      </c>
      <c r="AK19" s="257">
        <v>1.7290969999999999</v>
      </c>
      <c r="AL19" s="257">
        <v>2.2089750000000001</v>
      </c>
      <c r="AM19" s="257">
        <v>2.410139</v>
      </c>
      <c r="AN19" s="257">
        <v>3.2498554999999998</v>
      </c>
      <c r="AO19" s="257">
        <v>2.1170480999999999</v>
      </c>
      <c r="AP19" s="257">
        <v>1.7653919999999999</v>
      </c>
      <c r="AQ19" s="257">
        <v>2.0784289999999999</v>
      </c>
      <c r="AR19" s="257">
        <v>1.3741890000000001</v>
      </c>
      <c r="AS19" s="257">
        <v>1.072514</v>
      </c>
    </row>
    <row r="20" spans="1:45" ht="14.25" customHeight="1">
      <c r="A20" s="256" t="s">
        <v>251</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1.5827999999999998E-2</v>
      </c>
      <c r="AH20" s="257">
        <v>1.4548079999999999</v>
      </c>
      <c r="AI20" s="257">
        <v>5.1009070000000012</v>
      </c>
      <c r="AJ20" s="257">
        <v>4.7813569999999999</v>
      </c>
      <c r="AK20" s="257">
        <v>7.7042410000000006</v>
      </c>
      <c r="AL20" s="257">
        <v>6.1171480000000003</v>
      </c>
      <c r="AM20" s="257">
        <v>5.0870990000000003</v>
      </c>
      <c r="AN20" s="257">
        <v>6.8610642999999998</v>
      </c>
      <c r="AO20" s="257">
        <v>7.2059077999999994</v>
      </c>
      <c r="AP20" s="257">
        <v>7.0543740000000001</v>
      </c>
      <c r="AQ20" s="257">
        <v>8.9774259999999995</v>
      </c>
      <c r="AR20" s="257">
        <v>10.282230999999999</v>
      </c>
      <c r="AS20" s="257">
        <v>10.905464</v>
      </c>
    </row>
    <row r="21" spans="1:45" ht="14.25" customHeight="1">
      <c r="A21" s="256" t="s">
        <v>252</v>
      </c>
      <c r="B21" s="257">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257">
        <v>0</v>
      </c>
      <c r="T21" s="257">
        <v>0</v>
      </c>
      <c r="U21" s="257">
        <v>0</v>
      </c>
      <c r="V21" s="257">
        <v>0</v>
      </c>
      <c r="W21" s="257">
        <v>0</v>
      </c>
      <c r="X21" s="257">
        <v>0</v>
      </c>
      <c r="Y21" s="257">
        <v>0</v>
      </c>
      <c r="Z21" s="257">
        <v>0</v>
      </c>
      <c r="AA21" s="257">
        <v>0</v>
      </c>
      <c r="AB21" s="257">
        <v>0</v>
      </c>
      <c r="AC21" s="257">
        <v>0</v>
      </c>
      <c r="AD21" s="257">
        <v>0</v>
      </c>
      <c r="AE21" s="257">
        <v>0</v>
      </c>
      <c r="AF21" s="257">
        <v>0</v>
      </c>
      <c r="AG21" s="257">
        <v>0</v>
      </c>
      <c r="AH21" s="257">
        <v>0</v>
      </c>
      <c r="AI21" s="257">
        <v>0</v>
      </c>
      <c r="AJ21" s="257">
        <v>0</v>
      </c>
      <c r="AK21" s="257">
        <v>2.1762600000000001</v>
      </c>
      <c r="AL21" s="257">
        <v>7.2603439999999999</v>
      </c>
      <c r="AM21" s="257">
        <v>4.5536889999999994</v>
      </c>
      <c r="AN21" s="257">
        <v>3.3791055999999999</v>
      </c>
      <c r="AO21" s="257">
        <v>3.8667813</v>
      </c>
      <c r="AP21" s="258">
        <v>5.981941</v>
      </c>
      <c r="AQ21" s="257">
        <v>5.6507509999999996</v>
      </c>
      <c r="AR21" s="258">
        <v>3.991009</v>
      </c>
      <c r="AS21" s="258">
        <v>3.2470720000000002</v>
      </c>
    </row>
    <row r="22" spans="1:45" ht="14.25" customHeight="1">
      <c r="A22" s="256" t="s">
        <v>253</v>
      </c>
      <c r="B22" s="257">
        <v>0</v>
      </c>
      <c r="C22" s="257">
        <v>0</v>
      </c>
      <c r="D22" s="257">
        <v>0</v>
      </c>
      <c r="E22" s="257">
        <v>0</v>
      </c>
      <c r="F22" s="257">
        <v>0</v>
      </c>
      <c r="G22" s="257">
        <v>0</v>
      </c>
      <c r="H22" s="257">
        <v>0</v>
      </c>
      <c r="I22" s="257">
        <v>0</v>
      </c>
      <c r="J22" s="257">
        <v>0</v>
      </c>
      <c r="K22" s="257">
        <v>0</v>
      </c>
      <c r="L22" s="257">
        <v>0</v>
      </c>
      <c r="M22" s="257">
        <v>0</v>
      </c>
      <c r="N22" s="257">
        <v>0</v>
      </c>
      <c r="O22" s="257">
        <v>0</v>
      </c>
      <c r="P22" s="257">
        <v>0</v>
      </c>
      <c r="Q22" s="257">
        <v>0</v>
      </c>
      <c r="R22" s="257">
        <v>0</v>
      </c>
      <c r="S22" s="257">
        <v>0</v>
      </c>
      <c r="T22" s="257">
        <v>0</v>
      </c>
      <c r="U22" s="257">
        <v>0</v>
      </c>
      <c r="V22" s="257">
        <v>0</v>
      </c>
      <c r="W22" s="257">
        <v>0</v>
      </c>
      <c r="X22" s="257">
        <v>0</v>
      </c>
      <c r="Y22" s="257">
        <v>0</v>
      </c>
      <c r="Z22" s="257">
        <v>0</v>
      </c>
      <c r="AA22" s="257">
        <v>0</v>
      </c>
      <c r="AB22" s="257">
        <v>0</v>
      </c>
      <c r="AC22" s="257">
        <v>0</v>
      </c>
      <c r="AD22" s="257">
        <v>0</v>
      </c>
      <c r="AE22" s="257">
        <v>0</v>
      </c>
      <c r="AF22" s="257">
        <v>0</v>
      </c>
      <c r="AG22" s="257">
        <v>0</v>
      </c>
      <c r="AH22" s="257">
        <v>0</v>
      </c>
      <c r="AI22" s="257">
        <v>2.9578300000000004</v>
      </c>
      <c r="AJ22" s="257">
        <v>7.5934559999999998</v>
      </c>
      <c r="AK22" s="257">
        <v>3.6168430000000003</v>
      </c>
      <c r="AL22" s="257">
        <v>2.095472</v>
      </c>
      <c r="AM22" s="257">
        <v>1.626584</v>
      </c>
      <c r="AN22" s="257">
        <v>1.3105654600000001</v>
      </c>
      <c r="AO22" s="257">
        <v>0.99816782999999998</v>
      </c>
      <c r="AP22" s="257">
        <v>1.007579</v>
      </c>
      <c r="AQ22" s="257">
        <v>1.099132</v>
      </c>
      <c r="AR22" s="257">
        <v>0.96684000000000003</v>
      </c>
      <c r="AS22" s="257">
        <v>0.82254700000000003</v>
      </c>
    </row>
    <row r="23" spans="1:45" ht="14.25" customHeight="1">
      <c r="A23" s="256" t="s">
        <v>254</v>
      </c>
      <c r="B23" s="257">
        <v>0</v>
      </c>
      <c r="C23" s="257">
        <v>0</v>
      </c>
      <c r="D23" s="257">
        <v>0</v>
      </c>
      <c r="E23" s="257">
        <v>0</v>
      </c>
      <c r="F23" s="257">
        <v>0</v>
      </c>
      <c r="G23" s="257">
        <v>0</v>
      </c>
      <c r="H23" s="257">
        <v>7.6900000000000004E-4</v>
      </c>
      <c r="I23" s="257">
        <v>3.8641000000000002E-2</v>
      </c>
      <c r="J23" s="257">
        <v>1.6899999999999998E-2</v>
      </c>
      <c r="K23" s="257">
        <v>2.4740999999999999E-2</v>
      </c>
      <c r="L23" s="257">
        <v>0.63552799999999998</v>
      </c>
      <c r="M23" s="257">
        <v>1.5187490000000001</v>
      </c>
      <c r="N23" s="257">
        <v>1.8928970000000001</v>
      </c>
      <c r="O23" s="257">
        <v>3.024321</v>
      </c>
      <c r="P23" s="257">
        <v>3.575236844</v>
      </c>
      <c r="Q23" s="257">
        <v>3.9923636</v>
      </c>
      <c r="R23" s="257">
        <v>3.9658229999999999</v>
      </c>
      <c r="S23" s="257">
        <v>4.8447452999999996</v>
      </c>
      <c r="T23" s="257">
        <v>5.6133740000000003</v>
      </c>
      <c r="U23" s="257">
        <v>5.1577758999999999</v>
      </c>
      <c r="V23" s="257">
        <v>7.3173040000000009</v>
      </c>
      <c r="W23" s="257">
        <v>8.0200449999999996</v>
      </c>
      <c r="X23" s="257">
        <v>8.2445963800000008</v>
      </c>
      <c r="Y23" s="257">
        <v>8.2224872839999996</v>
      </c>
      <c r="Z23" s="257">
        <v>9.0656203259999995</v>
      </c>
      <c r="AA23" s="257">
        <v>10.023306999999999</v>
      </c>
      <c r="AB23" s="257">
        <v>9.3611430000000002</v>
      </c>
      <c r="AC23" s="257">
        <v>9.375475999999999</v>
      </c>
      <c r="AD23" s="257">
        <v>5.9516830000000001</v>
      </c>
      <c r="AE23" s="257">
        <v>6.825291</v>
      </c>
      <c r="AF23" s="257">
        <v>8.1792820000000006</v>
      </c>
      <c r="AG23" s="257">
        <v>9.7859770000000008</v>
      </c>
      <c r="AH23" s="257">
        <v>9.1429279999999995</v>
      </c>
      <c r="AI23" s="257">
        <v>7.6946100000000008</v>
      </c>
      <c r="AJ23" s="257">
        <v>6.9154450000000001</v>
      </c>
      <c r="AK23" s="257">
        <v>10.639071000000001</v>
      </c>
      <c r="AL23" s="257">
        <v>7.6426569999999998</v>
      </c>
      <c r="AM23" s="257">
        <v>4.5151729999999999</v>
      </c>
      <c r="AN23" s="257">
        <v>4.9394809999999998</v>
      </c>
      <c r="AO23" s="257">
        <v>3.389856</v>
      </c>
      <c r="AP23" s="257">
        <v>2.6641169999999996</v>
      </c>
      <c r="AQ23" s="257">
        <v>2.2689409999999999</v>
      </c>
      <c r="AR23" s="257">
        <v>1.1804939999999999</v>
      </c>
      <c r="AS23" s="257">
        <v>0.67519300000000004</v>
      </c>
    </row>
    <row r="24" spans="1:45" ht="14.25" customHeight="1">
      <c r="A24" s="256" t="s">
        <v>255</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5.3629429999999996</v>
      </c>
      <c r="AL24" s="257">
        <v>7.7259270000000004</v>
      </c>
      <c r="AM24" s="257">
        <v>7.1912070000000003</v>
      </c>
      <c r="AN24" s="257">
        <v>4.7555914000000001</v>
      </c>
      <c r="AO24" s="257">
        <v>2.2010450000000001</v>
      </c>
      <c r="AP24" s="257">
        <v>2.7339560000000001</v>
      </c>
      <c r="AQ24" s="257">
        <v>7.3584519999999998</v>
      </c>
      <c r="AR24" s="257">
        <v>6.2029139999999998</v>
      </c>
      <c r="AS24" s="257">
        <v>6.4748459999999994</v>
      </c>
    </row>
    <row r="25" spans="1:45" ht="14.25" customHeight="1">
      <c r="A25" s="256" t="s">
        <v>256</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0.78780023759882878</v>
      </c>
      <c r="AL25" s="257">
        <v>22.011408489518299</v>
      </c>
      <c r="AM25" s="257">
        <v>25.071914202692387</v>
      </c>
      <c r="AN25" s="257">
        <v>27.013793100000001</v>
      </c>
      <c r="AO25" s="257">
        <v>30.602273</v>
      </c>
      <c r="AP25" s="257">
        <v>28.605579000000002</v>
      </c>
      <c r="AQ25" s="257">
        <v>29.816918000000001</v>
      </c>
      <c r="AR25" s="257">
        <v>30.165328000000002</v>
      </c>
      <c r="AS25" s="257">
        <v>31.321131000000001</v>
      </c>
    </row>
    <row r="26" spans="1:45" ht="14.25" customHeight="1">
      <c r="A26" s="256" t="s">
        <v>257</v>
      </c>
      <c r="B26" s="257">
        <v>0</v>
      </c>
      <c r="C26" s="257">
        <v>0</v>
      </c>
      <c r="D26" s="257">
        <v>0</v>
      </c>
      <c r="E26" s="257">
        <v>0</v>
      </c>
      <c r="F26" s="257">
        <v>0</v>
      </c>
      <c r="G26" s="257">
        <v>0</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14.040414</v>
      </c>
      <c r="AI26" s="257">
        <v>69.836158999999995</v>
      </c>
      <c r="AJ26" s="257">
        <v>70.589752000000004</v>
      </c>
      <c r="AK26" s="257">
        <v>69.016109999999998</v>
      </c>
      <c r="AL26" s="257">
        <v>70.614705000000001</v>
      </c>
      <c r="AM26" s="257">
        <v>68.924633999999998</v>
      </c>
      <c r="AN26" s="257">
        <v>73.751435999999998</v>
      </c>
      <c r="AO26" s="257">
        <v>82.435649999999995</v>
      </c>
      <c r="AP26" s="257">
        <v>88.450950999999989</v>
      </c>
      <c r="AQ26" s="257">
        <v>79.482154000000008</v>
      </c>
      <c r="AR26" s="257">
        <v>84.376450000000006</v>
      </c>
      <c r="AS26" s="257">
        <v>79.915917000000007</v>
      </c>
    </row>
    <row r="27" spans="1:45" ht="14.25" customHeight="1">
      <c r="A27" s="256" t="s">
        <v>258</v>
      </c>
      <c r="B27" s="257">
        <v>0</v>
      </c>
      <c r="C27" s="257">
        <v>0</v>
      </c>
      <c r="D27" s="257">
        <v>0</v>
      </c>
      <c r="E27" s="257">
        <v>0</v>
      </c>
      <c r="F27" s="257">
        <v>0</v>
      </c>
      <c r="G27" s="257">
        <v>17.865097237999997</v>
      </c>
      <c r="H27" s="257">
        <v>23.403019213</v>
      </c>
      <c r="I27" s="257">
        <v>32.830996265000003</v>
      </c>
      <c r="J27" s="257">
        <v>66.485848000000004</v>
      </c>
      <c r="K27" s="257">
        <v>71.39723699999999</v>
      </c>
      <c r="L27" s="257">
        <v>96.475593000000003</v>
      </c>
      <c r="M27" s="257">
        <v>125.789649</v>
      </c>
      <c r="N27" s="257">
        <v>153.262823</v>
      </c>
      <c r="O27" s="257">
        <v>148.91026499999998</v>
      </c>
      <c r="P27" s="257">
        <v>162.407466</v>
      </c>
      <c r="Q27" s="257">
        <v>167.88381100000001</v>
      </c>
      <c r="R27" s="257">
        <v>165.97966199999999</v>
      </c>
      <c r="S27" s="257">
        <v>170.98353299999999</v>
      </c>
      <c r="T27" s="257">
        <v>183.54948200000001</v>
      </c>
      <c r="U27" s="257">
        <v>176.64415099999999</v>
      </c>
      <c r="V27" s="257">
        <v>162.31019500000002</v>
      </c>
      <c r="W27" s="257">
        <v>152.92191599999998</v>
      </c>
      <c r="X27" s="257">
        <v>173.52753799999999</v>
      </c>
      <c r="Y27" s="257">
        <v>183.75706200000002</v>
      </c>
      <c r="Z27" s="257">
        <v>156.71018600000002</v>
      </c>
      <c r="AA27" s="257">
        <v>186.75990300000001</v>
      </c>
      <c r="AB27" s="257">
        <v>195.667687</v>
      </c>
      <c r="AC27" s="257">
        <v>203.56076100000001</v>
      </c>
      <c r="AD27" s="257">
        <v>186.62900999999999</v>
      </c>
      <c r="AE27" s="257">
        <v>127.35129300000003</v>
      </c>
      <c r="AF27" s="257">
        <v>111.288443</v>
      </c>
      <c r="AG27" s="257">
        <v>98.466516000000013</v>
      </c>
      <c r="AH27" s="257">
        <v>92.874917999999994</v>
      </c>
      <c r="AI27" s="257">
        <v>55.411439000000001</v>
      </c>
      <c r="AJ27" s="257">
        <v>51.869549000000006</v>
      </c>
      <c r="AK27" s="257">
        <v>56.105119000000002</v>
      </c>
      <c r="AL27" s="257">
        <v>48.067170000000004</v>
      </c>
      <c r="AM27" s="257">
        <v>35.358841999999996</v>
      </c>
      <c r="AN27" s="257">
        <v>37.414355749999999</v>
      </c>
      <c r="AO27" s="257">
        <v>42.041828999999993</v>
      </c>
      <c r="AP27" s="257">
        <v>51.531026999999995</v>
      </c>
      <c r="AQ27" s="257">
        <v>37.757686999999997</v>
      </c>
      <c r="AR27" s="257">
        <v>36.734628999999998</v>
      </c>
      <c r="AS27" s="257">
        <v>35.515059999999998</v>
      </c>
    </row>
    <row r="28" spans="1:45" ht="14.25" customHeight="1">
      <c r="A28" s="256" t="s">
        <v>164</v>
      </c>
      <c r="B28" s="257">
        <v>0</v>
      </c>
      <c r="C28" s="257">
        <v>0</v>
      </c>
      <c r="D28" s="257">
        <v>0</v>
      </c>
      <c r="E28" s="257">
        <v>0</v>
      </c>
      <c r="F28" s="257">
        <v>0</v>
      </c>
      <c r="G28" s="257">
        <v>0</v>
      </c>
      <c r="H28" s="257">
        <v>0</v>
      </c>
      <c r="I28" s="257">
        <v>0</v>
      </c>
      <c r="J28" s="257">
        <v>0</v>
      </c>
      <c r="K28" s="257">
        <v>0</v>
      </c>
      <c r="L28" s="257">
        <v>7.092801999999665E-2</v>
      </c>
      <c r="M28" s="257">
        <v>0.68020600000002673</v>
      </c>
      <c r="N28" s="257">
        <v>0.56883799999999951</v>
      </c>
      <c r="O28" s="257">
        <v>0.61198200000001179</v>
      </c>
      <c r="P28" s="257">
        <v>0.622714655999971</v>
      </c>
      <c r="Q28" s="257">
        <v>0.46796800000001326</v>
      </c>
      <c r="R28" s="257">
        <v>0.39253669999999374</v>
      </c>
      <c r="S28" s="257">
        <v>0.31369520000004059</v>
      </c>
      <c r="T28" s="257">
        <v>0.27426099999999565</v>
      </c>
      <c r="U28" s="257">
        <v>0.22949499999998579</v>
      </c>
      <c r="V28" s="257">
        <v>0.43948400000002152</v>
      </c>
      <c r="W28" s="257">
        <v>0.14326600000001122</v>
      </c>
      <c r="X28" s="257">
        <v>0.82164899999997942</v>
      </c>
      <c r="Y28" s="257">
        <v>1.2665309999999579</v>
      </c>
      <c r="Z28" s="257">
        <v>1.3898360000000025</v>
      </c>
      <c r="AA28" s="257">
        <v>1.0355409999999665</v>
      </c>
      <c r="AB28" s="257">
        <v>0.61405199999998672</v>
      </c>
      <c r="AC28" s="257">
        <v>0.64518103999995446</v>
      </c>
      <c r="AD28" s="257">
        <v>0.697918000000044</v>
      </c>
      <c r="AE28" s="257">
        <v>0.46514700000003018</v>
      </c>
      <c r="AF28" s="257">
        <v>0.33698699999999349</v>
      </c>
      <c r="AG28" s="257">
        <v>0.34649299999998107</v>
      </c>
      <c r="AH28" s="257">
        <v>0.12604500000000485</v>
      </c>
      <c r="AI28" s="257">
        <v>0.10409799999999336</v>
      </c>
      <c r="AJ28" s="257">
        <v>0.15996099999998137</v>
      </c>
      <c r="AK28" s="257">
        <v>0.10776499999997213</v>
      </c>
      <c r="AL28" s="257">
        <v>0.11213100000003351</v>
      </c>
      <c r="AM28" s="257">
        <v>4.0270000000077744E-3</v>
      </c>
      <c r="AN28" s="257">
        <v>0.13228920000000244</v>
      </c>
      <c r="AO28" s="257">
        <v>1.3857799999999827</v>
      </c>
      <c r="AP28" s="257">
        <v>2.9585789999999577</v>
      </c>
      <c r="AQ28" s="257">
        <v>1.836827999999997</v>
      </c>
      <c r="AR28" s="257">
        <v>0.24154999999996107</v>
      </c>
      <c r="AS28" s="257">
        <v>6.936757000002558E-2</v>
      </c>
    </row>
    <row r="29" spans="1:45" ht="14.25" customHeight="1">
      <c r="A29" s="252"/>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row>
    <row r="30" spans="1:45" ht="14.25" customHeight="1">
      <c r="A30" s="250" t="s">
        <v>259</v>
      </c>
      <c r="B30" s="250">
        <v>0</v>
      </c>
      <c r="C30" s="250">
        <v>0</v>
      </c>
      <c r="D30" s="250">
        <v>0</v>
      </c>
      <c r="E30" s="250">
        <v>0</v>
      </c>
      <c r="F30" s="250">
        <v>0</v>
      </c>
      <c r="G30" s="250">
        <v>0</v>
      </c>
      <c r="H30" s="250">
        <v>5.4110755150000003</v>
      </c>
      <c r="I30" s="250">
        <v>11.078647595</v>
      </c>
      <c r="J30" s="250">
        <v>16.144611999999999</v>
      </c>
      <c r="K30" s="250">
        <v>18.846457000000001</v>
      </c>
      <c r="L30" s="250">
        <v>20.008125</v>
      </c>
      <c r="M30" s="250">
        <v>23.272644</v>
      </c>
      <c r="N30" s="250">
        <v>19.700348999999999</v>
      </c>
      <c r="O30" s="250">
        <v>19.630483999999999</v>
      </c>
      <c r="P30" s="250">
        <v>25.527342000000001</v>
      </c>
      <c r="Q30" s="250">
        <v>29.684740000000001</v>
      </c>
      <c r="R30" s="250">
        <v>27.897569999999998</v>
      </c>
      <c r="S30" s="250">
        <v>22.115091</v>
      </c>
      <c r="T30" s="250">
        <v>25.146724000000003</v>
      </c>
      <c r="U30" s="250">
        <v>24.790302000000001</v>
      </c>
      <c r="V30" s="250">
        <v>28.661390000000001</v>
      </c>
      <c r="W30" s="250">
        <v>19.408493</v>
      </c>
      <c r="X30" s="250">
        <v>27.668472999999999</v>
      </c>
      <c r="Y30" s="250">
        <v>20.478544999999997</v>
      </c>
      <c r="Z30" s="250">
        <v>21.119311999999997</v>
      </c>
      <c r="AA30" s="250">
        <v>17.737271</v>
      </c>
      <c r="AB30" s="250">
        <v>6.8535820000000003</v>
      </c>
      <c r="AC30" s="250">
        <v>3.5929389999999999</v>
      </c>
      <c r="AD30" s="250">
        <v>0.49565799999999999</v>
      </c>
      <c r="AE30" s="250">
        <v>9.2619999999999994E-3</v>
      </c>
      <c r="AF30" s="250">
        <v>0</v>
      </c>
      <c r="AG30" s="250">
        <v>0.50301399999999996</v>
      </c>
      <c r="AH30" s="250">
        <v>1.5923770000000002</v>
      </c>
      <c r="AI30" s="250">
        <v>1.834757</v>
      </c>
      <c r="AJ30" s="250">
        <v>2.6458029999999999</v>
      </c>
      <c r="AK30" s="250">
        <v>4.9796959999999997</v>
      </c>
      <c r="AL30" s="250">
        <v>4.0111799999999995</v>
      </c>
      <c r="AM30" s="250">
        <v>4.5639890000000003</v>
      </c>
      <c r="AN30" s="250">
        <v>3.7188325</v>
      </c>
      <c r="AO30" s="250">
        <v>10.8036656</v>
      </c>
      <c r="AP30" s="250">
        <v>17.731543000000002</v>
      </c>
      <c r="AQ30" s="250">
        <v>13.072683000000001</v>
      </c>
      <c r="AR30" s="250">
        <v>12.105877</v>
      </c>
      <c r="AS30" s="250">
        <v>8.4165119999999991</v>
      </c>
    </row>
    <row r="31" spans="1:45" ht="14.25" customHeight="1">
      <c r="A31" s="250" t="s">
        <v>260</v>
      </c>
      <c r="B31" s="250">
        <v>0.107755</v>
      </c>
      <c r="C31" s="250">
        <v>0.14552800000000002</v>
      </c>
      <c r="D31" s="250">
        <v>0.39178200000000002</v>
      </c>
      <c r="E31" s="250">
        <v>0.55171800000000004</v>
      </c>
      <c r="F31" s="250">
        <v>0.67846299999999993</v>
      </c>
      <c r="G31" s="250">
        <v>1.1722790000000001</v>
      </c>
      <c r="H31" s="250">
        <v>0.85323788</v>
      </c>
      <c r="I31" s="250">
        <v>1.3014498739999998</v>
      </c>
      <c r="J31" s="250">
        <v>1.537458</v>
      </c>
      <c r="K31" s="250">
        <v>1.7408600000000001</v>
      </c>
      <c r="L31" s="250">
        <v>2.5942699999999999</v>
      </c>
      <c r="M31" s="250">
        <v>4.6597410000000004</v>
      </c>
      <c r="N31" s="250">
        <v>5.4381870000000001</v>
      </c>
      <c r="O31" s="250">
        <v>5.4424530000000004</v>
      </c>
      <c r="P31" s="250">
        <v>5.7790220000000003</v>
      </c>
      <c r="Q31" s="250">
        <v>5.7356870000000004</v>
      </c>
      <c r="R31" s="250">
        <v>6.0095589999999994</v>
      </c>
      <c r="S31" s="250">
        <v>7.076047</v>
      </c>
      <c r="T31" s="250">
        <v>7.6920550000000008</v>
      </c>
      <c r="U31" s="250">
        <v>7.9796329999999998</v>
      </c>
      <c r="V31" s="250">
        <v>8.1433720000000012</v>
      </c>
      <c r="W31" s="250">
        <v>7.6128160000000005</v>
      </c>
      <c r="X31" s="250">
        <v>8.9423948009950252</v>
      </c>
      <c r="Y31" s="250">
        <v>9.7833235472636808</v>
      </c>
      <c r="Z31" s="250">
        <v>9.5436776965174133</v>
      </c>
      <c r="AA31" s="250">
        <v>10.016011783307114</v>
      </c>
      <c r="AB31" s="250">
        <v>10.469942876360697</v>
      </c>
      <c r="AC31" s="250">
        <v>11.533438675643993</v>
      </c>
      <c r="AD31" s="250">
        <v>11.382180566663065</v>
      </c>
      <c r="AE31" s="250">
        <v>9.0947944205753526</v>
      </c>
      <c r="AF31" s="250">
        <v>9.1113727787155234</v>
      </c>
      <c r="AG31" s="250">
        <v>8.7581850536616663</v>
      </c>
      <c r="AH31" s="250">
        <v>7.8399896026541072</v>
      </c>
      <c r="AI31" s="250">
        <v>5.5270849987128479</v>
      </c>
      <c r="AJ31" s="250">
        <v>4.2118466919804165</v>
      </c>
      <c r="AK31" s="250">
        <v>3.6186091348359186</v>
      </c>
      <c r="AL31" s="250">
        <v>7.3420915311355053</v>
      </c>
      <c r="AM31" s="250">
        <v>7.3299691372186766</v>
      </c>
      <c r="AN31" s="250">
        <v>7.1710952908221639</v>
      </c>
      <c r="AO31" s="250">
        <v>7.7160622833077142</v>
      </c>
      <c r="AP31" s="250">
        <v>8.905119511856924</v>
      </c>
      <c r="AQ31" s="250">
        <v>8.1344201615430709</v>
      </c>
      <c r="AR31" s="250">
        <v>7.0122674009066639</v>
      </c>
      <c r="AS31" s="250">
        <v>7.5840538609077601</v>
      </c>
    </row>
    <row r="32" spans="1:45" ht="14.25" customHeight="1">
      <c r="A32" s="250" t="s">
        <v>261</v>
      </c>
      <c r="B32" s="250">
        <v>1.0268739614</v>
      </c>
      <c r="C32" s="250">
        <v>1.1880647345799999</v>
      </c>
      <c r="D32" s="250">
        <v>2.2915200323999998</v>
      </c>
      <c r="E32" s="250">
        <v>2.1258801258000002</v>
      </c>
      <c r="F32" s="250">
        <v>0.89353487992999991</v>
      </c>
      <c r="G32" s="250">
        <v>7.7599360701500011</v>
      </c>
      <c r="H32" s="250">
        <v>0.78400365386999993</v>
      </c>
      <c r="I32" s="250">
        <v>0.60206250189999999</v>
      </c>
      <c r="J32" s="250">
        <v>0.48285300000000003</v>
      </c>
      <c r="K32" s="250">
        <v>0.30182900000000001</v>
      </c>
      <c r="L32" s="250">
        <v>1.2662564891303327</v>
      </c>
      <c r="M32" s="250">
        <v>0.75887232319581766</v>
      </c>
      <c r="N32" s="250">
        <v>1.2604005523884849</v>
      </c>
      <c r="O32" s="250">
        <v>1.0004678015697577</v>
      </c>
      <c r="P32" s="250">
        <v>1.5059030397851814</v>
      </c>
      <c r="Q32" s="250">
        <v>1.8871176087506321</v>
      </c>
      <c r="R32" s="250">
        <v>2.2107865923114121</v>
      </c>
      <c r="S32" s="250">
        <v>2.4526549940402522</v>
      </c>
      <c r="T32" s="250">
        <v>1.8922142724702571</v>
      </c>
      <c r="U32" s="250">
        <v>1.5830057962257316</v>
      </c>
      <c r="V32" s="250">
        <v>1.8661939353396562</v>
      </c>
      <c r="W32" s="250">
        <v>1.2635210172485674</v>
      </c>
      <c r="X32" s="250">
        <v>2.4957536183813134</v>
      </c>
      <c r="Y32" s="250">
        <v>3.9846198017957679</v>
      </c>
      <c r="Z32" s="250">
        <v>3.1355912787328779</v>
      </c>
      <c r="AA32" s="250">
        <v>1.9763917540440366</v>
      </c>
      <c r="AB32" s="250">
        <v>1.6759750448862227</v>
      </c>
      <c r="AC32" s="250">
        <v>2.6290534905740808</v>
      </c>
      <c r="AD32" s="250">
        <v>1.6308910170488287</v>
      </c>
      <c r="AE32" s="250">
        <v>1.1023026549549249</v>
      </c>
      <c r="AF32" s="250">
        <v>0.92753341114514565</v>
      </c>
      <c r="AG32" s="250">
        <v>0.80961004202687747</v>
      </c>
      <c r="AH32" s="250">
        <v>0.88602452937967091</v>
      </c>
      <c r="AI32" s="250">
        <v>4.0250863310061984</v>
      </c>
      <c r="AJ32" s="250">
        <v>7.0356954257907365</v>
      </c>
      <c r="AK32" s="250">
        <v>6.7360180450212681</v>
      </c>
      <c r="AL32" s="250">
        <v>7.5424734342035524</v>
      </c>
      <c r="AM32" s="250">
        <v>6.5471690274423162</v>
      </c>
      <c r="AN32" s="250">
        <v>4.8274694345468738</v>
      </c>
      <c r="AO32" s="250">
        <v>2.7836560399999999</v>
      </c>
      <c r="AP32" s="250">
        <v>2.9089766400000001</v>
      </c>
      <c r="AQ32" s="250">
        <v>6.9980890000000002</v>
      </c>
      <c r="AR32" s="250">
        <v>5.7390569999999999</v>
      </c>
      <c r="AS32" s="250">
        <v>5.6093739999999999</v>
      </c>
    </row>
    <row r="33" spans="1:45" ht="14.25" customHeight="1">
      <c r="A33" s="250"/>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0"/>
      <c r="AN33" s="250"/>
      <c r="AO33" s="250"/>
      <c r="AP33" s="250"/>
      <c r="AQ33" s="250"/>
      <c r="AR33" s="250"/>
      <c r="AS33" s="250"/>
    </row>
    <row r="34" spans="1:45" ht="14.25" customHeight="1">
      <c r="A34" s="255" t="s">
        <v>276</v>
      </c>
      <c r="B34" s="254">
        <v>10.735193408659999</v>
      </c>
      <c r="C34" s="254">
        <v>11.270736027944999</v>
      </c>
      <c r="D34" s="254">
        <v>33.979298271730002</v>
      </c>
      <c r="E34" s="254">
        <v>58.1981679095</v>
      </c>
      <c r="F34" s="254">
        <v>55.715578096569999</v>
      </c>
      <c r="G34" s="254">
        <v>35.59563189779999</v>
      </c>
      <c r="H34" s="254">
        <v>31.772724733499995</v>
      </c>
      <c r="I34" s="254">
        <v>40.333153486100002</v>
      </c>
      <c r="J34" s="254">
        <v>74.520401000000007</v>
      </c>
      <c r="K34" s="254">
        <v>80.668134000000009</v>
      </c>
      <c r="L34" s="254">
        <v>104.570557820034</v>
      </c>
      <c r="M34" s="254">
        <v>133.2778437640095</v>
      </c>
      <c r="N34" s="254">
        <v>164.16393099999999</v>
      </c>
      <c r="O34" s="254">
        <v>159.77233500000003</v>
      </c>
      <c r="P34" s="254">
        <v>172.77267468686301</v>
      </c>
      <c r="Q34" s="254">
        <v>177.96596780290901</v>
      </c>
      <c r="R34" s="254">
        <v>177.28113680573898</v>
      </c>
      <c r="S34" s="254">
        <v>193.28571705271602</v>
      </c>
      <c r="T34" s="254">
        <v>203.80490899999998</v>
      </c>
      <c r="U34" s="254">
        <v>197.80939791509999</v>
      </c>
      <c r="V34" s="254">
        <v>183.94961800000002</v>
      </c>
      <c r="W34" s="254">
        <v>173.54962599999999</v>
      </c>
      <c r="X34" s="254">
        <v>198.21576238000003</v>
      </c>
      <c r="Y34" s="254">
        <v>212.17518810085002</v>
      </c>
      <c r="Z34" s="254">
        <v>188.26258922564995</v>
      </c>
      <c r="AA34" s="254">
        <v>218.56569999999999</v>
      </c>
      <c r="AB34" s="254">
        <v>230.19919194097227</v>
      </c>
      <c r="AC34" s="254">
        <v>241.98582319377789</v>
      </c>
      <c r="AD34" s="254">
        <v>230.03899030183871</v>
      </c>
      <c r="AE34" s="254">
        <v>174.40196769016583</v>
      </c>
      <c r="AF34" s="254">
        <v>155.73118893958204</v>
      </c>
      <c r="AG34" s="254">
        <v>144.32123547542633</v>
      </c>
      <c r="AH34" s="254">
        <v>148.40147247986474</v>
      </c>
      <c r="AI34" s="254">
        <v>164.19016217390887</v>
      </c>
      <c r="AJ34" s="254">
        <v>155.92202780951027</v>
      </c>
      <c r="AK34" s="254">
        <v>161.608129445185</v>
      </c>
      <c r="AL34" s="254">
        <v>172.21328043657334</v>
      </c>
      <c r="AM34" s="254">
        <v>154.70981640812408</v>
      </c>
      <c r="AN34" s="254">
        <v>169.72964500961533</v>
      </c>
      <c r="AO34" s="254">
        <v>181.27337325669225</v>
      </c>
      <c r="AP34" s="254">
        <v>198.30573448814303</v>
      </c>
      <c r="AQ34" s="254">
        <v>182.29009883845686</v>
      </c>
      <c r="AR34" s="254">
        <v>190.79121819909335</v>
      </c>
      <c r="AS34" s="254">
        <v>188.64897773909223</v>
      </c>
    </row>
    <row r="35" spans="1:45" ht="14.25" customHeight="1">
      <c r="A35" s="256" t="s">
        <v>242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1.1724E-2</v>
      </c>
      <c r="AI35" s="257">
        <v>3.9909999999999998E-3</v>
      </c>
      <c r="AJ35" s="257">
        <v>8.8427999999999993E-2</v>
      </c>
      <c r="AK35" s="257">
        <v>2.23E-4</v>
      </c>
      <c r="AL35" s="257">
        <v>2.1356E-2</v>
      </c>
      <c r="AM35" s="257">
        <v>6.5902000000000002E-2</v>
      </c>
      <c r="AN35" s="257">
        <v>6.9739999999999996E-2</v>
      </c>
      <c r="AO35" s="257">
        <v>0.47007299999999996</v>
      </c>
      <c r="AP35" s="257">
        <v>0.19361400000000001</v>
      </c>
      <c r="AQ35" s="257">
        <v>0.46564799999999995</v>
      </c>
      <c r="AR35" s="257">
        <v>0.40294200000000002</v>
      </c>
      <c r="AS35" s="257">
        <v>0.191026</v>
      </c>
    </row>
    <row r="36" spans="1:45" ht="14.25" customHeight="1">
      <c r="A36" s="256" t="s">
        <v>243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6.5000000000145523E-7</v>
      </c>
      <c r="AO36" s="257">
        <v>0</v>
      </c>
      <c r="AP36" s="257">
        <v>0.103724</v>
      </c>
      <c r="AQ36" s="257">
        <v>4.5638999999999999E-2</v>
      </c>
      <c r="AR36" s="257">
        <v>0.11745700000000001</v>
      </c>
      <c r="AS36" s="257">
        <v>1.1566E-2</v>
      </c>
    </row>
    <row r="37" spans="1:45" ht="14.25" customHeight="1">
      <c r="A37" s="256" t="s">
        <v>241</v>
      </c>
      <c r="B37" s="257">
        <v>10.735193408659999</v>
      </c>
      <c r="C37" s="257">
        <v>11.270736027944999</v>
      </c>
      <c r="D37" s="257">
        <v>33.979298271730002</v>
      </c>
      <c r="E37" s="257">
        <v>58.1981679095</v>
      </c>
      <c r="F37" s="257">
        <v>55.715578096569999</v>
      </c>
      <c r="G37" s="257">
        <v>25.560897565699996</v>
      </c>
      <c r="H37" s="257">
        <v>9.3516139432999985</v>
      </c>
      <c r="I37" s="257">
        <v>8.4169626692999984</v>
      </c>
      <c r="J37" s="257">
        <v>9.5602429999999998</v>
      </c>
      <c r="K37" s="257">
        <v>10.714812999999999</v>
      </c>
      <c r="L37" s="257">
        <v>10.658203</v>
      </c>
      <c r="M37" s="257">
        <v>9.4427230000000009</v>
      </c>
      <c r="N37" s="257">
        <v>13.676008000000001</v>
      </c>
      <c r="O37" s="257">
        <v>12.540858</v>
      </c>
      <c r="P37" s="257">
        <v>12.100408999999999</v>
      </c>
      <c r="Q37" s="257">
        <v>12.190265</v>
      </c>
      <c r="R37" s="257">
        <v>12.949853000000001</v>
      </c>
      <c r="S37" s="257">
        <v>20.215247999999999</v>
      </c>
      <c r="T37" s="257">
        <v>18.895161999999999</v>
      </c>
      <c r="U37" s="257">
        <v>18.748517</v>
      </c>
      <c r="V37" s="257">
        <v>17.597751000000002</v>
      </c>
      <c r="W37" s="257">
        <v>18.540958</v>
      </c>
      <c r="X37" s="257">
        <v>19.845818999999999</v>
      </c>
      <c r="Y37" s="257">
        <v>21.044543000000001</v>
      </c>
      <c r="Z37" s="257">
        <v>20.670140999999997</v>
      </c>
      <c r="AA37" s="257">
        <v>22.159061999999999</v>
      </c>
      <c r="AB37" s="257">
        <v>25.005444940972275</v>
      </c>
      <c r="AC37" s="257">
        <v>25.177595193777911</v>
      </c>
      <c r="AD37" s="257">
        <v>25.256498301838722</v>
      </c>
      <c r="AE37" s="257">
        <v>24.184531690165809</v>
      </c>
      <c r="AF37" s="257">
        <v>24.101544939582041</v>
      </c>
      <c r="AG37" s="257">
        <v>24.827715475426324</v>
      </c>
      <c r="AH37" s="257">
        <v>24.251085569864721</v>
      </c>
      <c r="AI37" s="257">
        <v>21.405915173908856</v>
      </c>
      <c r="AJ37" s="257">
        <v>18.606996109510284</v>
      </c>
      <c r="AK37" s="257">
        <v>15.727529045185015</v>
      </c>
      <c r="AL37" s="257">
        <v>15.555604136573313</v>
      </c>
      <c r="AM37" s="257">
        <v>15.590391798124086</v>
      </c>
      <c r="AN37" s="257">
        <v>13.310993201990335</v>
      </c>
      <c r="AO37" s="257">
        <v>11.264597306692286</v>
      </c>
      <c r="AP37" s="257">
        <v>14.404262488143077</v>
      </c>
      <c r="AQ37" s="257">
        <v>10.742480838456931</v>
      </c>
      <c r="AR37" s="257">
        <v>8.3930245990933372</v>
      </c>
      <c r="AS37" s="257">
        <v>7.7780091390922399</v>
      </c>
    </row>
    <row r="38" spans="1:45" ht="14.25" customHeight="1">
      <c r="A38" s="256" t="s">
        <v>252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0</v>
      </c>
      <c r="AA38" s="257">
        <v>0</v>
      </c>
      <c r="AB38" s="257">
        <v>0</v>
      </c>
      <c r="AC38" s="257">
        <v>0</v>
      </c>
      <c r="AD38" s="257">
        <v>0</v>
      </c>
      <c r="AE38" s="257">
        <v>0</v>
      </c>
      <c r="AF38" s="257">
        <v>0</v>
      </c>
      <c r="AG38" s="257">
        <v>0</v>
      </c>
      <c r="AH38" s="257">
        <v>0</v>
      </c>
      <c r="AI38" s="257">
        <v>0</v>
      </c>
      <c r="AJ38" s="257">
        <v>0</v>
      </c>
      <c r="AK38" s="257">
        <v>2.1626449999999999</v>
      </c>
      <c r="AL38" s="257">
        <v>6.730734</v>
      </c>
      <c r="AM38" s="257">
        <v>4.4695143000000002</v>
      </c>
      <c r="AN38" s="257">
        <v>3.3742950272000001</v>
      </c>
      <c r="AO38" s="257">
        <v>3.6792285099999997</v>
      </c>
      <c r="AP38" s="258">
        <v>5.9425619999999997</v>
      </c>
      <c r="AQ38" s="257">
        <v>5.5908289999999994</v>
      </c>
      <c r="AR38" s="258">
        <v>3.9426140000000003</v>
      </c>
      <c r="AS38" s="258">
        <v>3.1899070300000001</v>
      </c>
    </row>
    <row r="39" spans="1:45" ht="14.25" customHeight="1">
      <c r="A39" s="256" t="s">
        <v>256</v>
      </c>
      <c r="B39" s="257">
        <v>0</v>
      </c>
      <c r="C39" s="257">
        <v>0</v>
      </c>
      <c r="D39" s="257">
        <v>0</v>
      </c>
      <c r="E39" s="257">
        <v>0</v>
      </c>
      <c r="F39" s="257">
        <v>0</v>
      </c>
      <c r="G39" s="257">
        <v>0</v>
      </c>
      <c r="H39" s="257">
        <v>0</v>
      </c>
      <c r="I39" s="257">
        <v>0</v>
      </c>
      <c r="J39" s="257">
        <v>0</v>
      </c>
      <c r="K39" s="257">
        <v>0</v>
      </c>
      <c r="L39" s="257">
        <v>0</v>
      </c>
      <c r="M39" s="257">
        <v>0</v>
      </c>
      <c r="N39" s="257">
        <v>0</v>
      </c>
      <c r="O39" s="257">
        <v>0</v>
      </c>
      <c r="P39" s="257">
        <v>0</v>
      </c>
      <c r="Q39" s="257">
        <v>0</v>
      </c>
      <c r="R39" s="257">
        <v>0</v>
      </c>
      <c r="S39" s="257">
        <v>0</v>
      </c>
      <c r="T39" s="257">
        <v>0</v>
      </c>
      <c r="U39" s="257">
        <v>0</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0.73552799999999996</v>
      </c>
      <c r="AL39" s="257">
        <v>17.719736999999999</v>
      </c>
      <c r="AM39" s="257">
        <v>19.818078</v>
      </c>
      <c r="AN39" s="257">
        <v>22.054193820000002</v>
      </c>
      <c r="AO39" s="257">
        <v>24.933685000000001</v>
      </c>
      <c r="AP39" s="257">
        <v>22.736878000000001</v>
      </c>
      <c r="AQ39" s="257">
        <v>23.695295000000002</v>
      </c>
      <c r="AR39" s="257">
        <v>25.155270000000002</v>
      </c>
      <c r="AS39" s="257">
        <v>25.283509000000002</v>
      </c>
    </row>
    <row r="40" spans="1:45" ht="14.25" customHeight="1">
      <c r="A40" s="256" t="s">
        <v>255</v>
      </c>
      <c r="B40" s="257">
        <v>0</v>
      </c>
      <c r="C40" s="257">
        <v>0</v>
      </c>
      <c r="D40" s="257">
        <v>0</v>
      </c>
      <c r="E40" s="257">
        <v>0</v>
      </c>
      <c r="F40" s="257">
        <v>0</v>
      </c>
      <c r="G40" s="257">
        <v>0</v>
      </c>
      <c r="H40" s="257">
        <v>0</v>
      </c>
      <c r="I40" s="257">
        <v>0</v>
      </c>
      <c r="J40" s="257">
        <v>0</v>
      </c>
      <c r="K40" s="257">
        <v>0</v>
      </c>
      <c r="L40" s="257">
        <v>0</v>
      </c>
      <c r="M40" s="257">
        <v>0</v>
      </c>
      <c r="N40" s="257">
        <v>0</v>
      </c>
      <c r="O40" s="257">
        <v>0</v>
      </c>
      <c r="P40" s="257">
        <v>0</v>
      </c>
      <c r="Q40" s="257">
        <v>0</v>
      </c>
      <c r="R40" s="257">
        <v>0</v>
      </c>
      <c r="S40" s="257">
        <v>0</v>
      </c>
      <c r="T40" s="257">
        <v>0</v>
      </c>
      <c r="U40" s="257">
        <v>0</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row>
    <row r="41" spans="1:45" ht="14.25" customHeight="1">
      <c r="A41" s="256" t="s">
        <v>249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0.31966881684999998</v>
      </c>
      <c r="Z41" s="257">
        <v>2.3946858996499998</v>
      </c>
      <c r="AA41" s="257">
        <v>0</v>
      </c>
      <c r="AB41" s="257">
        <v>0</v>
      </c>
      <c r="AC41" s="257">
        <v>3.1259059999999996</v>
      </c>
      <c r="AD41" s="257">
        <v>9.7701639999999994</v>
      </c>
      <c r="AE41" s="257">
        <v>8.3141549999999995</v>
      </c>
      <c r="AF41" s="257">
        <v>7.8769299999999998</v>
      </c>
      <c r="AG41" s="257">
        <v>6.2586870000000001</v>
      </c>
      <c r="AH41" s="257">
        <v>5.3933400000000002</v>
      </c>
      <c r="AI41" s="257">
        <v>5.0232299999999999</v>
      </c>
      <c r="AJ41" s="257">
        <v>5.0080869999999997</v>
      </c>
      <c r="AK41" s="257">
        <v>5.7081339999999994</v>
      </c>
      <c r="AL41" s="257">
        <v>5.1452169999999997</v>
      </c>
      <c r="AM41" s="257">
        <v>4.3944999999999999</v>
      </c>
      <c r="AN41" s="257">
        <v>9.4854009999999995</v>
      </c>
      <c r="AO41" s="257">
        <v>15.225330999999999</v>
      </c>
      <c r="AP41" s="257">
        <v>21.199307999999998</v>
      </c>
      <c r="AQ41" s="257">
        <v>23.62771</v>
      </c>
      <c r="AR41" s="257">
        <v>30.897425000000002</v>
      </c>
      <c r="AS41" s="257">
        <v>34.183741999999995</v>
      </c>
    </row>
    <row r="42" spans="1:45" ht="14.25" customHeight="1">
      <c r="A42" s="256" t="s">
        <v>258</v>
      </c>
      <c r="B42" s="257">
        <v>0</v>
      </c>
      <c r="C42" s="257">
        <v>0</v>
      </c>
      <c r="D42" s="257">
        <v>0</v>
      </c>
      <c r="E42" s="257">
        <v>0</v>
      </c>
      <c r="F42" s="257">
        <v>0</v>
      </c>
      <c r="G42" s="257">
        <v>10.034734332099998</v>
      </c>
      <c r="H42" s="257">
        <v>22.420341790199998</v>
      </c>
      <c r="I42" s="257">
        <v>31.877549816800002</v>
      </c>
      <c r="J42" s="257">
        <v>64.943258</v>
      </c>
      <c r="K42" s="257">
        <v>69.928579999999997</v>
      </c>
      <c r="L42" s="257">
        <v>93.215280000000007</v>
      </c>
      <c r="M42" s="257">
        <v>121.67801</v>
      </c>
      <c r="N42" s="257">
        <v>148.07052999999999</v>
      </c>
      <c r="O42" s="257">
        <v>143.65999299999999</v>
      </c>
      <c r="P42" s="257">
        <v>156.56297000000001</v>
      </c>
      <c r="Q42" s="257">
        <v>161.420805</v>
      </c>
      <c r="R42" s="257">
        <v>159.04789</v>
      </c>
      <c r="S42" s="257">
        <v>163.67565000000002</v>
      </c>
      <c r="T42" s="257">
        <v>175.67915999999997</v>
      </c>
      <c r="U42" s="257">
        <v>168.88147599999999</v>
      </c>
      <c r="V42" s="257">
        <v>154.657037</v>
      </c>
      <c r="W42" s="257">
        <v>145.616998</v>
      </c>
      <c r="X42" s="257">
        <v>164.023582</v>
      </c>
      <c r="Y42" s="257">
        <v>172.31645400000002</v>
      </c>
      <c r="Z42" s="257">
        <v>145.87270599999999</v>
      </c>
      <c r="AA42" s="257">
        <v>175.38585799999998</v>
      </c>
      <c r="AB42" s="257">
        <v>184.639904</v>
      </c>
      <c r="AC42" s="257">
        <v>191.49015100000003</v>
      </c>
      <c r="AD42" s="257">
        <v>174.97518000000002</v>
      </c>
      <c r="AE42" s="257">
        <v>118.789783</v>
      </c>
      <c r="AF42" s="257">
        <v>103.34463100000001</v>
      </c>
      <c r="AG42" s="257">
        <v>91.311757999999998</v>
      </c>
      <c r="AH42" s="257">
        <v>87.14116700000001</v>
      </c>
      <c r="AI42" s="257">
        <v>51.931669999999997</v>
      </c>
      <c r="AJ42" s="257">
        <v>48.851410000000001</v>
      </c>
      <c r="AK42" s="257">
        <v>52.813325999999996</v>
      </c>
      <c r="AL42" s="257">
        <v>44.677817000000005</v>
      </c>
      <c r="AM42" s="257">
        <v>32.932124999999999</v>
      </c>
      <c r="AN42" s="257">
        <v>34.907365868124998</v>
      </c>
      <c r="AO42" s="257">
        <v>39.037629800000005</v>
      </c>
      <c r="AP42" s="257">
        <v>47.945869000000002</v>
      </c>
      <c r="AQ42" s="257">
        <v>35.042966999999997</v>
      </c>
      <c r="AR42" s="257">
        <v>34.118088999999998</v>
      </c>
      <c r="AS42" s="257">
        <v>33.072384</v>
      </c>
    </row>
    <row r="43" spans="1:45" ht="14.25" customHeight="1">
      <c r="A43" s="256" t="s">
        <v>254</v>
      </c>
      <c r="B43" s="257">
        <v>0</v>
      </c>
      <c r="C43" s="257">
        <v>0</v>
      </c>
      <c r="D43" s="257">
        <v>0</v>
      </c>
      <c r="E43" s="257">
        <v>0</v>
      </c>
      <c r="F43" s="257">
        <v>0</v>
      </c>
      <c r="G43" s="257">
        <v>0</v>
      </c>
      <c r="H43" s="257">
        <v>7.6900000000000004E-4</v>
      </c>
      <c r="I43" s="257">
        <v>3.8641000000000002E-2</v>
      </c>
      <c r="J43" s="257">
        <v>1.6899999999999998E-2</v>
      </c>
      <c r="K43" s="257">
        <v>2.4740999999999999E-2</v>
      </c>
      <c r="L43" s="257">
        <v>0.62651100000000004</v>
      </c>
      <c r="M43" s="257">
        <v>1.477741</v>
      </c>
      <c r="N43" s="257">
        <v>1.8503829999999999</v>
      </c>
      <c r="O43" s="257">
        <v>2.9619229999999996</v>
      </c>
      <c r="P43" s="257">
        <v>3.48978135621</v>
      </c>
      <c r="Q43" s="257">
        <v>3.8951660028299999</v>
      </c>
      <c r="R43" s="257">
        <v>3.8785758056600002</v>
      </c>
      <c r="S43" s="257">
        <v>4.7091759923800005</v>
      </c>
      <c r="T43" s="257">
        <v>5.4552610000000001</v>
      </c>
      <c r="U43" s="257">
        <v>4.9907908999999995</v>
      </c>
      <c r="V43" s="257">
        <v>6.9023840000000005</v>
      </c>
      <c r="W43" s="257">
        <v>7.4648790000000007</v>
      </c>
      <c r="X43" s="257">
        <v>7.8050653800000012</v>
      </c>
      <c r="Y43" s="257">
        <v>7.8479022839999999</v>
      </c>
      <c r="Z43" s="257">
        <v>8.1297863259999996</v>
      </c>
      <c r="AA43" s="257">
        <v>9.2546280000000003</v>
      </c>
      <c r="AB43" s="257">
        <v>8.5080109999999998</v>
      </c>
      <c r="AC43" s="257">
        <v>8.5865380000000009</v>
      </c>
      <c r="AD43" s="257">
        <v>5.4289189999999996</v>
      </c>
      <c r="AE43" s="257">
        <v>6.2953510000000001</v>
      </c>
      <c r="AF43" s="257">
        <v>7.66899</v>
      </c>
      <c r="AG43" s="257">
        <v>8.7484900000000003</v>
      </c>
      <c r="AH43" s="257">
        <v>6.9449589999999999</v>
      </c>
      <c r="AI43" s="257">
        <v>5.319204</v>
      </c>
      <c r="AJ43" s="257">
        <v>5.1375389999999994</v>
      </c>
      <c r="AK43" s="257">
        <v>6.4388300000000003</v>
      </c>
      <c r="AL43" s="257">
        <v>4.4820169999999999</v>
      </c>
      <c r="AM43" s="257">
        <v>2.0121079100000001</v>
      </c>
      <c r="AN43" s="257">
        <v>3.381284</v>
      </c>
      <c r="AO43" s="257">
        <v>2.6337840000000003</v>
      </c>
      <c r="AP43" s="257">
        <v>2.4663909999999998</v>
      </c>
      <c r="AQ43" s="257">
        <v>2.147513</v>
      </c>
      <c r="AR43" s="257">
        <v>1.11127</v>
      </c>
      <c r="AS43" s="257">
        <v>0.65393699999999999</v>
      </c>
    </row>
    <row r="44" spans="1:45" ht="14.25" customHeight="1">
      <c r="A44" s="256" t="s">
        <v>250</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0.8280289999999999</v>
      </c>
      <c r="AA44" s="257">
        <v>1.1286480000000001</v>
      </c>
      <c r="AB44" s="257">
        <v>1.4406029999999999</v>
      </c>
      <c r="AC44" s="257">
        <v>1.3018430000000001</v>
      </c>
      <c r="AD44" s="257">
        <v>1.188563</v>
      </c>
      <c r="AE44" s="257">
        <v>0.6982250000000001</v>
      </c>
      <c r="AF44" s="257">
        <v>0.20249699999999998</v>
      </c>
      <c r="AG44" s="257">
        <v>0.24942799999999998</v>
      </c>
      <c r="AH44" s="257">
        <v>7.5510000000000004E-3</v>
      </c>
      <c r="AI44" s="257">
        <v>2.7677E-2</v>
      </c>
      <c r="AJ44" s="257">
        <v>0.30964570000000002</v>
      </c>
      <c r="AK44" s="257">
        <v>0.272567</v>
      </c>
      <c r="AL44" s="257">
        <v>0.76297739999999992</v>
      </c>
      <c r="AM44" s="257">
        <v>0.57426117999999993</v>
      </c>
      <c r="AN44" s="257">
        <v>1.1454633369999998</v>
      </c>
      <c r="AO44" s="257">
        <v>0.7872416499999999</v>
      </c>
      <c r="AP44" s="257">
        <v>1.4727239999999999</v>
      </c>
      <c r="AQ44" s="257">
        <v>2.001681</v>
      </c>
      <c r="AR44" s="257">
        <v>1.0650680000000001</v>
      </c>
      <c r="AS44" s="257">
        <v>1.0237159999999998</v>
      </c>
    </row>
    <row r="45" spans="1:45" ht="14.25" customHeight="1">
      <c r="A45" s="256" t="s">
        <v>257</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13.999395909999999</v>
      </c>
      <c r="AI45" s="257">
        <v>69.579911999999993</v>
      </c>
      <c r="AJ45" s="257">
        <v>70.356811999999991</v>
      </c>
      <c r="AK45" s="257">
        <v>68.821600000000004</v>
      </c>
      <c r="AL45" s="257">
        <v>70.41874</v>
      </c>
      <c r="AM45" s="257">
        <v>68.759074999999996</v>
      </c>
      <c r="AN45" s="257">
        <v>73.498345860000001</v>
      </c>
      <c r="AO45" s="257">
        <v>73.383482610000002</v>
      </c>
      <c r="AP45" s="257">
        <v>71.453103999999996</v>
      </c>
      <c r="AQ45" s="257">
        <v>67.394027999999992</v>
      </c>
      <c r="AR45" s="257">
        <v>74.55104</v>
      </c>
      <c r="AS45" s="257">
        <v>71.972639999999998</v>
      </c>
    </row>
    <row r="46" spans="1:45" ht="14.25" customHeight="1">
      <c r="A46" s="256" t="s">
        <v>244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0.41707899999999998</v>
      </c>
      <c r="AE46" s="257">
        <v>1.477916</v>
      </c>
      <c r="AF46" s="257">
        <v>3.385637</v>
      </c>
      <c r="AG46" s="257">
        <v>6.5145980000000003</v>
      </c>
      <c r="AH46" s="257">
        <v>4.4574449999999999</v>
      </c>
      <c r="AI46" s="257">
        <v>2.6676839999999999</v>
      </c>
      <c r="AJ46" s="257">
        <v>1.8110869999999999</v>
      </c>
      <c r="AK46" s="257">
        <v>1.3111774</v>
      </c>
      <c r="AL46" s="257">
        <v>0.62202199999999996</v>
      </c>
      <c r="AM46" s="257">
        <v>0.50915778</v>
      </c>
      <c r="AN46" s="257">
        <v>0.38786293000000005</v>
      </c>
      <c r="AO46" s="257">
        <v>0.26863265000000003</v>
      </c>
      <c r="AP46" s="257">
        <v>0.45631100000000002</v>
      </c>
      <c r="AQ46" s="257">
        <v>0.81744100000000008</v>
      </c>
      <c r="AR46" s="257">
        <v>0.57877099999999992</v>
      </c>
      <c r="AS46" s="257">
        <v>0.31708699999999995</v>
      </c>
    </row>
    <row r="47" spans="1:45" ht="14.25" customHeight="1">
      <c r="A47" s="256" t="s">
        <v>245</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0.57090763999999994</v>
      </c>
      <c r="AN47" s="257">
        <v>1.3532790000000001</v>
      </c>
      <c r="AO47" s="257">
        <v>1.3215309999999998</v>
      </c>
      <c r="AP47" s="257">
        <v>0.26582799999999995</v>
      </c>
      <c r="AQ47" s="257">
        <v>0.13430300000000001</v>
      </c>
      <c r="AR47" s="257">
        <v>7.8224000000000002E-2</v>
      </c>
      <c r="AS47" s="257">
        <v>0.14058000000000001</v>
      </c>
    </row>
    <row r="48" spans="1:45" ht="14.25" customHeight="1">
      <c r="A48" s="256" t="s">
        <v>246</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4.0980000000000001E-3</v>
      </c>
      <c r="AI48" s="257">
        <v>1.8336999999999999E-2</v>
      </c>
      <c r="AJ48" s="257">
        <v>0</v>
      </c>
      <c r="AK48" s="257">
        <v>0</v>
      </c>
      <c r="AL48" s="257">
        <v>0</v>
      </c>
      <c r="AM48" s="257">
        <v>0</v>
      </c>
      <c r="AN48" s="257">
        <v>0</v>
      </c>
      <c r="AO48" s="257">
        <v>0</v>
      </c>
      <c r="AP48" s="257">
        <v>0</v>
      </c>
      <c r="AQ48" s="257">
        <v>0</v>
      </c>
      <c r="AR48" s="257">
        <v>0</v>
      </c>
      <c r="AS48" s="257">
        <v>-9.9999999999999995E-7</v>
      </c>
    </row>
    <row r="49" spans="1:45" ht="14.25" customHeight="1">
      <c r="A49" s="256" t="s">
        <v>247</v>
      </c>
      <c r="B49" s="257">
        <v>0</v>
      </c>
      <c r="C49" s="257">
        <v>0</v>
      </c>
      <c r="D49" s="257">
        <v>0</v>
      </c>
      <c r="E49" s="257">
        <v>0</v>
      </c>
      <c r="F49" s="257">
        <v>0</v>
      </c>
      <c r="G49" s="257">
        <v>0</v>
      </c>
      <c r="H49" s="257">
        <v>0</v>
      </c>
      <c r="I49" s="257">
        <v>0</v>
      </c>
      <c r="J49" s="257">
        <v>0</v>
      </c>
      <c r="K49" s="257">
        <v>0</v>
      </c>
      <c r="L49" s="257">
        <v>0</v>
      </c>
      <c r="M49" s="257">
        <v>0</v>
      </c>
      <c r="N49" s="257">
        <v>0</v>
      </c>
      <c r="O49" s="257">
        <v>0</v>
      </c>
      <c r="P49" s="257">
        <v>0</v>
      </c>
      <c r="Q49" s="257">
        <v>0</v>
      </c>
      <c r="R49" s="257">
        <v>0</v>
      </c>
      <c r="S49" s="257">
        <v>0</v>
      </c>
      <c r="T49" s="257">
        <v>0</v>
      </c>
      <c r="U49" s="257">
        <v>0</v>
      </c>
      <c r="V49" s="257">
        <v>0</v>
      </c>
      <c r="W49" s="257">
        <v>0</v>
      </c>
      <c r="X49" s="257">
        <v>4.7821009999999999</v>
      </c>
      <c r="Y49" s="257">
        <v>8.7525399999999998</v>
      </c>
      <c r="Z49" s="257">
        <v>8.6312510000000007</v>
      </c>
      <c r="AA49" s="257">
        <v>9.3837790000000005</v>
      </c>
      <c r="AB49" s="257">
        <v>9.8553350000000002</v>
      </c>
      <c r="AC49" s="257">
        <v>11.743899000000001</v>
      </c>
      <c r="AD49" s="257">
        <v>12.368722999999999</v>
      </c>
      <c r="AE49" s="257">
        <v>14.111867</v>
      </c>
      <c r="AF49" s="257">
        <v>8.8377769999999991</v>
      </c>
      <c r="AG49" s="257">
        <v>6.1902529999999993</v>
      </c>
      <c r="AH49" s="257">
        <v>5.0252059999999998</v>
      </c>
      <c r="AI49" s="257">
        <v>3.2047840000000001</v>
      </c>
      <c r="AJ49" s="257">
        <v>0.96270500000000003</v>
      </c>
      <c r="AK49" s="257">
        <v>0</v>
      </c>
      <c r="AL49" s="257">
        <v>0</v>
      </c>
      <c r="AM49" s="257">
        <v>0</v>
      </c>
      <c r="AN49" s="257">
        <v>0</v>
      </c>
      <c r="AO49" s="257">
        <v>-4.0000000000000003E-5</v>
      </c>
      <c r="AP49" s="257">
        <v>0</v>
      </c>
      <c r="AQ49" s="257">
        <v>0</v>
      </c>
      <c r="AR49" s="257">
        <v>0</v>
      </c>
      <c r="AS49" s="257">
        <v>0</v>
      </c>
    </row>
    <row r="50" spans="1:45" ht="14.25" customHeight="1">
      <c r="A50" s="256" t="s">
        <v>253</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v>
      </c>
      <c r="AP50" s="257">
        <v>0</v>
      </c>
      <c r="AQ50" s="257">
        <v>0</v>
      </c>
      <c r="AR50" s="257">
        <v>0</v>
      </c>
      <c r="AS50" s="257">
        <v>0</v>
      </c>
    </row>
    <row r="51" spans="1:45" ht="14.25" customHeight="1">
      <c r="A51" s="256" t="s">
        <v>251</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0.97589499999999996</v>
      </c>
      <c r="AI51" s="257">
        <v>4.8738480000000006</v>
      </c>
      <c r="AJ51" s="257">
        <v>4.7167310000000002</v>
      </c>
      <c r="AK51" s="257">
        <v>7.6149110000000011</v>
      </c>
      <c r="AL51" s="257">
        <v>6.0270679000000005</v>
      </c>
      <c r="AM51" s="257">
        <v>5.0100008000000003</v>
      </c>
      <c r="AN51" s="257">
        <v>6.7614203153000005</v>
      </c>
      <c r="AO51" s="257">
        <v>7.1956037300000002</v>
      </c>
      <c r="AP51" s="257">
        <v>7.0622170000000004</v>
      </c>
      <c r="AQ51" s="257">
        <v>8.7528080000000017</v>
      </c>
      <c r="AR51" s="257">
        <v>10.11586</v>
      </c>
      <c r="AS51" s="257">
        <v>10.711607000000001</v>
      </c>
    </row>
    <row r="52" spans="1:45" ht="14.25" customHeight="1">
      <c r="A52" s="256" t="s">
        <v>248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1.0152810000000001</v>
      </c>
      <c r="S52" s="257">
        <v>4.3749349999999998</v>
      </c>
      <c r="T52" s="257">
        <v>3.5045729999999997</v>
      </c>
      <c r="U52" s="257">
        <v>4.9633620150999995</v>
      </c>
      <c r="V52" s="257">
        <v>4.3529619999999998</v>
      </c>
      <c r="W52" s="257">
        <v>1.783525</v>
      </c>
      <c r="X52" s="257">
        <v>1.042959</v>
      </c>
      <c r="Y52" s="257">
        <v>0.70932200000000001</v>
      </c>
      <c r="Z52" s="257">
        <v>0.42730199999999996</v>
      </c>
      <c r="AA52" s="257">
        <v>0.34961399999999998</v>
      </c>
      <c r="AB52" s="257">
        <v>0.23067699999999999</v>
      </c>
      <c r="AC52" s="257">
        <v>0.21386700000000003</v>
      </c>
      <c r="AD52" s="257">
        <v>0.21224799999999999</v>
      </c>
      <c r="AE52" s="257">
        <v>0.166716</v>
      </c>
      <c r="AF52" s="257">
        <v>0.187699</v>
      </c>
      <c r="AG52" s="257">
        <v>7.8216000000000008E-2</v>
      </c>
      <c r="AH52" s="257">
        <v>0.18960499999999997</v>
      </c>
      <c r="AI52" s="257">
        <v>0.13189300000000001</v>
      </c>
      <c r="AJ52" s="257">
        <v>4.4190000000000007E-2</v>
      </c>
      <c r="AK52" s="257">
        <v>0</v>
      </c>
      <c r="AL52" s="257">
        <v>1.1218000000000001E-2</v>
      </c>
      <c r="AM52" s="257">
        <v>3.7949999999999998E-3</v>
      </c>
      <c r="AN52" s="257">
        <v>0</v>
      </c>
      <c r="AO52" s="257">
        <v>6.8469999999999998E-3</v>
      </c>
      <c r="AP52" s="257">
        <v>4.1539999999999997E-3</v>
      </c>
      <c r="AQ52" s="257">
        <v>1.3937E-2</v>
      </c>
      <c r="AR52" s="257">
        <v>3.0977999999999999E-2</v>
      </c>
      <c r="AS52" s="257">
        <v>5.9452999999999992E-2</v>
      </c>
    </row>
    <row r="53" spans="1:45" ht="14.25" customHeight="1">
      <c r="A53" s="256" t="s">
        <v>164</v>
      </c>
      <c r="B53" s="257">
        <v>0</v>
      </c>
      <c r="C53" s="257">
        <v>0</v>
      </c>
      <c r="D53" s="257">
        <v>0</v>
      </c>
      <c r="E53" s="257">
        <v>0</v>
      </c>
      <c r="F53" s="257">
        <v>0</v>
      </c>
      <c r="G53" s="257">
        <v>0</v>
      </c>
      <c r="H53" s="257">
        <v>0</v>
      </c>
      <c r="I53" s="257">
        <v>0</v>
      </c>
      <c r="J53" s="257">
        <v>0</v>
      </c>
      <c r="K53" s="257">
        <v>0</v>
      </c>
      <c r="L53" s="257">
        <v>7.0563820033996194E-2</v>
      </c>
      <c r="M53" s="257">
        <v>0.67936976400949334</v>
      </c>
      <c r="N53" s="257">
        <v>0.56701000000001045</v>
      </c>
      <c r="O53" s="257">
        <v>0.60956100000001356</v>
      </c>
      <c r="P53" s="257">
        <v>0.61951433065300421</v>
      </c>
      <c r="Q53" s="257">
        <v>0.45973180007899828</v>
      </c>
      <c r="R53" s="257">
        <v>0.38953700007900238</v>
      </c>
      <c r="S53" s="257">
        <v>0.31070806033599752</v>
      </c>
      <c r="T53" s="257">
        <v>0.27075300000001334</v>
      </c>
      <c r="U53" s="257">
        <v>0.22525200000001178</v>
      </c>
      <c r="V53" s="257">
        <v>0.4394839999999931</v>
      </c>
      <c r="W53" s="257">
        <v>0.14326600000001122</v>
      </c>
      <c r="X53" s="257">
        <v>0.7162360000000092</v>
      </c>
      <c r="Y53" s="257">
        <v>1.1847580000000164</v>
      </c>
      <c r="Z53" s="257">
        <v>1.3086879999999894</v>
      </c>
      <c r="AA53" s="257">
        <v>0.90411100000000033</v>
      </c>
      <c r="AB53" s="257">
        <v>0.5192169999999976</v>
      </c>
      <c r="AC53" s="257">
        <v>0.34602399999997147</v>
      </c>
      <c r="AD53" s="257">
        <v>0.42161600000000021</v>
      </c>
      <c r="AE53" s="257">
        <v>0.3634230000000116</v>
      </c>
      <c r="AF53" s="257">
        <v>0.12548300000000268</v>
      </c>
      <c r="AG53" s="257">
        <v>0.14208999999999605</v>
      </c>
      <c r="AH53" s="257">
        <v>9.9999999747524271E-7</v>
      </c>
      <c r="AI53" s="257">
        <v>2.0170000000518939E-3</v>
      </c>
      <c r="AJ53" s="257">
        <v>2.839700000001244E-2</v>
      </c>
      <c r="AK53" s="257">
        <v>1.6589999999894189E-3</v>
      </c>
      <c r="AL53" s="257">
        <v>3.8773000000048796E-2</v>
      </c>
      <c r="AM53" s="257">
        <v>0</v>
      </c>
      <c r="AN53" s="257">
        <v>0</v>
      </c>
      <c r="AO53" s="257">
        <v>1.0657459999999901</v>
      </c>
      <c r="AP53" s="257">
        <v>2.5987879999999564</v>
      </c>
      <c r="AQ53" s="257">
        <v>1.817818999999929</v>
      </c>
      <c r="AR53" s="257">
        <v>0.23318560000001298</v>
      </c>
      <c r="AS53" s="257">
        <v>5.9815570000040452E-2</v>
      </c>
    </row>
    <row r="54" spans="1:45" ht="14.25" customHeight="1">
      <c r="A54" s="252"/>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row>
    <row r="55" spans="1:45" ht="14.25" customHeight="1">
      <c r="A55" s="259" t="s">
        <v>262</v>
      </c>
      <c r="B55" s="259">
        <v>1.6184540160000001</v>
      </c>
      <c r="C55" s="259">
        <v>1.9673320160000001</v>
      </c>
      <c r="D55" s="259">
        <v>0</v>
      </c>
      <c r="E55" s="259">
        <v>1.9693850560000001</v>
      </c>
      <c r="F55" s="259">
        <v>1.7659560240000001</v>
      </c>
      <c r="G55" s="259">
        <v>1.704496032</v>
      </c>
      <c r="H55" s="259">
        <v>1.4572935200000001</v>
      </c>
      <c r="I55" s="259">
        <v>1.4572935200000001</v>
      </c>
      <c r="J55" s="259">
        <v>1.3079025200000001</v>
      </c>
      <c r="K55" s="259">
        <v>1.1129810039999999</v>
      </c>
      <c r="L55" s="259">
        <v>0.94527061328125006</v>
      </c>
      <c r="M55" s="259">
        <v>0.70006821093750005</v>
      </c>
      <c r="N55" s="259">
        <v>0.38917875292968745</v>
      </c>
      <c r="O55" s="259">
        <v>0.1508514570703125</v>
      </c>
      <c r="P55" s="259">
        <v>0.11130320299890625</v>
      </c>
      <c r="Q55" s="259">
        <v>0.1002607197265625</v>
      </c>
      <c r="R55" s="259">
        <v>6.8327661132812495E-2</v>
      </c>
      <c r="S55" s="259">
        <v>0</v>
      </c>
      <c r="T55" s="259">
        <v>0</v>
      </c>
      <c r="U55" s="259">
        <v>0</v>
      </c>
      <c r="V55" s="259">
        <v>0</v>
      </c>
      <c r="W55" s="259">
        <v>0</v>
      </c>
      <c r="X55" s="259">
        <v>0</v>
      </c>
      <c r="Y55" s="259">
        <v>0</v>
      </c>
      <c r="Z55" s="259">
        <v>0</v>
      </c>
      <c r="AA55" s="259">
        <v>0</v>
      </c>
      <c r="AB55" s="259">
        <v>0</v>
      </c>
      <c r="AC55" s="259">
        <v>0</v>
      </c>
      <c r="AD55" s="259">
        <v>0</v>
      </c>
      <c r="AE55" s="259">
        <v>0</v>
      </c>
      <c r="AF55" s="259">
        <v>0</v>
      </c>
      <c r="AG55" s="259">
        <v>0</v>
      </c>
      <c r="AH55" s="259">
        <v>0</v>
      </c>
      <c r="AI55" s="259">
        <v>0</v>
      </c>
      <c r="AJ55" s="259">
        <v>0</v>
      </c>
      <c r="AK55" s="259">
        <v>0</v>
      </c>
      <c r="AL55" s="259">
        <v>0</v>
      </c>
      <c r="AM55" s="259">
        <v>0</v>
      </c>
      <c r="AN55" s="259">
        <v>0</v>
      </c>
      <c r="AO55" s="259">
        <v>0</v>
      </c>
      <c r="AP55" s="259">
        <v>0</v>
      </c>
      <c r="AQ55" s="259">
        <v>0</v>
      </c>
      <c r="AR55" s="259">
        <v>0</v>
      </c>
      <c r="AS55" s="259">
        <v>0</v>
      </c>
    </row>
    <row r="56" spans="1:45" ht="14.25" customHeight="1">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row>
    <row r="57" spans="1:45" ht="14.25" customHeight="1">
      <c r="A57" s="252" t="s">
        <v>200</v>
      </c>
      <c r="B57" s="254">
        <v>0</v>
      </c>
      <c r="C57" s="254">
        <v>0</v>
      </c>
      <c r="D57" s="254">
        <v>0</v>
      </c>
      <c r="E57" s="254">
        <v>0</v>
      </c>
      <c r="F57" s="254">
        <v>0</v>
      </c>
      <c r="G57" s="254">
        <v>0</v>
      </c>
      <c r="H57" s="254">
        <v>0.12236999893188477</v>
      </c>
      <c r="I57" s="254">
        <v>-1.6700000762939456E-3</v>
      </c>
      <c r="J57" s="254">
        <v>2.2370000839233344E-2</v>
      </c>
      <c r="K57" s="254">
        <v>2.6650002479553226E-2</v>
      </c>
      <c r="L57" s="254">
        <v>2.3589999198913632E-2</v>
      </c>
      <c r="M57" s="254">
        <v>-1.0710000991821404E-2</v>
      </c>
      <c r="N57" s="254">
        <v>3.0900000839233485E-2</v>
      </c>
      <c r="O57" s="254">
        <v>5.2859992713928244E-2</v>
      </c>
      <c r="P57" s="254">
        <v>3.033000606536871E-2</v>
      </c>
      <c r="Q57" s="254">
        <v>-2.1360000000000129E-2</v>
      </c>
      <c r="R57" s="254">
        <v>-1.9019999999999985E-2</v>
      </c>
      <c r="S57" s="254">
        <v>4.2000000000007309E-4</v>
      </c>
      <c r="T57" s="254">
        <v>2.6999999999998553E-4</v>
      </c>
      <c r="U57" s="254">
        <v>-2.2999999999999996E-2</v>
      </c>
      <c r="V57" s="254">
        <v>-9.9999999999999985E-3</v>
      </c>
      <c r="W57" s="254">
        <v>-1.0999999999999996E-2</v>
      </c>
      <c r="X57" s="254">
        <v>4.3000000000000003E-2</v>
      </c>
      <c r="Y57" s="254">
        <v>-2.3E-2</v>
      </c>
      <c r="Z57" s="254">
        <v>2.6000000000000002E-2</v>
      </c>
      <c r="AA57" s="254">
        <v>8.3311590909090905E-2</v>
      </c>
      <c r="AB57" s="254">
        <v>-0.11800000000000001</v>
      </c>
      <c r="AC57" s="254">
        <v>-1.0999999999999996E-2</v>
      </c>
      <c r="AD57" s="254">
        <v>-5.9999999999999984E-3</v>
      </c>
      <c r="AE57" s="254">
        <v>4.999999999999994E-3</v>
      </c>
      <c r="AF57" s="254">
        <v>1.7000000000000001E-2</v>
      </c>
      <c r="AG57" s="254">
        <v>-1.7000000000000001E-2</v>
      </c>
      <c r="AH57" s="254">
        <v>-9.000000000000008E-3</v>
      </c>
      <c r="AI57" s="254">
        <v>5.0249999999999989E-2</v>
      </c>
      <c r="AJ57" s="254">
        <v>1.5786399999999994</v>
      </c>
      <c r="AK57" s="254">
        <v>4.0792700000000002</v>
      </c>
      <c r="AL57" s="254">
        <v>5.8932399999999996</v>
      </c>
      <c r="AM57" s="254">
        <v>3.2808035959999997</v>
      </c>
      <c r="AN57" s="254">
        <v>-1.9453735959999994</v>
      </c>
      <c r="AO57" s="254">
        <v>2.0382227399999993</v>
      </c>
      <c r="AP57" s="254">
        <v>-0.3673456589999986</v>
      </c>
      <c r="AQ57" s="254">
        <v>-2.1167802000000009</v>
      </c>
      <c r="AR57" s="254">
        <v>0.966338119</v>
      </c>
      <c r="AS57" s="254">
        <v>-3.121705</v>
      </c>
    </row>
    <row r="58" spans="1:45" ht="14.25" customHeight="1">
      <c r="A58" s="250"/>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0"/>
      <c r="AN58" s="250"/>
      <c r="AO58" s="250"/>
      <c r="AP58" s="250"/>
      <c r="AQ58" s="250"/>
      <c r="AR58" s="250"/>
      <c r="AS58" s="250"/>
    </row>
    <row r="59" spans="1:45" ht="14.25" customHeight="1">
      <c r="A59" s="252" t="s">
        <v>263</v>
      </c>
      <c r="B59" s="259">
        <v>5.3974894598400001</v>
      </c>
      <c r="C59" s="259">
        <v>4.3931184964750001</v>
      </c>
      <c r="D59" s="259">
        <v>27.605110027869998</v>
      </c>
      <c r="E59" s="259">
        <v>53.942530819700004</v>
      </c>
      <c r="F59" s="259">
        <v>49.451260882499994</v>
      </c>
      <c r="G59" s="259">
        <v>27.133619773449997</v>
      </c>
      <c r="H59" s="259">
        <v>23.405068685629999</v>
      </c>
      <c r="I59" s="259">
        <v>27.069792002000007</v>
      </c>
      <c r="J59" s="259">
        <v>60.798051999999998</v>
      </c>
      <c r="K59" s="259">
        <v>58.216209700000007</v>
      </c>
      <c r="L59" s="259">
        <v>63.13771131083567</v>
      </c>
      <c r="M59" s="259">
        <v>84.604236742848315</v>
      </c>
      <c r="N59" s="259">
        <v>83.859070662895945</v>
      </c>
      <c r="O59" s="259">
        <v>78.551856169036</v>
      </c>
      <c r="P59" s="259">
        <v>92.151501276419751</v>
      </c>
      <c r="Q59" s="259">
        <v>95.26771751610876</v>
      </c>
      <c r="R59" s="259">
        <v>95.47731239805546</v>
      </c>
      <c r="S59" s="259">
        <v>101.89497871110193</v>
      </c>
      <c r="T59" s="259">
        <v>114.96702799759676</v>
      </c>
      <c r="U59" s="259">
        <v>107.05839698749362</v>
      </c>
      <c r="V59" s="259">
        <v>87.173135109339867</v>
      </c>
      <c r="W59" s="259">
        <v>68.99091816842035</v>
      </c>
      <c r="X59" s="259">
        <v>80.800651843577086</v>
      </c>
      <c r="Y59" s="259">
        <v>99.167852778037698</v>
      </c>
      <c r="Z59" s="259">
        <v>78.7348787200186</v>
      </c>
      <c r="AA59" s="259">
        <v>95.205181921332695</v>
      </c>
      <c r="AB59" s="259">
        <v>94.025506111189657</v>
      </c>
      <c r="AC59" s="259">
        <v>115.42303284477836</v>
      </c>
      <c r="AD59" s="259">
        <v>98.165634536854284</v>
      </c>
      <c r="AE59" s="259">
        <v>90.524238662173488</v>
      </c>
      <c r="AF59" s="259">
        <v>67.126681370257558</v>
      </c>
      <c r="AG59" s="259">
        <v>86.530575773305785</v>
      </c>
      <c r="AH59" s="259">
        <v>87.440995367897315</v>
      </c>
      <c r="AI59" s="259">
        <v>103.82775733123533</v>
      </c>
      <c r="AJ59" s="259">
        <v>88.766928630435615</v>
      </c>
      <c r="AK59" s="259">
        <v>77.468609764643091</v>
      </c>
      <c r="AL59" s="259">
        <v>88.938022990855046</v>
      </c>
      <c r="AM59" s="259">
        <v>76.302921479917771</v>
      </c>
      <c r="AN59" s="259">
        <v>78.975359332337504</v>
      </c>
      <c r="AO59" s="259">
        <v>77.77271275264772</v>
      </c>
      <c r="AP59" s="259">
        <v>64.964506448374664</v>
      </c>
      <c r="AQ59" s="259">
        <v>63.074021410280395</v>
      </c>
      <c r="AR59" s="259">
        <v>55.167228455337373</v>
      </c>
      <c r="AS59" s="259">
        <v>65.888384510894213</v>
      </c>
    </row>
    <row r="60" spans="1:45" ht="14.25" customHeight="1">
      <c r="A60" s="260" t="s">
        <v>202</v>
      </c>
      <c r="B60" s="250">
        <v>2.3882399999999997</v>
      </c>
      <c r="C60" s="250">
        <v>0.35952000000000006</v>
      </c>
      <c r="D60" s="250">
        <v>22.829519999999999</v>
      </c>
      <c r="E60" s="250">
        <v>50.486880000000006</v>
      </c>
      <c r="F60" s="250">
        <v>48.021599999999999</v>
      </c>
      <c r="G60" s="250">
        <v>24.691319999999997</v>
      </c>
      <c r="H60" s="250">
        <v>18.887640000000001</v>
      </c>
      <c r="I60" s="250">
        <v>22.983600000000003</v>
      </c>
      <c r="J60" s="250">
        <v>55.764120000000005</v>
      </c>
      <c r="K60" s="250">
        <v>52.541280000000008</v>
      </c>
      <c r="L60" s="250">
        <v>57.882719999999999</v>
      </c>
      <c r="M60" s="250">
        <v>73.168666680024032</v>
      </c>
      <c r="N60" s="250">
        <v>49.160686838220016</v>
      </c>
      <c r="O60" s="250">
        <v>50.233999014063059</v>
      </c>
      <c r="P60" s="250">
        <v>54.988710957398169</v>
      </c>
      <c r="Q60" s="250">
        <v>58.375995085731603</v>
      </c>
      <c r="R60" s="250">
        <v>56.98271904274818</v>
      </c>
      <c r="S60" s="250">
        <v>69.476947284949816</v>
      </c>
      <c r="T60" s="250">
        <v>74.853578714760189</v>
      </c>
      <c r="U60" s="250">
        <v>69.104884037375356</v>
      </c>
      <c r="V60" s="250">
        <v>54.703443652081233</v>
      </c>
      <c r="W60" s="250">
        <v>44.623097923076919</v>
      </c>
      <c r="X60" s="250">
        <v>58.036829153846149</v>
      </c>
      <c r="Y60" s="250">
        <v>76.327612692307696</v>
      </c>
      <c r="Z60" s="250">
        <v>53.730588918665063</v>
      </c>
      <c r="AA60" s="250">
        <v>69.798917108953844</v>
      </c>
      <c r="AB60" s="250">
        <v>70.830333716515071</v>
      </c>
      <c r="AC60" s="250">
        <v>85.719877346763738</v>
      </c>
      <c r="AD60" s="250">
        <v>70.038195981941669</v>
      </c>
      <c r="AE60" s="250">
        <v>60.320204635384606</v>
      </c>
      <c r="AF60" s="250">
        <v>39.771331229999994</v>
      </c>
      <c r="AG60" s="250">
        <v>56.622311421949668</v>
      </c>
      <c r="AH60" s="250">
        <v>60.104354966000002</v>
      </c>
      <c r="AI60" s="250">
        <v>75.347673634999992</v>
      </c>
      <c r="AJ60" s="250">
        <v>60.896325439999991</v>
      </c>
      <c r="AK60" s="250">
        <v>54.152358210000003</v>
      </c>
      <c r="AL60" s="250">
        <v>62.097078639999999</v>
      </c>
      <c r="AM60" s="250">
        <v>50.85666312</v>
      </c>
      <c r="AN60" s="250">
        <v>52.679856559439997</v>
      </c>
      <c r="AO60" s="250">
        <v>54.132975914000006</v>
      </c>
      <c r="AP60" s="250">
        <v>42.049614552439991</v>
      </c>
      <c r="AQ60" s="250">
        <v>41.220333731999993</v>
      </c>
      <c r="AR60" s="250">
        <v>36.794814227399996</v>
      </c>
      <c r="AS60" s="250">
        <v>46.189690341519999</v>
      </c>
    </row>
    <row r="61" spans="1:45" ht="14.25" customHeight="1">
      <c r="A61" s="260" t="s">
        <v>185</v>
      </c>
      <c r="B61" s="250">
        <v>0.29082599999999992</v>
      </c>
      <c r="C61" s="250">
        <v>0.29082599999999997</v>
      </c>
      <c r="D61" s="250">
        <v>0.29082600000000081</v>
      </c>
      <c r="E61" s="250">
        <v>0.29082599999999831</v>
      </c>
      <c r="F61" s="250">
        <v>0.29082599999999831</v>
      </c>
      <c r="G61" s="250">
        <v>0.29082600000000086</v>
      </c>
      <c r="H61" s="250">
        <v>0.29082600000000081</v>
      </c>
      <c r="I61" s="250">
        <v>0.29082600000000119</v>
      </c>
      <c r="J61" s="250">
        <v>0.49787099999999679</v>
      </c>
      <c r="K61" s="250">
        <v>0.57834570000000018</v>
      </c>
      <c r="L61" s="250">
        <v>0.58216560000000017</v>
      </c>
      <c r="M61" s="250">
        <v>0.58216560000001283</v>
      </c>
      <c r="N61" s="250">
        <v>0.58216560000002082</v>
      </c>
      <c r="O61" s="250">
        <v>0.60152189999992955</v>
      </c>
      <c r="P61" s="250">
        <v>0.60797400000001778</v>
      </c>
      <c r="Q61" s="250">
        <v>0.60797399999999746</v>
      </c>
      <c r="R61" s="250">
        <v>0.71400030000007975</v>
      </c>
      <c r="S61" s="250">
        <v>0.80259629999990567</v>
      </c>
      <c r="T61" s="250">
        <v>0.84384479999997986</v>
      </c>
      <c r="U61" s="250">
        <v>0.88653780000000237</v>
      </c>
      <c r="V61" s="250">
        <v>2.2545531299999992</v>
      </c>
      <c r="W61" s="250">
        <v>4.1851083669230773</v>
      </c>
      <c r="X61" s="250">
        <v>8.0083041987176333</v>
      </c>
      <c r="Y61" s="250">
        <v>16.288726738212478</v>
      </c>
      <c r="Z61" s="250">
        <v>19.431909890604835</v>
      </c>
      <c r="AA61" s="250">
        <v>19.855162811769755</v>
      </c>
      <c r="AB61" s="250">
        <v>17.465742338883985</v>
      </c>
      <c r="AC61" s="250">
        <v>23.619074392988018</v>
      </c>
      <c r="AD61" s="250">
        <v>22.202643542350611</v>
      </c>
      <c r="AE61" s="250">
        <v>24.380168290457856</v>
      </c>
      <c r="AF61" s="250">
        <v>21.116042918999995</v>
      </c>
      <c r="AG61" s="250">
        <v>23.325349304550503</v>
      </c>
      <c r="AH61" s="250">
        <v>21.017741338315901</v>
      </c>
      <c r="AI61" s="250">
        <v>22.379832753975876</v>
      </c>
      <c r="AJ61" s="250">
        <v>23.123704783960704</v>
      </c>
      <c r="AK61" s="250">
        <v>16.929635370754653</v>
      </c>
      <c r="AL61" s="250">
        <v>19.07529282396812</v>
      </c>
      <c r="AM61" s="250">
        <v>17.395723023637458</v>
      </c>
      <c r="AN61" s="250">
        <v>18.476788182403933</v>
      </c>
      <c r="AO61" s="250">
        <v>16.825118478407251</v>
      </c>
      <c r="AP61" s="250">
        <v>16.158341154758816</v>
      </c>
      <c r="AQ61" s="250">
        <v>15.22159228347725</v>
      </c>
      <c r="AR61" s="250">
        <v>12.654821781456668</v>
      </c>
      <c r="AS61" s="250">
        <v>13.368786717838342</v>
      </c>
    </row>
    <row r="62" spans="1:45" ht="14.25" customHeight="1">
      <c r="A62" s="260" t="s">
        <v>187</v>
      </c>
      <c r="B62" s="250">
        <v>0</v>
      </c>
      <c r="C62" s="250">
        <v>0</v>
      </c>
      <c r="D62" s="250">
        <v>0</v>
      </c>
      <c r="E62" s="250">
        <v>0</v>
      </c>
      <c r="F62" s="250">
        <v>0</v>
      </c>
      <c r="G62" s="250">
        <v>0</v>
      </c>
      <c r="H62" s="250">
        <v>0</v>
      </c>
      <c r="I62" s="250">
        <v>0</v>
      </c>
      <c r="J62" s="250">
        <v>0</v>
      </c>
      <c r="K62" s="250">
        <v>0</v>
      </c>
      <c r="L62" s="250">
        <v>0</v>
      </c>
      <c r="M62" s="250">
        <v>2.7039315500295968</v>
      </c>
      <c r="N62" s="250">
        <v>31.643359777064394</v>
      </c>
      <c r="O62" s="250">
        <v>26.595559056542776</v>
      </c>
      <c r="P62" s="250">
        <v>33.73786454566973</v>
      </c>
      <c r="Q62" s="250">
        <v>34.971776242036782</v>
      </c>
      <c r="R62" s="250">
        <v>34.824220132376226</v>
      </c>
      <c r="S62" s="250">
        <v>28.984978051927072</v>
      </c>
      <c r="T62" s="250">
        <v>35.14507113432547</v>
      </c>
      <c r="U62" s="250">
        <v>32.696451340462616</v>
      </c>
      <c r="V62" s="250">
        <v>25.529817065897795</v>
      </c>
      <c r="W62" s="250">
        <v>15.488671376633404</v>
      </c>
      <c r="X62" s="250">
        <v>9.3753111271611065</v>
      </c>
      <c r="Y62" s="250">
        <v>0.75996385335257777</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row>
    <row r="63" spans="1:45" ht="14.25" customHeight="1">
      <c r="A63" s="260" t="s">
        <v>264</v>
      </c>
      <c r="B63" s="250">
        <v>2.1864624598400004</v>
      </c>
      <c r="C63" s="250">
        <v>2.7555424964749999</v>
      </c>
      <c r="D63" s="250">
        <v>3.5593640278700001</v>
      </c>
      <c r="E63" s="250">
        <v>3.4765248197000003</v>
      </c>
      <c r="F63" s="250">
        <v>2.2000348824999998</v>
      </c>
      <c r="G63" s="250">
        <v>2.6074737734500002</v>
      </c>
      <c r="H63" s="250">
        <v>3.6995826856299998</v>
      </c>
      <c r="I63" s="250">
        <v>3.3014060020000002</v>
      </c>
      <c r="J63" s="250">
        <v>4.0946009999999999</v>
      </c>
      <c r="K63" s="250">
        <v>4.6015040000000003</v>
      </c>
      <c r="L63" s="250">
        <v>4.6318657108356671</v>
      </c>
      <c r="M63" s="250">
        <v>6.1034129127946821</v>
      </c>
      <c r="N63" s="250">
        <v>3.765088447611515</v>
      </c>
      <c r="O63" s="250">
        <v>2.7517061984302424</v>
      </c>
      <c r="P63" s="250">
        <v>3.5700217733518187</v>
      </c>
      <c r="Q63" s="250">
        <v>3.0490741883403678</v>
      </c>
      <c r="R63" s="250">
        <v>2.8364393019495879</v>
      </c>
      <c r="S63" s="250">
        <v>2.5105234532437479</v>
      </c>
      <c r="T63" s="250">
        <v>4.0045997275297429</v>
      </c>
      <c r="U63" s="250">
        <v>4.250590188674269</v>
      </c>
      <c r="V63" s="250">
        <v>4.5177260646603443</v>
      </c>
      <c r="W63" s="250">
        <v>4.4468729827514322</v>
      </c>
      <c r="X63" s="250">
        <v>5.1273693816186867</v>
      </c>
      <c r="Y63" s="250">
        <v>5.5125800038942332</v>
      </c>
      <c r="Z63" s="250">
        <v>5.1606043185321226</v>
      </c>
      <c r="AA63" s="250">
        <v>5.1608722459559635</v>
      </c>
      <c r="AB63" s="250">
        <v>4.9727619551137767</v>
      </c>
      <c r="AC63" s="250">
        <v>5.4801625094259192</v>
      </c>
      <c r="AD63" s="250">
        <v>5.2237299829511707</v>
      </c>
      <c r="AE63" s="250">
        <v>5.0260503450450749</v>
      </c>
      <c r="AF63" s="250">
        <v>5.5075965888548541</v>
      </c>
      <c r="AG63" s="250">
        <v>5.8207649579731218</v>
      </c>
      <c r="AH63" s="250">
        <v>5.5958845606203296</v>
      </c>
      <c r="AI63" s="250">
        <v>5.321449668993802</v>
      </c>
      <c r="AJ63" s="250">
        <v>3.9669322242092631</v>
      </c>
      <c r="AK63" s="250">
        <v>5.5808419549787303</v>
      </c>
      <c r="AL63" s="250">
        <v>7.0715632657964465</v>
      </c>
      <c r="AM63" s="250">
        <v>7.1855946225576828</v>
      </c>
      <c r="AN63" s="250">
        <v>6.9379035750156248</v>
      </c>
      <c r="AO63" s="250">
        <v>5.9043128899999999</v>
      </c>
      <c r="AP63" s="250">
        <v>5.9281003600000002</v>
      </c>
      <c r="AQ63" s="250">
        <v>5.8171379999999999</v>
      </c>
      <c r="AR63" s="250">
        <v>5.0784473999999991</v>
      </c>
      <c r="AS63" s="250">
        <v>5.6414059700000001</v>
      </c>
    </row>
    <row r="64" spans="1:45" ht="14.25" customHeight="1">
      <c r="A64" s="260" t="s">
        <v>265</v>
      </c>
      <c r="B64" s="250">
        <v>0.53196100000000002</v>
      </c>
      <c r="C64" s="250">
        <v>0.98723000000000005</v>
      </c>
      <c r="D64" s="250">
        <v>0.9254</v>
      </c>
      <c r="E64" s="250">
        <v>-0.31169999999999998</v>
      </c>
      <c r="F64" s="250">
        <v>-1.0612000000000001</v>
      </c>
      <c r="G64" s="250">
        <v>-0.45600000000000002</v>
      </c>
      <c r="H64" s="250">
        <v>0.52701999999999993</v>
      </c>
      <c r="I64" s="250">
        <v>0.49395999999999995</v>
      </c>
      <c r="J64" s="250">
        <v>0.44145999999999996</v>
      </c>
      <c r="K64" s="250">
        <v>0.49507999999999996</v>
      </c>
      <c r="L64" s="250">
        <v>4.0960000000000003E-2</v>
      </c>
      <c r="M64" s="250">
        <v>2.0460599999999998</v>
      </c>
      <c r="N64" s="250">
        <v>-1.29223</v>
      </c>
      <c r="O64" s="250">
        <v>-1.63093</v>
      </c>
      <c r="P64" s="250">
        <v>-0.75307000000000002</v>
      </c>
      <c r="Q64" s="250">
        <v>-1.7371019999999999</v>
      </c>
      <c r="R64" s="250">
        <v>0.11993362098138746</v>
      </c>
      <c r="S64" s="250">
        <v>0.11993362098138746</v>
      </c>
      <c r="T64" s="250">
        <v>0.1199336209813876</v>
      </c>
      <c r="U64" s="250">
        <v>0.11993362098138746</v>
      </c>
      <c r="V64" s="250">
        <v>0.16759519670050763</v>
      </c>
      <c r="W64" s="250">
        <v>0.24716751903553297</v>
      </c>
      <c r="X64" s="250">
        <v>0.25283798223350251</v>
      </c>
      <c r="Y64" s="250">
        <v>0.27896949027072754</v>
      </c>
      <c r="Z64" s="250">
        <v>0.41177559221658205</v>
      </c>
      <c r="AA64" s="250">
        <v>0.39022975465313026</v>
      </c>
      <c r="AB64" s="250">
        <v>0.75666810067681889</v>
      </c>
      <c r="AC64" s="250">
        <v>0.60391859560067673</v>
      </c>
      <c r="AD64" s="250">
        <v>0.70106502961082906</v>
      </c>
      <c r="AE64" s="250">
        <v>0.79781539128595602</v>
      </c>
      <c r="AF64" s="250">
        <v>0.73171063240270728</v>
      </c>
      <c r="AG64" s="250">
        <v>0.76215008883248736</v>
      </c>
      <c r="AH64" s="250">
        <v>0.72301450296108283</v>
      </c>
      <c r="AI64" s="250">
        <v>0.77880127326565141</v>
      </c>
      <c r="AJ64" s="250">
        <v>0.77996618226565151</v>
      </c>
      <c r="AK64" s="250">
        <v>0.80577422890969141</v>
      </c>
      <c r="AL64" s="250">
        <v>0.6940882610904906</v>
      </c>
      <c r="AM64" s="250">
        <v>0.86494071372261583</v>
      </c>
      <c r="AN64" s="250">
        <v>0.88081101547794416</v>
      </c>
      <c r="AO64" s="250">
        <v>0.91030547024046382</v>
      </c>
      <c r="AP64" s="250">
        <v>0.82845038117585112</v>
      </c>
      <c r="AQ64" s="250">
        <v>0.81495739480315321</v>
      </c>
      <c r="AR64" s="250">
        <v>0.63914504648070591</v>
      </c>
      <c r="AS64" s="250">
        <v>0.68850148153587321</v>
      </c>
    </row>
    <row r="65" spans="1:45" ht="14.25" customHeight="1">
      <c r="A65" s="250"/>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0"/>
      <c r="AN65" s="250"/>
      <c r="AO65" s="250"/>
      <c r="AP65" s="250"/>
      <c r="AQ65" s="250"/>
      <c r="AR65" s="250"/>
      <c r="AS65" s="250"/>
    </row>
    <row r="66" spans="1:45" ht="14.25" customHeight="1">
      <c r="A66" s="252" t="s">
        <v>266</v>
      </c>
      <c r="B66" s="259"/>
      <c r="C66" s="259"/>
      <c r="D66" s="259"/>
      <c r="E66" s="259"/>
      <c r="F66" s="259"/>
      <c r="G66" s="259"/>
      <c r="H66" s="259"/>
      <c r="I66" s="259"/>
      <c r="J66" s="259"/>
      <c r="K66" s="259"/>
      <c r="L66" s="259"/>
      <c r="M66" s="259"/>
      <c r="N66" s="259"/>
      <c r="O66" s="259"/>
      <c r="P66" s="259"/>
      <c r="Q66" s="259"/>
      <c r="R66" s="259">
        <v>13.793719540641181</v>
      </c>
      <c r="S66" s="259">
        <v>20.351532998929994</v>
      </c>
      <c r="T66" s="259">
        <v>17.794847597201869</v>
      </c>
      <c r="U66" s="259">
        <v>19.8244570081566</v>
      </c>
      <c r="V66" s="259">
        <v>24.78459686085332</v>
      </c>
      <c r="W66" s="259">
        <v>36.480104939762718</v>
      </c>
      <c r="X66" s="259">
        <v>47.711342564437253</v>
      </c>
      <c r="Y66" s="259">
        <v>48.875837893711228</v>
      </c>
      <c r="Z66" s="259">
        <v>46.54433536535867</v>
      </c>
      <c r="AA66" s="259">
        <v>54.141547069945197</v>
      </c>
      <c r="AB66" s="259">
        <v>61.70027077496993</v>
      </c>
      <c r="AC66" s="259">
        <v>55.255897018250081</v>
      </c>
      <c r="AD66" s="259">
        <v>57.64592927349522</v>
      </c>
      <c r="AE66" s="259">
        <v>26.038945705124867</v>
      </c>
      <c r="AF66" s="259">
        <v>32.002012337208697</v>
      </c>
      <c r="AG66" s="259">
        <v>12.838235780153919</v>
      </c>
      <c r="AH66" s="259">
        <v>14.896013126783163</v>
      </c>
      <c r="AI66" s="259">
        <v>15.265347210515129</v>
      </c>
      <c r="AJ66" s="259">
        <v>18.07763053501785</v>
      </c>
      <c r="AK66" s="259">
        <v>25.39992176588683</v>
      </c>
      <c r="AL66" s="259">
        <v>25.443401505195283</v>
      </c>
      <c r="AM66" s="259">
        <v>24.350336182331802</v>
      </c>
      <c r="AN66" s="259">
        <v>31.662936855061403</v>
      </c>
      <c r="AO66" s="259">
        <v>39.574975161907759</v>
      </c>
      <c r="AP66" s="259">
        <v>59.177736467048483</v>
      </c>
      <c r="AQ66" s="259">
        <v>50.182058253826831</v>
      </c>
      <c r="AR66" s="259">
        <v>58.151220966927404</v>
      </c>
      <c r="AS66" s="259">
        <v>53.315619379074093</v>
      </c>
    </row>
    <row r="67" spans="1:45" ht="14.25" customHeight="1">
      <c r="A67" s="252"/>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row>
    <row r="68" spans="1:45" ht="14.25" customHeight="1">
      <c r="A68" s="259" t="s">
        <v>267</v>
      </c>
      <c r="B68" s="259"/>
      <c r="C68" s="259"/>
      <c r="D68" s="259"/>
      <c r="E68" s="259"/>
      <c r="F68" s="259"/>
      <c r="G68" s="259"/>
      <c r="H68" s="259"/>
      <c r="I68" s="259"/>
      <c r="J68" s="259"/>
      <c r="K68" s="259"/>
      <c r="L68" s="259"/>
      <c r="M68" s="259"/>
      <c r="N68" s="259"/>
      <c r="O68" s="259"/>
      <c r="P68" s="259"/>
      <c r="Q68" s="259"/>
      <c r="R68" s="259">
        <v>67.842112076694249</v>
      </c>
      <c r="S68" s="259">
        <v>70.021203374202258</v>
      </c>
      <c r="T68" s="259">
        <v>71.673275296960128</v>
      </c>
      <c r="U68" s="259">
        <v>72.670644892525544</v>
      </c>
      <c r="V68" s="259">
        <v>74.968604035103311</v>
      </c>
      <c r="W68" s="259">
        <v>72.879805566979172</v>
      </c>
      <c r="X68" s="259">
        <v>74.883772311251306</v>
      </c>
      <c r="Y68" s="259">
        <v>71.024661655766209</v>
      </c>
      <c r="Z68" s="259">
        <v>67.666630854588178</v>
      </c>
      <c r="AA68" s="259">
        <v>71.130882085281854</v>
      </c>
      <c r="AB68" s="259">
        <v>78.688320391663524</v>
      </c>
      <c r="AC68" s="259">
        <v>76.454707858876475</v>
      </c>
      <c r="AD68" s="259">
        <v>80.087845885730744</v>
      </c>
      <c r="AE68" s="259">
        <v>61.199714307418539</v>
      </c>
      <c r="AF68" s="259">
        <v>63.070293008315993</v>
      </c>
      <c r="AG68" s="259">
        <v>50.474491602105338</v>
      </c>
      <c r="AH68" s="259">
        <v>49.46995170601685</v>
      </c>
      <c r="AI68" s="259">
        <v>48.769009120696268</v>
      </c>
      <c r="AJ68" s="259">
        <v>48.328115644589346</v>
      </c>
      <c r="AK68" s="259">
        <v>57.123440686713167</v>
      </c>
      <c r="AL68" s="259">
        <v>60.289554818229369</v>
      </c>
      <c r="AM68" s="259">
        <v>57.958454488156804</v>
      </c>
      <c r="AN68" s="259">
        <v>66.474267034980272</v>
      </c>
      <c r="AO68" s="259">
        <v>71.028240549631732</v>
      </c>
      <c r="AP68" s="259">
        <v>85.078560185888236</v>
      </c>
      <c r="AQ68" s="259">
        <v>78.874257395718644</v>
      </c>
      <c r="AR68" s="259">
        <v>81.834659766537897</v>
      </c>
      <c r="AS68" s="259">
        <v>77.897522372643749</v>
      </c>
    </row>
    <row r="69" spans="1:45" ht="14.25" customHeight="1">
      <c r="A69" s="261" t="s">
        <v>205</v>
      </c>
      <c r="B69" s="259"/>
      <c r="C69" s="259"/>
      <c r="D69" s="259"/>
      <c r="E69" s="259"/>
      <c r="F69" s="259"/>
      <c r="G69" s="259"/>
      <c r="H69" s="259"/>
      <c r="I69" s="259"/>
      <c r="J69" s="259"/>
      <c r="K69" s="259"/>
      <c r="L69" s="259"/>
      <c r="M69" s="259"/>
      <c r="N69" s="259"/>
      <c r="O69" s="259"/>
      <c r="P69" s="259"/>
      <c r="Q69" s="259"/>
      <c r="R69" s="259">
        <v>1.9979607797652672</v>
      </c>
      <c r="S69" s="259">
        <v>2.0094510564389374</v>
      </c>
      <c r="T69" s="259">
        <v>1.9612631113764354</v>
      </c>
      <c r="U69" s="259">
        <v>1.9608787209312282</v>
      </c>
      <c r="V69" s="259">
        <v>1.9626980303276453</v>
      </c>
      <c r="W69" s="259">
        <v>2.0414382000044329</v>
      </c>
      <c r="X69" s="259">
        <v>2.0138840309032484</v>
      </c>
      <c r="Y69" s="259">
        <v>2.1224143735017904</v>
      </c>
      <c r="Z69" s="259">
        <v>2.0303521376992948</v>
      </c>
      <c r="AA69" s="259">
        <v>1.9746511753671601</v>
      </c>
      <c r="AB69" s="259">
        <v>2.0955044806186978</v>
      </c>
      <c r="AC69" s="259">
        <v>2.1193501084037241</v>
      </c>
      <c r="AD69" s="259">
        <v>2.0393445586286743</v>
      </c>
      <c r="AE69" s="259">
        <v>2.0644909568107304</v>
      </c>
      <c r="AF69" s="259">
        <v>1.9621104610503359</v>
      </c>
      <c r="AG69" s="259">
        <v>2.0563416267862795</v>
      </c>
      <c r="AH69" s="259">
        <v>1.8844700000000001</v>
      </c>
      <c r="AI69" s="259">
        <v>1.8084100000000001</v>
      </c>
      <c r="AJ69" s="259">
        <v>1.7308300000000001</v>
      </c>
      <c r="AK69" s="259">
        <v>1.7235</v>
      </c>
      <c r="AL69" s="259">
        <v>1.4707610397256028</v>
      </c>
      <c r="AM69" s="259">
        <v>1.6727324668334669</v>
      </c>
      <c r="AN69" s="259">
        <v>1.56241382568</v>
      </c>
      <c r="AO69" s="259">
        <v>1.5471751029999998</v>
      </c>
      <c r="AP69" s="259">
        <v>1.6317636539999998</v>
      </c>
      <c r="AQ69" s="259">
        <v>1.6470706410000002</v>
      </c>
      <c r="AR69" s="259">
        <v>1.6058704309999998</v>
      </c>
      <c r="AS69" s="259">
        <v>1.449628285</v>
      </c>
    </row>
    <row r="70" spans="1:45" ht="14.25" customHeight="1">
      <c r="A70" s="261" t="s">
        <v>206</v>
      </c>
      <c r="B70" s="259"/>
      <c r="C70" s="259"/>
      <c r="D70" s="259"/>
      <c r="E70" s="259"/>
      <c r="F70" s="259"/>
      <c r="G70" s="259"/>
      <c r="H70" s="259"/>
      <c r="I70" s="259"/>
      <c r="J70" s="259"/>
      <c r="K70" s="259"/>
      <c r="L70" s="259"/>
      <c r="M70" s="259"/>
      <c r="N70" s="259"/>
      <c r="O70" s="259"/>
      <c r="P70" s="259"/>
      <c r="Q70" s="259"/>
      <c r="R70" s="259">
        <v>55.310137550570452</v>
      </c>
      <c r="S70" s="259">
        <v>57.240728262094997</v>
      </c>
      <c r="T70" s="259">
        <v>58.515677789705435</v>
      </c>
      <c r="U70" s="259">
        <v>59.447986342019853</v>
      </c>
      <c r="V70" s="259">
        <v>61.667239825739124</v>
      </c>
      <c r="W70" s="259">
        <v>59.758329780531042</v>
      </c>
      <c r="X70" s="259">
        <v>61.780732939450594</v>
      </c>
      <c r="Y70" s="259">
        <v>57.653317196755218</v>
      </c>
      <c r="Z70" s="259">
        <v>54.256427961054953</v>
      </c>
      <c r="AA70" s="259">
        <v>57.366355686907482</v>
      </c>
      <c r="AB70" s="259">
        <v>62.996561367445558</v>
      </c>
      <c r="AC70" s="259">
        <v>60.459049987924367</v>
      </c>
      <c r="AD70" s="259">
        <v>64.355171284275031</v>
      </c>
      <c r="AE70" s="259">
        <v>45.008788464089655</v>
      </c>
      <c r="AF70" s="259">
        <v>45.931117372686344</v>
      </c>
      <c r="AG70" s="259">
        <v>34.089375482066764</v>
      </c>
      <c r="AH70" s="259">
        <v>32.972454387216843</v>
      </c>
      <c r="AI70" s="259">
        <v>34.71416180189626</v>
      </c>
      <c r="AJ70" s="259">
        <v>34.575823325789344</v>
      </c>
      <c r="AK70" s="259">
        <v>41.271290978913171</v>
      </c>
      <c r="AL70" s="259">
        <v>45.94643691505717</v>
      </c>
      <c r="AM70" s="259">
        <v>44.966201382523337</v>
      </c>
      <c r="AN70" s="259">
        <v>50.732472370034657</v>
      </c>
      <c r="AO70" s="259">
        <v>55.640130464831721</v>
      </c>
      <c r="AP70" s="259">
        <v>68.155752943088231</v>
      </c>
      <c r="AQ70" s="259">
        <v>61.579514200918631</v>
      </c>
      <c r="AR70" s="259">
        <v>65.7357550527379</v>
      </c>
      <c r="AS70" s="259">
        <v>61.780257643843747</v>
      </c>
    </row>
    <row r="71" spans="1:45" ht="14.25" customHeight="1">
      <c r="A71" s="262" t="s">
        <v>268</v>
      </c>
      <c r="B71" s="251"/>
      <c r="C71" s="251"/>
      <c r="D71" s="251"/>
      <c r="E71" s="251"/>
      <c r="F71" s="251"/>
      <c r="G71" s="251"/>
      <c r="H71" s="251"/>
      <c r="I71" s="251"/>
      <c r="J71" s="251"/>
      <c r="K71" s="251"/>
      <c r="L71" s="251"/>
      <c r="M71" s="251"/>
      <c r="N71" s="251"/>
      <c r="O71" s="251"/>
      <c r="P71" s="251"/>
      <c r="Q71" s="251"/>
      <c r="R71" s="250">
        <v>8.2235272158853263</v>
      </c>
      <c r="S71" s="250">
        <v>8.4473508249008002</v>
      </c>
      <c r="T71" s="250">
        <v>8.512694969556728</v>
      </c>
      <c r="U71" s="250">
        <v>8.8725218054723651</v>
      </c>
      <c r="V71" s="250">
        <v>9.2391021012861021</v>
      </c>
      <c r="W71" s="250">
        <v>9.6772006801143498</v>
      </c>
      <c r="X71" s="250">
        <v>9.9286720752545623</v>
      </c>
      <c r="Y71" s="250">
        <v>10.535105285133019</v>
      </c>
      <c r="Z71" s="250">
        <v>10.29629864872458</v>
      </c>
      <c r="AA71" s="250">
        <v>9.9811632370704828</v>
      </c>
      <c r="AB71" s="250">
        <v>10.619257779161142</v>
      </c>
      <c r="AC71" s="250">
        <v>11.127954303577811</v>
      </c>
      <c r="AD71" s="250">
        <v>11.332052965674823</v>
      </c>
      <c r="AE71" s="250">
        <v>10.826246123323907</v>
      </c>
      <c r="AF71" s="250">
        <v>11.17898863002141</v>
      </c>
      <c r="AG71" s="250">
        <v>10.84530842320761</v>
      </c>
      <c r="AH71" s="250">
        <v>9.2176383659999992</v>
      </c>
      <c r="AI71" s="250">
        <v>11.316558795999999</v>
      </c>
      <c r="AJ71" s="250">
        <v>9.0213828599999992</v>
      </c>
      <c r="AK71" s="250">
        <v>10.683380709</v>
      </c>
      <c r="AL71" s="250">
        <v>15.159715991121322</v>
      </c>
      <c r="AM71" s="250">
        <v>15.181835075999999</v>
      </c>
      <c r="AN71" s="250">
        <v>16.638095136939999</v>
      </c>
      <c r="AO71" s="250">
        <v>15.179717480999999</v>
      </c>
      <c r="AP71" s="250">
        <v>15.824089961000002</v>
      </c>
      <c r="AQ71" s="250">
        <v>17.005262796000004</v>
      </c>
      <c r="AR71" s="250">
        <v>15.456639826999998</v>
      </c>
      <c r="AS71" s="250">
        <v>17.100543950999999</v>
      </c>
    </row>
    <row r="72" spans="1:45" ht="14.25" customHeight="1">
      <c r="A72" s="262" t="s">
        <v>269</v>
      </c>
      <c r="B72" s="251"/>
      <c r="C72" s="251"/>
      <c r="D72" s="251"/>
      <c r="E72" s="251"/>
      <c r="F72" s="251"/>
      <c r="G72" s="251"/>
      <c r="H72" s="251"/>
      <c r="I72" s="251"/>
      <c r="J72" s="251"/>
      <c r="K72" s="251"/>
      <c r="L72" s="251"/>
      <c r="M72" s="251"/>
      <c r="N72" s="251"/>
      <c r="O72" s="251"/>
      <c r="P72" s="251"/>
      <c r="Q72" s="251"/>
      <c r="R72" s="250">
        <v>6.0591654697035402</v>
      </c>
      <c r="S72" s="250">
        <v>6.0096877573130758</v>
      </c>
      <c r="T72" s="250">
        <v>5.7892414941491355</v>
      </c>
      <c r="U72" s="250">
        <v>6.1381405187747218</v>
      </c>
      <c r="V72" s="250">
        <v>6.4241924161577755</v>
      </c>
      <c r="W72" s="250">
        <v>6.5885922684920368</v>
      </c>
      <c r="X72" s="250">
        <v>6.5362855549207417</v>
      </c>
      <c r="Y72" s="250">
        <v>6.5541507383150677</v>
      </c>
      <c r="Z72" s="250">
        <v>6.3047207878008846</v>
      </c>
      <c r="AA72" s="250">
        <v>6.4154960919798079</v>
      </c>
      <c r="AB72" s="250">
        <v>6.6858354424470701</v>
      </c>
      <c r="AC72" s="250">
        <v>6.6162950223767831</v>
      </c>
      <c r="AD72" s="250">
        <v>6.5701898250634727</v>
      </c>
      <c r="AE72" s="250">
        <v>5.8515562362057114</v>
      </c>
      <c r="AF72" s="250">
        <v>6.9214042398297586</v>
      </c>
      <c r="AG72" s="250">
        <v>6.4134698524167657</v>
      </c>
      <c r="AH72" s="250">
        <v>5.6958479999999998</v>
      </c>
      <c r="AI72" s="250">
        <v>5.302522999999999</v>
      </c>
      <c r="AJ72" s="250">
        <v>4.9206440000000002</v>
      </c>
      <c r="AK72" s="250">
        <v>4.8230802000000006</v>
      </c>
      <c r="AL72" s="250">
        <v>4.8448096401105714</v>
      </c>
      <c r="AM72" s="250">
        <v>5.0258370000000001</v>
      </c>
      <c r="AN72" s="250">
        <v>5.4526214775972166</v>
      </c>
      <c r="AO72" s="250">
        <v>5.0003570999999996</v>
      </c>
      <c r="AP72" s="250">
        <v>5.1160436499999999</v>
      </c>
      <c r="AQ72" s="250">
        <v>5.031075124</v>
      </c>
      <c r="AR72" s="250">
        <v>5.5554881860000007</v>
      </c>
      <c r="AS72" s="250">
        <v>5.6801535994326402</v>
      </c>
    </row>
    <row r="73" spans="1:45" ht="14.25" customHeight="1">
      <c r="A73" s="262" t="s">
        <v>270</v>
      </c>
      <c r="B73" s="251"/>
      <c r="C73" s="251"/>
      <c r="D73" s="251"/>
      <c r="E73" s="251"/>
      <c r="F73" s="251"/>
      <c r="G73" s="251"/>
      <c r="H73" s="251"/>
      <c r="I73" s="251"/>
      <c r="J73" s="251"/>
      <c r="K73" s="251"/>
      <c r="L73" s="251"/>
      <c r="M73" s="251"/>
      <c r="N73" s="251"/>
      <c r="O73" s="251"/>
      <c r="P73" s="251"/>
      <c r="Q73" s="251"/>
      <c r="R73" s="250">
        <v>34.826729803524302</v>
      </c>
      <c r="S73" s="250">
        <v>36.157758240782947</v>
      </c>
      <c r="T73" s="250">
        <v>37.839008520899661</v>
      </c>
      <c r="U73" s="250">
        <v>37.784009243451536</v>
      </c>
      <c r="V73" s="250">
        <v>39.024424683367144</v>
      </c>
      <c r="W73" s="250">
        <v>36.701209538143914</v>
      </c>
      <c r="X73" s="250">
        <v>37.803530727531637</v>
      </c>
      <c r="Y73" s="250">
        <v>33.392086709417143</v>
      </c>
      <c r="Z73" s="250">
        <v>30.630140956120474</v>
      </c>
      <c r="AA73" s="250">
        <v>33.712432604232838</v>
      </c>
      <c r="AB73" s="250">
        <v>38.753554906526475</v>
      </c>
      <c r="AC73" s="250">
        <v>35.268323473451716</v>
      </c>
      <c r="AD73" s="250">
        <v>39.221351570347942</v>
      </c>
      <c r="AE73" s="250">
        <v>20.795178023804898</v>
      </c>
      <c r="AF73" s="250">
        <v>19.847316331326407</v>
      </c>
      <c r="AG73" s="250">
        <v>9.7514064384423822</v>
      </c>
      <c r="AH73" s="250">
        <v>10.930234253216838</v>
      </c>
      <c r="AI73" s="250">
        <v>11.144123237896265</v>
      </c>
      <c r="AJ73" s="250">
        <v>14.050265597789345</v>
      </c>
      <c r="AK73" s="250">
        <v>19.902808452913174</v>
      </c>
      <c r="AL73" s="250">
        <v>18.865583563382113</v>
      </c>
      <c r="AM73" s="250">
        <v>18.919948604668193</v>
      </c>
      <c r="AN73" s="250">
        <v>22.689511037938594</v>
      </c>
      <c r="AO73" s="250">
        <v>27.82385350770911</v>
      </c>
      <c r="AP73" s="250">
        <v>40.152075760063184</v>
      </c>
      <c r="AQ73" s="250">
        <v>34.051358627725243</v>
      </c>
      <c r="AR73" s="250">
        <v>39.183215406737915</v>
      </c>
      <c r="AS73" s="250">
        <v>32.852045906055523</v>
      </c>
    </row>
    <row r="74" spans="1:45" ht="14.25" customHeight="1">
      <c r="A74" s="262" t="s">
        <v>271</v>
      </c>
      <c r="B74" s="251"/>
      <c r="C74" s="251"/>
      <c r="D74" s="251"/>
      <c r="E74" s="251"/>
      <c r="F74" s="251"/>
      <c r="G74" s="251"/>
      <c r="H74" s="251"/>
      <c r="I74" s="251"/>
      <c r="J74" s="251"/>
      <c r="K74" s="251"/>
      <c r="L74" s="251"/>
      <c r="M74" s="251"/>
      <c r="N74" s="251"/>
      <c r="O74" s="251"/>
      <c r="P74" s="251"/>
      <c r="Q74" s="251"/>
      <c r="R74" s="250">
        <v>2.6185528923863419</v>
      </c>
      <c r="S74" s="250">
        <v>3.1938212444369887</v>
      </c>
      <c r="T74" s="250">
        <v>2.8887470357939948</v>
      </c>
      <c r="U74" s="250">
        <v>2.9396705782160137</v>
      </c>
      <c r="V74" s="250">
        <v>3.0878162724175753</v>
      </c>
      <c r="W74" s="250">
        <v>2.7415204920707552</v>
      </c>
      <c r="X74" s="250">
        <v>3.3567321336892522</v>
      </c>
      <c r="Y74" s="250">
        <v>3.0593752030534143</v>
      </c>
      <c r="Z74" s="250">
        <v>3.0760582136835266</v>
      </c>
      <c r="AA74" s="250">
        <v>3.1872895090411575</v>
      </c>
      <c r="AB74" s="250">
        <v>2.8258199078850885</v>
      </c>
      <c r="AC74" s="250">
        <v>3.4061098038388455</v>
      </c>
      <c r="AD74" s="250">
        <v>3.0273125552839328</v>
      </c>
      <c r="AE74" s="250">
        <v>3.35011601100075</v>
      </c>
      <c r="AF74" s="250">
        <v>3.6823769999999993</v>
      </c>
      <c r="AG74" s="250">
        <v>3.2776809999999994</v>
      </c>
      <c r="AH74" s="250">
        <v>3.1413139999999999</v>
      </c>
      <c r="AI74" s="250">
        <v>3.0036869999999998</v>
      </c>
      <c r="AJ74" s="250">
        <v>3.0108570000000001</v>
      </c>
      <c r="AK74" s="250">
        <v>2.8572058999999999</v>
      </c>
      <c r="AL74" s="250">
        <v>3.0045927882287731</v>
      </c>
      <c r="AM74" s="250">
        <v>2.9467894614563441</v>
      </c>
      <c r="AN74" s="250">
        <v>3.0831693855616975</v>
      </c>
      <c r="AO74" s="250">
        <v>4.4774993121226139</v>
      </c>
      <c r="AP74" s="250">
        <v>3.4400338040250413</v>
      </c>
      <c r="AQ74" s="250">
        <v>2.3818869061933872</v>
      </c>
      <c r="AR74" s="250">
        <v>2.4321942349999999</v>
      </c>
      <c r="AS74" s="250">
        <v>2.4685888603555908</v>
      </c>
    </row>
    <row r="75" spans="1:45" ht="14.25" customHeight="1">
      <c r="A75" s="262" t="s">
        <v>272</v>
      </c>
      <c r="B75" s="251"/>
      <c r="C75" s="251"/>
      <c r="D75" s="251"/>
      <c r="E75" s="251"/>
      <c r="F75" s="251"/>
      <c r="G75" s="251"/>
      <c r="H75" s="251"/>
      <c r="I75" s="251"/>
      <c r="J75" s="251"/>
      <c r="K75" s="251"/>
      <c r="L75" s="251"/>
      <c r="M75" s="251"/>
      <c r="N75" s="251"/>
      <c r="O75" s="251"/>
      <c r="P75" s="251"/>
      <c r="Q75" s="251"/>
      <c r="R75" s="250">
        <v>3.5821621690709384</v>
      </c>
      <c r="S75" s="250">
        <v>3.4321101946611821</v>
      </c>
      <c r="T75" s="250">
        <v>3.485985769305914</v>
      </c>
      <c r="U75" s="250">
        <v>3.7136441961052147</v>
      </c>
      <c r="V75" s="250">
        <v>3.891704352510529</v>
      </c>
      <c r="W75" s="250">
        <v>4.0498068017099866</v>
      </c>
      <c r="X75" s="250">
        <v>4.1555124480544023</v>
      </c>
      <c r="Y75" s="250">
        <v>4.112599260836574</v>
      </c>
      <c r="Z75" s="250">
        <v>3.9492093547254892</v>
      </c>
      <c r="AA75" s="250">
        <v>4.069974244583201</v>
      </c>
      <c r="AB75" s="250">
        <v>4.1120933314257817</v>
      </c>
      <c r="AC75" s="250">
        <v>4.0403673846792065</v>
      </c>
      <c r="AD75" s="250">
        <v>4.2042643679048579</v>
      </c>
      <c r="AE75" s="250">
        <v>4.1856920697543867</v>
      </c>
      <c r="AF75" s="250">
        <v>4.3010311715087717</v>
      </c>
      <c r="AG75" s="250">
        <v>3.8015097680000003</v>
      </c>
      <c r="AH75" s="250">
        <v>3.9874197680000005</v>
      </c>
      <c r="AI75" s="250">
        <v>3.9472697680000004</v>
      </c>
      <c r="AJ75" s="250">
        <v>3.5726738679999999</v>
      </c>
      <c r="AK75" s="250">
        <v>3.0048157170000005</v>
      </c>
      <c r="AL75" s="250">
        <v>4.0717349322143956</v>
      </c>
      <c r="AM75" s="250">
        <v>2.8917912403988004</v>
      </c>
      <c r="AN75" s="250">
        <v>2.8690753319971489</v>
      </c>
      <c r="AO75" s="250">
        <v>3.158703064</v>
      </c>
      <c r="AP75" s="250">
        <v>3.6235097680000004</v>
      </c>
      <c r="AQ75" s="250">
        <v>3.1099307470000004</v>
      </c>
      <c r="AR75" s="250">
        <v>3.1082173979999999</v>
      </c>
      <c r="AS75" s="250">
        <v>3.678925327</v>
      </c>
    </row>
    <row r="76" spans="1:45" ht="14.25" customHeight="1">
      <c r="A76" s="261" t="s">
        <v>207</v>
      </c>
      <c r="B76" s="259"/>
      <c r="C76" s="259"/>
      <c r="D76" s="259"/>
      <c r="E76" s="259"/>
      <c r="F76" s="259"/>
      <c r="G76" s="259"/>
      <c r="H76" s="259"/>
      <c r="I76" s="259"/>
      <c r="J76" s="259"/>
      <c r="K76" s="259"/>
      <c r="L76" s="259"/>
      <c r="M76" s="259"/>
      <c r="N76" s="259"/>
      <c r="O76" s="259"/>
      <c r="P76" s="259"/>
      <c r="Q76" s="259"/>
      <c r="R76" s="259">
        <v>4.3920137463585309</v>
      </c>
      <c r="S76" s="259">
        <v>4.3420240556683174</v>
      </c>
      <c r="T76" s="259">
        <v>4.4533343958782536</v>
      </c>
      <c r="U76" s="259">
        <v>4.6607798295744622</v>
      </c>
      <c r="V76" s="259">
        <v>4.9746661790365394</v>
      </c>
      <c r="W76" s="259">
        <v>5.2030375864436991</v>
      </c>
      <c r="X76" s="259">
        <v>5.3641553408974687</v>
      </c>
      <c r="Y76" s="259">
        <v>5.5359300855092117</v>
      </c>
      <c r="Z76" s="259">
        <v>5.7428507558339241</v>
      </c>
      <c r="AA76" s="259">
        <v>6.0611011165355588</v>
      </c>
      <c r="AB76" s="259">
        <v>6.3204878807307816</v>
      </c>
      <c r="AC76" s="259">
        <v>6.6026278254244257</v>
      </c>
      <c r="AD76" s="259">
        <v>6.792574094319435</v>
      </c>
      <c r="AE76" s="259">
        <v>7.1417558787344193</v>
      </c>
      <c r="AF76" s="259">
        <v>7.8648605379542147</v>
      </c>
      <c r="AG76" s="259">
        <v>7.7361299495615556</v>
      </c>
      <c r="AH76" s="259">
        <v>7.5628472007864964</v>
      </c>
      <c r="AI76" s="259">
        <v>6.5612859723599373</v>
      </c>
      <c r="AJ76" s="259">
        <v>6.510759120888145</v>
      </c>
      <c r="AK76" s="259">
        <v>7.5305639677999991</v>
      </c>
      <c r="AL76" s="259">
        <v>6.8459372713006257</v>
      </c>
      <c r="AM76" s="259">
        <v>5.6472760987999999</v>
      </c>
      <c r="AN76" s="259">
        <v>7.8681867122656186</v>
      </c>
      <c r="AO76" s="259">
        <v>7.6517231868000009</v>
      </c>
      <c r="AP76" s="259">
        <v>8.7122846167999999</v>
      </c>
      <c r="AQ76" s="259">
        <v>8.8401829858000003</v>
      </c>
      <c r="AR76" s="259">
        <v>8.117084608799999</v>
      </c>
      <c r="AS76" s="259">
        <v>7.9195518678000001</v>
      </c>
    </row>
    <row r="77" spans="1:45" ht="14.25" customHeight="1">
      <c r="A77" s="261" t="s">
        <v>208</v>
      </c>
      <c r="B77" s="259"/>
      <c r="C77" s="259"/>
      <c r="D77" s="259"/>
      <c r="E77" s="259"/>
      <c r="F77" s="259"/>
      <c r="G77" s="259"/>
      <c r="H77" s="259"/>
      <c r="I77" s="259"/>
      <c r="J77" s="259"/>
      <c r="K77" s="259"/>
      <c r="L77" s="259"/>
      <c r="M77" s="259"/>
      <c r="N77" s="259"/>
      <c r="O77" s="259"/>
      <c r="P77" s="259"/>
      <c r="Q77" s="259"/>
      <c r="R77" s="259">
        <v>3.492</v>
      </c>
      <c r="S77" s="259">
        <v>3.7669999999999999</v>
      </c>
      <c r="T77" s="259">
        <v>4.2839999999999998</v>
      </c>
      <c r="U77" s="259">
        <v>4.327</v>
      </c>
      <c r="V77" s="259">
        <v>4.53</v>
      </c>
      <c r="W77" s="259">
        <v>4.4539999999999997</v>
      </c>
      <c r="X77" s="259">
        <v>4.6689999999999996</v>
      </c>
      <c r="Y77" s="259">
        <v>4.9569999999999999</v>
      </c>
      <c r="Z77" s="259">
        <v>5.1289999999999996</v>
      </c>
      <c r="AA77" s="259">
        <v>5.5424192999999997</v>
      </c>
      <c r="AB77" s="259">
        <v>7.2573700000000008</v>
      </c>
      <c r="AC77" s="259">
        <v>7.2500140000000002</v>
      </c>
      <c r="AD77" s="259">
        <v>6.871599999999999</v>
      </c>
      <c r="AE77" s="259">
        <v>6.9563000000000006</v>
      </c>
      <c r="AF77" s="259">
        <v>7.2857099999999999</v>
      </c>
      <c r="AG77" s="259">
        <v>6.5697799999999997</v>
      </c>
      <c r="AH77" s="259">
        <v>7.0260400000000001</v>
      </c>
      <c r="AI77" s="259">
        <v>5.6545300000000003</v>
      </c>
      <c r="AJ77" s="259">
        <v>5.4664449999999993</v>
      </c>
      <c r="AK77" s="259">
        <v>6.5601455</v>
      </c>
      <c r="AL77" s="259">
        <v>5.9921861501459679</v>
      </c>
      <c r="AM77" s="259">
        <v>5.6175200000000007</v>
      </c>
      <c r="AN77" s="259">
        <v>6.2763000000000009</v>
      </c>
      <c r="AO77" s="259">
        <v>6.1583528149999998</v>
      </c>
      <c r="AP77" s="259">
        <v>6.557137452000001</v>
      </c>
      <c r="AQ77" s="259">
        <v>6.7829169780000012</v>
      </c>
      <c r="AR77" s="259">
        <v>6.359754884</v>
      </c>
      <c r="AS77" s="259">
        <v>6.7393031060000004</v>
      </c>
    </row>
    <row r="78" spans="1:45" ht="14.25" customHeight="1">
      <c r="A78" s="261" t="s">
        <v>209</v>
      </c>
      <c r="B78" s="259"/>
      <c r="C78" s="259"/>
      <c r="D78" s="259"/>
      <c r="E78" s="259"/>
      <c r="F78" s="259"/>
      <c r="G78" s="259"/>
      <c r="H78" s="259"/>
      <c r="I78" s="259"/>
      <c r="J78" s="259"/>
      <c r="K78" s="259"/>
      <c r="L78" s="259"/>
      <c r="M78" s="259"/>
      <c r="N78" s="259"/>
      <c r="O78" s="259"/>
      <c r="P78" s="259"/>
      <c r="Q78" s="259"/>
      <c r="R78" s="259">
        <v>2.65</v>
      </c>
      <c r="S78" s="259">
        <v>2.6619999999999999</v>
      </c>
      <c r="T78" s="259">
        <v>2.4590000000000001</v>
      </c>
      <c r="U78" s="259">
        <v>2.274</v>
      </c>
      <c r="V78" s="259">
        <v>1.8340000000000001</v>
      </c>
      <c r="W78" s="259">
        <v>1.423</v>
      </c>
      <c r="X78" s="259">
        <v>1.056</v>
      </c>
      <c r="Y78" s="259">
        <v>0.75600000000000001</v>
      </c>
      <c r="Z78" s="259">
        <v>0.50800000000000001</v>
      </c>
      <c r="AA78" s="259">
        <v>0.18635480647165317</v>
      </c>
      <c r="AB78" s="259">
        <v>1.8396662868502146E-2</v>
      </c>
      <c r="AC78" s="259">
        <v>2.3665937123953932E-2</v>
      </c>
      <c r="AD78" s="259">
        <v>2.9155948507601698E-2</v>
      </c>
      <c r="AE78" s="259">
        <v>2.8379007783733465E-2</v>
      </c>
      <c r="AF78" s="259">
        <v>2.6494636625097819E-2</v>
      </c>
      <c r="AG78" s="259">
        <v>2.2864543690736178E-2</v>
      </c>
      <c r="AH78" s="259">
        <v>2.4140118013504921E-2</v>
      </c>
      <c r="AI78" s="259">
        <v>3.0621346440063108E-2</v>
      </c>
      <c r="AJ78" s="259">
        <v>4.425819791185593E-2</v>
      </c>
      <c r="AK78" s="259">
        <v>3.7940239999999993E-2</v>
      </c>
      <c r="AL78" s="259">
        <v>3.4233441999999996E-2</v>
      </c>
      <c r="AM78" s="259">
        <v>5.4724539999999995E-2</v>
      </c>
      <c r="AN78" s="259">
        <v>3.4894126999999997E-2</v>
      </c>
      <c r="AO78" s="259">
        <v>3.0858979999999998E-2</v>
      </c>
      <c r="AP78" s="259">
        <v>2.1621520000000002E-2</v>
      </c>
      <c r="AQ78" s="259">
        <v>2.4572589999999998E-2</v>
      </c>
      <c r="AR78" s="259">
        <v>1.6194789999999997E-2</v>
      </c>
      <c r="AS78" s="259">
        <v>8.7814699999999996E-3</v>
      </c>
    </row>
    <row r="79" spans="1:45" ht="14.25" customHeight="1"/>
    <row r="80" spans="1:45" ht="14.25" customHeight="1">
      <c r="A80" s="259" t="s">
        <v>273</v>
      </c>
      <c r="B80" s="251"/>
      <c r="C80" s="251"/>
      <c r="D80" s="251"/>
      <c r="E80" s="251"/>
      <c r="F80" s="251"/>
      <c r="G80" s="251"/>
      <c r="H80" s="251"/>
      <c r="I80" s="251"/>
      <c r="J80" s="251"/>
      <c r="K80" s="251"/>
      <c r="L80" s="251"/>
      <c r="M80" s="251"/>
      <c r="N80" s="251"/>
      <c r="O80" s="251"/>
      <c r="P80" s="251"/>
      <c r="Q80" s="251"/>
      <c r="R80" s="259"/>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row>
    <row r="81" spans="1:45" ht="14.25" customHeight="1">
      <c r="A81" s="263" t="s">
        <v>277</v>
      </c>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row>
    <row r="82" spans="1:45" ht="14.25" customHeight="1">
      <c r="A82" s="263" t="s">
        <v>278</v>
      </c>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1"/>
      <c r="Z82" s="251"/>
      <c r="AA82" s="251"/>
      <c r="AB82" s="251"/>
      <c r="AC82" s="251"/>
      <c r="AD82" s="251"/>
      <c r="AE82" s="251"/>
      <c r="AF82" s="251"/>
      <c r="AG82" s="251"/>
      <c r="AH82" s="251"/>
      <c r="AI82" s="251"/>
      <c r="AJ82" s="251"/>
      <c r="AK82" s="251"/>
      <c r="AL82" s="251"/>
      <c r="AM82" s="251"/>
      <c r="AN82" s="251"/>
      <c r="AO82" s="251"/>
      <c r="AP82" s="251"/>
      <c r="AQ82" s="251"/>
      <c r="AR82" s="251"/>
      <c r="AS82" s="251"/>
    </row>
    <row r="83" spans="1:45" ht="14.25" customHeight="1">
      <c r="A83" s="264" t="s">
        <v>274</v>
      </c>
      <c r="B83" s="250"/>
      <c r="C83" s="250"/>
      <c r="D83" s="250"/>
      <c r="E83" s="250"/>
      <c r="F83" s="250"/>
      <c r="G83" s="250"/>
      <c r="H83" s="250"/>
      <c r="I83" s="250"/>
      <c r="J83" s="250"/>
      <c r="K83" s="250"/>
      <c r="L83" s="250"/>
      <c r="M83" s="265"/>
      <c r="N83" s="250"/>
      <c r="O83" s="250"/>
      <c r="P83" s="250"/>
      <c r="Q83" s="259"/>
      <c r="R83" s="250"/>
      <c r="S83" s="250"/>
      <c r="T83" s="250"/>
      <c r="U83" s="250"/>
      <c r="V83" s="250"/>
      <c r="W83" s="250"/>
      <c r="X83" s="250"/>
      <c r="Y83" s="251"/>
      <c r="Z83" s="251"/>
      <c r="AA83" s="251"/>
      <c r="AB83" s="251"/>
      <c r="AC83" s="251"/>
      <c r="AD83" s="251"/>
      <c r="AE83" s="251"/>
      <c r="AF83" s="251"/>
      <c r="AG83" s="251"/>
      <c r="AH83" s="251"/>
      <c r="AI83" s="251"/>
      <c r="AJ83" s="251"/>
      <c r="AK83" s="251"/>
      <c r="AL83" s="251"/>
      <c r="AM83" s="251"/>
      <c r="AN83" s="251"/>
      <c r="AO83" s="251"/>
      <c r="AP83" s="251"/>
      <c r="AQ83" s="251"/>
      <c r="AR83" s="251"/>
      <c r="AS83" s="2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workbookViewId="0">
      <pane xSplit="1" topLeftCell="B1" activePane="topRight" state="frozen"/>
      <selection pane="topRight" activeCell="B22" sqref="B22"/>
    </sheetView>
  </sheetViews>
  <sheetFormatPr defaultColWidth="9.140625" defaultRowHeight="12.75"/>
  <cols>
    <col min="1" max="1" width="61.85546875" style="248" customWidth="1"/>
    <col min="2" max="16384" width="9.140625" style="248"/>
  </cols>
  <sheetData>
    <row r="3" spans="1:45">
      <c r="A3" s="267" t="s">
        <v>279</v>
      </c>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row>
    <row r="4" spans="1:45">
      <c r="A4" s="267" t="s">
        <v>238</v>
      </c>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row>
    <row r="5" spans="1:45">
      <c r="A5" s="269" t="s">
        <v>239</v>
      </c>
      <c r="B5" s="270">
        <v>1974</v>
      </c>
      <c r="C5" s="270">
        <v>1975</v>
      </c>
      <c r="D5" s="270">
        <v>1976</v>
      </c>
      <c r="E5" s="270">
        <v>1977</v>
      </c>
      <c r="F5" s="270">
        <v>1978</v>
      </c>
      <c r="G5" s="270">
        <v>1979</v>
      </c>
      <c r="H5" s="270">
        <v>1980</v>
      </c>
      <c r="I5" s="270">
        <v>1981</v>
      </c>
      <c r="J5" s="270">
        <v>1982</v>
      </c>
      <c r="K5" s="270">
        <v>1983</v>
      </c>
      <c r="L5" s="270">
        <v>1984</v>
      </c>
      <c r="M5" s="270">
        <v>1985</v>
      </c>
      <c r="N5" s="270">
        <v>1986</v>
      </c>
      <c r="O5" s="270">
        <v>1987</v>
      </c>
      <c r="P5" s="270">
        <v>1988</v>
      </c>
      <c r="Q5" s="270">
        <v>1989</v>
      </c>
      <c r="R5" s="270">
        <v>1990</v>
      </c>
      <c r="S5" s="270">
        <v>1991</v>
      </c>
      <c r="T5" s="270">
        <v>1992</v>
      </c>
      <c r="U5" s="270">
        <v>1993</v>
      </c>
      <c r="V5" s="270">
        <v>1994</v>
      </c>
      <c r="W5" s="270">
        <v>1995</v>
      </c>
      <c r="X5" s="270">
        <v>1996</v>
      </c>
      <c r="Y5" s="270">
        <v>1997</v>
      </c>
      <c r="Z5" s="270">
        <v>1998</v>
      </c>
      <c r="AA5" s="270">
        <v>1999</v>
      </c>
      <c r="AB5" s="270">
        <v>2000</v>
      </c>
      <c r="AC5" s="270">
        <v>2001</v>
      </c>
      <c r="AD5" s="270">
        <v>2002</v>
      </c>
      <c r="AE5" s="270">
        <v>2003</v>
      </c>
      <c r="AF5" s="270">
        <v>2004</v>
      </c>
      <c r="AG5" s="270">
        <v>2005</v>
      </c>
      <c r="AH5" s="270">
        <v>2006</v>
      </c>
      <c r="AI5" s="270">
        <v>2007</v>
      </c>
      <c r="AJ5" s="270">
        <v>2008</v>
      </c>
      <c r="AK5" s="270">
        <v>2009</v>
      </c>
      <c r="AL5" s="270">
        <v>2010</v>
      </c>
      <c r="AM5" s="270">
        <v>2011</v>
      </c>
      <c r="AN5" s="270">
        <v>2012</v>
      </c>
      <c r="AO5" s="270">
        <v>2013</v>
      </c>
      <c r="AP5" s="270">
        <v>2014</v>
      </c>
      <c r="AQ5" s="270">
        <v>2015</v>
      </c>
      <c r="AR5" s="270">
        <v>2016</v>
      </c>
      <c r="AS5" s="270">
        <v>2017</v>
      </c>
    </row>
    <row r="6" spans="1:45">
      <c r="A6" s="269"/>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51"/>
      <c r="AR6" s="271"/>
      <c r="AS6" s="251"/>
    </row>
    <row r="7" spans="1:45">
      <c r="A7" s="293" t="s">
        <v>196</v>
      </c>
      <c r="B7" s="282">
        <v>184.98817827426282</v>
      </c>
      <c r="C7" s="282">
        <v>199.43802517013842</v>
      </c>
      <c r="D7" s="282">
        <v>179.13814028282309</v>
      </c>
      <c r="E7" s="282">
        <v>178.62927693538441</v>
      </c>
      <c r="F7" s="282">
        <v>169.30268083891497</v>
      </c>
      <c r="G7" s="282">
        <v>165.22662818252294</v>
      </c>
      <c r="H7" s="282">
        <v>163.85142022370906</v>
      </c>
      <c r="I7" s="282">
        <v>160.56012250982644</v>
      </c>
      <c r="J7" s="282">
        <v>155.87437413169044</v>
      </c>
      <c r="K7" s="282">
        <v>156.13360100838469</v>
      </c>
      <c r="L7" s="282">
        <v>158.4911984238127</v>
      </c>
      <c r="M7" s="282">
        <v>148.245527108564</v>
      </c>
      <c r="N7" s="282">
        <v>160.61768382958221</v>
      </c>
      <c r="O7" s="282">
        <v>171.53116076803178</v>
      </c>
      <c r="P7" s="282">
        <v>168.13306555980165</v>
      </c>
      <c r="Q7" s="282">
        <v>182.52683574896633</v>
      </c>
      <c r="R7" s="282">
        <v>190.72195879002442</v>
      </c>
      <c r="S7" s="282">
        <v>191.73643863516168</v>
      </c>
      <c r="T7" s="282">
        <v>204.95196408698644</v>
      </c>
      <c r="U7" s="282">
        <v>199.43824440992353</v>
      </c>
      <c r="V7" s="282">
        <v>218.24900771243378</v>
      </c>
      <c r="W7" s="282">
        <v>222.08845897344077</v>
      </c>
      <c r="X7" s="282">
        <v>218.17698642689552</v>
      </c>
      <c r="Y7" s="282">
        <v>231.93791523581584</v>
      </c>
      <c r="Z7" s="282">
        <v>236.00009699391939</v>
      </c>
      <c r="AA7" s="282">
        <v>248.10038070744164</v>
      </c>
      <c r="AB7" s="282">
        <v>245.95223841702051</v>
      </c>
      <c r="AC7" s="282">
        <v>249.75960133844868</v>
      </c>
      <c r="AD7" s="282">
        <v>259.03151495661069</v>
      </c>
      <c r="AE7" s="282">
        <v>276.11309475124153</v>
      </c>
      <c r="AF7" s="282">
        <v>281.35757990399748</v>
      </c>
      <c r="AG7" s="282">
        <v>284.54213728355569</v>
      </c>
      <c r="AH7" s="282">
        <v>281.82022596732713</v>
      </c>
      <c r="AI7" s="282">
        <v>283.85318942356923</v>
      </c>
      <c r="AJ7" s="282">
        <v>281.44244154598732</v>
      </c>
      <c r="AK7" s="282">
        <v>275.97108089754948</v>
      </c>
      <c r="AL7" s="282">
        <v>271.11794820800014</v>
      </c>
      <c r="AM7" s="282">
        <v>278.41488787508274</v>
      </c>
      <c r="AN7" s="282">
        <v>275.66701857906764</v>
      </c>
      <c r="AO7" s="282">
        <v>279.89011656201131</v>
      </c>
      <c r="AP7" s="282">
        <v>280.05373300899146</v>
      </c>
      <c r="AQ7" s="282">
        <v>291.19935659296056</v>
      </c>
      <c r="AR7" s="282">
        <v>293.06964251863326</v>
      </c>
      <c r="AS7" s="282">
        <v>243.73578696420444</v>
      </c>
    </row>
    <row r="8" spans="1:45">
      <c r="A8" s="272" t="s">
        <v>280</v>
      </c>
      <c r="B8" s="273">
        <v>7.9837578917246699</v>
      </c>
      <c r="C8" s="273">
        <v>8.2840187837981727</v>
      </c>
      <c r="D8" s="273">
        <v>21.968658661443172</v>
      </c>
      <c r="E8" s="273">
        <v>31.504340431125911</v>
      </c>
      <c r="F8" s="273">
        <v>26.815087422482129</v>
      </c>
      <c r="G8" s="273">
        <v>17.922289372440986</v>
      </c>
      <c r="H8" s="273">
        <v>15.740524848248127</v>
      </c>
      <c r="I8" s="273">
        <v>21.347436846239425</v>
      </c>
      <c r="J8" s="273">
        <v>32.188515116020554</v>
      </c>
      <c r="K8" s="273">
        <v>31.941930377083914</v>
      </c>
      <c r="L8" s="273">
        <v>43.923461102211498</v>
      </c>
      <c r="M8" s="273">
        <v>60.723358291319705</v>
      </c>
      <c r="N8" s="273">
        <v>67.437525549373063</v>
      </c>
      <c r="O8" s="273">
        <v>64.522789412735378</v>
      </c>
      <c r="P8" s="273">
        <v>76.88153407960553</v>
      </c>
      <c r="Q8" s="273">
        <v>85.306383384090083</v>
      </c>
      <c r="R8" s="273">
        <v>88.019010432622608</v>
      </c>
      <c r="S8" s="273">
        <v>93.065466092405529</v>
      </c>
      <c r="T8" s="273">
        <v>88.10271229778661</v>
      </c>
      <c r="U8" s="273">
        <v>92.707116027342607</v>
      </c>
      <c r="V8" s="273">
        <v>89.690587985431293</v>
      </c>
      <c r="W8" s="273">
        <v>75.12533677445559</v>
      </c>
      <c r="X8" s="273">
        <v>98.552763349890157</v>
      </c>
      <c r="Y8" s="273">
        <v>128.38244527446321</v>
      </c>
      <c r="Z8" s="273">
        <v>103.80980813414519</v>
      </c>
      <c r="AA8" s="273">
        <v>93.546463328717053</v>
      </c>
      <c r="AB8" s="273">
        <v>84.97690381223488</v>
      </c>
      <c r="AC8" s="273">
        <v>81.918650718487868</v>
      </c>
      <c r="AD8" s="273">
        <v>75.372524457357244</v>
      </c>
      <c r="AE8" s="273">
        <v>58.338214637780453</v>
      </c>
      <c r="AF8" s="273">
        <v>52.151086816135887</v>
      </c>
      <c r="AG8" s="273">
        <v>48.915383525757157</v>
      </c>
      <c r="AH8" s="273">
        <v>46.164752771837335</v>
      </c>
      <c r="AI8" s="273">
        <v>93.883502194954417</v>
      </c>
      <c r="AJ8" s="273">
        <v>132.47572106156534</v>
      </c>
      <c r="AK8" s="273">
        <v>124.73190269320106</v>
      </c>
      <c r="AL8" s="273">
        <v>123.36542034307135</v>
      </c>
      <c r="AM8" s="273">
        <v>107.03853503047122</v>
      </c>
      <c r="AN8" s="273">
        <v>95.463788973389768</v>
      </c>
      <c r="AO8" s="273">
        <v>83.644078643466571</v>
      </c>
      <c r="AP8" s="273">
        <v>93.777773388364153</v>
      </c>
      <c r="AQ8" s="273">
        <v>97.179310791495368</v>
      </c>
      <c r="AR8" s="273">
        <v>82.493515764944746</v>
      </c>
      <c r="AS8" s="273">
        <v>74.751709044301762</v>
      </c>
    </row>
    <row r="9" spans="1:45">
      <c r="A9" s="278" t="s">
        <v>281</v>
      </c>
      <c r="B9" s="275">
        <v>7.8760028917246698</v>
      </c>
      <c r="C9" s="275">
        <v>8.1384907837981721</v>
      </c>
      <c r="D9" s="275">
        <v>21.576876661443173</v>
      </c>
      <c r="E9" s="275">
        <v>30.95262243112591</v>
      </c>
      <c r="F9" s="275">
        <v>26.136624422482129</v>
      </c>
      <c r="G9" s="275">
        <v>16.750010372440986</v>
      </c>
      <c r="H9" s="275">
        <v>14.887286968248127</v>
      </c>
      <c r="I9" s="275">
        <v>20.045986972239426</v>
      </c>
      <c r="J9" s="275">
        <v>30.651057116020553</v>
      </c>
      <c r="K9" s="275">
        <v>30.201070377083912</v>
      </c>
      <c r="L9" s="275">
        <v>41.329191102211496</v>
      </c>
      <c r="M9" s="275">
        <v>56.063617291319709</v>
      </c>
      <c r="N9" s="275">
        <v>61.999338549373064</v>
      </c>
      <c r="O9" s="275">
        <v>59.080336412735384</v>
      </c>
      <c r="P9" s="275">
        <v>71.102512079605532</v>
      </c>
      <c r="Q9" s="275">
        <v>79.570696384090084</v>
      </c>
      <c r="R9" s="275">
        <v>82.009451432622612</v>
      </c>
      <c r="S9" s="275">
        <v>85.989419092405527</v>
      </c>
      <c r="T9" s="275">
        <v>81.15175572963507</v>
      </c>
      <c r="U9" s="275">
        <v>85.665629438136889</v>
      </c>
      <c r="V9" s="275">
        <v>82.594158203586488</v>
      </c>
      <c r="W9" s="275">
        <v>69.361032042442417</v>
      </c>
      <c r="X9" s="275">
        <v>91.883458447200397</v>
      </c>
      <c r="Y9" s="275">
        <v>121.55947634578663</v>
      </c>
      <c r="Z9" s="275">
        <v>96.337849460559696</v>
      </c>
      <c r="AA9" s="275">
        <v>85.065891085786944</v>
      </c>
      <c r="AB9" s="275">
        <v>75.927845202583555</v>
      </c>
      <c r="AC9" s="275">
        <v>71.176869367990292</v>
      </c>
      <c r="AD9" s="275">
        <v>64.515281548607788</v>
      </c>
      <c r="AE9" s="275">
        <v>50.156490243098219</v>
      </c>
      <c r="AF9" s="275">
        <v>43.353177220074102</v>
      </c>
      <c r="AG9" s="275">
        <v>40.313185701235319</v>
      </c>
      <c r="AH9" s="275">
        <v>38.73777570065468</v>
      </c>
      <c r="AI9" s="275">
        <v>88.433276745102305</v>
      </c>
      <c r="AJ9" s="275">
        <v>128.26218966952041</v>
      </c>
      <c r="AK9" s="275">
        <v>121.1133959905833</v>
      </c>
      <c r="AL9" s="275">
        <v>116.02335128380626</v>
      </c>
      <c r="AM9" s="275">
        <v>99.721879249567237</v>
      </c>
      <c r="AN9" s="275">
        <v>87.267916671814618</v>
      </c>
      <c r="AO9" s="275">
        <v>74.919994758257758</v>
      </c>
      <c r="AP9" s="275">
        <v>83.582856577191905</v>
      </c>
      <c r="AQ9" s="275">
        <v>87.592246214450284</v>
      </c>
      <c r="AR9" s="275">
        <v>74.159864555014863</v>
      </c>
      <c r="AS9" s="275">
        <v>66.031220593350085</v>
      </c>
    </row>
    <row r="10" spans="1:45">
      <c r="A10" s="274" t="s">
        <v>258</v>
      </c>
      <c r="B10" s="275">
        <v>0</v>
      </c>
      <c r="C10" s="275">
        <v>0</v>
      </c>
      <c r="D10" s="275">
        <v>0</v>
      </c>
      <c r="E10" s="275">
        <v>0</v>
      </c>
      <c r="F10" s="275">
        <v>0</v>
      </c>
      <c r="G10" s="275">
        <v>4.4439903317809186</v>
      </c>
      <c r="H10" s="275">
        <v>6.4683159839045885</v>
      </c>
      <c r="I10" s="275">
        <v>9.3109060182466994</v>
      </c>
      <c r="J10" s="275">
        <v>17.676557417111635</v>
      </c>
      <c r="K10" s="275">
        <v>16.778039953770531</v>
      </c>
      <c r="L10" s="275">
        <v>20.376172055930301</v>
      </c>
      <c r="M10" s="275">
        <v>24.006307714193042</v>
      </c>
      <c r="N10" s="275">
        <v>29.169891625524958</v>
      </c>
      <c r="O10" s="275">
        <v>27.80094558464992</v>
      </c>
      <c r="P10" s="275">
        <v>30.167270004608675</v>
      </c>
      <c r="Q10" s="275">
        <v>30.545832877474592</v>
      </c>
      <c r="R10" s="275">
        <v>30.950732688714709</v>
      </c>
      <c r="S10" s="275">
        <v>31.232019867033124</v>
      </c>
      <c r="T10" s="275">
        <v>34.012860565994544</v>
      </c>
      <c r="U10" s="275">
        <v>34.784332979687967</v>
      </c>
      <c r="V10" s="275">
        <v>34.572629321555546</v>
      </c>
      <c r="W10" s="275">
        <v>37.782142049769952</v>
      </c>
      <c r="X10" s="275">
        <v>62.284559427609288</v>
      </c>
      <c r="Y10" s="275">
        <v>93.218769730847228</v>
      </c>
      <c r="Z10" s="275">
        <v>69.713326968392778</v>
      </c>
      <c r="AA10" s="275">
        <v>62.049196716535974</v>
      </c>
      <c r="AB10" s="275">
        <v>58.134836041078628</v>
      </c>
      <c r="AC10" s="275">
        <v>52.567821100790511</v>
      </c>
      <c r="AD10" s="275">
        <v>49.502198552949331</v>
      </c>
      <c r="AE10" s="275">
        <v>37.071270314028723</v>
      </c>
      <c r="AF10" s="275">
        <v>29.070114668125029</v>
      </c>
      <c r="AG10" s="275">
        <v>26.969217885754681</v>
      </c>
      <c r="AH10" s="275">
        <v>21.797109259793363</v>
      </c>
      <c r="AI10" s="275">
        <v>12.102773549715691</v>
      </c>
      <c r="AJ10" s="275">
        <v>10.372988247647845</v>
      </c>
      <c r="AK10" s="275">
        <v>10.60096045482849</v>
      </c>
      <c r="AL10" s="275">
        <v>10.894891765444857</v>
      </c>
      <c r="AM10" s="275">
        <v>7.1454278253504508</v>
      </c>
      <c r="AN10" s="275">
        <v>7.1082353642461049</v>
      </c>
      <c r="AO10" s="275">
        <v>8.0794199441761609</v>
      </c>
      <c r="AP10" s="275">
        <v>9.3306979110131447</v>
      </c>
      <c r="AQ10" s="275">
        <v>6.8918483177885825</v>
      </c>
      <c r="AR10" s="275">
        <v>6.2403413111452295</v>
      </c>
      <c r="AS10" s="275">
        <v>6.6511860818974071</v>
      </c>
    </row>
    <row r="11" spans="1:45">
      <c r="A11" s="274" t="s">
        <v>241</v>
      </c>
      <c r="B11" s="275">
        <v>7.8760028917246698</v>
      </c>
      <c r="C11" s="275">
        <v>8.1384907837981721</v>
      </c>
      <c r="D11" s="275">
        <v>21.576876661443173</v>
      </c>
      <c r="E11" s="275">
        <v>30.95262243112591</v>
      </c>
      <c r="F11" s="275">
        <v>26.136624422482129</v>
      </c>
      <c r="G11" s="275">
        <v>12.306020040660067</v>
      </c>
      <c r="H11" s="275">
        <v>8.4124125316900003</v>
      </c>
      <c r="I11" s="275">
        <v>10.169605065318434</v>
      </c>
      <c r="J11" s="275">
        <v>12.756926845181644</v>
      </c>
      <c r="K11" s="275">
        <v>12.902025270206391</v>
      </c>
      <c r="L11" s="275">
        <v>13.367403672070877</v>
      </c>
      <c r="M11" s="275">
        <v>14.407641156158402</v>
      </c>
      <c r="N11" s="275">
        <v>13.390519928371923</v>
      </c>
      <c r="O11" s="275">
        <v>11.68700752619678</v>
      </c>
      <c r="P11" s="275">
        <v>12.702704729386685</v>
      </c>
      <c r="Q11" s="275">
        <v>12.654285709421217</v>
      </c>
      <c r="R11" s="275">
        <v>11.484952644073129</v>
      </c>
      <c r="S11" s="275">
        <v>11.13355451928526</v>
      </c>
      <c r="T11" s="275">
        <v>11.000978456595554</v>
      </c>
      <c r="U11" s="275">
        <v>10.059500891263539</v>
      </c>
      <c r="V11" s="275">
        <v>9.5956407689754588</v>
      </c>
      <c r="W11" s="275">
        <v>7.839748150796817</v>
      </c>
      <c r="X11" s="275">
        <v>8.0412983244310059</v>
      </c>
      <c r="Y11" s="275">
        <v>6.6598343726363689</v>
      </c>
      <c r="Z11" s="275">
        <v>6.2390332284307517</v>
      </c>
      <c r="AA11" s="275">
        <v>5.6069561451740464</v>
      </c>
      <c r="AB11" s="275">
        <v>4.8189448659619085</v>
      </c>
      <c r="AC11" s="275">
        <v>4.5631998663625284</v>
      </c>
      <c r="AD11" s="275">
        <v>4.247796642212144</v>
      </c>
      <c r="AE11" s="275">
        <v>3.5371792366403834</v>
      </c>
      <c r="AF11" s="275">
        <v>4.9316780999612009</v>
      </c>
      <c r="AG11" s="275">
        <v>4.1379320790666494</v>
      </c>
      <c r="AH11" s="275">
        <v>4.2570965445240434</v>
      </c>
      <c r="AI11" s="275">
        <v>3.599282552018702</v>
      </c>
      <c r="AJ11" s="275">
        <v>3.0583446255595836</v>
      </c>
      <c r="AK11" s="275">
        <v>2.3982512742109297</v>
      </c>
      <c r="AL11" s="275">
        <v>2.5840355600472638</v>
      </c>
      <c r="AM11" s="275">
        <v>2.9157813841144078</v>
      </c>
      <c r="AN11" s="275">
        <v>2.479309893161906</v>
      </c>
      <c r="AO11" s="275">
        <v>2.2831331902983174</v>
      </c>
      <c r="AP11" s="275">
        <v>3.3062444240955799</v>
      </c>
      <c r="AQ11" s="275">
        <v>2.3738674227250449</v>
      </c>
      <c r="AR11" s="275">
        <v>1.8064443671285546</v>
      </c>
      <c r="AS11" s="275">
        <v>1.6165565189853224</v>
      </c>
    </row>
    <row r="12" spans="1:45">
      <c r="A12" s="274" t="s">
        <v>257</v>
      </c>
      <c r="B12" s="275">
        <v>0</v>
      </c>
      <c r="C12" s="275">
        <v>0</v>
      </c>
      <c r="D12" s="275">
        <v>0</v>
      </c>
      <c r="E12" s="275">
        <v>0</v>
      </c>
      <c r="F12" s="275">
        <v>0</v>
      </c>
      <c r="G12" s="275">
        <v>0</v>
      </c>
      <c r="H12" s="275">
        <v>0</v>
      </c>
      <c r="I12" s="275">
        <v>0</v>
      </c>
      <c r="J12" s="275">
        <v>0</v>
      </c>
      <c r="K12" s="275">
        <v>0</v>
      </c>
      <c r="L12" s="275">
        <v>0</v>
      </c>
      <c r="M12" s="275">
        <v>0</v>
      </c>
      <c r="N12" s="275">
        <v>0</v>
      </c>
      <c r="O12" s="275">
        <v>0</v>
      </c>
      <c r="P12" s="275">
        <v>0</v>
      </c>
      <c r="Q12" s="275">
        <v>0</v>
      </c>
      <c r="R12" s="275">
        <v>0</v>
      </c>
      <c r="S12" s="275">
        <v>0</v>
      </c>
      <c r="T12" s="275">
        <v>0</v>
      </c>
      <c r="U12" s="275">
        <v>0</v>
      </c>
      <c r="V12" s="275">
        <v>0</v>
      </c>
      <c r="W12" s="275">
        <v>0</v>
      </c>
      <c r="X12" s="275">
        <v>0</v>
      </c>
      <c r="Y12" s="275">
        <v>0</v>
      </c>
      <c r="Z12" s="275">
        <v>0</v>
      </c>
      <c r="AA12" s="275">
        <v>0</v>
      </c>
      <c r="AB12" s="275">
        <v>0</v>
      </c>
      <c r="AC12" s="275">
        <v>0</v>
      </c>
      <c r="AD12" s="275">
        <v>0</v>
      </c>
      <c r="AE12" s="275">
        <v>0</v>
      </c>
      <c r="AF12" s="275">
        <v>0</v>
      </c>
      <c r="AG12" s="275">
        <v>0</v>
      </c>
      <c r="AH12" s="275">
        <v>5.3897029371875727</v>
      </c>
      <c r="AI12" s="275">
        <v>27.010430294866136</v>
      </c>
      <c r="AJ12" s="275">
        <v>26.392981695383305</v>
      </c>
      <c r="AK12" s="275">
        <v>24.775317460033669</v>
      </c>
      <c r="AL12" s="275">
        <v>24.316910527917958</v>
      </c>
      <c r="AM12" s="275">
        <v>22.57063254838322</v>
      </c>
      <c r="AN12" s="275">
        <v>23.149118540990987</v>
      </c>
      <c r="AO12" s="275">
        <v>23.839081568308213</v>
      </c>
      <c r="AP12" s="275">
        <v>23.878291669086924</v>
      </c>
      <c r="AQ12" s="275">
        <v>18.955019322135865</v>
      </c>
      <c r="AR12" s="275">
        <v>18.541429002913151</v>
      </c>
      <c r="AS12" s="275">
        <v>15.518495632500001</v>
      </c>
    </row>
    <row r="13" spans="1:45">
      <c r="A13" s="274" t="s">
        <v>253</v>
      </c>
      <c r="B13" s="275">
        <v>0</v>
      </c>
      <c r="C13" s="275">
        <v>0</v>
      </c>
      <c r="D13" s="275">
        <v>0</v>
      </c>
      <c r="E13" s="275">
        <v>0</v>
      </c>
      <c r="F13" s="275">
        <v>0</v>
      </c>
      <c r="G13" s="275">
        <v>0</v>
      </c>
      <c r="H13" s="275">
        <v>0</v>
      </c>
      <c r="I13" s="275">
        <v>0</v>
      </c>
      <c r="J13" s="275">
        <v>0</v>
      </c>
      <c r="K13" s="275">
        <v>0</v>
      </c>
      <c r="L13" s="275">
        <v>0</v>
      </c>
      <c r="M13" s="275">
        <v>0</v>
      </c>
      <c r="N13" s="275">
        <v>0</v>
      </c>
      <c r="O13" s="275">
        <v>0</v>
      </c>
      <c r="P13" s="275">
        <v>0</v>
      </c>
      <c r="Q13" s="275">
        <v>0</v>
      </c>
      <c r="R13" s="275">
        <v>0</v>
      </c>
      <c r="S13" s="275">
        <v>0</v>
      </c>
      <c r="T13" s="275">
        <v>0</v>
      </c>
      <c r="U13" s="275">
        <v>0</v>
      </c>
      <c r="V13" s="275">
        <v>0</v>
      </c>
      <c r="W13" s="275">
        <v>0</v>
      </c>
      <c r="X13" s="275">
        <v>0</v>
      </c>
      <c r="Y13" s="275">
        <v>0</v>
      </c>
      <c r="Z13" s="275">
        <v>0</v>
      </c>
      <c r="AA13" s="275">
        <v>0</v>
      </c>
      <c r="AB13" s="275">
        <v>0</v>
      </c>
      <c r="AC13" s="275">
        <v>0</v>
      </c>
      <c r="AD13" s="275">
        <v>0</v>
      </c>
      <c r="AE13" s="275">
        <v>0</v>
      </c>
      <c r="AF13" s="275">
        <v>0</v>
      </c>
      <c r="AG13" s="275">
        <v>0</v>
      </c>
      <c r="AH13" s="275">
        <v>0</v>
      </c>
      <c r="AI13" s="275">
        <v>38.981440402121052</v>
      </c>
      <c r="AJ13" s="275">
        <v>82.749381407798154</v>
      </c>
      <c r="AK13" s="275">
        <v>38.562547639913163</v>
      </c>
      <c r="AL13" s="275">
        <v>21.309402190119673</v>
      </c>
      <c r="AM13" s="275">
        <v>16.167867166650826</v>
      </c>
      <c r="AN13" s="275">
        <v>11.93572543440499</v>
      </c>
      <c r="AO13" s="275">
        <v>8.6191317033773682</v>
      </c>
      <c r="AP13" s="275">
        <v>7.499931032435101</v>
      </c>
      <c r="AQ13" s="275">
        <v>10.191955807489501</v>
      </c>
      <c r="AR13" s="275">
        <v>6.9819669122709955</v>
      </c>
      <c r="AS13" s="275">
        <v>5.1698339381770921</v>
      </c>
    </row>
    <row r="14" spans="1:45">
      <c r="A14" s="274" t="s">
        <v>255</v>
      </c>
      <c r="B14" s="275">
        <v>0</v>
      </c>
      <c r="C14" s="275">
        <v>0</v>
      </c>
      <c r="D14" s="275">
        <v>0</v>
      </c>
      <c r="E14" s="275">
        <v>0</v>
      </c>
      <c r="F14" s="275">
        <v>0</v>
      </c>
      <c r="G14" s="275">
        <v>0</v>
      </c>
      <c r="H14" s="275">
        <v>0</v>
      </c>
      <c r="I14" s="275">
        <v>0</v>
      </c>
      <c r="J14" s="275">
        <v>0</v>
      </c>
      <c r="K14" s="275">
        <v>0</v>
      </c>
      <c r="L14" s="275">
        <v>0</v>
      </c>
      <c r="M14" s="275">
        <v>0</v>
      </c>
      <c r="N14" s="275">
        <v>0</v>
      </c>
      <c r="O14" s="275">
        <v>0</v>
      </c>
      <c r="P14" s="275">
        <v>0</v>
      </c>
      <c r="Q14" s="275">
        <v>0</v>
      </c>
      <c r="R14" s="275">
        <v>0</v>
      </c>
      <c r="S14" s="275">
        <v>0</v>
      </c>
      <c r="T14" s="275">
        <v>0</v>
      </c>
      <c r="U14" s="275">
        <v>0</v>
      </c>
      <c r="V14" s="275">
        <v>0</v>
      </c>
      <c r="W14" s="275">
        <v>0</v>
      </c>
      <c r="X14" s="275">
        <v>0</v>
      </c>
      <c r="Y14" s="275">
        <v>0</v>
      </c>
      <c r="Z14" s="275">
        <v>0</v>
      </c>
      <c r="AA14" s="275">
        <v>0</v>
      </c>
      <c r="AB14" s="275">
        <v>0</v>
      </c>
      <c r="AC14" s="275">
        <v>0</v>
      </c>
      <c r="AD14" s="275">
        <v>0</v>
      </c>
      <c r="AE14" s="275">
        <v>0</v>
      </c>
      <c r="AF14" s="275">
        <v>0</v>
      </c>
      <c r="AG14" s="275">
        <v>0</v>
      </c>
      <c r="AH14" s="275">
        <v>0</v>
      </c>
      <c r="AI14" s="275">
        <v>0</v>
      </c>
      <c r="AJ14" s="275">
        <v>0</v>
      </c>
      <c r="AK14" s="275">
        <v>36.359351313433898</v>
      </c>
      <c r="AL14" s="275">
        <v>38.242002959871549</v>
      </c>
      <c r="AM14" s="275">
        <v>32.94475453943231</v>
      </c>
      <c r="AN14" s="275">
        <v>22.655978304061897</v>
      </c>
      <c r="AO14" s="275">
        <v>12.190419467716229</v>
      </c>
      <c r="AP14" s="275">
        <v>17.880478693355645</v>
      </c>
      <c r="AQ14" s="275">
        <v>28.375570414677782</v>
      </c>
      <c r="AR14" s="275">
        <v>21.392447753738164</v>
      </c>
      <c r="AS14" s="275">
        <v>18.695652283654038</v>
      </c>
    </row>
    <row r="15" spans="1:45">
      <c r="A15" s="274" t="s">
        <v>256</v>
      </c>
      <c r="B15" s="275">
        <v>0</v>
      </c>
      <c r="C15" s="275">
        <v>0</v>
      </c>
      <c r="D15" s="275">
        <v>0</v>
      </c>
      <c r="E15" s="275">
        <v>0</v>
      </c>
      <c r="F15" s="275">
        <v>0</v>
      </c>
      <c r="G15" s="275">
        <v>0</v>
      </c>
      <c r="H15" s="275">
        <v>0</v>
      </c>
      <c r="I15" s="275">
        <v>0</v>
      </c>
      <c r="J15" s="275">
        <v>0</v>
      </c>
      <c r="K15" s="275">
        <v>0</v>
      </c>
      <c r="L15" s="275">
        <v>0</v>
      </c>
      <c r="M15" s="275">
        <v>0</v>
      </c>
      <c r="N15" s="275">
        <v>0</v>
      </c>
      <c r="O15" s="275">
        <v>0</v>
      </c>
      <c r="P15" s="275">
        <v>0</v>
      </c>
      <c r="Q15" s="275">
        <v>0</v>
      </c>
      <c r="R15" s="275">
        <v>0</v>
      </c>
      <c r="S15" s="275">
        <v>0</v>
      </c>
      <c r="T15" s="275">
        <v>0</v>
      </c>
      <c r="U15" s="275">
        <v>0</v>
      </c>
      <c r="V15" s="275">
        <v>0</v>
      </c>
      <c r="W15" s="275">
        <v>0</v>
      </c>
      <c r="X15" s="275">
        <v>0</v>
      </c>
      <c r="Y15" s="275">
        <v>0</v>
      </c>
      <c r="Z15" s="275">
        <v>0</v>
      </c>
      <c r="AA15" s="275">
        <v>0</v>
      </c>
      <c r="AB15" s="275">
        <v>0</v>
      </c>
      <c r="AC15" s="275">
        <v>0</v>
      </c>
      <c r="AD15" s="275">
        <v>0</v>
      </c>
      <c r="AE15" s="275">
        <v>0</v>
      </c>
      <c r="AF15" s="275">
        <v>0</v>
      </c>
      <c r="AG15" s="275">
        <v>0</v>
      </c>
      <c r="AH15" s="275">
        <v>0</v>
      </c>
      <c r="AI15" s="275">
        <v>0</v>
      </c>
      <c r="AJ15" s="275">
        <v>0</v>
      </c>
      <c r="AK15" s="275">
        <v>0.53839429174296294</v>
      </c>
      <c r="AL15" s="275">
        <v>11.170412027537555</v>
      </c>
      <c r="AM15" s="275">
        <v>10.415593569307598</v>
      </c>
      <c r="AN15" s="275">
        <v>9.262444316024947</v>
      </c>
      <c r="AO15" s="275">
        <v>9.4888645926615673</v>
      </c>
      <c r="AP15" s="275">
        <v>9.0100498005003917</v>
      </c>
      <c r="AQ15" s="275">
        <v>8.4961717722169503</v>
      </c>
      <c r="AR15" s="275">
        <v>7.4359399726556283</v>
      </c>
      <c r="AS15" s="275">
        <v>6.759383835701894</v>
      </c>
    </row>
    <row r="16" spans="1:45">
      <c r="A16" s="274" t="s">
        <v>282</v>
      </c>
      <c r="B16" s="275">
        <v>0</v>
      </c>
      <c r="C16" s="275">
        <v>0</v>
      </c>
      <c r="D16" s="275">
        <v>0</v>
      </c>
      <c r="E16" s="275">
        <v>0</v>
      </c>
      <c r="F16" s="275">
        <v>0</v>
      </c>
      <c r="G16" s="275">
        <v>0</v>
      </c>
      <c r="H16" s="275">
        <v>6.5584526535386748E-3</v>
      </c>
      <c r="I16" s="275">
        <v>0.56547588867429388</v>
      </c>
      <c r="J16" s="275">
        <v>0.21757285372727722</v>
      </c>
      <c r="K16" s="275">
        <v>0.25147090261678817</v>
      </c>
      <c r="L16" s="275">
        <v>4.7922080338021145</v>
      </c>
      <c r="M16" s="275">
        <v>17.357059339206153</v>
      </c>
      <c r="N16" s="275">
        <v>19.231747273573767</v>
      </c>
      <c r="O16" s="275">
        <v>19.427623850790205</v>
      </c>
      <c r="P16" s="275">
        <v>22.145454256524371</v>
      </c>
      <c r="Q16" s="275">
        <v>23.445934408859198</v>
      </c>
      <c r="R16" s="275">
        <v>22.080212904837133</v>
      </c>
      <c r="S16" s="275">
        <v>19.481502301949803</v>
      </c>
      <c r="T16" s="275">
        <v>15.648506161881961</v>
      </c>
      <c r="U16" s="275">
        <v>14.744126045389926</v>
      </c>
      <c r="V16" s="275">
        <v>13.627702003279698</v>
      </c>
      <c r="W16" s="275">
        <v>13.56390961206243</v>
      </c>
      <c r="X16" s="275">
        <v>12.052376928115184</v>
      </c>
      <c r="Y16" s="275">
        <v>11.373843992244714</v>
      </c>
      <c r="Z16" s="275">
        <v>11.180217116810587</v>
      </c>
      <c r="AA16" s="275">
        <v>10.376654144597369</v>
      </c>
      <c r="AB16" s="275">
        <v>7.27831909334191</v>
      </c>
      <c r="AC16" s="275">
        <v>6.7763689835877354</v>
      </c>
      <c r="AD16" s="275">
        <v>3.7501385415398696</v>
      </c>
      <c r="AE16" s="275">
        <v>3.4792972632409507</v>
      </c>
      <c r="AF16" s="275">
        <v>3.0572304432966737</v>
      </c>
      <c r="AG16" s="275">
        <v>2.6894997008272923</v>
      </c>
      <c r="AH16" s="275">
        <v>2.1337852504506603</v>
      </c>
      <c r="AI16" s="275">
        <v>1.6489935121692152</v>
      </c>
      <c r="AJ16" s="275">
        <v>1.1413234473997349</v>
      </c>
      <c r="AK16" s="275">
        <v>1.0528224028501505</v>
      </c>
      <c r="AL16" s="275">
        <v>0.84287561967592217</v>
      </c>
      <c r="AM16" s="275">
        <v>0.74744338520961418</v>
      </c>
      <c r="AN16" s="275">
        <v>0.77256026151981405</v>
      </c>
      <c r="AO16" s="275">
        <v>0.58063756413501055</v>
      </c>
      <c r="AP16" s="275">
        <v>0.40469019122894428</v>
      </c>
      <c r="AQ16" s="275">
        <v>0.24000947095222905</v>
      </c>
      <c r="AR16" s="275">
        <v>0.10769464880350729</v>
      </c>
      <c r="AS16" s="275">
        <v>7.8167605939904791E-3</v>
      </c>
    </row>
    <row r="17" spans="1:45">
      <c r="A17" s="274" t="s">
        <v>249</v>
      </c>
      <c r="B17" s="275">
        <v>0</v>
      </c>
      <c r="C17" s="275">
        <v>0</v>
      </c>
      <c r="D17" s="275">
        <v>0</v>
      </c>
      <c r="E17" s="275">
        <v>0</v>
      </c>
      <c r="F17" s="275">
        <v>0</v>
      </c>
      <c r="G17" s="275">
        <v>0</v>
      </c>
      <c r="H17" s="275">
        <v>0</v>
      </c>
      <c r="I17" s="275">
        <v>0</v>
      </c>
      <c r="J17" s="275">
        <v>0</v>
      </c>
      <c r="K17" s="275">
        <v>0</v>
      </c>
      <c r="L17" s="275">
        <v>0</v>
      </c>
      <c r="M17" s="275">
        <v>0</v>
      </c>
      <c r="N17" s="275">
        <v>0</v>
      </c>
      <c r="O17" s="275">
        <v>0</v>
      </c>
      <c r="P17" s="275">
        <v>0</v>
      </c>
      <c r="Q17" s="275">
        <v>0</v>
      </c>
      <c r="R17" s="275">
        <v>0</v>
      </c>
      <c r="S17" s="275">
        <v>0</v>
      </c>
      <c r="T17" s="275">
        <v>0</v>
      </c>
      <c r="U17" s="275">
        <v>0</v>
      </c>
      <c r="V17" s="275">
        <v>0</v>
      </c>
      <c r="W17" s="275">
        <v>0</v>
      </c>
      <c r="X17" s="275">
        <v>0</v>
      </c>
      <c r="Y17" s="275">
        <v>4.5828242995085297E-2</v>
      </c>
      <c r="Z17" s="275">
        <v>0.18435726147891457</v>
      </c>
      <c r="AA17" s="275">
        <v>0</v>
      </c>
      <c r="AB17" s="275">
        <v>0</v>
      </c>
      <c r="AC17" s="275">
        <v>0.32007473131273856</v>
      </c>
      <c r="AD17" s="275">
        <v>0.8811393469116402</v>
      </c>
      <c r="AE17" s="275">
        <v>0.68858842936699605</v>
      </c>
      <c r="AF17" s="275">
        <v>0.63854289440035006</v>
      </c>
      <c r="AG17" s="275">
        <v>0.4615759754305343</v>
      </c>
      <c r="AH17" s="275">
        <v>0.43020710843151505</v>
      </c>
      <c r="AI17" s="275">
        <v>0.54403471424646432</v>
      </c>
      <c r="AJ17" s="275">
        <v>0.71955573592174893</v>
      </c>
      <c r="AK17" s="275">
        <v>1.6324254630900501</v>
      </c>
      <c r="AL17" s="275">
        <v>1.3345217376396199</v>
      </c>
      <c r="AM17" s="275">
        <v>1.3218990901884478</v>
      </c>
      <c r="AN17" s="275">
        <v>2.2187601491098317</v>
      </c>
      <c r="AO17" s="275">
        <v>2.9311142555869942</v>
      </c>
      <c r="AP17" s="275">
        <v>4.4166610998568592</v>
      </c>
      <c r="AQ17" s="275">
        <v>4.8908368795550796</v>
      </c>
      <c r="AR17" s="275">
        <v>5.499430026827838</v>
      </c>
      <c r="AS17" s="275">
        <v>5.6274754163199843</v>
      </c>
    </row>
    <row r="18" spans="1:45">
      <c r="A18" s="274" t="s">
        <v>251</v>
      </c>
      <c r="B18" s="275">
        <v>0</v>
      </c>
      <c r="C18" s="275">
        <v>0</v>
      </c>
      <c r="D18" s="275">
        <v>0</v>
      </c>
      <c r="E18" s="275">
        <v>0</v>
      </c>
      <c r="F18" s="275">
        <v>0</v>
      </c>
      <c r="G18" s="275">
        <v>0</v>
      </c>
      <c r="H18" s="275">
        <v>0</v>
      </c>
      <c r="I18" s="275">
        <v>0</v>
      </c>
      <c r="J18" s="275">
        <v>0</v>
      </c>
      <c r="K18" s="275">
        <v>0</v>
      </c>
      <c r="L18" s="275">
        <v>0</v>
      </c>
      <c r="M18" s="275">
        <v>0</v>
      </c>
      <c r="N18" s="275">
        <v>0</v>
      </c>
      <c r="O18" s="275">
        <v>0</v>
      </c>
      <c r="P18" s="275">
        <v>0</v>
      </c>
      <c r="Q18" s="275">
        <v>0</v>
      </c>
      <c r="R18" s="275">
        <v>0</v>
      </c>
      <c r="S18" s="275">
        <v>0</v>
      </c>
      <c r="T18" s="275">
        <v>0</v>
      </c>
      <c r="U18" s="275">
        <v>0</v>
      </c>
      <c r="V18" s="275">
        <v>0</v>
      </c>
      <c r="W18" s="275">
        <v>0</v>
      </c>
      <c r="X18" s="275">
        <v>0</v>
      </c>
      <c r="Y18" s="275">
        <v>0</v>
      </c>
      <c r="Z18" s="275">
        <v>0</v>
      </c>
      <c r="AA18" s="275">
        <v>0</v>
      </c>
      <c r="AB18" s="275">
        <v>0</v>
      </c>
      <c r="AC18" s="275">
        <v>0</v>
      </c>
      <c r="AD18" s="275">
        <v>0</v>
      </c>
      <c r="AE18" s="275">
        <v>0</v>
      </c>
      <c r="AF18" s="275">
        <v>0</v>
      </c>
      <c r="AG18" s="275">
        <v>3.3313970659750703E-3</v>
      </c>
      <c r="AH18" s="275">
        <v>0.34500762143139035</v>
      </c>
      <c r="AI18" s="275">
        <v>1.2383016606767474</v>
      </c>
      <c r="AJ18" s="275">
        <v>1.1217281025963131</v>
      </c>
      <c r="AK18" s="275">
        <v>1.8476623528379892</v>
      </c>
      <c r="AL18" s="275">
        <v>1.4042831646343807</v>
      </c>
      <c r="AM18" s="275">
        <v>1.1117222331145</v>
      </c>
      <c r="AN18" s="275">
        <v>1.5146059955523377</v>
      </c>
      <c r="AO18" s="275">
        <v>1.4889528863090062</v>
      </c>
      <c r="AP18" s="275">
        <v>1.4713721549098351</v>
      </c>
      <c r="AQ18" s="275">
        <v>1.4849178383316792</v>
      </c>
      <c r="AR18" s="275">
        <v>1.6297601558146049</v>
      </c>
      <c r="AS18" s="275">
        <v>1.6921001205669413</v>
      </c>
    </row>
    <row r="19" spans="1:45">
      <c r="A19" s="274" t="s">
        <v>252</v>
      </c>
      <c r="B19" s="275">
        <v>0</v>
      </c>
      <c r="C19" s="275">
        <v>0</v>
      </c>
      <c r="D19" s="275">
        <v>0</v>
      </c>
      <c r="E19" s="275">
        <v>0</v>
      </c>
      <c r="F19" s="275">
        <v>0</v>
      </c>
      <c r="G19" s="275">
        <v>0</v>
      </c>
      <c r="H19" s="275">
        <v>0</v>
      </c>
      <c r="I19" s="275">
        <v>0</v>
      </c>
      <c r="J19" s="275">
        <v>0</v>
      </c>
      <c r="K19" s="275">
        <v>0</v>
      </c>
      <c r="L19" s="275">
        <v>0</v>
      </c>
      <c r="M19" s="275">
        <v>0</v>
      </c>
      <c r="N19" s="275">
        <v>0</v>
      </c>
      <c r="O19" s="275">
        <v>0</v>
      </c>
      <c r="P19" s="275">
        <v>0</v>
      </c>
      <c r="Q19" s="275">
        <v>0</v>
      </c>
      <c r="R19" s="275">
        <v>0</v>
      </c>
      <c r="S19" s="275">
        <v>0</v>
      </c>
      <c r="T19" s="275">
        <v>0</v>
      </c>
      <c r="U19" s="275">
        <v>0</v>
      </c>
      <c r="V19" s="275">
        <v>0</v>
      </c>
      <c r="W19" s="275">
        <v>0</v>
      </c>
      <c r="X19" s="275">
        <v>0</v>
      </c>
      <c r="Y19" s="275">
        <v>0</v>
      </c>
      <c r="Z19" s="275">
        <v>0</v>
      </c>
      <c r="AA19" s="275">
        <v>0</v>
      </c>
      <c r="AB19" s="275">
        <v>0</v>
      </c>
      <c r="AC19" s="275">
        <v>0</v>
      </c>
      <c r="AD19" s="275">
        <v>0</v>
      </c>
      <c r="AE19" s="275">
        <v>0</v>
      </c>
      <c r="AF19" s="275">
        <v>0</v>
      </c>
      <c r="AG19" s="275">
        <v>0</v>
      </c>
      <c r="AH19" s="275">
        <v>0</v>
      </c>
      <c r="AI19" s="275">
        <v>0</v>
      </c>
      <c r="AJ19" s="275">
        <v>0</v>
      </c>
      <c r="AK19" s="275">
        <v>0.77690458318657463</v>
      </c>
      <c r="AL19" s="275">
        <v>1.47585405766046</v>
      </c>
      <c r="AM19" s="275">
        <v>1.0340123680745177</v>
      </c>
      <c r="AN19" s="275">
        <v>0.73616345046722786</v>
      </c>
      <c r="AO19" s="275">
        <v>0.83112455517153749</v>
      </c>
      <c r="AP19" s="275">
        <v>1.2798667623845212</v>
      </c>
      <c r="AQ19" s="275">
        <v>1.1292909212877067</v>
      </c>
      <c r="AR19" s="275">
        <v>0.77462293930196313</v>
      </c>
      <c r="AS19" s="275">
        <v>0.59938191139802677</v>
      </c>
    </row>
    <row r="20" spans="1:45" ht="15">
      <c r="A20" s="274" t="s">
        <v>307</v>
      </c>
      <c r="B20" s="275">
        <v>0</v>
      </c>
      <c r="C20" s="275">
        <v>0</v>
      </c>
      <c r="D20" s="275">
        <v>0</v>
      </c>
      <c r="E20" s="275">
        <v>0</v>
      </c>
      <c r="F20" s="275">
        <v>0</v>
      </c>
      <c r="G20" s="275">
        <v>0</v>
      </c>
      <c r="H20" s="275">
        <v>0</v>
      </c>
      <c r="I20" s="275">
        <v>0</v>
      </c>
      <c r="J20" s="275">
        <v>0</v>
      </c>
      <c r="K20" s="275">
        <v>2.6435147684626448E-2</v>
      </c>
      <c r="L20" s="275">
        <v>2.5404250560434886E-2</v>
      </c>
      <c r="M20" s="275">
        <v>0.17057665629926785</v>
      </c>
      <c r="N20" s="275">
        <v>0.13725658853521921</v>
      </c>
      <c r="O20" s="275">
        <v>0.16475945109847265</v>
      </c>
      <c r="P20" s="275">
        <v>0.15809543754566291</v>
      </c>
      <c r="Q20" s="275">
        <v>0.158463615090017</v>
      </c>
      <c r="R20" s="275">
        <v>0.26829097657085366</v>
      </c>
      <c r="S20" s="275">
        <v>0.41165931234235142</v>
      </c>
      <c r="T20" s="275">
        <v>1.0927319480697795</v>
      </c>
      <c r="U20" s="275">
        <v>1.8532096908712079</v>
      </c>
      <c r="V20" s="275">
        <v>1.9118093583917126</v>
      </c>
      <c r="W20" s="275">
        <v>2.8604098158788993</v>
      </c>
      <c r="X20" s="275">
        <v>3.9196925519914312</v>
      </c>
      <c r="Y20" s="275">
        <v>4.7232581974795833</v>
      </c>
      <c r="Z20" s="275">
        <v>3.6482259960058379</v>
      </c>
      <c r="AA20" s="275">
        <v>2.9827854866951307</v>
      </c>
      <c r="AB20" s="275">
        <v>2.8109507822906878</v>
      </c>
      <c r="AC20" s="275">
        <v>2.8804575948892066</v>
      </c>
      <c r="AD20" s="275">
        <v>2.4358168797838822</v>
      </c>
      <c r="AE20" s="275">
        <v>1.9805283424160751</v>
      </c>
      <c r="AF20" s="275">
        <v>2.4354768578026338</v>
      </c>
      <c r="AG20" s="275">
        <v>2.3215010843694137</v>
      </c>
      <c r="AH20" s="275">
        <v>1.558854294349052</v>
      </c>
      <c r="AI20" s="275">
        <v>1.1477953895448052</v>
      </c>
      <c r="AJ20" s="275">
        <v>0.98432447909201515</v>
      </c>
      <c r="AK20" s="275">
        <v>1.0384111120913375</v>
      </c>
      <c r="AL20" s="275">
        <v>0.94895320360969149</v>
      </c>
      <c r="AM20" s="275">
        <v>0.85190347929525789</v>
      </c>
      <c r="AN20" s="275">
        <v>1.0133040249660894</v>
      </c>
      <c r="AO20" s="275">
        <v>0.70704999513170952</v>
      </c>
      <c r="AP20" s="275">
        <v>0.65816528404875296</v>
      </c>
      <c r="AQ20" s="275">
        <v>0.87532503270640283</v>
      </c>
      <c r="AR20" s="275">
        <v>0.90687452036110805</v>
      </c>
      <c r="AS20" s="275">
        <v>0.82066689821865024</v>
      </c>
    </row>
    <row r="21" spans="1:45">
      <c r="A21" s="274" t="s">
        <v>244</v>
      </c>
      <c r="B21" s="275">
        <v>0</v>
      </c>
      <c r="C21" s="275">
        <v>0</v>
      </c>
      <c r="D21" s="275">
        <v>0</v>
      </c>
      <c r="E21" s="275">
        <v>0</v>
      </c>
      <c r="F21" s="275">
        <v>0</v>
      </c>
      <c r="G21" s="275">
        <v>0</v>
      </c>
      <c r="H21" s="275">
        <v>0</v>
      </c>
      <c r="I21" s="275">
        <v>0</v>
      </c>
      <c r="J21" s="275">
        <v>0</v>
      </c>
      <c r="K21" s="275">
        <v>0</v>
      </c>
      <c r="L21" s="275">
        <v>0</v>
      </c>
      <c r="M21" s="275">
        <v>0</v>
      </c>
      <c r="N21" s="275">
        <v>0</v>
      </c>
      <c r="O21" s="275">
        <v>0</v>
      </c>
      <c r="P21" s="275">
        <v>0</v>
      </c>
      <c r="Q21" s="275">
        <v>0</v>
      </c>
      <c r="R21" s="275">
        <v>0</v>
      </c>
      <c r="S21" s="275">
        <v>0</v>
      </c>
      <c r="T21" s="275">
        <v>0</v>
      </c>
      <c r="U21" s="275">
        <v>0</v>
      </c>
      <c r="V21" s="275">
        <v>0</v>
      </c>
      <c r="W21" s="275">
        <v>0</v>
      </c>
      <c r="X21" s="275">
        <v>0</v>
      </c>
      <c r="Y21" s="275">
        <v>0</v>
      </c>
      <c r="Z21" s="275">
        <v>0</v>
      </c>
      <c r="AA21" s="275">
        <v>2.1980213828385473E-2</v>
      </c>
      <c r="AB21" s="275">
        <v>4.3444978756272791E-3</v>
      </c>
      <c r="AC21" s="275">
        <v>0.57281099956787462</v>
      </c>
      <c r="AD21" s="275">
        <v>1.0137039347952546</v>
      </c>
      <c r="AE21" s="275">
        <v>1.4604508306154698</v>
      </c>
      <c r="AF21" s="275">
        <v>1.9965177883408431</v>
      </c>
      <c r="AG21" s="275">
        <v>1.6891261737331507</v>
      </c>
      <c r="AH21" s="275">
        <v>1.5510500523872255</v>
      </c>
      <c r="AI21" s="275">
        <v>0.66982589648038748</v>
      </c>
      <c r="AJ21" s="275">
        <v>0.43540708249200583</v>
      </c>
      <c r="AK21" s="275">
        <v>0.57426805683050042</v>
      </c>
      <c r="AL21" s="275">
        <v>0.54004914344352961</v>
      </c>
      <c r="AM21" s="275">
        <v>0.88302982845601785</v>
      </c>
      <c r="AN21" s="275">
        <v>1.105344016154558</v>
      </c>
      <c r="AO21" s="275">
        <v>0.70844262123464286</v>
      </c>
      <c r="AP21" s="275">
        <v>0.26783665297428128</v>
      </c>
      <c r="AQ21" s="275">
        <v>0.34182915664827046</v>
      </c>
      <c r="AR21" s="275">
        <v>0.36155491483365532</v>
      </c>
      <c r="AS21" s="275">
        <v>0.48757787869454028</v>
      </c>
    </row>
    <row r="22" spans="1:45">
      <c r="A22" s="274" t="s">
        <v>242</v>
      </c>
      <c r="B22" s="275">
        <v>0</v>
      </c>
      <c r="C22" s="275">
        <v>0</v>
      </c>
      <c r="D22" s="275">
        <v>0</v>
      </c>
      <c r="E22" s="275">
        <v>0</v>
      </c>
      <c r="F22" s="275">
        <v>0</v>
      </c>
      <c r="G22" s="275">
        <v>0</v>
      </c>
      <c r="H22" s="275">
        <v>0</v>
      </c>
      <c r="I22" s="275">
        <v>0</v>
      </c>
      <c r="J22" s="275">
        <v>0</v>
      </c>
      <c r="K22" s="275">
        <v>0</v>
      </c>
      <c r="L22" s="275">
        <v>0</v>
      </c>
      <c r="M22" s="275">
        <v>0</v>
      </c>
      <c r="N22" s="275">
        <v>0</v>
      </c>
      <c r="O22" s="275">
        <v>0</v>
      </c>
      <c r="P22" s="275">
        <v>0</v>
      </c>
      <c r="Q22" s="275">
        <v>0</v>
      </c>
      <c r="R22" s="275">
        <v>0</v>
      </c>
      <c r="S22" s="275">
        <v>0</v>
      </c>
      <c r="T22" s="275">
        <v>0</v>
      </c>
      <c r="U22" s="275">
        <v>0</v>
      </c>
      <c r="V22" s="275">
        <v>0</v>
      </c>
      <c r="W22" s="275">
        <v>0</v>
      </c>
      <c r="X22" s="275">
        <v>0</v>
      </c>
      <c r="Y22" s="275">
        <v>0</v>
      </c>
      <c r="Z22" s="275">
        <v>0</v>
      </c>
      <c r="AA22" s="275">
        <v>0</v>
      </c>
      <c r="AB22" s="275">
        <v>0</v>
      </c>
      <c r="AC22" s="275">
        <v>0</v>
      </c>
      <c r="AD22" s="275">
        <v>0</v>
      </c>
      <c r="AE22" s="275">
        <v>7.5595954587802296E-3</v>
      </c>
      <c r="AF22" s="275">
        <v>5.4851018212544914E-2</v>
      </c>
      <c r="AG22" s="275">
        <v>0.47604354844849089</v>
      </c>
      <c r="AH22" s="275">
        <v>0.15660668917863785</v>
      </c>
      <c r="AI22" s="275">
        <v>0.74242259587043968</v>
      </c>
      <c r="AJ22" s="275">
        <v>0.98348578873275239</v>
      </c>
      <c r="AK22" s="275">
        <v>0.72969434677240042</v>
      </c>
      <c r="AL22" s="275">
        <v>0.70582470634858163</v>
      </c>
      <c r="AM22" s="275">
        <v>1.3682750802572565</v>
      </c>
      <c r="AN22" s="275">
        <v>1.9512507121455545</v>
      </c>
      <c r="AO22" s="275">
        <v>2.0684332031619923</v>
      </c>
      <c r="AP22" s="275">
        <v>2.7421085843292743</v>
      </c>
      <c r="AQ22" s="275">
        <v>2.4576152482821101</v>
      </c>
      <c r="AR22" s="275">
        <v>1.8018838199805913</v>
      </c>
      <c r="AS22" s="275">
        <v>1.5490490117768456</v>
      </c>
    </row>
    <row r="23" spans="1:45">
      <c r="A23" s="274" t="s">
        <v>247</v>
      </c>
      <c r="B23" s="275">
        <v>0</v>
      </c>
      <c r="C23" s="275">
        <v>0</v>
      </c>
      <c r="D23" s="275">
        <v>0</v>
      </c>
      <c r="E23" s="275">
        <v>0</v>
      </c>
      <c r="F23" s="275">
        <v>0</v>
      </c>
      <c r="G23" s="275">
        <v>0</v>
      </c>
      <c r="H23" s="275">
        <v>0</v>
      </c>
      <c r="I23" s="275">
        <v>0</v>
      </c>
      <c r="J23" s="275">
        <v>0</v>
      </c>
      <c r="K23" s="275">
        <v>0</v>
      </c>
      <c r="L23" s="275">
        <v>0</v>
      </c>
      <c r="M23" s="275">
        <v>0</v>
      </c>
      <c r="N23" s="275">
        <v>0</v>
      </c>
      <c r="O23" s="275">
        <v>0</v>
      </c>
      <c r="P23" s="275">
        <v>0</v>
      </c>
      <c r="Q23" s="275">
        <v>0</v>
      </c>
      <c r="R23" s="275">
        <v>0</v>
      </c>
      <c r="S23" s="275">
        <v>0</v>
      </c>
      <c r="T23" s="275">
        <v>0</v>
      </c>
      <c r="U23" s="275">
        <v>0</v>
      </c>
      <c r="V23" s="275">
        <v>0</v>
      </c>
      <c r="W23" s="275">
        <v>0</v>
      </c>
      <c r="X23" s="275">
        <v>1.3627361456980833</v>
      </c>
      <c r="Y23" s="275">
        <v>2.4647288395323939</v>
      </c>
      <c r="Z23" s="275">
        <v>2.4862304176019285</v>
      </c>
      <c r="AA23" s="275">
        <v>2.3252999420164224</v>
      </c>
      <c r="AB23" s="275">
        <v>1.8257932473770826</v>
      </c>
      <c r="AC23" s="275">
        <v>1.9268212100873612</v>
      </c>
      <c r="AD23" s="275">
        <v>1.6449075400900566</v>
      </c>
      <c r="AE23" s="275">
        <v>1.4087951859260386</v>
      </c>
      <c r="AF23" s="275">
        <v>0.83292846495272976</v>
      </c>
      <c r="AG23" s="275">
        <v>0.65123277644536859</v>
      </c>
      <c r="AH23" s="275">
        <v>0.5406296236040129</v>
      </c>
      <c r="AI23" s="275">
        <v>0.29255402768175592</v>
      </c>
      <c r="AJ23" s="275">
        <v>8.4644061117588348E-2</v>
      </c>
      <c r="AK23" s="275">
        <v>7.3635546861755853E-5</v>
      </c>
      <c r="AL23" s="275">
        <v>0</v>
      </c>
      <c r="AM23" s="275">
        <v>3.0232461533540918E-3</v>
      </c>
      <c r="AN23" s="275">
        <v>1.082880408256654E-2</v>
      </c>
      <c r="AO23" s="275">
        <v>0</v>
      </c>
      <c r="AP23" s="275">
        <v>0</v>
      </c>
      <c r="AQ23" s="275">
        <v>0</v>
      </c>
      <c r="AR23" s="275">
        <v>0</v>
      </c>
      <c r="AS23" s="275">
        <v>0</v>
      </c>
    </row>
    <row r="24" spans="1:45">
      <c r="A24" s="274" t="s">
        <v>248</v>
      </c>
      <c r="B24" s="275">
        <v>0</v>
      </c>
      <c r="C24" s="275">
        <v>0</v>
      </c>
      <c r="D24" s="275">
        <v>0</v>
      </c>
      <c r="E24" s="275">
        <v>0</v>
      </c>
      <c r="F24" s="275">
        <v>0</v>
      </c>
      <c r="G24" s="275">
        <v>0</v>
      </c>
      <c r="H24" s="275">
        <v>0</v>
      </c>
      <c r="I24" s="275">
        <v>0</v>
      </c>
      <c r="J24" s="275">
        <v>0</v>
      </c>
      <c r="K24" s="275">
        <v>0</v>
      </c>
      <c r="L24" s="275">
        <v>0</v>
      </c>
      <c r="M24" s="275">
        <v>0</v>
      </c>
      <c r="N24" s="275">
        <v>0</v>
      </c>
      <c r="O24" s="275">
        <v>0</v>
      </c>
      <c r="P24" s="275">
        <v>5.9289876515401279</v>
      </c>
      <c r="Q24" s="275">
        <v>12.766179773245053</v>
      </c>
      <c r="R24" s="275">
        <v>17.225262218426781</v>
      </c>
      <c r="S24" s="275">
        <v>23.624463870248821</v>
      </c>
      <c r="T24" s="275">
        <v>19.375471570538441</v>
      </c>
      <c r="U24" s="275">
        <v>24.22445983092425</v>
      </c>
      <c r="V24" s="275">
        <v>22.886376751384073</v>
      </c>
      <c r="W24" s="275">
        <v>7.3148224139343281</v>
      </c>
      <c r="X24" s="275">
        <v>4.2227950693554117</v>
      </c>
      <c r="Y24" s="275">
        <v>3.0732129700512529</v>
      </c>
      <c r="Z24" s="275">
        <v>2.8864584718389033</v>
      </c>
      <c r="AA24" s="275">
        <v>1.7030184369396069</v>
      </c>
      <c r="AB24" s="275">
        <v>1.0514218710195369</v>
      </c>
      <c r="AC24" s="275">
        <v>0.93774176838825785</v>
      </c>
      <c r="AD24" s="275">
        <v>0.73133934740967832</v>
      </c>
      <c r="AE24" s="275">
        <v>0.45630812145572108</v>
      </c>
      <c r="AF24" s="275">
        <v>0.30424512969974971</v>
      </c>
      <c r="AG24" s="275">
        <v>0.33433227503415675</v>
      </c>
      <c r="AH24" s="275">
        <v>0.4625016343363581</v>
      </c>
      <c r="AI24" s="275">
        <v>0.34100976082641582</v>
      </c>
      <c r="AJ24" s="275">
        <v>0.1269886763496017</v>
      </c>
      <c r="AK24" s="275">
        <v>0.1282541125441862</v>
      </c>
      <c r="AL24" s="275">
        <v>0.15456374238860301</v>
      </c>
      <c r="AM24" s="275">
        <v>6.933781696357201E-2</v>
      </c>
      <c r="AN24" s="275">
        <v>1.1836155043911229E-3</v>
      </c>
      <c r="AO24" s="275">
        <v>0.13894778137829733</v>
      </c>
      <c r="AP24" s="275">
        <v>0.33405265456687011</v>
      </c>
      <c r="AQ24" s="275">
        <v>0.25743379941969591</v>
      </c>
      <c r="AR24" s="275">
        <v>0.20295421148966958</v>
      </c>
      <c r="AS24" s="275">
        <v>0.21326448142033105</v>
      </c>
    </row>
    <row r="25" spans="1:45">
      <c r="A25" s="274" t="s">
        <v>283</v>
      </c>
      <c r="B25" s="275">
        <v>0</v>
      </c>
      <c r="C25" s="275">
        <v>0</v>
      </c>
      <c r="D25" s="275">
        <v>0</v>
      </c>
      <c r="E25" s="275">
        <v>0</v>
      </c>
      <c r="F25" s="275">
        <v>0</v>
      </c>
      <c r="G25" s="275">
        <v>0</v>
      </c>
      <c r="H25" s="275">
        <v>0</v>
      </c>
      <c r="I25" s="275">
        <v>0</v>
      </c>
      <c r="J25" s="275">
        <v>0</v>
      </c>
      <c r="K25" s="275">
        <v>0</v>
      </c>
      <c r="L25" s="275">
        <v>0</v>
      </c>
      <c r="M25" s="275">
        <v>0</v>
      </c>
      <c r="N25" s="275">
        <v>0</v>
      </c>
      <c r="O25" s="275">
        <v>0</v>
      </c>
      <c r="P25" s="275">
        <v>0</v>
      </c>
      <c r="Q25" s="275">
        <v>0</v>
      </c>
      <c r="R25" s="275">
        <v>0</v>
      </c>
      <c r="S25" s="275">
        <v>0</v>
      </c>
      <c r="T25" s="275">
        <v>0</v>
      </c>
      <c r="U25" s="275">
        <v>0</v>
      </c>
      <c r="V25" s="275">
        <v>0</v>
      </c>
      <c r="W25" s="275">
        <v>0</v>
      </c>
      <c r="X25" s="275">
        <v>0</v>
      </c>
      <c r="Y25" s="275">
        <v>0</v>
      </c>
      <c r="Z25" s="275">
        <v>0</v>
      </c>
      <c r="AA25" s="275">
        <v>0</v>
      </c>
      <c r="AB25" s="275">
        <v>0</v>
      </c>
      <c r="AC25" s="275">
        <v>0</v>
      </c>
      <c r="AD25" s="275">
        <v>0</v>
      </c>
      <c r="AE25" s="275">
        <v>0</v>
      </c>
      <c r="AF25" s="275">
        <v>0</v>
      </c>
      <c r="AG25" s="275">
        <v>0</v>
      </c>
      <c r="AH25" s="275">
        <v>0</v>
      </c>
      <c r="AI25" s="275">
        <v>0</v>
      </c>
      <c r="AJ25" s="275">
        <v>0</v>
      </c>
      <c r="AK25" s="275">
        <v>0</v>
      </c>
      <c r="AL25" s="275">
        <v>0</v>
      </c>
      <c r="AM25" s="275">
        <v>7.0974942558707677E-2</v>
      </c>
      <c r="AN25" s="275">
        <v>1.2108430449505649</v>
      </c>
      <c r="AO25" s="275">
        <v>0.4627776362747561</v>
      </c>
      <c r="AP25" s="275">
        <v>0.30496699229621582</v>
      </c>
      <c r="AQ25" s="275">
        <v>0.13330182934738699</v>
      </c>
      <c r="AR25" s="275">
        <v>0.28804530482286717</v>
      </c>
      <c r="AS25" s="275">
        <v>0.14348742212379456</v>
      </c>
    </row>
    <row r="26" spans="1:45">
      <c r="A26" s="274" t="s">
        <v>246</v>
      </c>
      <c r="B26" s="275">
        <v>0</v>
      </c>
      <c r="C26" s="275">
        <v>0</v>
      </c>
      <c r="D26" s="275">
        <v>0</v>
      </c>
      <c r="E26" s="275">
        <v>0</v>
      </c>
      <c r="F26" s="275">
        <v>0</v>
      </c>
      <c r="G26" s="275">
        <v>0</v>
      </c>
      <c r="H26" s="275">
        <v>0</v>
      </c>
      <c r="I26" s="275">
        <v>0</v>
      </c>
      <c r="J26" s="275">
        <v>0</v>
      </c>
      <c r="K26" s="275">
        <v>0</v>
      </c>
      <c r="L26" s="275">
        <v>0</v>
      </c>
      <c r="M26" s="275">
        <v>0</v>
      </c>
      <c r="N26" s="275">
        <v>0</v>
      </c>
      <c r="O26" s="275">
        <v>0</v>
      </c>
      <c r="P26" s="275">
        <v>0</v>
      </c>
      <c r="Q26" s="275">
        <v>0</v>
      </c>
      <c r="R26" s="275">
        <v>0</v>
      </c>
      <c r="S26" s="275">
        <v>0</v>
      </c>
      <c r="T26" s="275">
        <v>0</v>
      </c>
      <c r="U26" s="275">
        <v>0</v>
      </c>
      <c r="V26" s="275">
        <v>0</v>
      </c>
      <c r="W26" s="275">
        <v>0</v>
      </c>
      <c r="X26" s="275">
        <v>0</v>
      </c>
      <c r="Y26" s="275">
        <v>0</v>
      </c>
      <c r="Z26" s="275">
        <v>0</v>
      </c>
      <c r="AA26" s="275">
        <v>0</v>
      </c>
      <c r="AB26" s="275">
        <v>0</v>
      </c>
      <c r="AC26" s="275">
        <v>0</v>
      </c>
      <c r="AD26" s="275">
        <v>0</v>
      </c>
      <c r="AE26" s="275">
        <v>3.8402981244917707E-2</v>
      </c>
      <c r="AF26" s="275">
        <v>1.1648544629462012E-3</v>
      </c>
      <c r="AG26" s="275">
        <v>0.14115426611365053</v>
      </c>
      <c r="AH26" s="275">
        <v>0.11065376679648078</v>
      </c>
      <c r="AI26" s="275">
        <v>8.3892719776498675E-2</v>
      </c>
      <c r="AJ26" s="275">
        <v>8.0980715826236477E-2</v>
      </c>
      <c r="AK26" s="275">
        <v>9.363041068925107E-2</v>
      </c>
      <c r="AL26" s="275">
        <v>9.4277813215082829E-2</v>
      </c>
      <c r="AM26" s="275">
        <v>7.9128881642650709E-2</v>
      </c>
      <c r="AN26" s="275">
        <v>6.8605911024220936E-2</v>
      </c>
      <c r="AO26" s="275">
        <v>4.1217042164339392E-2</v>
      </c>
      <c r="AP26" s="275">
        <v>1.9947831815373657E-2</v>
      </c>
      <c r="AQ26" s="275">
        <v>0</v>
      </c>
      <c r="AR26" s="275">
        <v>0</v>
      </c>
      <c r="AS26" s="275">
        <v>1.8334378360488651E-2</v>
      </c>
    </row>
    <row r="27" spans="1:45">
      <c r="A27" s="274" t="s">
        <v>164</v>
      </c>
      <c r="B27" s="275">
        <v>0</v>
      </c>
      <c r="C27" s="275">
        <v>0</v>
      </c>
      <c r="D27" s="275">
        <v>0</v>
      </c>
      <c r="E27" s="275">
        <v>0</v>
      </c>
      <c r="F27" s="275">
        <v>0</v>
      </c>
      <c r="G27" s="275">
        <v>0</v>
      </c>
      <c r="H27" s="275">
        <v>0</v>
      </c>
      <c r="I27" s="275">
        <v>0</v>
      </c>
      <c r="J27" s="275">
        <v>0</v>
      </c>
      <c r="K27" s="275">
        <v>0.24309910280557645</v>
      </c>
      <c r="L27" s="275">
        <v>2.7680030898477739</v>
      </c>
      <c r="M27" s="275">
        <v>0.12203242546284088</v>
      </c>
      <c r="N27" s="275">
        <v>6.9923133367197465E-2</v>
      </c>
      <c r="O27" s="275">
        <v>0</v>
      </c>
      <c r="P27" s="275">
        <v>0</v>
      </c>
      <c r="Q27" s="275">
        <v>0</v>
      </c>
      <c r="R27" s="275">
        <v>0</v>
      </c>
      <c r="S27" s="275">
        <v>0.10621922154616925</v>
      </c>
      <c r="T27" s="275">
        <v>2.1207026554790787E-2</v>
      </c>
      <c r="U27" s="275">
        <v>0</v>
      </c>
      <c r="V27" s="275">
        <v>0</v>
      </c>
      <c r="W27" s="275">
        <v>0</v>
      </c>
      <c r="X27" s="275">
        <v>0</v>
      </c>
      <c r="Y27" s="275">
        <v>0</v>
      </c>
      <c r="Z27" s="275">
        <v>0</v>
      </c>
      <c r="AA27" s="275">
        <v>0</v>
      </c>
      <c r="AB27" s="275">
        <v>3.2348036381790735E-3</v>
      </c>
      <c r="AC27" s="275">
        <v>0.63157311300406604</v>
      </c>
      <c r="AD27" s="275">
        <v>0.30824076291592917</v>
      </c>
      <c r="AE27" s="275">
        <v>2.8109942704169555E-2</v>
      </c>
      <c r="AF27" s="275">
        <v>3.0427000819386762E-2</v>
      </c>
      <c r="AG27" s="275">
        <v>0.43823853894594578</v>
      </c>
      <c r="AH27" s="275">
        <v>4.5709181843704982E-3</v>
      </c>
      <c r="AI27" s="275">
        <v>3.0519669107988534E-2</v>
      </c>
      <c r="AJ27" s="275">
        <v>1.005560360354707E-2</v>
      </c>
      <c r="AK27" s="275">
        <v>4.4270799808714401E-3</v>
      </c>
      <c r="AL27" s="275">
        <v>4.4930642515481622E-3</v>
      </c>
      <c r="AM27" s="275">
        <v>2.1071864414523134E-2</v>
      </c>
      <c r="AN27" s="275">
        <v>7.3654833446639145E-2</v>
      </c>
      <c r="AO27" s="275">
        <v>0.46124675117162894</v>
      </c>
      <c r="AP27" s="275">
        <v>0.77749483829420285</v>
      </c>
      <c r="AQ27" s="275">
        <v>0.4972529808859889</v>
      </c>
      <c r="AR27" s="275">
        <v>0.18847469292730068</v>
      </c>
      <c r="AS27" s="275">
        <v>0.46095802296073884</v>
      </c>
    </row>
    <row r="28" spans="1:45">
      <c r="A28" s="278" t="s">
        <v>95</v>
      </c>
      <c r="B28" s="275">
        <v>0.10775500000000002</v>
      </c>
      <c r="C28" s="275">
        <v>0.14552799999999996</v>
      </c>
      <c r="D28" s="275">
        <v>0.39178200000000007</v>
      </c>
      <c r="E28" s="275">
        <v>0.55171799999999993</v>
      </c>
      <c r="F28" s="275">
        <v>0.67846300000000004</v>
      </c>
      <c r="G28" s="275">
        <v>1.1722790000000001</v>
      </c>
      <c r="H28" s="275">
        <v>0.85323788000000012</v>
      </c>
      <c r="I28" s="275">
        <v>1.301449874</v>
      </c>
      <c r="J28" s="275">
        <v>1.537458</v>
      </c>
      <c r="K28" s="275">
        <v>1.7408599999999999</v>
      </c>
      <c r="L28" s="275">
        <v>2.5942699999999999</v>
      </c>
      <c r="M28" s="275">
        <v>4.6597409999999995</v>
      </c>
      <c r="N28" s="275">
        <v>5.4381869999999992</v>
      </c>
      <c r="O28" s="275">
        <v>5.4424529999999995</v>
      </c>
      <c r="P28" s="275">
        <v>5.7790219999999994</v>
      </c>
      <c r="Q28" s="275">
        <v>5.7356870000000004</v>
      </c>
      <c r="R28" s="275">
        <v>6.0095589999999994</v>
      </c>
      <c r="S28" s="275">
        <v>7.0760470000000009</v>
      </c>
      <c r="T28" s="275">
        <v>6.9509565681515362</v>
      </c>
      <c r="U28" s="275">
        <v>7.0414865892057108</v>
      </c>
      <c r="V28" s="275">
        <v>7.0964297818448037</v>
      </c>
      <c r="W28" s="275">
        <v>5.7643047320131782</v>
      </c>
      <c r="X28" s="275">
        <v>6.6693049026897544</v>
      </c>
      <c r="Y28" s="275">
        <v>6.8229689286765653</v>
      </c>
      <c r="Z28" s="275">
        <v>7.4719586735854957</v>
      </c>
      <c r="AA28" s="275">
        <v>8.4805722429301031</v>
      </c>
      <c r="AB28" s="275">
        <v>9.0490586096513272</v>
      </c>
      <c r="AC28" s="275">
        <v>10.741781350497581</v>
      </c>
      <c r="AD28" s="275">
        <v>10.85724290874945</v>
      </c>
      <c r="AE28" s="275">
        <v>8.1817243946822344</v>
      </c>
      <c r="AF28" s="275">
        <v>8.797909596061789</v>
      </c>
      <c r="AG28" s="275">
        <v>8.6021978245218396</v>
      </c>
      <c r="AH28" s="275">
        <v>7.4269770711826579</v>
      </c>
      <c r="AI28" s="275">
        <v>5.450225449852117</v>
      </c>
      <c r="AJ28" s="275">
        <v>4.213531392044934</v>
      </c>
      <c r="AK28" s="275">
        <v>3.618506702617764</v>
      </c>
      <c r="AL28" s="275">
        <v>7.3420690592650812</v>
      </c>
      <c r="AM28" s="275">
        <v>7.3166557809039912</v>
      </c>
      <c r="AN28" s="275">
        <v>8.1958723015751556</v>
      </c>
      <c r="AO28" s="275">
        <v>8.7240838852088096</v>
      </c>
      <c r="AP28" s="275">
        <v>10.194916811172241</v>
      </c>
      <c r="AQ28" s="275">
        <v>9.5870645770450889</v>
      </c>
      <c r="AR28" s="275">
        <v>8.3336512099298776</v>
      </c>
      <c r="AS28" s="275">
        <v>8.7204884509516827</v>
      </c>
    </row>
    <row r="29" spans="1:45">
      <c r="A29" s="274" t="s">
        <v>258</v>
      </c>
      <c r="B29" s="276">
        <v>0</v>
      </c>
      <c r="C29" s="276">
        <v>0</v>
      </c>
      <c r="D29" s="276">
        <v>0</v>
      </c>
      <c r="E29" s="276">
        <v>0</v>
      </c>
      <c r="F29" s="276">
        <v>0</v>
      </c>
      <c r="G29" s="276">
        <v>0</v>
      </c>
      <c r="H29" s="276">
        <v>6.2760879999999991E-2</v>
      </c>
      <c r="I29" s="276">
        <v>0.14601987400000002</v>
      </c>
      <c r="J29" s="276">
        <v>0.37630800000000009</v>
      </c>
      <c r="K29" s="276">
        <v>0.55360999999999994</v>
      </c>
      <c r="L29" s="276">
        <v>1.2446200000000001</v>
      </c>
      <c r="M29" s="276">
        <v>2.7968509999999998</v>
      </c>
      <c r="N29" s="276">
        <v>3.3115869999999998</v>
      </c>
      <c r="O29" s="276">
        <v>3.5840909999999995</v>
      </c>
      <c r="P29" s="276">
        <v>3.759992</v>
      </c>
      <c r="Q29" s="276">
        <v>4.0836870000000003</v>
      </c>
      <c r="R29" s="276">
        <v>4.2725589999999993</v>
      </c>
      <c r="S29" s="276">
        <v>4.7550470000000002</v>
      </c>
      <c r="T29" s="276">
        <v>5.4090549999999995</v>
      </c>
      <c r="U29" s="276">
        <v>5.7906330000000006</v>
      </c>
      <c r="V29" s="276">
        <v>5.8093720000000006</v>
      </c>
      <c r="W29" s="276">
        <v>5.3348160000000009</v>
      </c>
      <c r="X29" s="276">
        <v>6.1973549999999999</v>
      </c>
      <c r="Y29" s="276">
        <v>6.7324329999999994</v>
      </c>
      <c r="Z29" s="276">
        <v>6.7708170000000001</v>
      </c>
      <c r="AA29" s="276">
        <v>7.4808200000000014</v>
      </c>
      <c r="AB29" s="276">
        <v>7.3960109999999997</v>
      </c>
      <c r="AC29" s="276">
        <v>8.088610000000001</v>
      </c>
      <c r="AD29" s="276">
        <v>7.8531320000000004</v>
      </c>
      <c r="AE29" s="276">
        <v>5.3623680000000009</v>
      </c>
      <c r="AF29" s="276">
        <v>4.9958149999999995</v>
      </c>
      <c r="AG29" s="276">
        <v>4.6690089999999991</v>
      </c>
      <c r="AH29" s="276">
        <v>3.9930660000000002</v>
      </c>
      <c r="AI29" s="276">
        <v>2.1769459999999996</v>
      </c>
      <c r="AJ29" s="276">
        <v>1.8312130000000002</v>
      </c>
      <c r="AK29" s="276">
        <v>1.9891100000000002</v>
      </c>
      <c r="AL29" s="276">
        <v>2.0506610000000003</v>
      </c>
      <c r="AM29" s="276">
        <v>1.3028230000000001</v>
      </c>
      <c r="AN29" s="276">
        <v>1.4433979725000001</v>
      </c>
      <c r="AO29" s="276">
        <v>1.8209022000000001</v>
      </c>
      <c r="AP29" s="276">
        <v>2.3467260000000003</v>
      </c>
      <c r="AQ29" s="276">
        <v>1.6031360000000001</v>
      </c>
      <c r="AR29" s="276">
        <v>1.6458390000000001</v>
      </c>
      <c r="AS29" s="276">
        <v>1.6539249999999999</v>
      </c>
    </row>
    <row r="30" spans="1:45">
      <c r="A30" s="274" t="s">
        <v>257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0.98941945350416671</v>
      </c>
      <c r="AO30" s="276">
        <v>1.0492839996199177</v>
      </c>
      <c r="AP30" s="276">
        <v>1.3668932520497803</v>
      </c>
      <c r="AQ30" s="276">
        <v>1.477082957430454</v>
      </c>
      <c r="AR30" s="276">
        <v>1.3213948758052707</v>
      </c>
      <c r="AS30" s="276">
        <v>1.1364345900439237</v>
      </c>
    </row>
    <row r="31" spans="1:45">
      <c r="A31" s="274" t="s">
        <v>241</v>
      </c>
      <c r="B31" s="276">
        <v>0.10775500000000002</v>
      </c>
      <c r="C31" s="276">
        <v>0.14552799999999996</v>
      </c>
      <c r="D31" s="276">
        <v>0.39178200000000007</v>
      </c>
      <c r="E31" s="276">
        <v>0.55171799999999993</v>
      </c>
      <c r="F31" s="276">
        <v>0.67846300000000004</v>
      </c>
      <c r="G31" s="276">
        <v>1.1722790000000001</v>
      </c>
      <c r="H31" s="276">
        <v>0.7904770000000001</v>
      </c>
      <c r="I31" s="276">
        <v>1.15543</v>
      </c>
      <c r="J31" s="276">
        <v>1.1611499999999999</v>
      </c>
      <c r="K31" s="276">
        <v>1.1872499999999999</v>
      </c>
      <c r="L31" s="276">
        <v>1.34965</v>
      </c>
      <c r="M31" s="276">
        <v>1.8628899999999999</v>
      </c>
      <c r="N31" s="276">
        <v>2.1265999999999998</v>
      </c>
      <c r="O31" s="276">
        <v>1.8583619999999998</v>
      </c>
      <c r="P31" s="276">
        <v>2.0190299999999999</v>
      </c>
      <c r="Q31" s="276">
        <v>1.6520000000000001</v>
      </c>
      <c r="R31" s="276">
        <v>1.7369999999999999</v>
      </c>
      <c r="S31" s="276">
        <v>2.3210000000000006</v>
      </c>
      <c r="T31" s="276">
        <v>2.2829999999999995</v>
      </c>
      <c r="U31" s="276">
        <v>2.1890000000000001</v>
      </c>
      <c r="V31" s="276">
        <v>2.3340000000000001</v>
      </c>
      <c r="W31" s="276">
        <v>2.2779999999999996</v>
      </c>
      <c r="X31" s="276">
        <v>2.323</v>
      </c>
      <c r="Y31" s="276">
        <v>2.1390000000000002</v>
      </c>
      <c r="Z31" s="276">
        <v>1.875</v>
      </c>
      <c r="AA31" s="276">
        <v>1.6889999999999998</v>
      </c>
      <c r="AB31" s="276">
        <v>2.1786630590277261</v>
      </c>
      <c r="AC31" s="276">
        <v>2.5160578062220891</v>
      </c>
      <c r="AD31" s="276">
        <v>2.551033698161278</v>
      </c>
      <c r="AE31" s="276">
        <v>2.5350403098341889</v>
      </c>
      <c r="AF31" s="276">
        <v>2.6589790604179564</v>
      </c>
      <c r="AG31" s="276">
        <v>2.6930325245736793</v>
      </c>
      <c r="AH31" s="276">
        <v>2.7703034301352778</v>
      </c>
      <c r="AI31" s="276">
        <v>2.571349826091148</v>
      </c>
      <c r="AJ31" s="276">
        <v>2.1003515404897124</v>
      </c>
      <c r="AK31" s="276">
        <v>1.4851789548149834</v>
      </c>
      <c r="AL31" s="276">
        <v>1.8063218634266875</v>
      </c>
      <c r="AM31" s="276">
        <v>1.8662292018759148</v>
      </c>
      <c r="AN31" s="276">
        <v>1.7420829483221647</v>
      </c>
      <c r="AO31" s="276">
        <v>1.3774557933077138</v>
      </c>
      <c r="AP31" s="276">
        <v>1.8293795118569236</v>
      </c>
      <c r="AQ31" s="276">
        <v>1.5439921615430701</v>
      </c>
      <c r="AR31" s="276">
        <v>1.2546814009066631</v>
      </c>
      <c r="AS31" s="276">
        <v>1.2228648609077601</v>
      </c>
    </row>
    <row r="32" spans="1:45">
      <c r="A32" s="274" t="s">
        <v>256</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0</v>
      </c>
      <c r="R32" s="276">
        <v>0</v>
      </c>
      <c r="S32" s="276">
        <v>0</v>
      </c>
      <c r="T32" s="276">
        <v>0</v>
      </c>
      <c r="U32" s="276">
        <v>0</v>
      </c>
      <c r="V32" s="276">
        <v>0</v>
      </c>
      <c r="W32" s="276">
        <v>0</v>
      </c>
      <c r="X32" s="276">
        <v>0</v>
      </c>
      <c r="Y32" s="276">
        <v>0</v>
      </c>
      <c r="Z32" s="276">
        <v>0</v>
      </c>
      <c r="AA32" s="276">
        <v>0</v>
      </c>
      <c r="AB32" s="276">
        <v>0</v>
      </c>
      <c r="AC32" s="276">
        <v>0</v>
      </c>
      <c r="AD32" s="276">
        <v>0</v>
      </c>
      <c r="AE32" s="276">
        <v>0</v>
      </c>
      <c r="AF32" s="276">
        <v>0</v>
      </c>
      <c r="AG32" s="276">
        <v>0</v>
      </c>
      <c r="AH32" s="276">
        <v>0</v>
      </c>
      <c r="AI32" s="276">
        <v>0</v>
      </c>
      <c r="AJ32" s="276">
        <v>0</v>
      </c>
      <c r="AK32" s="276">
        <v>5.2272237598828694E-2</v>
      </c>
      <c r="AL32" s="276">
        <v>3.4350794895183023</v>
      </c>
      <c r="AM32" s="276">
        <v>4.1168292026923865</v>
      </c>
      <c r="AN32" s="276">
        <v>3.9484670999999989</v>
      </c>
      <c r="AO32" s="276">
        <v>4.4790150000000004</v>
      </c>
      <c r="AP32" s="276">
        <v>4.7063900000000007</v>
      </c>
      <c r="AQ32" s="276">
        <v>4.9385380000000012</v>
      </c>
      <c r="AR32" s="276">
        <v>4.0623620000000003</v>
      </c>
      <c r="AS32" s="276">
        <v>4.6747989999999993</v>
      </c>
    </row>
    <row r="33" spans="1:45">
      <c r="A33" s="274" t="s">
        <v>284</v>
      </c>
      <c r="B33" s="276">
        <v>0</v>
      </c>
      <c r="C33" s="276">
        <v>0</v>
      </c>
      <c r="D33" s="276">
        <v>0</v>
      </c>
      <c r="E33" s="276">
        <v>0</v>
      </c>
      <c r="F33" s="276">
        <v>0</v>
      </c>
      <c r="G33" s="276">
        <v>0</v>
      </c>
      <c r="H33" s="276">
        <v>0</v>
      </c>
      <c r="I33" s="276">
        <v>0</v>
      </c>
      <c r="J33" s="276">
        <v>0</v>
      </c>
      <c r="K33" s="276">
        <v>0</v>
      </c>
      <c r="L33" s="276">
        <v>0</v>
      </c>
      <c r="M33" s="276">
        <v>0</v>
      </c>
      <c r="N33" s="276">
        <v>0</v>
      </c>
      <c r="O33" s="276">
        <v>0</v>
      </c>
      <c r="P33" s="276">
        <v>0</v>
      </c>
      <c r="Q33" s="276">
        <v>0</v>
      </c>
      <c r="R33" s="276">
        <v>0</v>
      </c>
      <c r="S33" s="276">
        <v>0</v>
      </c>
      <c r="T33" s="276">
        <v>0</v>
      </c>
      <c r="U33" s="276">
        <v>0</v>
      </c>
      <c r="V33" s="276">
        <v>0</v>
      </c>
      <c r="W33" s="276">
        <v>0</v>
      </c>
      <c r="X33" s="276">
        <v>0.42203980099502486</v>
      </c>
      <c r="Y33" s="276">
        <v>0.91189054726368146</v>
      </c>
      <c r="Z33" s="276">
        <v>0.89786069651741296</v>
      </c>
      <c r="AA33" s="276">
        <v>0.8461917833071142</v>
      </c>
      <c r="AB33" s="276">
        <v>0.89526881733297281</v>
      </c>
      <c r="AC33" s="276">
        <v>0.92877086942190501</v>
      </c>
      <c r="AD33" s="276">
        <v>0.9022444820923371</v>
      </c>
      <c r="AE33" s="276">
        <v>1.0169824747952239</v>
      </c>
      <c r="AF33" s="276">
        <v>1.2112660463067124</v>
      </c>
      <c r="AG33" s="276">
        <v>0.95060606731937314</v>
      </c>
      <c r="AH33" s="276">
        <v>0.716063178212345</v>
      </c>
      <c r="AI33" s="276">
        <v>0.55928330250007852</v>
      </c>
      <c r="AJ33" s="276">
        <v>0.15912213287681751</v>
      </c>
      <c r="AK33" s="276">
        <v>0</v>
      </c>
      <c r="AL33" s="276">
        <v>0</v>
      </c>
      <c r="AM33" s="276">
        <v>0</v>
      </c>
      <c r="AN33" s="276">
        <v>0</v>
      </c>
      <c r="AO33" s="276">
        <v>0</v>
      </c>
      <c r="AP33" s="276">
        <v>0</v>
      </c>
      <c r="AQ33" s="276">
        <v>0</v>
      </c>
      <c r="AR33" s="276">
        <v>0</v>
      </c>
      <c r="AS33" s="276">
        <v>0</v>
      </c>
    </row>
    <row r="34" spans="1:45">
      <c r="A34" s="274" t="s">
        <v>285</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0</v>
      </c>
      <c r="R34" s="276">
        <v>0</v>
      </c>
      <c r="S34" s="276">
        <v>0</v>
      </c>
      <c r="T34" s="276">
        <v>0</v>
      </c>
      <c r="U34" s="276">
        <v>0</v>
      </c>
      <c r="V34" s="276">
        <v>0</v>
      </c>
      <c r="W34" s="276">
        <v>0</v>
      </c>
      <c r="X34" s="276">
        <v>0</v>
      </c>
      <c r="Y34" s="276">
        <v>0</v>
      </c>
      <c r="Z34" s="276">
        <v>0</v>
      </c>
      <c r="AA34" s="276">
        <v>0</v>
      </c>
      <c r="AB34" s="276">
        <v>0</v>
      </c>
      <c r="AC34" s="276">
        <v>0</v>
      </c>
      <c r="AD34" s="276">
        <v>7.577038640945008E-2</v>
      </c>
      <c r="AE34" s="276">
        <v>0.18040363594593908</v>
      </c>
      <c r="AF34" s="276">
        <v>0.24531267199085513</v>
      </c>
      <c r="AG34" s="276">
        <v>0.44553746176861336</v>
      </c>
      <c r="AH34" s="276">
        <v>0.36055699430648475</v>
      </c>
      <c r="AI34" s="276">
        <v>0.2195058701216229</v>
      </c>
      <c r="AJ34" s="276">
        <v>0.12116001861388595</v>
      </c>
      <c r="AK34" s="276">
        <v>9.204794242210719E-2</v>
      </c>
      <c r="AL34" s="276">
        <v>5.0029178190516319E-2</v>
      </c>
      <c r="AM34" s="276">
        <v>4.4535754673903798E-2</v>
      </c>
      <c r="AN34" s="276">
        <v>7.2504827248825066E-2</v>
      </c>
      <c r="AO34" s="276">
        <v>4.2238764441177371E-2</v>
      </c>
      <c r="AP34" s="276">
        <v>2.2624000000000002E-2</v>
      </c>
      <c r="AQ34" s="276">
        <v>4.8753999999999992E-2</v>
      </c>
      <c r="AR34" s="276">
        <v>4.9384999999999998E-2</v>
      </c>
      <c r="AS34" s="276">
        <v>3.2465000000000001E-2</v>
      </c>
    </row>
    <row r="35" spans="1:45">
      <c r="A35" s="274" t="s">
        <v>242</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0</v>
      </c>
      <c r="R35" s="276">
        <v>0</v>
      </c>
      <c r="S35" s="276">
        <v>0</v>
      </c>
      <c r="T35" s="276">
        <v>0</v>
      </c>
      <c r="U35" s="276">
        <v>0</v>
      </c>
      <c r="V35" s="276">
        <v>0</v>
      </c>
      <c r="W35" s="276">
        <v>0</v>
      </c>
      <c r="X35" s="276">
        <v>0</v>
      </c>
      <c r="Y35" s="276">
        <v>0</v>
      </c>
      <c r="Z35" s="276">
        <v>0</v>
      </c>
      <c r="AA35" s="276">
        <v>0</v>
      </c>
      <c r="AB35" s="276">
        <v>0</v>
      </c>
      <c r="AC35" s="276">
        <v>0</v>
      </c>
      <c r="AD35" s="276">
        <v>0</v>
      </c>
      <c r="AE35" s="276">
        <v>0</v>
      </c>
      <c r="AF35" s="276">
        <v>0</v>
      </c>
      <c r="AG35" s="276">
        <v>0</v>
      </c>
      <c r="AH35" s="276">
        <v>0</v>
      </c>
      <c r="AI35" s="276">
        <v>1.0117051399999998E-3</v>
      </c>
      <c r="AJ35" s="276">
        <v>1.6205281901999997E-2</v>
      </c>
      <c r="AK35" s="276">
        <v>0</v>
      </c>
      <c r="AL35" s="276">
        <v>0</v>
      </c>
      <c r="AM35" s="276">
        <v>0</v>
      </c>
      <c r="AN35" s="276">
        <v>0</v>
      </c>
      <c r="AO35" s="276">
        <v>0</v>
      </c>
      <c r="AP35" s="276">
        <v>0</v>
      </c>
      <c r="AQ35" s="276">
        <v>0</v>
      </c>
      <c r="AR35" s="276">
        <v>0</v>
      </c>
      <c r="AS35" s="276">
        <v>0</v>
      </c>
    </row>
    <row r="36" spans="1:45">
      <c r="A36" s="274" t="s">
        <v>286</v>
      </c>
      <c r="B36" s="276">
        <v>0</v>
      </c>
      <c r="C36" s="276">
        <v>0</v>
      </c>
      <c r="D36" s="276">
        <v>0</v>
      </c>
      <c r="E36" s="276">
        <v>0</v>
      </c>
      <c r="F36" s="276">
        <v>0</v>
      </c>
      <c r="G36" s="276">
        <v>0</v>
      </c>
      <c r="H36" s="276">
        <v>0</v>
      </c>
      <c r="I36" s="276">
        <v>0</v>
      </c>
      <c r="J36" s="276">
        <v>0</v>
      </c>
      <c r="K36" s="276">
        <v>0</v>
      </c>
      <c r="L36" s="276">
        <v>0</v>
      </c>
      <c r="M36" s="276">
        <v>0</v>
      </c>
      <c r="N36" s="276">
        <v>0</v>
      </c>
      <c r="O36" s="276">
        <v>0</v>
      </c>
      <c r="P36" s="276">
        <v>0</v>
      </c>
      <c r="Q36" s="276">
        <v>0</v>
      </c>
      <c r="R36" s="276">
        <v>0</v>
      </c>
      <c r="S36" s="276">
        <v>0</v>
      </c>
      <c r="T36" s="276">
        <v>-0.74109843184846269</v>
      </c>
      <c r="U36" s="276">
        <v>-0.93814641079428984</v>
      </c>
      <c r="V36" s="276">
        <v>-1.0469422181551975</v>
      </c>
      <c r="W36" s="276">
        <v>-1.8485112679868225</v>
      </c>
      <c r="X36" s="276">
        <v>-2.2730898983052708</v>
      </c>
      <c r="Y36" s="276">
        <v>-2.9603546185871155</v>
      </c>
      <c r="Z36" s="276">
        <v>-2.071719022931918</v>
      </c>
      <c r="AA36" s="276">
        <v>-1.5354395403770134</v>
      </c>
      <c r="AB36" s="276">
        <v>-1.4208842667093704</v>
      </c>
      <c r="AC36" s="276">
        <v>-0.79165732514641285</v>
      </c>
      <c r="AD36" s="276">
        <v>-0.52493765791361646</v>
      </c>
      <c r="AE36" s="276">
        <v>-0.91307002589311848</v>
      </c>
      <c r="AF36" s="276">
        <v>-0.31346318265373352</v>
      </c>
      <c r="AG36" s="276">
        <v>-0.1559872291398243</v>
      </c>
      <c r="AH36" s="276">
        <v>-0.41301253147144951</v>
      </c>
      <c r="AI36" s="276">
        <v>-7.7871254000732068E-2</v>
      </c>
      <c r="AJ36" s="276">
        <v>-1.4520581837481698E-2</v>
      </c>
      <c r="AK36" s="276">
        <v>-1.0243221815519765E-4</v>
      </c>
      <c r="AL36" s="276">
        <v>-2.2471870424597364E-5</v>
      </c>
      <c r="AM36" s="276">
        <v>-1.3761378338213762E-2</v>
      </c>
      <c r="AN36" s="276">
        <v>0</v>
      </c>
      <c r="AO36" s="276">
        <v>-4.4811872159999995E-2</v>
      </c>
      <c r="AP36" s="276">
        <v>-7.7095952734463319E-2</v>
      </c>
      <c r="AQ36" s="276">
        <v>-2.4438541928436915E-2</v>
      </c>
      <c r="AR36" s="276">
        <v>-1.1066782056074751E-5</v>
      </c>
      <c r="AS36" s="276">
        <v>0</v>
      </c>
    </row>
    <row r="37" spans="1:45">
      <c r="A37" s="272" t="s">
        <v>287</v>
      </c>
      <c r="B37" s="277">
        <v>0</v>
      </c>
      <c r="C37" s="277">
        <v>0</v>
      </c>
      <c r="D37" s="277">
        <v>0</v>
      </c>
      <c r="E37" s="277">
        <v>0</v>
      </c>
      <c r="F37" s="277">
        <v>0</v>
      </c>
      <c r="G37" s="277">
        <v>0</v>
      </c>
      <c r="H37" s="277">
        <v>0</v>
      </c>
      <c r="I37" s="277">
        <v>0</v>
      </c>
      <c r="J37" s="277">
        <v>0</v>
      </c>
      <c r="K37" s="277">
        <v>0</v>
      </c>
      <c r="L37" s="277">
        <v>0</v>
      </c>
      <c r="M37" s="277">
        <v>2.3347669458389282</v>
      </c>
      <c r="N37" s="277">
        <v>27.207661042213442</v>
      </c>
      <c r="O37" s="277">
        <v>22.869171242551129</v>
      </c>
      <c r="P37" s="277">
        <v>29.007848360335267</v>
      </c>
      <c r="Q37" s="277">
        <v>30.068372228567387</v>
      </c>
      <c r="R37" s="277">
        <v>30.336106165101494</v>
      </c>
      <c r="S37" s="277">
        <v>23.966750720393172</v>
      </c>
      <c r="T37" s="277">
        <v>31.084023868518763</v>
      </c>
      <c r="U37" s="277">
        <v>28.298915233538537</v>
      </c>
      <c r="V37" s="277">
        <v>21.951703069034501</v>
      </c>
      <c r="W37" s="277">
        <v>13.650176102764098</v>
      </c>
      <c r="X37" s="277">
        <v>8.2994792481732205</v>
      </c>
      <c r="Y37" s="277">
        <v>0.6713920818244058</v>
      </c>
      <c r="Z37" s="277">
        <v>0</v>
      </c>
      <c r="AA37" s="277">
        <v>0</v>
      </c>
      <c r="AB37" s="277">
        <v>0</v>
      </c>
      <c r="AC37" s="277">
        <v>0</v>
      </c>
      <c r="AD37" s="277">
        <v>0</v>
      </c>
      <c r="AE37" s="277">
        <v>0</v>
      </c>
      <c r="AF37" s="277">
        <v>0</v>
      </c>
      <c r="AG37" s="277">
        <v>0</v>
      </c>
      <c r="AH37" s="277">
        <v>0</v>
      </c>
      <c r="AI37" s="277">
        <v>0</v>
      </c>
      <c r="AJ37" s="277">
        <v>0</v>
      </c>
      <c r="AK37" s="277">
        <v>0</v>
      </c>
      <c r="AL37" s="277">
        <v>0</v>
      </c>
      <c r="AM37" s="277">
        <v>0</v>
      </c>
      <c r="AN37" s="277">
        <v>0</v>
      </c>
      <c r="AO37" s="277">
        <v>0</v>
      </c>
      <c r="AP37" s="277">
        <v>0</v>
      </c>
      <c r="AQ37" s="277">
        <v>0</v>
      </c>
      <c r="AR37" s="277">
        <v>0</v>
      </c>
      <c r="AS37" s="277">
        <v>0</v>
      </c>
    </row>
    <row r="38" spans="1:45" ht="15">
      <c r="A38" s="274" t="s">
        <v>308</v>
      </c>
      <c r="B38" s="277">
        <v>0</v>
      </c>
      <c r="C38" s="277">
        <v>0</v>
      </c>
      <c r="D38" s="277">
        <v>0</v>
      </c>
      <c r="E38" s="277">
        <v>0</v>
      </c>
      <c r="F38" s="277">
        <v>0</v>
      </c>
      <c r="G38" s="277">
        <v>0</v>
      </c>
      <c r="H38" s="277">
        <v>0</v>
      </c>
      <c r="I38" s="277">
        <v>0</v>
      </c>
      <c r="J38" s="277">
        <v>0</v>
      </c>
      <c r="K38" s="277">
        <v>0</v>
      </c>
      <c r="L38" s="277">
        <v>0</v>
      </c>
      <c r="M38" s="277">
        <v>2.3347669458389282</v>
      </c>
      <c r="N38" s="277">
        <v>27.207661042213442</v>
      </c>
      <c r="O38" s="277">
        <v>22.869171242551129</v>
      </c>
      <c r="P38" s="277">
        <v>29.007848360335267</v>
      </c>
      <c r="Q38" s="277">
        <v>30.068372228567387</v>
      </c>
      <c r="R38" s="277">
        <v>30.336106165101494</v>
      </c>
      <c r="S38" s="277">
        <v>23.966750720393172</v>
      </c>
      <c r="T38" s="277">
        <v>31.084023868518763</v>
      </c>
      <c r="U38" s="277">
        <v>28.298915233538537</v>
      </c>
      <c r="V38" s="277">
        <v>21.951703069034501</v>
      </c>
      <c r="W38" s="277">
        <v>13.650176102764098</v>
      </c>
      <c r="X38" s="277">
        <v>8.2994792481732205</v>
      </c>
      <c r="Y38" s="277">
        <v>0.6713920818244058</v>
      </c>
      <c r="Z38" s="277">
        <v>0</v>
      </c>
      <c r="AA38" s="277">
        <v>0</v>
      </c>
      <c r="AB38" s="277">
        <v>0</v>
      </c>
      <c r="AC38" s="277">
        <v>0</v>
      </c>
      <c r="AD38" s="277">
        <v>0</v>
      </c>
      <c r="AE38" s="277">
        <v>0</v>
      </c>
      <c r="AF38" s="277">
        <v>0</v>
      </c>
      <c r="AG38" s="277">
        <v>0</v>
      </c>
      <c r="AH38" s="277">
        <v>0</v>
      </c>
      <c r="AI38" s="277">
        <v>0</v>
      </c>
      <c r="AJ38" s="277">
        <v>0</v>
      </c>
      <c r="AK38" s="277">
        <v>0</v>
      </c>
      <c r="AL38" s="277">
        <v>0</v>
      </c>
      <c r="AM38" s="277">
        <v>0</v>
      </c>
      <c r="AN38" s="277">
        <v>0</v>
      </c>
      <c r="AO38" s="277">
        <v>0</v>
      </c>
      <c r="AP38" s="277">
        <v>0</v>
      </c>
      <c r="AQ38" s="277">
        <v>0</v>
      </c>
      <c r="AR38" s="277">
        <v>0</v>
      </c>
      <c r="AS38" s="277">
        <v>0</v>
      </c>
    </row>
    <row r="39" spans="1:45">
      <c r="A39" s="272" t="s">
        <v>61</v>
      </c>
      <c r="B39" s="273">
        <v>199.2737768283508</v>
      </c>
      <c r="C39" s="273">
        <v>215.18096460163318</v>
      </c>
      <c r="D39" s="273">
        <v>176.9836588588733</v>
      </c>
      <c r="E39" s="273">
        <v>177.85675579958192</v>
      </c>
      <c r="F39" s="273">
        <v>160.56356539828033</v>
      </c>
      <c r="G39" s="273">
        <v>182.03038655252442</v>
      </c>
      <c r="H39" s="273">
        <v>178.88010845237795</v>
      </c>
      <c r="I39" s="273">
        <v>153.34529204150451</v>
      </c>
      <c r="J39" s="273">
        <v>139.53246903055663</v>
      </c>
      <c r="K39" s="273">
        <v>141.38621636917267</v>
      </c>
      <c r="L39" s="273">
        <v>142.46088666886061</v>
      </c>
      <c r="M39" s="273">
        <v>138.79078934919312</v>
      </c>
      <c r="N39" s="273">
        <v>97.288081051783152</v>
      </c>
      <c r="O39" s="273">
        <v>136.17524715297392</v>
      </c>
      <c r="P39" s="273">
        <v>127.19133420674117</v>
      </c>
      <c r="Q39" s="273">
        <v>156.21632269849243</v>
      </c>
      <c r="R39" s="273">
        <v>169.46802965890163</v>
      </c>
      <c r="S39" s="273">
        <v>172.29555384701024</v>
      </c>
      <c r="T39" s="273">
        <v>169.07309526100087</v>
      </c>
      <c r="U39" s="273">
        <v>185.63410333766794</v>
      </c>
      <c r="V39" s="273">
        <v>208.37272261269234</v>
      </c>
      <c r="W39" s="273">
        <v>216.80244642728303</v>
      </c>
      <c r="X39" s="273">
        <v>232.68443826066462</v>
      </c>
      <c r="Y39" s="273">
        <v>239.61513520524215</v>
      </c>
      <c r="Z39" s="273">
        <v>261.94067406360347</v>
      </c>
      <c r="AA39" s="273">
        <v>275.80652362947194</v>
      </c>
      <c r="AB39" s="273">
        <v>267.4899649102482</v>
      </c>
      <c r="AC39" s="273">
        <v>270.41390980029865</v>
      </c>
      <c r="AD39" s="273">
        <v>287.15932824281748</v>
      </c>
      <c r="AE39" s="273">
        <v>304.13109595582949</v>
      </c>
      <c r="AF39" s="273">
        <v>315.45459567774373</v>
      </c>
      <c r="AG39" s="273">
        <v>308.92549985290555</v>
      </c>
      <c r="AH39" s="273">
        <v>309.39653546920005</v>
      </c>
      <c r="AI39" s="273">
        <v>323.24846233376212</v>
      </c>
      <c r="AJ39" s="273">
        <v>326.37452509221566</v>
      </c>
      <c r="AK39" s="273">
        <v>317.30780729934224</v>
      </c>
      <c r="AL39" s="273">
        <v>312.26199914832034</v>
      </c>
      <c r="AM39" s="273">
        <v>325.97383444091759</v>
      </c>
      <c r="AN39" s="273">
        <v>329.38199704699701</v>
      </c>
      <c r="AO39" s="273">
        <v>337.22639021478739</v>
      </c>
      <c r="AP39" s="273">
        <v>333.23362250854223</v>
      </c>
      <c r="AQ39" s="273">
        <v>335.52523133962234</v>
      </c>
      <c r="AR39" s="273">
        <v>353.56691415888105</v>
      </c>
      <c r="AS39" s="273">
        <v>267.48990119327163</v>
      </c>
    </row>
    <row r="40" spans="1:45">
      <c r="A40" s="278" t="s">
        <v>288</v>
      </c>
      <c r="B40" s="277">
        <v>116.10727728124999</v>
      </c>
      <c r="C40" s="277">
        <v>89.056911500000012</v>
      </c>
      <c r="D40" s="277">
        <v>90.688363062011732</v>
      </c>
      <c r="E40" s="277">
        <v>89.356495807617193</v>
      </c>
      <c r="F40" s="277">
        <v>71.907940398437503</v>
      </c>
      <c r="G40" s="277">
        <v>92.768379337890636</v>
      </c>
      <c r="H40" s="277">
        <v>90.755619890624999</v>
      </c>
      <c r="I40" s="277">
        <v>85.379502617187498</v>
      </c>
      <c r="J40" s="277">
        <v>68.491124445190437</v>
      </c>
      <c r="K40" s="277">
        <v>69.329573215820318</v>
      </c>
      <c r="L40" s="277">
        <v>71.573543223632811</v>
      </c>
      <c r="M40" s="277">
        <v>40.177680593749997</v>
      </c>
      <c r="N40" s="277">
        <v>48.651606000000001</v>
      </c>
      <c r="O40" s="277">
        <v>104.33952754785156</v>
      </c>
      <c r="P40" s="277">
        <v>112.81217388330077</v>
      </c>
      <c r="Q40" s="277">
        <v>137.87892049999999</v>
      </c>
      <c r="R40" s="277">
        <v>143.28209803125</v>
      </c>
      <c r="S40" s="277">
        <v>143.8394080913086</v>
      </c>
      <c r="T40" s="277">
        <v>141.51951609375001</v>
      </c>
      <c r="U40" s="277">
        <v>158.37991230273437</v>
      </c>
      <c r="V40" s="277">
        <v>175.83826475000001</v>
      </c>
      <c r="W40" s="277">
        <v>169.36785651562499</v>
      </c>
      <c r="X40" s="277">
        <v>165.547307875</v>
      </c>
      <c r="Y40" s="277">
        <v>168.31421009374998</v>
      </c>
      <c r="Z40" s="277">
        <v>202.50735049999997</v>
      </c>
      <c r="AA40" s="277">
        <v>198.79951643750002</v>
      </c>
      <c r="AB40" s="277">
        <v>203.29804126562502</v>
      </c>
      <c r="AC40" s="277">
        <v>191.45494115625002</v>
      </c>
      <c r="AD40" s="277">
        <v>205.28856153125</v>
      </c>
      <c r="AE40" s="277">
        <v>217.65685319921874</v>
      </c>
      <c r="AF40" s="277">
        <v>200.89439368749998</v>
      </c>
      <c r="AG40" s="277">
        <v>204.027697453125</v>
      </c>
      <c r="AH40" s="277">
        <v>208.34212314062501</v>
      </c>
      <c r="AI40" s="277">
        <v>200.16848481249997</v>
      </c>
      <c r="AJ40" s="277">
        <v>213.19651741601564</v>
      </c>
      <c r="AK40" s="277">
        <v>206.71046976562499</v>
      </c>
      <c r="AL40" s="277">
        <v>223.60231374999998</v>
      </c>
      <c r="AM40" s="277">
        <v>235.4700098125</v>
      </c>
      <c r="AN40" s="277">
        <v>241.29816249999999</v>
      </c>
      <c r="AO40" s="277">
        <v>236.13492418749996</v>
      </c>
      <c r="AP40" s="277">
        <v>225.33347249999997</v>
      </c>
      <c r="AQ40" s="277">
        <v>233.44466962500002</v>
      </c>
      <c r="AR40" s="277">
        <v>237.30389393749999</v>
      </c>
      <c r="AS40" s="277">
        <v>178.672466875</v>
      </c>
    </row>
    <row r="41" spans="1:45">
      <c r="A41" s="278" t="s">
        <v>289</v>
      </c>
      <c r="B41" s="277">
        <v>39.424044437499994</v>
      </c>
      <c r="C41" s="277">
        <v>45.168194365234385</v>
      </c>
      <c r="D41" s="277">
        <v>45.449559316406251</v>
      </c>
      <c r="E41" s="277">
        <v>33.935733931640627</v>
      </c>
      <c r="F41" s="277">
        <v>34.657217892578124</v>
      </c>
      <c r="G41" s="277">
        <v>32.014570831054691</v>
      </c>
      <c r="H41" s="277">
        <v>30.302315417968753</v>
      </c>
      <c r="I41" s="277">
        <v>20.977456485351563</v>
      </c>
      <c r="J41" s="277">
        <v>13.958375056640625</v>
      </c>
      <c r="K41" s="277">
        <v>9.8140200253906258</v>
      </c>
      <c r="L41" s="277">
        <v>8.9033607109375001</v>
      </c>
      <c r="M41" s="277">
        <v>3.4409993481445311</v>
      </c>
      <c r="N41" s="277">
        <v>0</v>
      </c>
      <c r="O41" s="277">
        <v>0.84151399999999998</v>
      </c>
      <c r="P41" s="277">
        <v>0</v>
      </c>
      <c r="Q41" s="277">
        <v>0.76977993749999996</v>
      </c>
      <c r="R41" s="277">
        <v>1.9505045000000001</v>
      </c>
      <c r="S41" s="277">
        <v>5.5622292812499996</v>
      </c>
      <c r="T41" s="277">
        <v>3.6301296249999999</v>
      </c>
      <c r="U41" s="277">
        <v>3.9397038125000003</v>
      </c>
      <c r="V41" s="277">
        <v>3.0264223437500002</v>
      </c>
      <c r="W41" s="277">
        <v>5.1178892500000002</v>
      </c>
      <c r="X41" s="277">
        <v>10.933408046875002</v>
      </c>
      <c r="Y41" s="277">
        <v>13.393521906250001</v>
      </c>
      <c r="Z41" s="277">
        <v>16.540230718750003</v>
      </c>
      <c r="AA41" s="277">
        <v>11.843760562499998</v>
      </c>
      <c r="AB41" s="277">
        <v>9.8421768188476566</v>
      </c>
      <c r="AC41" s="277">
        <v>19.471645352294921</v>
      </c>
      <c r="AD41" s="277">
        <v>20.051519875</v>
      </c>
      <c r="AE41" s="277">
        <v>17.655926328124998</v>
      </c>
      <c r="AF41" s="277">
        <v>16.119905962890623</v>
      </c>
      <c r="AG41" s="277">
        <v>14.691077601562499</v>
      </c>
      <c r="AH41" s="277">
        <v>7.48554346484375</v>
      </c>
      <c r="AI41" s="277">
        <v>11.88820528125</v>
      </c>
      <c r="AJ41" s="277">
        <v>11.0310060546875</v>
      </c>
      <c r="AK41" s="277">
        <v>11.563468054687499</v>
      </c>
      <c r="AL41" s="277">
        <v>9.0515975156249997</v>
      </c>
      <c r="AM41" s="277">
        <v>4.5847847812499998</v>
      </c>
      <c r="AN41" s="277">
        <v>6.4058163749999997</v>
      </c>
      <c r="AO41" s="277">
        <v>6.90996294921875</v>
      </c>
      <c r="AP41" s="277">
        <v>9.1065519393310552</v>
      </c>
      <c r="AQ41" s="277">
        <v>9.6582628320312516</v>
      </c>
      <c r="AR41" s="277">
        <v>7.8823934882812496</v>
      </c>
      <c r="AS41" s="277">
        <v>6.1735870556640622</v>
      </c>
    </row>
    <row r="42" spans="1:45">
      <c r="A42" s="278" t="s">
        <v>95</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0.54274377537335283</v>
      </c>
      <c r="AF42" s="277">
        <v>0.39209709736456805</v>
      </c>
      <c r="AG42" s="277">
        <v>0.57273794390922406</v>
      </c>
      <c r="AH42" s="277">
        <v>1.9077597619399707</v>
      </c>
      <c r="AI42" s="277">
        <v>4.1323980357284045</v>
      </c>
      <c r="AJ42" s="277">
        <v>4.9877212812774534</v>
      </c>
      <c r="AK42" s="277">
        <v>4.6479022987701315</v>
      </c>
      <c r="AL42" s="277">
        <v>0.49110015748169833</v>
      </c>
      <c r="AM42" s="277">
        <v>0.29857959367862369</v>
      </c>
      <c r="AN42" s="277">
        <v>0.89034409986090779</v>
      </c>
      <c r="AO42" s="277">
        <v>0</v>
      </c>
      <c r="AP42" s="277">
        <v>9.1029102104685219E-2</v>
      </c>
      <c r="AQ42" s="277">
        <v>0.37271439298682285</v>
      </c>
      <c r="AR42" s="277">
        <v>1.1983657314385066</v>
      </c>
      <c r="AS42" s="277">
        <v>0.83711954884333817</v>
      </c>
    </row>
    <row r="43" spans="1:45">
      <c r="A43" s="278" t="s">
        <v>160</v>
      </c>
      <c r="B43" s="277">
        <v>17.560807746124265</v>
      </c>
      <c r="C43" s="277">
        <v>33.091294317836763</v>
      </c>
      <c r="D43" s="277">
        <v>12.761869310455323</v>
      </c>
      <c r="E43" s="277">
        <v>20.055269410324094</v>
      </c>
      <c r="F43" s="277">
        <v>20.177727407264712</v>
      </c>
      <c r="G43" s="277">
        <v>19.315629668579099</v>
      </c>
      <c r="H43" s="277">
        <v>20.06819946472168</v>
      </c>
      <c r="I43" s="277">
        <v>17.697091752090454</v>
      </c>
      <c r="J43" s="277">
        <v>19.044365668334962</v>
      </c>
      <c r="K43" s="277">
        <v>25.141657907600397</v>
      </c>
      <c r="L43" s="277">
        <v>21.694554483509066</v>
      </c>
      <c r="M43" s="277">
        <v>38.779115013275153</v>
      </c>
      <c r="N43" s="277">
        <v>5.2165219097518918</v>
      </c>
      <c r="O43" s="277">
        <v>22.417741356697086</v>
      </c>
      <c r="P43" s="277">
        <v>10.367806208515169</v>
      </c>
      <c r="Q43" s="277">
        <v>12.801556083259584</v>
      </c>
      <c r="R43" s="277">
        <v>13.281370675031036</v>
      </c>
      <c r="S43" s="277">
        <v>14.12182891739883</v>
      </c>
      <c r="T43" s="277">
        <v>10.59381282422556</v>
      </c>
      <c r="U43" s="277">
        <v>14.935805252687262</v>
      </c>
      <c r="V43" s="277">
        <v>18.66605748976956</v>
      </c>
      <c r="W43" s="277">
        <v>25.405336828479633</v>
      </c>
      <c r="X43" s="277">
        <v>30.701095137523033</v>
      </c>
      <c r="Y43" s="277">
        <v>32.031492536253438</v>
      </c>
      <c r="Z43" s="277">
        <v>28.215232833457229</v>
      </c>
      <c r="AA43" s="277">
        <v>42.130933037322507</v>
      </c>
      <c r="AB43" s="277">
        <v>35.024196928412536</v>
      </c>
      <c r="AC43" s="277">
        <v>36.609211345489072</v>
      </c>
      <c r="AD43" s="277">
        <v>37.57437808284169</v>
      </c>
      <c r="AE43" s="277">
        <v>36.511200612541884</v>
      </c>
      <c r="AF43" s="277">
        <v>41.069319039898829</v>
      </c>
      <c r="AG43" s="277">
        <v>39.489828771262822</v>
      </c>
      <c r="AH43" s="277">
        <v>40.900992161602048</v>
      </c>
      <c r="AI43" s="277">
        <v>47.988478017984363</v>
      </c>
      <c r="AJ43" s="277">
        <v>40.232856494199865</v>
      </c>
      <c r="AK43" s="277">
        <v>47.160850434728445</v>
      </c>
      <c r="AL43" s="277">
        <v>42.919489148512938</v>
      </c>
      <c r="AM43" s="277">
        <v>45.054489609454791</v>
      </c>
      <c r="AN43" s="277">
        <v>51.683900767966293</v>
      </c>
      <c r="AO43" s="277">
        <v>52.630007611706674</v>
      </c>
      <c r="AP43" s="277">
        <v>50.735586400912098</v>
      </c>
      <c r="AQ43" s="277">
        <v>48.560672144569317</v>
      </c>
      <c r="AR43" s="277">
        <v>44.140039208690546</v>
      </c>
      <c r="AS43" s="277">
        <v>35.234106067803985</v>
      </c>
    </row>
    <row r="44" spans="1:45" ht="15">
      <c r="A44" s="279" t="s">
        <v>309</v>
      </c>
      <c r="B44" s="277">
        <v>2.5436053962707521E-2</v>
      </c>
      <c r="C44" s="277">
        <v>0.74435655332565309</v>
      </c>
      <c r="D44" s="277">
        <v>0</v>
      </c>
      <c r="E44" s="277">
        <v>0</v>
      </c>
      <c r="F44" s="277">
        <v>0</v>
      </c>
      <c r="G44" s="277">
        <v>3.9702770576477052E-2</v>
      </c>
      <c r="H44" s="277">
        <v>0</v>
      </c>
      <c r="I44" s="277">
        <v>0</v>
      </c>
      <c r="J44" s="277">
        <v>0</v>
      </c>
      <c r="K44" s="277">
        <v>0.20996477016448978</v>
      </c>
      <c r="L44" s="277">
        <v>0.42598350889205933</v>
      </c>
      <c r="M44" s="277">
        <v>1.9687130327224731</v>
      </c>
      <c r="N44" s="277">
        <v>0</v>
      </c>
      <c r="O44" s="277">
        <v>0</v>
      </c>
      <c r="P44" s="277">
        <v>3.8013290977478029E-3</v>
      </c>
      <c r="Q44" s="277">
        <v>0</v>
      </c>
      <c r="R44" s="277">
        <v>1.3734171680955012</v>
      </c>
      <c r="S44" s="277">
        <v>1.3688978358647397</v>
      </c>
      <c r="T44" s="277">
        <v>0.38330762842911731</v>
      </c>
      <c r="U44" s="277">
        <v>0.54213492717639988</v>
      </c>
      <c r="V44" s="277">
        <v>1.1022516763116637</v>
      </c>
      <c r="W44" s="277">
        <v>7.5031804061211389</v>
      </c>
      <c r="X44" s="277">
        <v>20.627815099114343</v>
      </c>
      <c r="Y44" s="277">
        <v>21.869466433304584</v>
      </c>
      <c r="Z44" s="277">
        <v>21.768578327905715</v>
      </c>
      <c r="AA44" s="277">
        <v>31.700429814980957</v>
      </c>
      <c r="AB44" s="277">
        <v>27.890886117142784</v>
      </c>
      <c r="AC44" s="277">
        <v>30.216880375812291</v>
      </c>
      <c r="AD44" s="277">
        <v>30.592858962316996</v>
      </c>
      <c r="AE44" s="277">
        <v>27.603760785411353</v>
      </c>
      <c r="AF44" s="277">
        <v>29.822806966724375</v>
      </c>
      <c r="AG44" s="277">
        <v>28.34675476126295</v>
      </c>
      <c r="AH44" s="277">
        <v>29.778621257557518</v>
      </c>
      <c r="AI44" s="277">
        <v>36.149409782477427</v>
      </c>
      <c r="AJ44" s="277">
        <v>30.366521061952596</v>
      </c>
      <c r="AK44" s="277">
        <v>37.849711943720308</v>
      </c>
      <c r="AL44" s="277">
        <v>34.45166777363896</v>
      </c>
      <c r="AM44" s="277">
        <v>34.209136192770565</v>
      </c>
      <c r="AN44" s="277">
        <v>39.045288506924692</v>
      </c>
      <c r="AO44" s="277">
        <v>39.503531789941931</v>
      </c>
      <c r="AP44" s="277">
        <v>37.812894216246775</v>
      </c>
      <c r="AQ44" s="277">
        <v>35.999764655124252</v>
      </c>
      <c r="AR44" s="277">
        <v>32.838812882925325</v>
      </c>
      <c r="AS44" s="277">
        <v>26.116990381848932</v>
      </c>
    </row>
    <row r="45" spans="1:45" ht="15">
      <c r="A45" s="279" t="s">
        <v>310</v>
      </c>
      <c r="B45" s="277">
        <v>17.535371692161558</v>
      </c>
      <c r="C45" s="277">
        <v>32.346937764511111</v>
      </c>
      <c r="D45" s="277">
        <v>12.761869310455323</v>
      </c>
      <c r="E45" s="277">
        <v>20.055269410324094</v>
      </c>
      <c r="F45" s="277">
        <v>20.177727407264712</v>
      </c>
      <c r="G45" s="277">
        <v>19.275926898002623</v>
      </c>
      <c r="H45" s="277">
        <v>20.06819946472168</v>
      </c>
      <c r="I45" s="277">
        <v>17.697091752090454</v>
      </c>
      <c r="J45" s="277">
        <v>19.044365668334962</v>
      </c>
      <c r="K45" s="277">
        <v>24.931693137435907</v>
      </c>
      <c r="L45" s="277">
        <v>21.268570974617006</v>
      </c>
      <c r="M45" s="277">
        <v>36.810401980552676</v>
      </c>
      <c r="N45" s="277">
        <v>5.2165219097518918</v>
      </c>
      <c r="O45" s="277">
        <v>22.417741356697086</v>
      </c>
      <c r="P45" s="277">
        <v>10.364004879417422</v>
      </c>
      <c r="Q45" s="277">
        <v>12.801556083259584</v>
      </c>
      <c r="R45" s="277">
        <v>11.907953506935534</v>
      </c>
      <c r="S45" s="277">
        <v>12.75293108153409</v>
      </c>
      <c r="T45" s="277">
        <v>10.210505195796443</v>
      </c>
      <c r="U45" s="277">
        <v>14.393670325510861</v>
      </c>
      <c r="V45" s="277">
        <v>17.563805813457897</v>
      </c>
      <c r="W45" s="277">
        <v>17.902156422358495</v>
      </c>
      <c r="X45" s="277">
        <v>10.073280038408692</v>
      </c>
      <c r="Y45" s="277">
        <v>10.162026102948857</v>
      </c>
      <c r="Z45" s="277">
        <v>6.4466545055515123</v>
      </c>
      <c r="AA45" s="277">
        <v>10.430503222341546</v>
      </c>
      <c r="AB45" s="277">
        <v>7.1333108112697552</v>
      </c>
      <c r="AC45" s="277">
        <v>6.3923309696767827</v>
      </c>
      <c r="AD45" s="277">
        <v>6.9815191205246947</v>
      </c>
      <c r="AE45" s="277">
        <v>8.9074398271305277</v>
      </c>
      <c r="AF45" s="277">
        <v>11.246512073174458</v>
      </c>
      <c r="AG45" s="277">
        <v>11.143074009999873</v>
      </c>
      <c r="AH45" s="277">
        <v>11.122370904044526</v>
      </c>
      <c r="AI45" s="277">
        <v>11.839068235506939</v>
      </c>
      <c r="AJ45" s="277">
        <v>9.8663354322472721</v>
      </c>
      <c r="AK45" s="277">
        <v>9.311138491008137</v>
      </c>
      <c r="AL45" s="277">
        <v>8.4678213748739815</v>
      </c>
      <c r="AM45" s="277">
        <v>10.845353416684224</v>
      </c>
      <c r="AN45" s="277">
        <v>12.638612261041605</v>
      </c>
      <c r="AO45" s="277">
        <v>13.126475821764746</v>
      </c>
      <c r="AP45" s="277">
        <v>12.922692184665323</v>
      </c>
      <c r="AQ45" s="277">
        <v>12.560907489445064</v>
      </c>
      <c r="AR45" s="277">
        <v>11.301226325765221</v>
      </c>
      <c r="AS45" s="277">
        <v>9.1171156859550528</v>
      </c>
    </row>
    <row r="46" spans="1:45">
      <c r="A46" s="278" t="s">
        <v>161</v>
      </c>
      <c r="B46" s="277">
        <v>13.20003036</v>
      </c>
      <c r="C46" s="277">
        <v>20.517379519999995</v>
      </c>
      <c r="D46" s="277">
        <v>15.01794162</v>
      </c>
      <c r="E46" s="277">
        <v>19.841381560000002</v>
      </c>
      <c r="F46" s="277">
        <v>17.562796679999998</v>
      </c>
      <c r="G46" s="277">
        <v>18.366113259999999</v>
      </c>
      <c r="H46" s="277">
        <v>16.802517379999998</v>
      </c>
      <c r="I46" s="277">
        <v>12.064738179999999</v>
      </c>
      <c r="J46" s="277">
        <v>19.892143479999998</v>
      </c>
      <c r="K46" s="277">
        <v>19.34153298</v>
      </c>
      <c r="L46" s="277">
        <v>20.353322879999997</v>
      </c>
      <c r="M46" s="277">
        <v>31.567660959999998</v>
      </c>
      <c r="N46" s="277">
        <v>20.43056928</v>
      </c>
      <c r="O46" s="277">
        <v>2.5351532799999994</v>
      </c>
      <c r="P46" s="277">
        <v>0.23192311999999995</v>
      </c>
      <c r="Q46" s="277">
        <v>8.1844399999999994E-3</v>
      </c>
      <c r="R46" s="277">
        <v>0.42933944469799135</v>
      </c>
      <c r="S46" s="277">
        <v>0.18138023722878771</v>
      </c>
      <c r="T46" s="277">
        <v>1.528744141722006</v>
      </c>
      <c r="U46" s="277">
        <v>1.5185731721535679E-2</v>
      </c>
      <c r="V46" s="277">
        <v>1.8168188274942951</v>
      </c>
      <c r="W46" s="277">
        <v>3.8500049569219197</v>
      </c>
      <c r="X46" s="277">
        <v>11.654276636199789</v>
      </c>
      <c r="Y46" s="277">
        <v>12.129287856584616</v>
      </c>
      <c r="Z46" s="277">
        <v>2.7025732850918285</v>
      </c>
      <c r="AA46" s="277">
        <v>10.730745302700525</v>
      </c>
      <c r="AB46" s="277">
        <v>6.7798258732991084</v>
      </c>
      <c r="AC46" s="277">
        <v>10.863932308234862</v>
      </c>
      <c r="AD46" s="277">
        <v>12.103212017909748</v>
      </c>
      <c r="AE46" s="277">
        <v>15.139408873261679</v>
      </c>
      <c r="AF46" s="277">
        <v>35.91419692178313</v>
      </c>
      <c r="AG46" s="277">
        <v>32.453677130754009</v>
      </c>
      <c r="AH46" s="277">
        <v>34.287917605621615</v>
      </c>
      <c r="AI46" s="277">
        <v>40.412270880921788</v>
      </c>
      <c r="AJ46" s="277">
        <v>37.815153034983226</v>
      </c>
      <c r="AK46" s="277">
        <v>32.419502712152521</v>
      </c>
      <c r="AL46" s="277">
        <v>26.044536209851195</v>
      </c>
      <c r="AM46" s="277">
        <v>32.214523525790732</v>
      </c>
      <c r="AN46" s="277">
        <v>21.570310179255031</v>
      </c>
      <c r="AO46" s="277">
        <v>29.215016312646046</v>
      </c>
      <c r="AP46" s="277">
        <v>34.960625097616543</v>
      </c>
      <c r="AQ46" s="277">
        <v>33.495105422206237</v>
      </c>
      <c r="AR46" s="277">
        <v>47.318765549621773</v>
      </c>
      <c r="AS46" s="277">
        <v>32.532678079910283</v>
      </c>
    </row>
    <row r="47" spans="1:45">
      <c r="A47" s="278" t="s">
        <v>162</v>
      </c>
      <c r="B47" s="277">
        <v>0.2036506796875</v>
      </c>
      <c r="C47" s="277">
        <v>5.4058328815307615</v>
      </c>
      <c r="D47" s="277">
        <v>0</v>
      </c>
      <c r="E47" s="277">
        <v>0</v>
      </c>
      <c r="F47" s="277">
        <v>0</v>
      </c>
      <c r="G47" s="277">
        <v>0</v>
      </c>
      <c r="H47" s="277">
        <v>3.3834039062500001E-2</v>
      </c>
      <c r="I47" s="277">
        <v>2.7516496093749999E-2</v>
      </c>
      <c r="J47" s="277">
        <v>1.5273391503906251</v>
      </c>
      <c r="K47" s="277">
        <v>1.5798746718750001</v>
      </c>
      <c r="L47" s="277">
        <v>2.1705698007812502</v>
      </c>
      <c r="M47" s="277">
        <v>3.6022362724609374</v>
      </c>
      <c r="N47" s="277">
        <v>3.5349653320312502</v>
      </c>
      <c r="O47" s="277">
        <v>0</v>
      </c>
      <c r="P47" s="277">
        <v>0.50197534765624996</v>
      </c>
      <c r="Q47" s="277">
        <v>0.24259410937499998</v>
      </c>
      <c r="R47" s="277">
        <v>0</v>
      </c>
      <c r="S47" s="277">
        <v>0.39037140625</v>
      </c>
      <c r="T47" s="277">
        <v>2.280569896484375</v>
      </c>
      <c r="U47" s="277">
        <v>0.13216861523437501</v>
      </c>
      <c r="V47" s="277">
        <v>4.115201953125E-2</v>
      </c>
      <c r="W47" s="277">
        <v>0.10239976611328126</v>
      </c>
      <c r="X47" s="277">
        <v>0.82092551171875006</v>
      </c>
      <c r="Y47" s="277">
        <v>0</v>
      </c>
      <c r="Z47" s="277">
        <v>0</v>
      </c>
      <c r="AA47" s="277">
        <v>0</v>
      </c>
      <c r="AB47" s="277">
        <v>0</v>
      </c>
      <c r="AC47" s="277">
        <v>0</v>
      </c>
      <c r="AD47" s="277">
        <v>0</v>
      </c>
      <c r="AE47" s="277">
        <v>1.1696000703125</v>
      </c>
      <c r="AF47" s="277">
        <v>0</v>
      </c>
      <c r="AG47" s="277">
        <v>0</v>
      </c>
      <c r="AH47" s="277">
        <v>0</v>
      </c>
      <c r="AI47" s="277">
        <v>1.3426912109375E-2</v>
      </c>
      <c r="AJ47" s="277">
        <v>0.34349159374999999</v>
      </c>
      <c r="AK47" s="277">
        <v>7.9112001953125007E-3</v>
      </c>
      <c r="AL47" s="277">
        <v>0</v>
      </c>
      <c r="AM47" s="277">
        <v>0</v>
      </c>
      <c r="AN47" s="277">
        <v>0.9027008125</v>
      </c>
      <c r="AO47" s="277">
        <v>0</v>
      </c>
      <c r="AP47" s="277">
        <v>0.27485881249999999</v>
      </c>
      <c r="AQ47" s="277">
        <v>0</v>
      </c>
      <c r="AR47" s="277">
        <v>0</v>
      </c>
      <c r="AS47" s="277">
        <v>0</v>
      </c>
    </row>
    <row r="48" spans="1:45">
      <c r="A48" s="278" t="s">
        <v>290</v>
      </c>
      <c r="B48" s="277">
        <v>12.003146689999999</v>
      </c>
      <c r="C48" s="277">
        <v>20.549636809999999</v>
      </c>
      <c r="D48" s="277">
        <v>13.065925549999999</v>
      </c>
      <c r="E48" s="277">
        <v>14.667875089999999</v>
      </c>
      <c r="F48" s="277">
        <v>16.154597020000001</v>
      </c>
      <c r="G48" s="277">
        <v>17.81846208</v>
      </c>
      <c r="H48" s="277">
        <v>17.67475026</v>
      </c>
      <c r="I48" s="277">
        <v>14.209888959999997</v>
      </c>
      <c r="J48" s="277">
        <v>13.729899229999999</v>
      </c>
      <c r="K48" s="277">
        <v>13.21557112</v>
      </c>
      <c r="L48" s="277">
        <v>15.57213157</v>
      </c>
      <c r="M48" s="277">
        <v>17.26812031</v>
      </c>
      <c r="N48" s="277">
        <v>17.649389530000001</v>
      </c>
      <c r="O48" s="277">
        <v>4.2143015199999994</v>
      </c>
      <c r="P48" s="277">
        <v>1.0117612199999999</v>
      </c>
      <c r="Q48" s="277">
        <v>1.8176579599999998</v>
      </c>
      <c r="R48" s="277">
        <v>1.8286145458025489</v>
      </c>
      <c r="S48" s="277">
        <v>0.82312691357401457</v>
      </c>
      <c r="T48" s="277">
        <v>2.1530175921724641</v>
      </c>
      <c r="U48" s="277">
        <v>0.97832748858168794</v>
      </c>
      <c r="V48" s="277">
        <v>1.0774797868415882</v>
      </c>
      <c r="W48" s="277">
        <v>3.8644415099845388</v>
      </c>
      <c r="X48" s="277">
        <v>5.1438417409091013</v>
      </c>
      <c r="Y48" s="277">
        <v>5.7077814985002995</v>
      </c>
      <c r="Z48" s="277">
        <v>4.7230504512800504</v>
      </c>
      <c r="AA48" s="277">
        <v>5.3739349184161993</v>
      </c>
      <c r="AB48" s="277">
        <v>5.4953144400184719</v>
      </c>
      <c r="AC48" s="277">
        <v>6.185544404326226</v>
      </c>
      <c r="AD48" s="277">
        <v>5.7654750622931541</v>
      </c>
      <c r="AE48" s="277">
        <v>8.8813160951652605</v>
      </c>
      <c r="AF48" s="277">
        <v>13.762979921919921</v>
      </c>
      <c r="AG48" s="277">
        <v>10.608907738119605</v>
      </c>
      <c r="AH48" s="277">
        <v>9.7020791652561531</v>
      </c>
      <c r="AI48" s="277">
        <v>11.853919335162759</v>
      </c>
      <c r="AJ48" s="277">
        <v>11.488784576676943</v>
      </c>
      <c r="AK48" s="277">
        <v>8.8720483156051664</v>
      </c>
      <c r="AL48" s="277">
        <v>2.7197483399941373</v>
      </c>
      <c r="AM48" s="277">
        <v>1.2130336338684109</v>
      </c>
      <c r="AN48" s="277">
        <v>1.21860622354763</v>
      </c>
      <c r="AO48" s="277">
        <v>3.7830992787159277</v>
      </c>
      <c r="AP48" s="277">
        <v>6.9659827498278943</v>
      </c>
      <c r="AQ48" s="277">
        <v>3.17891328220372</v>
      </c>
      <c r="AR48" s="277">
        <v>9.8276402433489078</v>
      </c>
      <c r="AS48" s="277">
        <v>10.295847566049956</v>
      </c>
    </row>
    <row r="49" spans="1:45">
      <c r="A49" s="279" t="s">
        <v>291</v>
      </c>
      <c r="B49" s="277">
        <v>9.03412799</v>
      </c>
      <c r="C49" s="277">
        <v>16.742955009999999</v>
      </c>
      <c r="D49" s="277">
        <v>10.74740675</v>
      </c>
      <c r="E49" s="277">
        <v>11.12216909</v>
      </c>
      <c r="F49" s="277">
        <v>13.483283119999999</v>
      </c>
      <c r="G49" s="277">
        <v>15.007372279999998</v>
      </c>
      <c r="H49" s="277">
        <v>14.51186246</v>
      </c>
      <c r="I49" s="277">
        <v>13.312270559999998</v>
      </c>
      <c r="J49" s="277">
        <v>12.31814413</v>
      </c>
      <c r="K49" s="277">
        <v>11.80237062</v>
      </c>
      <c r="L49" s="277">
        <v>14.170718369999999</v>
      </c>
      <c r="M49" s="277">
        <v>15.839667409999999</v>
      </c>
      <c r="N49" s="277">
        <v>16.771518929999999</v>
      </c>
      <c r="O49" s="277">
        <v>3.4325856199999998</v>
      </c>
      <c r="P49" s="277">
        <v>0.33182372000000004</v>
      </c>
      <c r="Q49" s="277">
        <v>0.8837194599999999</v>
      </c>
      <c r="R49" s="277">
        <v>1.042583145802549</v>
      </c>
      <c r="S49" s="277">
        <v>0.14068251357401451</v>
      </c>
      <c r="T49" s="277">
        <v>1.4467339921724645</v>
      </c>
      <c r="U49" s="277">
        <v>6.0643188581688018E-2</v>
      </c>
      <c r="V49" s="277">
        <v>0.28894148684158838</v>
      </c>
      <c r="W49" s="277">
        <v>3.1150662099845388</v>
      </c>
      <c r="X49" s="277">
        <v>4.3524244409091022</v>
      </c>
      <c r="Y49" s="277">
        <v>4.8729364985002999</v>
      </c>
      <c r="Z49" s="277">
        <v>3.9395732512800503</v>
      </c>
      <c r="AA49" s="277">
        <v>4.6647660184161994</v>
      </c>
      <c r="AB49" s="277">
        <v>4.692065840018472</v>
      </c>
      <c r="AC49" s="277">
        <v>5.4378260043262259</v>
      </c>
      <c r="AD49" s="277">
        <v>5.1361958622931541</v>
      </c>
      <c r="AE49" s="277">
        <v>8.2785248951652601</v>
      </c>
      <c r="AF49" s="277">
        <v>13.06521032191992</v>
      </c>
      <c r="AG49" s="277">
        <v>9.9438697381196057</v>
      </c>
      <c r="AH49" s="277">
        <v>9.0073840652561525</v>
      </c>
      <c r="AI49" s="277">
        <v>11.230269735162759</v>
      </c>
      <c r="AJ49" s="277">
        <v>10.880317376676944</v>
      </c>
      <c r="AK49" s="277">
        <v>8.271443795124819</v>
      </c>
      <c r="AL49" s="277">
        <v>2.1674839503823211</v>
      </c>
      <c r="AM49" s="277">
        <v>0.66329411271362571</v>
      </c>
      <c r="AN49" s="277">
        <v>0.69168422354763004</v>
      </c>
      <c r="AO49" s="277">
        <v>3.2943010787159279</v>
      </c>
      <c r="AP49" s="277">
        <v>6.494969349827894</v>
      </c>
      <c r="AQ49" s="277">
        <v>2.7960197822037203</v>
      </c>
      <c r="AR49" s="277">
        <v>9.3911558433489084</v>
      </c>
      <c r="AS49" s="277">
        <v>10.008358166049955</v>
      </c>
    </row>
    <row r="50" spans="1:45">
      <c r="A50" s="279" t="s">
        <v>292</v>
      </c>
      <c r="B50" s="277">
        <v>1.5008762999999998</v>
      </c>
      <c r="C50" s="277">
        <v>1.9034465999999999</v>
      </c>
      <c r="D50" s="277">
        <v>1.1633907999999999</v>
      </c>
      <c r="E50" s="277">
        <v>1.7998595999999998</v>
      </c>
      <c r="F50" s="277">
        <v>1.5300130999999999</v>
      </c>
      <c r="G50" s="277">
        <v>1.3237378</v>
      </c>
      <c r="H50" s="277">
        <v>1.7647629999999999</v>
      </c>
      <c r="I50" s="277">
        <v>0.3492632</v>
      </c>
      <c r="J50" s="277">
        <v>0.81389109999999998</v>
      </c>
      <c r="K50" s="277">
        <v>0.73622450000000006</v>
      </c>
      <c r="L50" s="277">
        <v>0.70931079999999991</v>
      </c>
      <c r="M50" s="277">
        <v>0.87452970000000008</v>
      </c>
      <c r="N50" s="277">
        <v>0.60629140000000004</v>
      </c>
      <c r="O50" s="277">
        <v>0.7348055</v>
      </c>
      <c r="P50" s="277">
        <v>0.67993749999999997</v>
      </c>
      <c r="Q50" s="277">
        <v>0.93393849999999989</v>
      </c>
      <c r="R50" s="277">
        <v>0.78603139999999994</v>
      </c>
      <c r="S50" s="277">
        <v>0.68244440000000006</v>
      </c>
      <c r="T50" s="277">
        <v>0.7062835999999999</v>
      </c>
      <c r="U50" s="277">
        <v>0.87954349999999992</v>
      </c>
      <c r="V50" s="277">
        <v>0.78853829999999991</v>
      </c>
      <c r="W50" s="277">
        <v>0.74700889999999998</v>
      </c>
      <c r="X50" s="277">
        <v>0.79109249999999998</v>
      </c>
      <c r="Y50" s="277">
        <v>0.83484499999999995</v>
      </c>
      <c r="Z50" s="277">
        <v>0.78347719999999998</v>
      </c>
      <c r="AA50" s="277">
        <v>0.70916889999999999</v>
      </c>
      <c r="AB50" s="277">
        <v>0.80324859999999998</v>
      </c>
      <c r="AC50" s="277">
        <v>0.74771840000000001</v>
      </c>
      <c r="AD50" s="277">
        <v>0.62927919999999993</v>
      </c>
      <c r="AE50" s="277">
        <v>0.60279119999999997</v>
      </c>
      <c r="AF50" s="277">
        <v>0.69776959999999999</v>
      </c>
      <c r="AG50" s="277">
        <v>0.66503800000000002</v>
      </c>
      <c r="AH50" s="277">
        <v>0.69469510000000001</v>
      </c>
      <c r="AI50" s="277">
        <v>0.62360320000000002</v>
      </c>
      <c r="AJ50" s="277">
        <v>0.60846719999999999</v>
      </c>
      <c r="AK50" s="277">
        <v>0.60060452048034663</v>
      </c>
      <c r="AL50" s="277">
        <v>0.55226438961181634</v>
      </c>
      <c r="AM50" s="277">
        <v>0.54973952115478508</v>
      </c>
      <c r="AN50" s="277">
        <v>0.526922</v>
      </c>
      <c r="AO50" s="277">
        <v>0.48879819999999996</v>
      </c>
      <c r="AP50" s="277">
        <v>0.47101339999999997</v>
      </c>
      <c r="AQ50" s="277">
        <v>0.38289349999999994</v>
      </c>
      <c r="AR50" s="277">
        <v>0.43648439999999999</v>
      </c>
      <c r="AS50" s="277">
        <v>0.28748939999999995</v>
      </c>
    </row>
    <row r="51" spans="1:45">
      <c r="A51" s="279" t="s">
        <v>293</v>
      </c>
      <c r="B51" s="277">
        <v>1.4681423999999996</v>
      </c>
      <c r="C51" s="277">
        <v>1.9032351999999999</v>
      </c>
      <c r="D51" s="277">
        <v>1.1551279999999999</v>
      </c>
      <c r="E51" s="277">
        <v>1.7458463999999998</v>
      </c>
      <c r="F51" s="277">
        <v>1.1413008</v>
      </c>
      <c r="G51" s="277">
        <v>1.4873519999999998</v>
      </c>
      <c r="H51" s="277">
        <v>1.3981247999999999</v>
      </c>
      <c r="I51" s="277">
        <v>0.54835519999999993</v>
      </c>
      <c r="J51" s="277">
        <v>0.59786399999999995</v>
      </c>
      <c r="K51" s="277">
        <v>0.67697599999999991</v>
      </c>
      <c r="L51" s="277">
        <v>0.69210240000000001</v>
      </c>
      <c r="M51" s="277">
        <v>0.55392319999999995</v>
      </c>
      <c r="N51" s="277">
        <v>0.27157919999999997</v>
      </c>
      <c r="O51" s="277">
        <v>4.6910399999999998E-2</v>
      </c>
      <c r="P51" s="277">
        <v>0</v>
      </c>
      <c r="Q51" s="277">
        <v>0</v>
      </c>
      <c r="R51" s="277">
        <v>0</v>
      </c>
      <c r="S51" s="277">
        <v>0</v>
      </c>
      <c r="T51" s="277">
        <v>0</v>
      </c>
      <c r="U51" s="277">
        <v>3.8140799999999996E-2</v>
      </c>
      <c r="V51" s="277">
        <v>0</v>
      </c>
      <c r="W51" s="277">
        <v>2.3663999999999998E-3</v>
      </c>
      <c r="X51" s="277">
        <v>3.2479999999999998E-4</v>
      </c>
      <c r="Y51" s="277">
        <v>0</v>
      </c>
      <c r="Z51" s="277">
        <v>0</v>
      </c>
      <c r="AA51" s="277">
        <v>0</v>
      </c>
      <c r="AB51" s="277">
        <v>0</v>
      </c>
      <c r="AC51" s="277">
        <v>0</v>
      </c>
      <c r="AD51" s="277">
        <v>0</v>
      </c>
      <c r="AE51" s="277">
        <v>0</v>
      </c>
      <c r="AF51" s="277">
        <v>0</v>
      </c>
      <c r="AG51" s="277">
        <v>0</v>
      </c>
      <c r="AH51" s="277">
        <v>0</v>
      </c>
      <c r="AI51" s="277">
        <v>4.6399999999999996E-5</v>
      </c>
      <c r="AJ51" s="277">
        <v>0</v>
      </c>
      <c r="AK51" s="277">
        <v>0</v>
      </c>
      <c r="AL51" s="277">
        <v>0</v>
      </c>
      <c r="AM51" s="277">
        <v>0</v>
      </c>
      <c r="AN51" s="277">
        <v>0</v>
      </c>
      <c r="AO51" s="277">
        <v>0</v>
      </c>
      <c r="AP51" s="277">
        <v>0</v>
      </c>
      <c r="AQ51" s="277">
        <v>0</v>
      </c>
      <c r="AR51" s="277">
        <v>0</v>
      </c>
      <c r="AS51" s="277">
        <v>0</v>
      </c>
    </row>
    <row r="52" spans="1:45" ht="15">
      <c r="A52" s="278" t="s">
        <v>311</v>
      </c>
      <c r="B52" s="277">
        <v>0.77481963378906249</v>
      </c>
      <c r="C52" s="277">
        <v>1.39171520703125</v>
      </c>
      <c r="D52" s="277">
        <v>0</v>
      </c>
      <c r="E52" s="277">
        <v>0</v>
      </c>
      <c r="F52" s="277">
        <v>0.103286</v>
      </c>
      <c r="G52" s="277">
        <v>1.7472313750000001</v>
      </c>
      <c r="H52" s="277">
        <v>3.2428719999999998</v>
      </c>
      <c r="I52" s="277">
        <v>2.9890975507812501</v>
      </c>
      <c r="J52" s="277">
        <v>2.8892220000000002</v>
      </c>
      <c r="K52" s="277">
        <v>2.9639864484863283</v>
      </c>
      <c r="L52" s="277">
        <v>2.1934040000000001</v>
      </c>
      <c r="M52" s="277">
        <v>3.9549768515624999</v>
      </c>
      <c r="N52" s="277">
        <v>1.805029</v>
      </c>
      <c r="O52" s="277">
        <v>1.8270094484252928</v>
      </c>
      <c r="P52" s="277">
        <v>2.2656944272689818</v>
      </c>
      <c r="Q52" s="277">
        <v>2.6976296683578491</v>
      </c>
      <c r="R52" s="277">
        <v>8.6961024621200558</v>
      </c>
      <c r="S52" s="277">
        <v>7.3772089999999997</v>
      </c>
      <c r="T52" s="277">
        <v>7.3673050876464838</v>
      </c>
      <c r="U52" s="277">
        <v>7.2530001342086798</v>
      </c>
      <c r="V52" s="277">
        <v>7.9065273953056341</v>
      </c>
      <c r="W52" s="277">
        <v>9.0945176001586905</v>
      </c>
      <c r="X52" s="277">
        <v>7.8835833124389652</v>
      </c>
      <c r="Y52" s="277">
        <v>8.0388413139038093</v>
      </c>
      <c r="Z52" s="277">
        <v>7.2522362750244147</v>
      </c>
      <c r="AA52" s="277">
        <v>6.927633371032714</v>
      </c>
      <c r="AB52" s="277">
        <v>7.0504095840454104</v>
      </c>
      <c r="AC52" s="277">
        <v>5.828635233703614</v>
      </c>
      <c r="AD52" s="277">
        <v>6.3761816735229484</v>
      </c>
      <c r="AE52" s="277">
        <v>6.5740470018310555</v>
      </c>
      <c r="AF52" s="277">
        <v>7.3017030463867183</v>
      </c>
      <c r="AG52" s="277">
        <v>7.0815732141723631</v>
      </c>
      <c r="AH52" s="277">
        <v>6.7701201693115234</v>
      </c>
      <c r="AI52" s="277">
        <v>6.7912790581054683</v>
      </c>
      <c r="AJ52" s="277">
        <v>7.2789946406250001</v>
      </c>
      <c r="AK52" s="277">
        <v>5.9256545175781259</v>
      </c>
      <c r="AL52" s="277">
        <v>7.4332140268554694</v>
      </c>
      <c r="AM52" s="277">
        <v>7.1384134843750005</v>
      </c>
      <c r="AN52" s="277">
        <v>5.4121560888671878</v>
      </c>
      <c r="AO52" s="277">
        <v>8.5533798749999992</v>
      </c>
      <c r="AP52" s="277">
        <v>5.765515906250001</v>
      </c>
      <c r="AQ52" s="277">
        <v>6.8148936406249998</v>
      </c>
      <c r="AR52" s="277">
        <v>5.8958159999999999</v>
      </c>
      <c r="AS52" s="277">
        <v>3.7440960000000003</v>
      </c>
    </row>
    <row r="53" spans="1:45">
      <c r="A53" s="272" t="s">
        <v>63</v>
      </c>
      <c r="B53" s="273">
        <v>0</v>
      </c>
      <c r="C53" s="273">
        <v>0</v>
      </c>
      <c r="D53" s="273">
        <v>0</v>
      </c>
      <c r="E53" s="273">
        <v>1.4848081875000001</v>
      </c>
      <c r="F53" s="273">
        <v>1.8126218124999998</v>
      </c>
      <c r="G53" s="273">
        <v>2.6481344423828124</v>
      </c>
      <c r="H53" s="273">
        <v>0.877966625</v>
      </c>
      <c r="I53" s="273">
        <v>0.87673043750000001</v>
      </c>
      <c r="J53" s="273">
        <v>0</v>
      </c>
      <c r="K53" s="273">
        <v>0.60931393749999996</v>
      </c>
      <c r="L53" s="273">
        <v>3.4261272499999995</v>
      </c>
      <c r="M53" s="273">
        <v>32.542289943847656</v>
      </c>
      <c r="N53" s="273">
        <v>14.263620524262926</v>
      </c>
      <c r="O53" s="273">
        <v>19.639901497717752</v>
      </c>
      <c r="P53" s="273">
        <v>40.785858696815446</v>
      </c>
      <c r="Q53" s="273">
        <v>62.029147192590258</v>
      </c>
      <c r="R53" s="273">
        <v>62.621708582701096</v>
      </c>
      <c r="S53" s="273">
        <v>67.310823009640373</v>
      </c>
      <c r="T53" s="273">
        <v>52.773118484254333</v>
      </c>
      <c r="U53" s="273">
        <v>67.526334825481413</v>
      </c>
      <c r="V53" s="273">
        <v>60.07259798939679</v>
      </c>
      <c r="W53" s="273">
        <v>45.477671757194571</v>
      </c>
      <c r="X53" s="273">
        <v>63.158706012169006</v>
      </c>
      <c r="Y53" s="273">
        <v>88.095686118609223</v>
      </c>
      <c r="Z53" s="273">
        <v>81.59646550533634</v>
      </c>
      <c r="AA53" s="273">
        <v>74.713983159157181</v>
      </c>
      <c r="AB53" s="273">
        <v>65.789025719492599</v>
      </c>
      <c r="AC53" s="273">
        <v>65.375082245830754</v>
      </c>
      <c r="AD53" s="273">
        <v>60.640980263391803</v>
      </c>
      <c r="AE53" s="273">
        <v>45.937686947811848</v>
      </c>
      <c r="AF53" s="273">
        <v>37.778314636247487</v>
      </c>
      <c r="AG53" s="273">
        <v>36.628435120498914</v>
      </c>
      <c r="AH53" s="273">
        <v>35.405516532852523</v>
      </c>
      <c r="AI53" s="273">
        <v>80.544403689994198</v>
      </c>
      <c r="AJ53" s="273">
        <v>128.93323874380286</v>
      </c>
      <c r="AK53" s="273">
        <v>116.43392926019925</v>
      </c>
      <c r="AL53" s="273">
        <v>115.59804925330756</v>
      </c>
      <c r="AM53" s="273">
        <v>106.59814308153781</v>
      </c>
      <c r="AN53" s="273">
        <v>95.952181636443854</v>
      </c>
      <c r="AO53" s="273">
        <v>79.067945385512019</v>
      </c>
      <c r="AP53" s="273">
        <v>86.62650460228457</v>
      </c>
      <c r="AQ53" s="273">
        <v>92.92101397967572</v>
      </c>
      <c r="AR53" s="273">
        <v>72.581271376950568</v>
      </c>
      <c r="AS53" s="273">
        <v>49.306585394139638</v>
      </c>
    </row>
    <row r="54" spans="1:45">
      <c r="A54" s="278" t="s">
        <v>288</v>
      </c>
      <c r="B54" s="277">
        <v>0</v>
      </c>
      <c r="C54" s="277">
        <v>0</v>
      </c>
      <c r="D54" s="277">
        <v>0</v>
      </c>
      <c r="E54" s="277">
        <v>0</v>
      </c>
      <c r="F54" s="277">
        <v>0</v>
      </c>
      <c r="G54" s="277">
        <v>0</v>
      </c>
      <c r="H54" s="277">
        <v>0</v>
      </c>
      <c r="I54" s="277">
        <v>0</v>
      </c>
      <c r="J54" s="277">
        <v>0</v>
      </c>
      <c r="K54" s="277">
        <v>0</v>
      </c>
      <c r="L54" s="277">
        <v>0</v>
      </c>
      <c r="M54" s="277">
        <v>29.020004037597658</v>
      </c>
      <c r="N54" s="277">
        <v>9.9478712656250003</v>
      </c>
      <c r="O54" s="277">
        <v>4.6564025625000003</v>
      </c>
      <c r="P54" s="277">
        <v>14.463389336914062</v>
      </c>
      <c r="Q54" s="277">
        <v>27.559712384765621</v>
      </c>
      <c r="R54" s="277">
        <v>40.238019843749996</v>
      </c>
      <c r="S54" s="277">
        <v>44.882903093750002</v>
      </c>
      <c r="T54" s="277">
        <v>40.527795824218749</v>
      </c>
      <c r="U54" s="277">
        <v>47.581198048828121</v>
      </c>
      <c r="V54" s="277">
        <v>51.351307750000004</v>
      </c>
      <c r="W54" s="277">
        <v>44.115269937500003</v>
      </c>
      <c r="X54" s="277">
        <v>56.831082195312497</v>
      </c>
      <c r="Y54" s="277">
        <v>77.735502600585932</v>
      </c>
      <c r="Z54" s="277">
        <v>71.555510960937497</v>
      </c>
      <c r="AA54" s="277">
        <v>65.422305496093742</v>
      </c>
      <c r="AB54" s="277">
        <v>56.632997376586914</v>
      </c>
      <c r="AC54" s="277">
        <v>58.818669925964358</v>
      </c>
      <c r="AD54" s="277">
        <v>50.86051038641358</v>
      </c>
      <c r="AE54" s="277">
        <v>41.929323768402099</v>
      </c>
      <c r="AF54" s="277">
        <v>33.542043628265375</v>
      </c>
      <c r="AG54" s="277">
        <v>28.612225735565183</v>
      </c>
      <c r="AH54" s="277">
        <v>31.252846103088377</v>
      </c>
      <c r="AI54" s="277">
        <v>75.181388013854985</v>
      </c>
      <c r="AJ54" s="277">
        <v>119.83174163566589</v>
      </c>
      <c r="AK54" s="277">
        <v>107.37595826014328</v>
      </c>
      <c r="AL54" s="277">
        <v>110.51781066411591</v>
      </c>
      <c r="AM54" s="277">
        <v>95.498100487152101</v>
      </c>
      <c r="AN54" s="277">
        <v>82.728898512886047</v>
      </c>
      <c r="AO54" s="277">
        <v>67.625829577255246</v>
      </c>
      <c r="AP54" s="277">
        <v>78.509821195632938</v>
      </c>
      <c r="AQ54" s="277">
        <v>81.832312495483407</v>
      </c>
      <c r="AR54" s="277">
        <v>66.267644284484874</v>
      </c>
      <c r="AS54" s="277">
        <v>45.924131391983032</v>
      </c>
    </row>
    <row r="55" spans="1:45">
      <c r="A55" s="278" t="s">
        <v>289</v>
      </c>
      <c r="B55" s="277">
        <v>0</v>
      </c>
      <c r="C55" s="277">
        <v>0</v>
      </c>
      <c r="D55" s="277">
        <v>0</v>
      </c>
      <c r="E55" s="277">
        <v>0</v>
      </c>
      <c r="F55" s="277">
        <v>0</v>
      </c>
      <c r="G55" s="277">
        <v>0</v>
      </c>
      <c r="H55" s="277">
        <v>0</v>
      </c>
      <c r="I55" s="277">
        <v>0</v>
      </c>
      <c r="J55" s="277">
        <v>0</v>
      </c>
      <c r="K55" s="277">
        <v>0</v>
      </c>
      <c r="L55" s="277">
        <v>0</v>
      </c>
      <c r="M55" s="277">
        <v>0</v>
      </c>
      <c r="N55" s="277">
        <v>0</v>
      </c>
      <c r="O55" s="277">
        <v>0</v>
      </c>
      <c r="P55" s="277">
        <v>0</v>
      </c>
      <c r="Q55" s="277">
        <v>0</v>
      </c>
      <c r="R55" s="277">
        <v>0</v>
      </c>
      <c r="S55" s="277">
        <v>0.20970009375000001</v>
      </c>
      <c r="T55" s="277">
        <v>0</v>
      </c>
      <c r="U55" s="277">
        <v>0</v>
      </c>
      <c r="V55" s="277">
        <v>0</v>
      </c>
      <c r="W55" s="277">
        <v>0</v>
      </c>
      <c r="X55" s="277">
        <v>0</v>
      </c>
      <c r="Y55" s="277">
        <v>0</v>
      </c>
      <c r="Z55" s="277">
        <v>0</v>
      </c>
      <c r="AA55" s="277">
        <v>0</v>
      </c>
      <c r="AB55" s="277">
        <v>0</v>
      </c>
      <c r="AC55" s="277">
        <v>0</v>
      </c>
      <c r="AD55" s="277">
        <v>0</v>
      </c>
      <c r="AE55" s="277">
        <v>0</v>
      </c>
      <c r="AF55" s="277">
        <v>0</v>
      </c>
      <c r="AG55" s="277">
        <v>0</v>
      </c>
      <c r="AH55" s="277">
        <v>0</v>
      </c>
      <c r="AI55" s="277">
        <v>0</v>
      </c>
      <c r="AJ55" s="277">
        <v>0</v>
      </c>
      <c r="AK55" s="277">
        <v>0</v>
      </c>
      <c r="AL55" s="277">
        <v>0</v>
      </c>
      <c r="AM55" s="277">
        <v>0</v>
      </c>
      <c r="AN55" s="277">
        <v>0</v>
      </c>
      <c r="AO55" s="277">
        <v>0</v>
      </c>
      <c r="AP55" s="277">
        <v>0</v>
      </c>
      <c r="AQ55" s="277">
        <v>2.747143560546875</v>
      </c>
      <c r="AR55" s="277">
        <v>0</v>
      </c>
      <c r="AS55" s="277">
        <v>0</v>
      </c>
    </row>
    <row r="56" spans="1:45">
      <c r="A56" s="278" t="s">
        <v>95</v>
      </c>
      <c r="B56" s="277">
        <v>0</v>
      </c>
      <c r="C56" s="277">
        <v>0</v>
      </c>
      <c r="D56" s="277">
        <v>0</v>
      </c>
      <c r="E56" s="277">
        <v>0</v>
      </c>
      <c r="F56" s="277">
        <v>0</v>
      </c>
      <c r="G56" s="277">
        <v>0</v>
      </c>
      <c r="H56" s="277">
        <v>0</v>
      </c>
      <c r="I56" s="277">
        <v>0</v>
      </c>
      <c r="J56" s="277">
        <v>0</v>
      </c>
      <c r="K56" s="277">
        <v>0</v>
      </c>
      <c r="L56" s="277">
        <v>0</v>
      </c>
      <c r="M56" s="277">
        <v>0</v>
      </c>
      <c r="N56" s="277">
        <v>0</v>
      </c>
      <c r="O56" s="277">
        <v>4.6985344961285591E-2</v>
      </c>
      <c r="P56" s="277">
        <v>0.1198690477758646</v>
      </c>
      <c r="Q56" s="277">
        <v>0.35639847628772259</v>
      </c>
      <c r="R56" s="277">
        <v>0.53493201732635498</v>
      </c>
      <c r="S56" s="277">
        <v>0.88899707174231324</v>
      </c>
      <c r="T56" s="277">
        <v>1.2090360175695463</v>
      </c>
      <c r="U56" s="277">
        <v>1.3280628477306</v>
      </c>
      <c r="V56" s="277">
        <v>1.1683397071742314</v>
      </c>
      <c r="W56" s="277">
        <v>0.67415611273792087</v>
      </c>
      <c r="X56" s="277">
        <v>1.9365813433382137</v>
      </c>
      <c r="Y56" s="277">
        <v>3.1113415849194728</v>
      </c>
      <c r="Z56" s="277">
        <v>3.6361955783308932</v>
      </c>
      <c r="AA56" s="277">
        <v>4.3468993484626646</v>
      </c>
      <c r="AB56" s="277">
        <v>3.9980173865300142</v>
      </c>
      <c r="AC56" s="277">
        <v>4.1753229136163981</v>
      </c>
      <c r="AD56" s="277">
        <v>3.3564084443631037</v>
      </c>
      <c r="AE56" s="277">
        <v>1.2415360784788081</v>
      </c>
      <c r="AF56" s="277">
        <v>0.68041196029445628</v>
      </c>
      <c r="AG56" s="277">
        <v>0.55315941704475313</v>
      </c>
      <c r="AH56" s="277">
        <v>0.29583245627811161</v>
      </c>
      <c r="AI56" s="277">
        <v>3.824168820408654E-3</v>
      </c>
      <c r="AJ56" s="277">
        <v>2.7955989888426062E-3</v>
      </c>
      <c r="AK56" s="277">
        <v>3.2175761669339669E-3</v>
      </c>
      <c r="AL56" s="277">
        <v>0.70298828518284673</v>
      </c>
      <c r="AM56" s="277">
        <v>0.64012688527086381</v>
      </c>
      <c r="AN56" s="277">
        <v>1.4110292329328022</v>
      </c>
      <c r="AO56" s="277">
        <v>1.7205400738817773</v>
      </c>
      <c r="AP56" s="277">
        <v>2.8601410901793556</v>
      </c>
      <c r="AQ56" s="277">
        <v>1.8327805635797949</v>
      </c>
      <c r="AR56" s="277">
        <v>1.2169504127781845</v>
      </c>
      <c r="AS56" s="277">
        <v>0.30314479119692533</v>
      </c>
    </row>
    <row r="57" spans="1:45">
      <c r="A57" s="278" t="s">
        <v>160</v>
      </c>
      <c r="B57" s="277">
        <v>0</v>
      </c>
      <c r="C57" s="277">
        <v>0</v>
      </c>
      <c r="D57" s="277">
        <v>0</v>
      </c>
      <c r="E57" s="277">
        <v>0</v>
      </c>
      <c r="F57" s="277">
        <v>0</v>
      </c>
      <c r="G57" s="277">
        <v>0</v>
      </c>
      <c r="H57" s="277">
        <v>0</v>
      </c>
      <c r="I57" s="277">
        <v>0</v>
      </c>
      <c r="J57" s="277">
        <v>0</v>
      </c>
      <c r="K57" s="277">
        <v>0</v>
      </c>
      <c r="L57" s="277">
        <v>0</v>
      </c>
      <c r="M57" s="277">
        <v>0</v>
      </c>
      <c r="N57" s="277">
        <v>3.5402106336379253</v>
      </c>
      <c r="O57" s="277">
        <v>11.796931917756465</v>
      </c>
      <c r="P57" s="277">
        <v>10.290997712125519</v>
      </c>
      <c r="Q57" s="277">
        <v>11.646458273880658</v>
      </c>
      <c r="R57" s="277">
        <v>5.5850789014404896</v>
      </c>
      <c r="S57" s="277">
        <v>3.8284127684583478</v>
      </c>
      <c r="T57" s="277">
        <v>3.4962127506292928</v>
      </c>
      <c r="U57" s="277">
        <v>5.7279359279930109</v>
      </c>
      <c r="V57" s="277">
        <v>1.0643437546426291</v>
      </c>
      <c r="W57" s="277">
        <v>0.58218149537135944</v>
      </c>
      <c r="X57" s="277">
        <v>1.9588744834954077</v>
      </c>
      <c r="Y57" s="277">
        <v>2.7133024057727875</v>
      </c>
      <c r="Z57" s="277">
        <v>1.387590595751452</v>
      </c>
      <c r="AA57" s="277">
        <v>0.71124891562026005</v>
      </c>
      <c r="AB57" s="277">
        <v>0.61422106707020985</v>
      </c>
      <c r="AC57" s="277">
        <v>0</v>
      </c>
      <c r="AD57" s="277">
        <v>0.64443144318914192</v>
      </c>
      <c r="AE57" s="277">
        <v>0.61586095863958845</v>
      </c>
      <c r="AF57" s="277">
        <v>0</v>
      </c>
      <c r="AG57" s="277">
        <v>0.5635430885667998</v>
      </c>
      <c r="AH57" s="277">
        <v>0</v>
      </c>
      <c r="AI57" s="277">
        <v>0.68086994481880103</v>
      </c>
      <c r="AJ57" s="277">
        <v>1.3065921076065448</v>
      </c>
      <c r="AK57" s="277">
        <v>0.239297892639037</v>
      </c>
      <c r="AL57" s="277">
        <v>1.6182994253212468</v>
      </c>
      <c r="AM57" s="277">
        <v>0</v>
      </c>
      <c r="AN57" s="277">
        <v>0</v>
      </c>
      <c r="AO57" s="277">
        <v>0</v>
      </c>
      <c r="AP57" s="277">
        <v>0</v>
      </c>
      <c r="AQ57" s="277">
        <v>0</v>
      </c>
      <c r="AR57" s="277">
        <v>0</v>
      </c>
      <c r="AS57" s="277">
        <v>0.69970164122701584</v>
      </c>
    </row>
    <row r="58" spans="1:45" ht="15">
      <c r="A58" s="279" t="s">
        <v>309</v>
      </c>
      <c r="B58" s="277">
        <v>0</v>
      </c>
      <c r="C58" s="277">
        <v>0</v>
      </c>
      <c r="D58" s="277">
        <v>0</v>
      </c>
      <c r="E58" s="277">
        <v>0</v>
      </c>
      <c r="F58" s="277">
        <v>0</v>
      </c>
      <c r="G58" s="277">
        <v>0</v>
      </c>
      <c r="H58" s="277">
        <v>0</v>
      </c>
      <c r="I58" s="277">
        <v>0</v>
      </c>
      <c r="J58" s="277">
        <v>0</v>
      </c>
      <c r="K58" s="277">
        <v>0</v>
      </c>
      <c r="L58" s="277">
        <v>0</v>
      </c>
      <c r="M58" s="277">
        <v>0</v>
      </c>
      <c r="N58" s="277">
        <v>0</v>
      </c>
      <c r="O58" s="277">
        <v>0</v>
      </c>
      <c r="P58" s="277">
        <v>9.8599906597137466E-2</v>
      </c>
      <c r="Q58" s="277">
        <v>0.3074852870178223</v>
      </c>
      <c r="R58" s="277">
        <v>0.33747550369176049</v>
      </c>
      <c r="S58" s="277">
        <v>0.28309173316645886</v>
      </c>
      <c r="T58" s="277">
        <v>7.5935635686092962E-2</v>
      </c>
      <c r="U58" s="277">
        <v>5.9723932939092131E-2</v>
      </c>
      <c r="V58" s="277">
        <v>9.6581293231275019E-3</v>
      </c>
      <c r="W58" s="277">
        <v>9.7004989702401026E-2</v>
      </c>
      <c r="X58" s="277">
        <v>0</v>
      </c>
      <c r="Y58" s="277">
        <v>0</v>
      </c>
      <c r="Z58" s="277">
        <v>4.5704788717848442E-3</v>
      </c>
      <c r="AA58" s="277">
        <v>5.6552788246541164E-4</v>
      </c>
      <c r="AB58" s="277">
        <v>0.61422106707020985</v>
      </c>
      <c r="AC58" s="277">
        <v>0</v>
      </c>
      <c r="AD58" s="277">
        <v>4.7023270892901814E-2</v>
      </c>
      <c r="AE58" s="277">
        <v>0</v>
      </c>
      <c r="AF58" s="277">
        <v>0</v>
      </c>
      <c r="AG58" s="277">
        <v>0</v>
      </c>
      <c r="AH58" s="277">
        <v>0</v>
      </c>
      <c r="AI58" s="277">
        <v>0</v>
      </c>
      <c r="AJ58" s="277">
        <v>0</v>
      </c>
      <c r="AK58" s="277">
        <v>0.239297892639037</v>
      </c>
      <c r="AL58" s="277">
        <v>0</v>
      </c>
      <c r="AM58" s="277">
        <v>0</v>
      </c>
      <c r="AN58" s="277">
        <v>0</v>
      </c>
      <c r="AO58" s="277">
        <v>0</v>
      </c>
      <c r="AP58" s="277">
        <v>0</v>
      </c>
      <c r="AQ58" s="277">
        <v>0</v>
      </c>
      <c r="AR58" s="277">
        <v>0</v>
      </c>
      <c r="AS58" s="277">
        <v>0.69970164122701584</v>
      </c>
    </row>
    <row r="59" spans="1:45" ht="15">
      <c r="A59" s="279" t="s">
        <v>310</v>
      </c>
      <c r="B59" s="277">
        <v>0</v>
      </c>
      <c r="C59" s="277">
        <v>0</v>
      </c>
      <c r="D59" s="277">
        <v>0</v>
      </c>
      <c r="E59" s="277">
        <v>0</v>
      </c>
      <c r="F59" s="277">
        <v>0</v>
      </c>
      <c r="G59" s="277">
        <v>0</v>
      </c>
      <c r="H59" s="277">
        <v>0</v>
      </c>
      <c r="I59" s="277">
        <v>0</v>
      </c>
      <c r="J59" s="277">
        <v>0</v>
      </c>
      <c r="K59" s="277">
        <v>0</v>
      </c>
      <c r="L59" s="277">
        <v>0</v>
      </c>
      <c r="M59" s="277">
        <v>0</v>
      </c>
      <c r="N59" s="277">
        <v>0</v>
      </c>
      <c r="O59" s="277">
        <v>0</v>
      </c>
      <c r="P59" s="277">
        <v>0.75848454135894783</v>
      </c>
      <c r="Q59" s="277">
        <v>1.8625413029861453</v>
      </c>
      <c r="R59" s="277">
        <v>1.5062858495374252</v>
      </c>
      <c r="S59" s="277">
        <v>1.7512430911275279</v>
      </c>
      <c r="T59" s="277">
        <v>0.70408167014160083</v>
      </c>
      <c r="U59" s="277">
        <v>1.2245063347592853</v>
      </c>
      <c r="V59" s="277">
        <v>1.0546856253195016</v>
      </c>
      <c r="W59" s="277">
        <v>0.48517650566895837</v>
      </c>
      <c r="X59" s="277">
        <v>1.9588744834954077</v>
      </c>
      <c r="Y59" s="277">
        <v>2.7133024057727875</v>
      </c>
      <c r="Z59" s="277">
        <v>1.3830201168796672</v>
      </c>
      <c r="AA59" s="277">
        <v>0.7106833877377946</v>
      </c>
      <c r="AB59" s="277">
        <v>0</v>
      </c>
      <c r="AC59" s="277">
        <v>0</v>
      </c>
      <c r="AD59" s="277">
        <v>0.5974081722962401</v>
      </c>
      <c r="AE59" s="277">
        <v>0.61586095863958845</v>
      </c>
      <c r="AF59" s="277">
        <v>0</v>
      </c>
      <c r="AG59" s="277">
        <v>0.5635430885667998</v>
      </c>
      <c r="AH59" s="277">
        <v>0</v>
      </c>
      <c r="AI59" s="277">
        <v>0.68086994481880103</v>
      </c>
      <c r="AJ59" s="277">
        <v>1.3065921076065448</v>
      </c>
      <c r="AK59" s="277">
        <v>0</v>
      </c>
      <c r="AL59" s="277">
        <v>1.6182994253212468</v>
      </c>
      <c r="AM59" s="277">
        <v>0</v>
      </c>
      <c r="AN59" s="277">
        <v>0</v>
      </c>
      <c r="AO59" s="277">
        <v>0</v>
      </c>
      <c r="AP59" s="277">
        <v>0</v>
      </c>
      <c r="AQ59" s="277">
        <v>0</v>
      </c>
      <c r="AR59" s="277">
        <v>0</v>
      </c>
      <c r="AS59" s="277">
        <v>0</v>
      </c>
    </row>
    <row r="60" spans="1:45" ht="15">
      <c r="A60" s="279" t="s">
        <v>312</v>
      </c>
      <c r="B60" s="277">
        <v>0</v>
      </c>
      <c r="C60" s="277">
        <v>0</v>
      </c>
      <c r="D60" s="277">
        <v>0</v>
      </c>
      <c r="E60" s="277">
        <v>0</v>
      </c>
      <c r="F60" s="277">
        <v>0</v>
      </c>
      <c r="G60" s="277">
        <v>0</v>
      </c>
      <c r="H60" s="277">
        <v>0</v>
      </c>
      <c r="I60" s="277">
        <v>0</v>
      </c>
      <c r="J60" s="277">
        <v>0</v>
      </c>
      <c r="K60" s="277">
        <v>0</v>
      </c>
      <c r="L60" s="277">
        <v>0</v>
      </c>
      <c r="M60" s="277">
        <v>0</v>
      </c>
      <c r="N60" s="277">
        <v>3.5402106336379253</v>
      </c>
      <c r="O60" s="277">
        <v>11.796931917756465</v>
      </c>
      <c r="P60" s="277">
        <v>9.4339132641694334</v>
      </c>
      <c r="Q60" s="277">
        <v>9.4764316838766902</v>
      </c>
      <c r="R60" s="277">
        <v>3.7413175482113035</v>
      </c>
      <c r="S60" s="277">
        <v>1.7940779441643611</v>
      </c>
      <c r="T60" s="277">
        <v>2.716195444801599</v>
      </c>
      <c r="U60" s="277">
        <v>4.4437056602946337</v>
      </c>
      <c r="V60" s="277">
        <v>0</v>
      </c>
      <c r="W60" s="277">
        <v>0</v>
      </c>
      <c r="X60" s="277">
        <v>0</v>
      </c>
      <c r="Y60" s="277">
        <v>0</v>
      </c>
      <c r="Z60" s="277">
        <v>0</v>
      </c>
      <c r="AA60" s="277">
        <v>0</v>
      </c>
      <c r="AB60" s="277">
        <v>0</v>
      </c>
      <c r="AC60" s="277">
        <v>0</v>
      </c>
      <c r="AD60" s="277">
        <v>0</v>
      </c>
      <c r="AE60" s="277">
        <v>0</v>
      </c>
      <c r="AF60" s="277">
        <v>0</v>
      </c>
      <c r="AG60" s="277">
        <v>0</v>
      </c>
      <c r="AH60" s="277">
        <v>0</v>
      </c>
      <c r="AI60" s="277">
        <v>0</v>
      </c>
      <c r="AJ60" s="277">
        <v>0</v>
      </c>
      <c r="AK60" s="277">
        <v>0</v>
      </c>
      <c r="AL60" s="277">
        <v>0</v>
      </c>
      <c r="AM60" s="277">
        <v>0</v>
      </c>
      <c r="AN60" s="277">
        <v>0</v>
      </c>
      <c r="AO60" s="277">
        <v>0</v>
      </c>
      <c r="AP60" s="277">
        <v>0</v>
      </c>
      <c r="AQ60" s="277">
        <v>0</v>
      </c>
      <c r="AR60" s="277">
        <v>0</v>
      </c>
      <c r="AS60" s="277">
        <v>0</v>
      </c>
    </row>
    <row r="61" spans="1:45">
      <c r="A61" s="278" t="s">
        <v>161</v>
      </c>
      <c r="B61" s="277">
        <v>0</v>
      </c>
      <c r="C61" s="277">
        <v>0</v>
      </c>
      <c r="D61" s="277">
        <v>0</v>
      </c>
      <c r="E61" s="277">
        <v>0</v>
      </c>
      <c r="F61" s="277">
        <v>0</v>
      </c>
      <c r="G61" s="277">
        <v>0</v>
      </c>
      <c r="H61" s="277">
        <v>0</v>
      </c>
      <c r="I61" s="277">
        <v>0</v>
      </c>
      <c r="J61" s="277">
        <v>0</v>
      </c>
      <c r="K61" s="277">
        <v>0</v>
      </c>
      <c r="L61" s="277">
        <v>0</v>
      </c>
      <c r="M61" s="277">
        <v>0</v>
      </c>
      <c r="N61" s="277">
        <v>0</v>
      </c>
      <c r="O61" s="277">
        <v>1.5303523399999999</v>
      </c>
      <c r="P61" s="277">
        <v>10.270506619999999</v>
      </c>
      <c r="Q61" s="277">
        <v>15.818637339999999</v>
      </c>
      <c r="R61" s="277">
        <v>10.734721560805518</v>
      </c>
      <c r="S61" s="277">
        <v>13.972360861561542</v>
      </c>
      <c r="T61" s="277">
        <v>4.4056857837427259</v>
      </c>
      <c r="U61" s="277">
        <v>8.5213452831035426</v>
      </c>
      <c r="V61" s="277">
        <v>3.9460935292844574</v>
      </c>
      <c r="W61" s="277">
        <v>6.7014484993549259E-3</v>
      </c>
      <c r="X61" s="277">
        <v>8.4835705892025534E-2</v>
      </c>
      <c r="Y61" s="277">
        <v>1.9752815169723392</v>
      </c>
      <c r="Z61" s="277">
        <v>2.8703916076331213</v>
      </c>
      <c r="AA61" s="277">
        <v>0.92493150178284544</v>
      </c>
      <c r="AB61" s="277">
        <v>0.22171249477421279</v>
      </c>
      <c r="AC61" s="277">
        <v>0</v>
      </c>
      <c r="AD61" s="277">
        <v>0.31841314308924812</v>
      </c>
      <c r="AE61" s="277">
        <v>0.29908890791635206</v>
      </c>
      <c r="AF61" s="277">
        <v>0.23949271956265453</v>
      </c>
      <c r="AG61" s="277">
        <v>0.15156162932217856</v>
      </c>
      <c r="AH61" s="277">
        <v>9.523989111030343E-3</v>
      </c>
      <c r="AI61" s="277">
        <v>0</v>
      </c>
      <c r="AJ61" s="277">
        <v>7.5042140415756617E-3</v>
      </c>
      <c r="AK61" s="277">
        <v>0</v>
      </c>
      <c r="AL61" s="277">
        <v>8.1352536875751343E-3</v>
      </c>
      <c r="AM61" s="277">
        <v>0</v>
      </c>
      <c r="AN61" s="277">
        <v>0</v>
      </c>
      <c r="AO61" s="277">
        <v>0</v>
      </c>
      <c r="AP61" s="277">
        <v>0.1382686602222766</v>
      </c>
      <c r="AQ61" s="277">
        <v>0.95052511006564944</v>
      </c>
      <c r="AR61" s="277">
        <v>0</v>
      </c>
      <c r="AS61" s="277">
        <v>0.32259556973266601</v>
      </c>
    </row>
    <row r="62" spans="1:45">
      <c r="A62" s="278" t="s">
        <v>162</v>
      </c>
      <c r="B62" s="277">
        <v>0</v>
      </c>
      <c r="C62" s="277">
        <v>0</v>
      </c>
      <c r="D62" s="277">
        <v>0</v>
      </c>
      <c r="E62" s="277">
        <v>1.4848081875000001</v>
      </c>
      <c r="F62" s="277">
        <v>1.8126218124999998</v>
      </c>
      <c r="G62" s="277">
        <v>1.7977634423828124</v>
      </c>
      <c r="H62" s="277">
        <v>0.877966625</v>
      </c>
      <c r="I62" s="277">
        <v>0.87673043750000001</v>
      </c>
      <c r="J62" s="277">
        <v>0</v>
      </c>
      <c r="K62" s="277">
        <v>0.60931393749999996</v>
      </c>
      <c r="L62" s="277">
        <v>3.4261272499999995</v>
      </c>
      <c r="M62" s="277">
        <v>3.52228590625</v>
      </c>
      <c r="N62" s="277">
        <v>0.77553862500000004</v>
      </c>
      <c r="O62" s="277">
        <v>0.59159331250000002</v>
      </c>
      <c r="P62" s="277">
        <v>0</v>
      </c>
      <c r="Q62" s="277">
        <v>1.1600048476562501</v>
      </c>
      <c r="R62" s="277">
        <v>0.69891764453125005</v>
      </c>
      <c r="S62" s="277">
        <v>1.05836475</v>
      </c>
      <c r="T62" s="277">
        <v>1.60886542578125</v>
      </c>
      <c r="U62" s="277">
        <v>1.1560016484375</v>
      </c>
      <c r="V62" s="277">
        <v>0.72802004687499999</v>
      </c>
      <c r="W62" s="277">
        <v>0</v>
      </c>
      <c r="X62" s="277">
        <v>2.2129565312500001</v>
      </c>
      <c r="Y62" s="277">
        <v>1.6314088437500001</v>
      </c>
      <c r="Z62" s="277">
        <v>1.9693488437500002</v>
      </c>
      <c r="AA62" s="277">
        <v>3.1686174218750001</v>
      </c>
      <c r="AB62" s="277">
        <v>4.317305078125</v>
      </c>
      <c r="AC62" s="277">
        <v>2.3810894062500001</v>
      </c>
      <c r="AD62" s="277">
        <v>5.2737458593750004</v>
      </c>
      <c r="AE62" s="277">
        <v>1.8518772343749998</v>
      </c>
      <c r="AF62" s="277">
        <v>3.316366328125</v>
      </c>
      <c r="AG62" s="277">
        <v>6.7479452500000008</v>
      </c>
      <c r="AH62" s="277">
        <v>3.8473139843749999</v>
      </c>
      <c r="AI62" s="277">
        <v>4.6783215625000008</v>
      </c>
      <c r="AJ62" s="277">
        <v>7.7846051875000004</v>
      </c>
      <c r="AK62" s="277">
        <v>8.8154555312500005</v>
      </c>
      <c r="AL62" s="277">
        <v>2.750815625</v>
      </c>
      <c r="AM62" s="277">
        <v>9.8974059375000003</v>
      </c>
      <c r="AN62" s="277">
        <v>11.812253890625</v>
      </c>
      <c r="AO62" s="277">
        <v>9.7215757343750013</v>
      </c>
      <c r="AP62" s="277">
        <v>5.1182736562500004</v>
      </c>
      <c r="AQ62" s="277">
        <v>5.5582522500000007</v>
      </c>
      <c r="AR62" s="277">
        <v>5.0966766796874996</v>
      </c>
      <c r="AS62" s="277">
        <v>2.0570119999999998</v>
      </c>
    </row>
    <row r="63" spans="1:45">
      <c r="A63" s="278" t="s">
        <v>290</v>
      </c>
      <c r="B63" s="277">
        <v>0</v>
      </c>
      <c r="C63" s="277">
        <v>0</v>
      </c>
      <c r="D63" s="277">
        <v>0</v>
      </c>
      <c r="E63" s="277">
        <v>0</v>
      </c>
      <c r="F63" s="277">
        <v>0</v>
      </c>
      <c r="G63" s="277">
        <v>0</v>
      </c>
      <c r="H63" s="277">
        <v>0</v>
      </c>
      <c r="I63" s="277">
        <v>0</v>
      </c>
      <c r="J63" s="277">
        <v>0</v>
      </c>
      <c r="K63" s="277">
        <v>0</v>
      </c>
      <c r="L63" s="277">
        <v>0</v>
      </c>
      <c r="M63" s="277">
        <v>0</v>
      </c>
      <c r="N63" s="277">
        <v>0</v>
      </c>
      <c r="O63" s="277">
        <v>1.0176360199999999</v>
      </c>
      <c r="P63" s="277">
        <v>5.6410959800000002</v>
      </c>
      <c r="Q63" s="277">
        <v>5.4879358699999994</v>
      </c>
      <c r="R63" s="277">
        <v>4.8300386148474876</v>
      </c>
      <c r="S63" s="277">
        <v>2.4700843703781721</v>
      </c>
      <c r="T63" s="277">
        <v>1.5139753815315196</v>
      </c>
      <c r="U63" s="277">
        <v>3.0628982930214486</v>
      </c>
      <c r="V63" s="277">
        <v>1.8010763249556268</v>
      </c>
      <c r="W63" s="277">
        <v>2.0415999999999998E-3</v>
      </c>
      <c r="X63" s="277">
        <v>3.2479999999999998E-4</v>
      </c>
      <c r="Y63" s="277">
        <v>0.60249943418681162</v>
      </c>
      <c r="Z63" s="277">
        <v>9.5829833606231984E-2</v>
      </c>
      <c r="AA63" s="277">
        <v>0.1399804753226617</v>
      </c>
      <c r="AB63" s="277">
        <v>0</v>
      </c>
      <c r="AC63" s="277">
        <v>0</v>
      </c>
      <c r="AD63" s="277">
        <v>0.18747098696173609</v>
      </c>
      <c r="AE63" s="277">
        <v>0</v>
      </c>
      <c r="AF63" s="277">
        <v>0</v>
      </c>
      <c r="AG63" s="277">
        <v>0</v>
      </c>
      <c r="AH63" s="277">
        <v>0</v>
      </c>
      <c r="AI63" s="277">
        <v>0</v>
      </c>
      <c r="AJ63" s="277">
        <v>0</v>
      </c>
      <c r="AK63" s="277">
        <v>0</v>
      </c>
      <c r="AL63" s="277">
        <v>0</v>
      </c>
      <c r="AM63" s="277">
        <v>0.56250977161485805</v>
      </c>
      <c r="AN63" s="277">
        <v>0</v>
      </c>
      <c r="AO63" s="277">
        <v>0</v>
      </c>
      <c r="AP63" s="277">
        <v>0</v>
      </c>
      <c r="AQ63" s="277">
        <v>0</v>
      </c>
      <c r="AR63" s="277">
        <v>0</v>
      </c>
      <c r="AS63" s="277">
        <v>0</v>
      </c>
    </row>
    <row r="64" spans="1:45">
      <c r="A64" s="279" t="s">
        <v>291</v>
      </c>
      <c r="B64" s="277">
        <v>0</v>
      </c>
      <c r="C64" s="277">
        <v>0</v>
      </c>
      <c r="D64" s="277">
        <v>0</v>
      </c>
      <c r="E64" s="277">
        <v>0</v>
      </c>
      <c r="F64" s="277">
        <v>0</v>
      </c>
      <c r="G64" s="277">
        <v>0</v>
      </c>
      <c r="H64" s="277">
        <v>0</v>
      </c>
      <c r="I64" s="277">
        <v>0</v>
      </c>
      <c r="J64" s="277">
        <v>0</v>
      </c>
      <c r="K64" s="277">
        <v>0</v>
      </c>
      <c r="L64" s="277">
        <v>0</v>
      </c>
      <c r="M64" s="277">
        <v>0</v>
      </c>
      <c r="N64" s="277">
        <v>0</v>
      </c>
      <c r="O64" s="277">
        <v>1.0176360199999999</v>
      </c>
      <c r="P64" s="277">
        <v>5.6410959800000002</v>
      </c>
      <c r="Q64" s="277">
        <v>5.4879358699999994</v>
      </c>
      <c r="R64" s="277">
        <v>4.8300386148474876</v>
      </c>
      <c r="S64" s="277">
        <v>2.4700843703781721</v>
      </c>
      <c r="T64" s="277">
        <v>1.5139753815315196</v>
      </c>
      <c r="U64" s="277">
        <v>3.0628982930214486</v>
      </c>
      <c r="V64" s="277">
        <v>1.8010763249556268</v>
      </c>
      <c r="W64" s="277">
        <v>0</v>
      </c>
      <c r="X64" s="277">
        <v>0</v>
      </c>
      <c r="Y64" s="277">
        <v>0.60249943418681162</v>
      </c>
      <c r="Z64" s="277">
        <v>9.5829833606231984E-2</v>
      </c>
      <c r="AA64" s="277">
        <v>0.1399804753226617</v>
      </c>
      <c r="AB64" s="277">
        <v>0</v>
      </c>
      <c r="AC64" s="277">
        <v>0</v>
      </c>
      <c r="AD64" s="277">
        <v>0.18747098696173609</v>
      </c>
      <c r="AE64" s="277">
        <v>0</v>
      </c>
      <c r="AF64" s="277">
        <v>0</v>
      </c>
      <c r="AG64" s="277">
        <v>0</v>
      </c>
      <c r="AH64" s="277">
        <v>0</v>
      </c>
      <c r="AI64" s="277">
        <v>0</v>
      </c>
      <c r="AJ64" s="277">
        <v>0</v>
      </c>
      <c r="AK64" s="277">
        <v>0</v>
      </c>
      <c r="AL64" s="277">
        <v>0</v>
      </c>
      <c r="AM64" s="277">
        <v>0.56250977161485805</v>
      </c>
      <c r="AN64" s="277">
        <v>0</v>
      </c>
      <c r="AO64" s="277">
        <v>0</v>
      </c>
      <c r="AP64" s="277">
        <v>0</v>
      </c>
      <c r="AQ64" s="277">
        <v>0</v>
      </c>
      <c r="AR64" s="277">
        <v>0</v>
      </c>
      <c r="AS64" s="277">
        <v>0</v>
      </c>
    </row>
    <row r="65" spans="1:45">
      <c r="A65" s="279" t="s">
        <v>292</v>
      </c>
      <c r="B65" s="277">
        <v>0</v>
      </c>
      <c r="C65" s="277">
        <v>0</v>
      </c>
      <c r="D65" s="277">
        <v>0</v>
      </c>
      <c r="E65" s="277">
        <v>0</v>
      </c>
      <c r="F65" s="277">
        <v>0</v>
      </c>
      <c r="G65" s="277">
        <v>0</v>
      </c>
      <c r="H65" s="277">
        <v>0</v>
      </c>
      <c r="I65" s="277">
        <v>0</v>
      </c>
      <c r="J65" s="277">
        <v>0</v>
      </c>
      <c r="K65" s="277">
        <v>0</v>
      </c>
      <c r="L65" s="277">
        <v>0</v>
      </c>
      <c r="M65" s="277">
        <v>0</v>
      </c>
      <c r="N65" s="277">
        <v>0</v>
      </c>
      <c r="O65" s="277">
        <v>0</v>
      </c>
      <c r="P65" s="277">
        <v>0</v>
      </c>
      <c r="Q65" s="277">
        <v>0</v>
      </c>
      <c r="R65" s="277">
        <v>0</v>
      </c>
      <c r="S65" s="277">
        <v>0</v>
      </c>
      <c r="T65" s="277">
        <v>0</v>
      </c>
      <c r="U65" s="277">
        <v>0</v>
      </c>
      <c r="V65" s="277">
        <v>0</v>
      </c>
      <c r="W65" s="277">
        <v>0</v>
      </c>
      <c r="X65" s="277">
        <v>0</v>
      </c>
      <c r="Y65" s="277">
        <v>0</v>
      </c>
      <c r="Z65" s="277">
        <v>0</v>
      </c>
      <c r="AA65" s="277">
        <v>0</v>
      </c>
      <c r="AB65" s="277">
        <v>0</v>
      </c>
      <c r="AC65" s="277">
        <v>0</v>
      </c>
      <c r="AD65" s="277">
        <v>0</v>
      </c>
      <c r="AE65" s="277">
        <v>0</v>
      </c>
      <c r="AF65" s="277">
        <v>0</v>
      </c>
      <c r="AG65" s="277">
        <v>0</v>
      </c>
      <c r="AH65" s="277">
        <v>0</v>
      </c>
      <c r="AI65" s="277">
        <v>0</v>
      </c>
      <c r="AJ65" s="277">
        <v>0</v>
      </c>
      <c r="AK65" s="277">
        <v>0</v>
      </c>
      <c r="AL65" s="277">
        <v>0</v>
      </c>
      <c r="AM65" s="277">
        <v>0</v>
      </c>
      <c r="AN65" s="277">
        <v>0</v>
      </c>
      <c r="AO65" s="277">
        <v>0</v>
      </c>
      <c r="AP65" s="277">
        <v>0</v>
      </c>
      <c r="AQ65" s="277">
        <v>0</v>
      </c>
      <c r="AR65" s="277">
        <v>0</v>
      </c>
      <c r="AS65" s="277">
        <v>0</v>
      </c>
    </row>
    <row r="66" spans="1:45">
      <c r="A66" s="279" t="s">
        <v>293</v>
      </c>
      <c r="B66" s="277">
        <v>0</v>
      </c>
      <c r="C66" s="277">
        <v>0</v>
      </c>
      <c r="D66" s="277">
        <v>0</v>
      </c>
      <c r="E66" s="277">
        <v>0</v>
      </c>
      <c r="F66" s="277">
        <v>0</v>
      </c>
      <c r="G66" s="277">
        <v>0</v>
      </c>
      <c r="H66" s="277">
        <v>0</v>
      </c>
      <c r="I66" s="277">
        <v>0</v>
      </c>
      <c r="J66" s="277">
        <v>0</v>
      </c>
      <c r="K66" s="277">
        <v>0</v>
      </c>
      <c r="L66" s="277">
        <v>0</v>
      </c>
      <c r="M66" s="277">
        <v>0</v>
      </c>
      <c r="N66" s="277">
        <v>0</v>
      </c>
      <c r="O66" s="277">
        <v>0</v>
      </c>
      <c r="P66" s="277">
        <v>0</v>
      </c>
      <c r="Q66" s="277">
        <v>0</v>
      </c>
      <c r="R66" s="277">
        <v>0</v>
      </c>
      <c r="S66" s="277">
        <v>0</v>
      </c>
      <c r="T66" s="277">
        <v>0</v>
      </c>
      <c r="U66" s="277">
        <v>0</v>
      </c>
      <c r="V66" s="277">
        <v>0</v>
      </c>
      <c r="W66" s="277">
        <v>2.0415999999999998E-3</v>
      </c>
      <c r="X66" s="277">
        <v>3.2479999999999998E-4</v>
      </c>
      <c r="Y66" s="277">
        <v>0</v>
      </c>
      <c r="Z66" s="277">
        <v>0</v>
      </c>
      <c r="AA66" s="277">
        <v>0</v>
      </c>
      <c r="AB66" s="277">
        <v>0</v>
      </c>
      <c r="AC66" s="277">
        <v>0</v>
      </c>
      <c r="AD66" s="277">
        <v>0</v>
      </c>
      <c r="AE66" s="277">
        <v>0</v>
      </c>
      <c r="AF66" s="277">
        <v>0</v>
      </c>
      <c r="AG66" s="277">
        <v>0</v>
      </c>
      <c r="AH66" s="277">
        <v>0</v>
      </c>
      <c r="AI66" s="277">
        <v>0</v>
      </c>
      <c r="AJ66" s="277">
        <v>0</v>
      </c>
      <c r="AK66" s="277">
        <v>0</v>
      </c>
      <c r="AL66" s="277">
        <v>0</v>
      </c>
      <c r="AM66" s="277">
        <v>0</v>
      </c>
      <c r="AN66" s="277">
        <v>0</v>
      </c>
      <c r="AO66" s="277">
        <v>0</v>
      </c>
      <c r="AP66" s="277">
        <v>0</v>
      </c>
      <c r="AQ66" s="277">
        <v>0</v>
      </c>
      <c r="AR66" s="277">
        <v>0</v>
      </c>
      <c r="AS66" s="277">
        <v>0</v>
      </c>
    </row>
    <row r="67" spans="1:45" ht="15">
      <c r="A67" s="278" t="s">
        <v>311</v>
      </c>
      <c r="B67" s="277">
        <v>0</v>
      </c>
      <c r="C67" s="277">
        <v>0</v>
      </c>
      <c r="D67" s="277">
        <v>0</v>
      </c>
      <c r="E67" s="277">
        <v>0</v>
      </c>
      <c r="F67" s="277">
        <v>0</v>
      </c>
      <c r="G67" s="277">
        <v>0.85037099999999999</v>
      </c>
      <c r="H67" s="277">
        <v>0</v>
      </c>
      <c r="I67" s="277">
        <v>0</v>
      </c>
      <c r="J67" s="277">
        <v>0</v>
      </c>
      <c r="K67" s="277">
        <v>0</v>
      </c>
      <c r="L67" s="277">
        <v>0</v>
      </c>
      <c r="M67" s="277">
        <v>0</v>
      </c>
      <c r="N67" s="277">
        <v>0</v>
      </c>
      <c r="O67" s="277">
        <v>0</v>
      </c>
      <c r="P67" s="277">
        <v>0</v>
      </c>
      <c r="Q67" s="277">
        <v>0</v>
      </c>
      <c r="R67" s="277">
        <v>0</v>
      </c>
      <c r="S67" s="277">
        <v>0</v>
      </c>
      <c r="T67" s="277">
        <v>1.154730078125E-2</v>
      </c>
      <c r="U67" s="277">
        <v>0.14889277636718751</v>
      </c>
      <c r="V67" s="277">
        <v>1.341687646484375E-2</v>
      </c>
      <c r="W67" s="277">
        <v>9.7321163085937495E-2</v>
      </c>
      <c r="X67" s="277">
        <v>0.13405095288085936</v>
      </c>
      <c r="Y67" s="277">
        <v>0.32634973242187498</v>
      </c>
      <c r="Z67" s="277">
        <v>8.1598085327148434E-2</v>
      </c>
      <c r="AA67" s="277">
        <v>0</v>
      </c>
      <c r="AB67" s="277">
        <v>4.7723164062500002E-3</v>
      </c>
      <c r="AC67" s="277">
        <v>0</v>
      </c>
      <c r="AD67" s="277">
        <v>0</v>
      </c>
      <c r="AE67" s="277">
        <v>0</v>
      </c>
      <c r="AF67" s="277">
        <v>0</v>
      </c>
      <c r="AG67" s="277">
        <v>0</v>
      </c>
      <c r="AH67" s="277">
        <v>0</v>
      </c>
      <c r="AI67" s="277">
        <v>0</v>
      </c>
      <c r="AJ67" s="277">
        <v>0</v>
      </c>
      <c r="AK67" s="277">
        <v>0</v>
      </c>
      <c r="AL67" s="277">
        <v>0</v>
      </c>
      <c r="AM67" s="277">
        <v>0</v>
      </c>
      <c r="AN67" s="277">
        <v>0</v>
      </c>
      <c r="AO67" s="277">
        <v>0</v>
      </c>
      <c r="AP67" s="277">
        <v>0</v>
      </c>
      <c r="AQ67" s="277">
        <v>0</v>
      </c>
      <c r="AR67" s="277">
        <v>0</v>
      </c>
      <c r="AS67" s="277">
        <v>0</v>
      </c>
    </row>
    <row r="68" spans="1:45">
      <c r="A68" s="272" t="s">
        <v>200</v>
      </c>
      <c r="B68" s="273">
        <v>2.2920400834094226</v>
      </c>
      <c r="C68" s="273">
        <v>2.9663804220722954</v>
      </c>
      <c r="D68" s="273">
        <v>-4.584544810626527</v>
      </c>
      <c r="E68" s="273">
        <v>7.0470871174870302</v>
      </c>
      <c r="F68" s="273">
        <v>-5.3807355502482617</v>
      </c>
      <c r="G68" s="273">
        <v>2.9356160960430904</v>
      </c>
      <c r="H68" s="273">
        <v>6.0737787068885796</v>
      </c>
      <c r="I68" s="273">
        <v>-8.5200668114585891</v>
      </c>
      <c r="J68" s="273">
        <v>-6.3866535782592759</v>
      </c>
      <c r="K68" s="273">
        <v>0.37184516622480129</v>
      </c>
      <c r="L68" s="273">
        <v>5.110951098600407</v>
      </c>
      <c r="M68" s="273">
        <v>0.95156036715251435</v>
      </c>
      <c r="N68" s="273">
        <v>-2.326415535786734</v>
      </c>
      <c r="O68" s="273">
        <v>9.4062866944733088</v>
      </c>
      <c r="P68" s="273">
        <v>-4.7266014792833726</v>
      </c>
      <c r="Q68" s="273">
        <v>0.40880917726534516</v>
      </c>
      <c r="R68" s="273">
        <v>1.7611753468603171</v>
      </c>
      <c r="S68" s="273">
        <v>5.9121886256971541</v>
      </c>
      <c r="T68" s="273">
        <v>-2.005059185614781</v>
      </c>
      <c r="U68" s="273">
        <v>0.83083431518695394</v>
      </c>
      <c r="V68" s="273">
        <v>1.2483141557992696</v>
      </c>
      <c r="W68" s="273">
        <v>-4.8684703951879076</v>
      </c>
      <c r="X68" s="273">
        <v>17.60531198519967</v>
      </c>
      <c r="Y68" s="273">
        <v>4.5311496189565581</v>
      </c>
      <c r="Z68" s="273">
        <v>1.6714685998436685</v>
      </c>
      <c r="AA68" s="273">
        <v>14.234336354671965</v>
      </c>
      <c r="AB68" s="273">
        <v>-3.8209202065198324</v>
      </c>
      <c r="AC68" s="273">
        <v>-3.4836870509630073</v>
      </c>
      <c r="AD68" s="273">
        <v>0.50775183730024331</v>
      </c>
      <c r="AE68" s="273">
        <v>-1.1628676170300838</v>
      </c>
      <c r="AF68" s="273">
        <v>6.2483048425323657</v>
      </c>
      <c r="AG68" s="273">
        <v>-6.233564373921852</v>
      </c>
      <c r="AH68" s="273">
        <v>0.52127105492847714</v>
      </c>
      <c r="AI68" s="273">
        <v>6.7409595892110721</v>
      </c>
      <c r="AJ68" s="273">
        <v>-1.6615720242878076</v>
      </c>
      <c r="AK68" s="273">
        <v>1.7534110183967255</v>
      </c>
      <c r="AL68" s="273">
        <v>0.3646818740422747</v>
      </c>
      <c r="AM68" s="273">
        <v>-3.2562556279138843</v>
      </c>
      <c r="AN68" s="273">
        <v>-2.4598137039526824</v>
      </c>
      <c r="AO68" s="273">
        <v>7.9624684905084298</v>
      </c>
      <c r="AP68" s="273">
        <v>-0.77833006457939902</v>
      </c>
      <c r="AQ68" s="273">
        <v>-9.2966366396083036</v>
      </c>
      <c r="AR68" s="273">
        <v>13.106111713072643</v>
      </c>
      <c r="AS68" s="273">
        <v>-5.7589610788719998</v>
      </c>
    </row>
    <row r="69" spans="1:45">
      <c r="A69" s="278" t="s">
        <v>288</v>
      </c>
      <c r="B69" s="277">
        <v>1.525786694580078</v>
      </c>
      <c r="C69" s="277">
        <v>3.9462925324707028</v>
      </c>
      <c r="D69" s="277">
        <v>-7.6260068559570318</v>
      </c>
      <c r="E69" s="277">
        <v>4.3412198847656249</v>
      </c>
      <c r="F69" s="277">
        <v>-3.4632820880737305</v>
      </c>
      <c r="G69" s="277">
        <v>0.62471692102050813</v>
      </c>
      <c r="H69" s="277">
        <v>0.99583929632568347</v>
      </c>
      <c r="I69" s="277">
        <v>-1.2586362518310548</v>
      </c>
      <c r="J69" s="277">
        <v>5.0817184111328126</v>
      </c>
      <c r="K69" s="277">
        <v>-2.6085184866104121</v>
      </c>
      <c r="L69" s="277">
        <v>2.9550497287559514</v>
      </c>
      <c r="M69" s="277">
        <v>1.9554497034606939</v>
      </c>
      <c r="N69" s="277">
        <v>-1.8505475072326665</v>
      </c>
      <c r="O69" s="277">
        <v>5.5015745732421877</v>
      </c>
      <c r="P69" s="277">
        <v>-1.512608815917968</v>
      </c>
      <c r="Q69" s="277">
        <v>0.49119800219726528</v>
      </c>
      <c r="R69" s="277">
        <v>-3.4591744446334833</v>
      </c>
      <c r="S69" s="277">
        <v>2.1786667782745366</v>
      </c>
      <c r="T69" s="277">
        <v>0.44966197982406508</v>
      </c>
      <c r="U69" s="277">
        <v>0.33222446530151339</v>
      </c>
      <c r="V69" s="277">
        <v>-0.31366039714241101</v>
      </c>
      <c r="W69" s="277">
        <v>-3.4186794677581784</v>
      </c>
      <c r="X69" s="277">
        <v>4.0669079822196963</v>
      </c>
      <c r="Y69" s="277">
        <v>-0.8164435049209593</v>
      </c>
      <c r="Z69" s="277">
        <v>6.4904176539115888</v>
      </c>
      <c r="AA69" s="277">
        <v>2.3987679966430675</v>
      </c>
      <c r="AB69" s="277">
        <v>-0.50430061657333347</v>
      </c>
      <c r="AC69" s="277">
        <v>-4.729091441261291</v>
      </c>
      <c r="AD69" s="277">
        <v>-3.2710575244598381</v>
      </c>
      <c r="AE69" s="277">
        <v>5.8511871919097915</v>
      </c>
      <c r="AF69" s="277">
        <v>-1.9611493492164609</v>
      </c>
      <c r="AG69" s="277">
        <v>-1.3294135688323978</v>
      </c>
      <c r="AH69" s="277">
        <v>-5.7843667188645087E-2</v>
      </c>
      <c r="AI69" s="277">
        <v>4.6725254804782868</v>
      </c>
      <c r="AJ69" s="277">
        <v>-2.1712132698822035</v>
      </c>
      <c r="AK69" s="277">
        <v>2.6233431193828558</v>
      </c>
      <c r="AL69" s="277">
        <v>1.929366904958723</v>
      </c>
      <c r="AM69" s="277">
        <v>-7.0437500850982664</v>
      </c>
      <c r="AN69" s="277">
        <v>-2.4927278898849474</v>
      </c>
      <c r="AO69" s="277">
        <v>3.3713285473690036</v>
      </c>
      <c r="AP69" s="277">
        <v>1.2146539609413143</v>
      </c>
      <c r="AQ69" s="277">
        <v>-6.5287151653556812</v>
      </c>
      <c r="AR69" s="277">
        <v>2.0019465507049583</v>
      </c>
      <c r="AS69" s="277">
        <v>3.7627367619781489</v>
      </c>
    </row>
    <row r="70" spans="1:45">
      <c r="A70" s="278" t="s">
        <v>289</v>
      </c>
      <c r="B70" s="277">
        <v>-1.4248498325195318</v>
      </c>
      <c r="C70" s="277">
        <v>3.3910643554687425E-2</v>
      </c>
      <c r="D70" s="277">
        <v>2.9846173276367178</v>
      </c>
      <c r="E70" s="277">
        <v>-0.48314257369995112</v>
      </c>
      <c r="F70" s="277">
        <v>7.6316819488525089E-2</v>
      </c>
      <c r="G70" s="277">
        <v>-1.9331434540100096</v>
      </c>
      <c r="H70" s="277">
        <v>0.81272818356323229</v>
      </c>
      <c r="I70" s="277">
        <v>-0.21934320230102533</v>
      </c>
      <c r="J70" s="277">
        <v>-0.53139790591430658</v>
      </c>
      <c r="K70" s="277">
        <v>-0.77233035159301744</v>
      </c>
      <c r="L70" s="277">
        <v>0.41836490628051792</v>
      </c>
      <c r="M70" s="277">
        <v>-0.28620322857666003</v>
      </c>
      <c r="N70" s="277">
        <v>3.7522478263549806</v>
      </c>
      <c r="O70" s="277">
        <v>-2.2001194355163576</v>
      </c>
      <c r="P70" s="277">
        <v>0.29363014059448211</v>
      </c>
      <c r="Q70" s="277">
        <v>-0.2515710284652708</v>
      </c>
      <c r="R70" s="277">
        <v>1.422352731994629</v>
      </c>
      <c r="S70" s="277">
        <v>1.1184895838394162</v>
      </c>
      <c r="T70" s="277">
        <v>-0.98817325456237748</v>
      </c>
      <c r="U70" s="277">
        <v>2.825143784576416</v>
      </c>
      <c r="V70" s="277">
        <v>-4.1232499595870973</v>
      </c>
      <c r="W70" s="277">
        <v>0.23601108875274646</v>
      </c>
      <c r="X70" s="277">
        <v>2.5478828681373602</v>
      </c>
      <c r="Y70" s="277">
        <v>-0.18241927722930917</v>
      </c>
      <c r="Z70" s="277">
        <v>-1.7428810562324522</v>
      </c>
      <c r="AA70" s="277">
        <v>0.70436771648406971</v>
      </c>
      <c r="AB70" s="277">
        <v>0.28804402716064459</v>
      </c>
      <c r="AC70" s="277">
        <v>1.1496923662948608</v>
      </c>
      <c r="AD70" s="277">
        <v>-9.3516274932861521E-2</v>
      </c>
      <c r="AE70" s="277">
        <v>-2.1285555436744694</v>
      </c>
      <c r="AF70" s="277">
        <v>2.1664618469696046</v>
      </c>
      <c r="AG70" s="277">
        <v>-2.2858595914306639</v>
      </c>
      <c r="AH70" s="277">
        <v>0.81000469453430179</v>
      </c>
      <c r="AI70" s="277">
        <v>-0.2718314439201357</v>
      </c>
      <c r="AJ70" s="277">
        <v>0.57364810905456509</v>
      </c>
      <c r="AK70" s="277">
        <v>0.12802801190185537</v>
      </c>
      <c r="AL70" s="277">
        <v>-1.1931092609939573</v>
      </c>
      <c r="AM70" s="277">
        <v>1.3513939475708008</v>
      </c>
      <c r="AN70" s="277">
        <v>-1.3647917531738294</v>
      </c>
      <c r="AO70" s="277">
        <v>3.1391096273231511</v>
      </c>
      <c r="AP70" s="277">
        <v>-0.46874884279632623</v>
      </c>
      <c r="AQ70" s="277">
        <v>-0.21211982443618738</v>
      </c>
      <c r="AR70" s="277">
        <v>0.35600396182250982</v>
      </c>
      <c r="AS70" s="277">
        <v>-2.9206486411590573</v>
      </c>
    </row>
    <row r="71" spans="1:45">
      <c r="A71" s="278" t="s">
        <v>95</v>
      </c>
      <c r="B71" s="277">
        <v>0</v>
      </c>
      <c r="C71" s="277">
        <v>0</v>
      </c>
      <c r="D71" s="277">
        <v>0</v>
      </c>
      <c r="E71" s="277">
        <v>0</v>
      </c>
      <c r="F71" s="277">
        <v>0</v>
      </c>
      <c r="G71" s="277">
        <v>0</v>
      </c>
      <c r="H71" s="277">
        <v>0</v>
      </c>
      <c r="I71" s="277">
        <v>0</v>
      </c>
      <c r="J71" s="277">
        <v>0</v>
      </c>
      <c r="K71" s="277">
        <v>-4.5635183016105516E-4</v>
      </c>
      <c r="L71" s="277">
        <v>-1.1734761346998538E-3</v>
      </c>
      <c r="M71" s="277">
        <v>-1.043089897510981E-2</v>
      </c>
      <c r="N71" s="277">
        <v>-3.0314800146412886E-3</v>
      </c>
      <c r="O71" s="277">
        <v>-9.0213052181551973E-3</v>
      </c>
      <c r="P71" s="277">
        <v>3.2086722478964769E-3</v>
      </c>
      <c r="Q71" s="277">
        <v>-2.6023512503660319E-3</v>
      </c>
      <c r="R71" s="277">
        <v>-1.6748546787701317E-2</v>
      </c>
      <c r="S71" s="277">
        <v>4.1149935967789167E-2</v>
      </c>
      <c r="T71" s="277">
        <v>-2.7325557370424594E-2</v>
      </c>
      <c r="U71" s="277">
        <v>3.9866579795020535E-5</v>
      </c>
      <c r="V71" s="277">
        <v>-1.9417433873467733E-2</v>
      </c>
      <c r="W71" s="277">
        <v>1.1058620195426597E-2</v>
      </c>
      <c r="X71" s="277">
        <v>-8.4322635372034126E-3</v>
      </c>
      <c r="Y71" s="277">
        <v>2.2339534272628355E-2</v>
      </c>
      <c r="Z71" s="277">
        <v>2.2360860359837816E-2</v>
      </c>
      <c r="AA71" s="277">
        <v>-1.2418904308057477E-3</v>
      </c>
      <c r="AB71" s="277">
        <v>1.5475633382513298E-2</v>
      </c>
      <c r="AC71" s="277">
        <v>9.0302250547995289E-4</v>
      </c>
      <c r="AD71" s="277">
        <v>-1.8051986158245843E-2</v>
      </c>
      <c r="AE71" s="277">
        <v>-5.3879610920668973E-2</v>
      </c>
      <c r="AF71" s="277">
        <v>3.2882722316669194E-2</v>
      </c>
      <c r="AG71" s="277">
        <v>2.9211025864523905E-2</v>
      </c>
      <c r="AH71" s="277">
        <v>-4.6030824282319568E-2</v>
      </c>
      <c r="AI71" s="277">
        <v>-5.3208133009047566E-2</v>
      </c>
      <c r="AJ71" s="277">
        <v>0.20268533709116807</v>
      </c>
      <c r="AK71" s="277">
        <v>-0.10837965881102235</v>
      </c>
      <c r="AL71" s="277">
        <v>1.6077536554583875E-2</v>
      </c>
      <c r="AM71" s="277">
        <v>1.3128521715143508E-2</v>
      </c>
      <c r="AN71" s="277">
        <v>0.2488694416636448</v>
      </c>
      <c r="AO71" s="277">
        <v>-0.15155528661238904</v>
      </c>
      <c r="AP71" s="277">
        <v>-1.66929647504723E-2</v>
      </c>
      <c r="AQ71" s="277">
        <v>-0.12789665375470805</v>
      </c>
      <c r="AR71" s="277">
        <v>4.4508181754847834E-3</v>
      </c>
      <c r="AS71" s="277">
        <v>8.2095777975209575E-2</v>
      </c>
    </row>
    <row r="72" spans="1:45">
      <c r="A72" s="278" t="s">
        <v>160</v>
      </c>
      <c r="B72" s="277">
        <v>-0.79801543954849263</v>
      </c>
      <c r="C72" s="277">
        <v>-2.9836853757286073</v>
      </c>
      <c r="D72" s="277">
        <v>1.1631638384628296</v>
      </c>
      <c r="E72" s="277">
        <v>0.39692121120452883</v>
      </c>
      <c r="F72" s="277">
        <v>-0.70548230298995906</v>
      </c>
      <c r="G72" s="277">
        <v>1.1842115625762939</v>
      </c>
      <c r="H72" s="277">
        <v>-1.3877387046816736E-3</v>
      </c>
      <c r="I72" s="277">
        <v>-0.81449035909652712</v>
      </c>
      <c r="J72" s="277">
        <v>-5.9986617372131334</v>
      </c>
      <c r="K72" s="277">
        <v>5.0116779117965704</v>
      </c>
      <c r="L72" s="277">
        <v>1.4704628204536436</v>
      </c>
      <c r="M72" s="277">
        <v>-1.8818650736999518</v>
      </c>
      <c r="N72" s="277">
        <v>-2.640125383348539</v>
      </c>
      <c r="O72" s="277">
        <v>2.5928307011994911</v>
      </c>
      <c r="P72" s="277">
        <v>-1.9529724811882523</v>
      </c>
      <c r="Q72" s="277">
        <v>0.32814007188592093</v>
      </c>
      <c r="R72" s="277">
        <v>2.7426945464260495</v>
      </c>
      <c r="S72" s="277">
        <v>0.21346034756986842</v>
      </c>
      <c r="T72" s="277">
        <v>-1.1668646033502332</v>
      </c>
      <c r="U72" s="277">
        <v>-1.9125732837333942</v>
      </c>
      <c r="V72" s="277">
        <v>2.4985355033476844</v>
      </c>
      <c r="W72" s="277">
        <v>0.83124856923390789</v>
      </c>
      <c r="X72" s="277">
        <v>12.700945958822121</v>
      </c>
      <c r="Y72" s="277">
        <v>1.5850916922511338E-2</v>
      </c>
      <c r="Z72" s="277">
        <v>-0.8169380582606538</v>
      </c>
      <c r="AA72" s="277">
        <v>5.1603983209770652</v>
      </c>
      <c r="AB72" s="277">
        <v>-1.8440740361522756</v>
      </c>
      <c r="AC72" s="277">
        <v>0.59511328220595683</v>
      </c>
      <c r="AD72" s="277">
        <v>1.3073487462017557</v>
      </c>
      <c r="AE72" s="277">
        <v>-3.5737728673552982</v>
      </c>
      <c r="AF72" s="277">
        <v>3.8641568592334243</v>
      </c>
      <c r="AG72" s="277">
        <v>-0.66803794534940786</v>
      </c>
      <c r="AH72" s="277">
        <v>-1.0683170993678457</v>
      </c>
      <c r="AI72" s="277">
        <v>1.4714468453824048</v>
      </c>
      <c r="AJ72" s="277">
        <v>0.20248432873165423</v>
      </c>
      <c r="AK72" s="277">
        <v>0.1323821057233584</v>
      </c>
      <c r="AL72" s="277">
        <v>0.74493691864564648</v>
      </c>
      <c r="AM72" s="277">
        <v>-1.554956986226216</v>
      </c>
      <c r="AN72" s="277">
        <v>0.31458098666471335</v>
      </c>
      <c r="AO72" s="277">
        <v>1.162175309464309</v>
      </c>
      <c r="AP72" s="277">
        <v>-0.97688105660558988</v>
      </c>
      <c r="AQ72" s="277">
        <v>-0.9319338474388893</v>
      </c>
      <c r="AR72" s="277">
        <v>3.686581531501715</v>
      </c>
      <c r="AS72" s="277">
        <v>-2.6913110640932847</v>
      </c>
    </row>
    <row r="73" spans="1:45" ht="15">
      <c r="A73" s="279" t="s">
        <v>309</v>
      </c>
      <c r="B73" s="277">
        <v>0.68738354684829717</v>
      </c>
      <c r="C73" s="277">
        <v>-1.268376808948517</v>
      </c>
      <c r="D73" s="277">
        <v>1.2483377037048427E-2</v>
      </c>
      <c r="E73" s="277">
        <v>0.27144305557250981</v>
      </c>
      <c r="F73" s="277">
        <v>-0.19734060316085805</v>
      </c>
      <c r="G73" s="277">
        <v>-0.22620254631042475</v>
      </c>
      <c r="H73" s="277">
        <v>5.4579577045440697E-2</v>
      </c>
      <c r="I73" s="277">
        <v>-0.11230346334457403</v>
      </c>
      <c r="J73" s="277">
        <v>-0.54279225116729735</v>
      </c>
      <c r="K73" s="277">
        <v>0.83338274219512942</v>
      </c>
      <c r="L73" s="277">
        <v>0.24286269235610963</v>
      </c>
      <c r="M73" s="277">
        <v>-0.44325374479293822</v>
      </c>
      <c r="N73" s="277">
        <v>-0.51285091827392582</v>
      </c>
      <c r="O73" s="277">
        <v>0.10104026601791383</v>
      </c>
      <c r="P73" s="277">
        <v>-3.0082122859954874E-2</v>
      </c>
      <c r="Q73" s="277">
        <v>0.40660142349243156</v>
      </c>
      <c r="R73" s="277">
        <v>1.1151282349495755</v>
      </c>
      <c r="S73" s="277">
        <v>0.57340110258928645</v>
      </c>
      <c r="T73" s="277">
        <v>1.0324135496166942</v>
      </c>
      <c r="U73" s="277">
        <v>-1.5376437983213773</v>
      </c>
      <c r="V73" s="277">
        <v>0.20649551621106246</v>
      </c>
      <c r="W73" s="277">
        <v>0.69025319203205071</v>
      </c>
      <c r="X73" s="277">
        <v>0.69503678738163832</v>
      </c>
      <c r="Y73" s="277">
        <v>2.759250262177575</v>
      </c>
      <c r="Z73" s="277">
        <v>0.1501190276856339</v>
      </c>
      <c r="AA73" s="277">
        <v>3.5918560908319841</v>
      </c>
      <c r="AB73" s="277">
        <v>-1.4525663780399065</v>
      </c>
      <c r="AC73" s="277">
        <v>0.33889456280043806</v>
      </c>
      <c r="AD73" s="277">
        <v>0.49287179621948252</v>
      </c>
      <c r="AE73" s="277">
        <v>-1.8123355349661801</v>
      </c>
      <c r="AF73" s="277">
        <v>2.1782224939989763</v>
      </c>
      <c r="AG73" s="277">
        <v>8.9346313884862694E-2</v>
      </c>
      <c r="AH73" s="277">
        <v>-1.4118228032449747</v>
      </c>
      <c r="AI73" s="277">
        <v>1.9353796118113293</v>
      </c>
      <c r="AJ73" s="277">
        <v>0.53627701132352135</v>
      </c>
      <c r="AK73" s="277">
        <v>-0.18469395133520028</v>
      </c>
      <c r="AL73" s="277">
        <v>0.25912819643712981</v>
      </c>
      <c r="AM73" s="277">
        <v>-1.3969940420452129</v>
      </c>
      <c r="AN73" s="277">
        <v>0.66061910048985273</v>
      </c>
      <c r="AO73" s="277">
        <v>-0.7384079564210182</v>
      </c>
      <c r="AP73" s="277">
        <v>0.6441132644060279</v>
      </c>
      <c r="AQ73" s="277">
        <v>-0.25029526141644154</v>
      </c>
      <c r="AR73" s="277">
        <v>2.3860478865152257</v>
      </c>
      <c r="AS73" s="277">
        <v>-1.7385433071995078</v>
      </c>
    </row>
    <row r="74" spans="1:45" ht="15">
      <c r="A74" s="279" t="s">
        <v>310</v>
      </c>
      <c r="B74" s="277">
        <v>-1.4853989863967898</v>
      </c>
      <c r="C74" s="277">
        <v>-1.7153085667800902</v>
      </c>
      <c r="D74" s="277">
        <v>1.1506804614257811</v>
      </c>
      <c r="E74" s="277">
        <v>0.12547815563201903</v>
      </c>
      <c r="F74" s="277">
        <v>-0.50814169982910107</v>
      </c>
      <c r="G74" s="277">
        <v>1.4104141088867186</v>
      </c>
      <c r="H74" s="277">
        <v>-5.5967315750122371E-2</v>
      </c>
      <c r="I74" s="277">
        <v>-0.70218689575195303</v>
      </c>
      <c r="J74" s="277">
        <v>-5.4558694860458363</v>
      </c>
      <c r="K74" s="277">
        <v>4.1782951696014408</v>
      </c>
      <c r="L74" s="277">
        <v>1.2276001280975339</v>
      </c>
      <c r="M74" s="277">
        <v>-2.2437891477966314</v>
      </c>
      <c r="N74" s="277">
        <v>-2.5022958557891846</v>
      </c>
      <c r="O74" s="277">
        <v>1.5463684399795543</v>
      </c>
      <c r="P74" s="277">
        <v>-1.4844551868057252</v>
      </c>
      <c r="Q74" s="277">
        <v>7.7627516365051108E-2</v>
      </c>
      <c r="R74" s="277">
        <v>1.5561709984150363</v>
      </c>
      <c r="S74" s="277">
        <v>8.8543348832193836E-2</v>
      </c>
      <c r="T74" s="277">
        <v>-2.7164040742035045</v>
      </c>
      <c r="U74" s="277">
        <v>-4.8262669888805565E-2</v>
      </c>
      <c r="V74" s="277">
        <v>1.3648595721163812</v>
      </c>
      <c r="W74" s="277">
        <v>1.0739495857439483</v>
      </c>
      <c r="X74" s="277">
        <v>12.636415245907543</v>
      </c>
      <c r="Y74" s="277">
        <v>-2.3513097603537063</v>
      </c>
      <c r="Z74" s="277">
        <v>-0.45794343430056361</v>
      </c>
      <c r="AA74" s="277">
        <v>1.5685422301450813</v>
      </c>
      <c r="AB74" s="277">
        <v>-0.39150765811236909</v>
      </c>
      <c r="AC74" s="277">
        <v>0.25621871940551877</v>
      </c>
      <c r="AD74" s="277">
        <v>0.81447694998227305</v>
      </c>
      <c r="AE74" s="277">
        <v>-1.7614373323891181</v>
      </c>
      <c r="AF74" s="277">
        <v>1.6859343652344483</v>
      </c>
      <c r="AG74" s="277">
        <v>-0.75738425923427055</v>
      </c>
      <c r="AH74" s="277">
        <v>0.34350570387712892</v>
      </c>
      <c r="AI74" s="277">
        <v>-0.46393276642892456</v>
      </c>
      <c r="AJ74" s="277">
        <v>-0.33379268259186712</v>
      </c>
      <c r="AK74" s="277">
        <v>0.31707605705855868</v>
      </c>
      <c r="AL74" s="277">
        <v>0.48563684278166219</v>
      </c>
      <c r="AM74" s="277">
        <v>-0.15796294418100321</v>
      </c>
      <c r="AN74" s="277">
        <v>-0.34603811382513938</v>
      </c>
      <c r="AO74" s="277">
        <v>1.9005832658853272</v>
      </c>
      <c r="AP74" s="277">
        <v>-1.6209943210116178</v>
      </c>
      <c r="AQ74" s="277">
        <v>-0.68163858602244776</v>
      </c>
      <c r="AR74" s="277">
        <v>1.3005336449864893</v>
      </c>
      <c r="AS74" s="277">
        <v>-0.95276775689377702</v>
      </c>
    </row>
    <row r="75" spans="1:45" ht="15">
      <c r="A75" s="279" t="s">
        <v>312</v>
      </c>
      <c r="B75" s="277">
        <v>0</v>
      </c>
      <c r="C75" s="277">
        <v>0</v>
      </c>
      <c r="D75" s="277">
        <v>0</v>
      </c>
      <c r="E75" s="277">
        <v>0</v>
      </c>
      <c r="F75" s="277">
        <v>0</v>
      </c>
      <c r="G75" s="277">
        <v>0</v>
      </c>
      <c r="H75" s="277">
        <v>0</v>
      </c>
      <c r="I75" s="277">
        <v>0</v>
      </c>
      <c r="J75" s="277">
        <v>0</v>
      </c>
      <c r="K75" s="277">
        <v>0</v>
      </c>
      <c r="L75" s="277">
        <v>0</v>
      </c>
      <c r="M75" s="277">
        <v>0.80517781888961792</v>
      </c>
      <c r="N75" s="277">
        <v>0.37502139071457097</v>
      </c>
      <c r="O75" s="277">
        <v>0.94542199520202308</v>
      </c>
      <c r="P75" s="277">
        <v>-0.43843517152257228</v>
      </c>
      <c r="Q75" s="277">
        <v>-0.15608886797156174</v>
      </c>
      <c r="R75" s="277">
        <v>7.1395313061438204E-2</v>
      </c>
      <c r="S75" s="277">
        <v>-0.44848410385161186</v>
      </c>
      <c r="T75" s="277">
        <v>0.51712592123657708</v>
      </c>
      <c r="U75" s="277">
        <v>-0.32666681552321131</v>
      </c>
      <c r="V75" s="277">
        <v>0.92718041502024073</v>
      </c>
      <c r="W75" s="277">
        <v>-0.9329542085420911</v>
      </c>
      <c r="X75" s="277">
        <v>-0.63050607446705964</v>
      </c>
      <c r="Y75" s="277">
        <v>-0.39208958490135731</v>
      </c>
      <c r="Z75" s="277">
        <v>-0.50911365164572409</v>
      </c>
      <c r="AA75" s="277">
        <v>0</v>
      </c>
      <c r="AB75" s="277">
        <v>0</v>
      </c>
      <c r="AC75" s="277">
        <v>0</v>
      </c>
      <c r="AD75" s="277">
        <v>0</v>
      </c>
      <c r="AE75" s="277">
        <v>0</v>
      </c>
      <c r="AF75" s="277">
        <v>0</v>
      </c>
      <c r="AG75" s="277">
        <v>0</v>
      </c>
      <c r="AH75" s="277">
        <v>0</v>
      </c>
      <c r="AI75" s="277">
        <v>0</v>
      </c>
      <c r="AJ75" s="277">
        <v>0</v>
      </c>
      <c r="AK75" s="277">
        <v>0</v>
      </c>
      <c r="AL75" s="277">
        <v>1.718794268544519E-4</v>
      </c>
      <c r="AM75" s="277">
        <v>0</v>
      </c>
      <c r="AN75" s="277">
        <v>0</v>
      </c>
      <c r="AO75" s="277">
        <v>0</v>
      </c>
      <c r="AP75" s="277">
        <v>0</v>
      </c>
      <c r="AQ75" s="277">
        <v>0</v>
      </c>
      <c r="AR75" s="277">
        <v>0</v>
      </c>
      <c r="AS75" s="277">
        <v>0</v>
      </c>
    </row>
    <row r="76" spans="1:45">
      <c r="A76" s="278" t="s">
        <v>161</v>
      </c>
      <c r="B76" s="277">
        <v>0.83839932000000017</v>
      </c>
      <c r="C76" s="277">
        <v>0.95063649999999955</v>
      </c>
      <c r="D76" s="277">
        <v>-0.45506405999999988</v>
      </c>
      <c r="E76" s="277">
        <v>1.2117109400000001</v>
      </c>
      <c r="F76" s="277">
        <v>-1.6155073000000006</v>
      </c>
      <c r="G76" s="277">
        <v>2.5739603999999998</v>
      </c>
      <c r="H76" s="277">
        <v>0.82249023999999959</v>
      </c>
      <c r="I76" s="277">
        <v>-3.4176474200000002</v>
      </c>
      <c r="J76" s="277">
        <v>-2.0047280000000005</v>
      </c>
      <c r="K76" s="277">
        <v>0.77959089999999964</v>
      </c>
      <c r="L76" s="277">
        <v>0.88129865999999901</v>
      </c>
      <c r="M76" s="277">
        <v>-0.88920721999999985</v>
      </c>
      <c r="N76" s="277">
        <v>0.12736460000000022</v>
      </c>
      <c r="O76" s="277">
        <v>1.3284541599999997</v>
      </c>
      <c r="P76" s="277">
        <v>-0.97413227999999941</v>
      </c>
      <c r="Q76" s="277">
        <v>-1.0532178800000005</v>
      </c>
      <c r="R76" s="277">
        <v>1.3806308286126496</v>
      </c>
      <c r="S76" s="277">
        <v>0.5498574362586266</v>
      </c>
      <c r="T76" s="277">
        <v>1.4259341307544091</v>
      </c>
      <c r="U76" s="277">
        <v>1.5346279668350715</v>
      </c>
      <c r="V76" s="277">
        <v>-0.19634855233936466</v>
      </c>
      <c r="W76" s="277">
        <v>-1.0689494177746544</v>
      </c>
      <c r="X76" s="277">
        <v>-5.5965154343156465E-2</v>
      </c>
      <c r="Y76" s="277">
        <v>2.1045085234941601</v>
      </c>
      <c r="Z76" s="277">
        <v>-2.5050433150187486</v>
      </c>
      <c r="AA76" s="277">
        <v>6.203401048037513</v>
      </c>
      <c r="AB76" s="277">
        <v>1.0939761255306379E-2</v>
      </c>
      <c r="AC76" s="277">
        <v>-0.75270497684217919</v>
      </c>
      <c r="AD76" s="277">
        <v>1.8115335709480134</v>
      </c>
      <c r="AE76" s="277">
        <v>-1.6534503314106828</v>
      </c>
      <c r="AF76" s="277">
        <v>1.5332002029644984</v>
      </c>
      <c r="AG76" s="277">
        <v>-0.9430079396634411</v>
      </c>
      <c r="AH76" s="277">
        <v>0.83069331948227221</v>
      </c>
      <c r="AI76" s="277">
        <v>1.1570959914692758</v>
      </c>
      <c r="AJ76" s="277">
        <v>0.1447764221191794</v>
      </c>
      <c r="AK76" s="277">
        <v>-1.5625696488498955</v>
      </c>
      <c r="AL76" s="277">
        <v>-0.96562455765819077</v>
      </c>
      <c r="AM76" s="277">
        <v>2.4118290888450904</v>
      </c>
      <c r="AN76" s="277">
        <v>-4.0989213610915343E-2</v>
      </c>
      <c r="AO76" s="277">
        <v>0.40508544319049278</v>
      </c>
      <c r="AP76" s="277">
        <v>-0.78500032087847194</v>
      </c>
      <c r="AQ76" s="277">
        <v>6.5085689387513801E-2</v>
      </c>
      <c r="AR76" s="277">
        <v>3.0028017509520097</v>
      </c>
      <c r="AS76" s="277">
        <v>-2.5521930940434401</v>
      </c>
    </row>
    <row r="77" spans="1:45">
      <c r="A77" s="278" t="s">
        <v>162</v>
      </c>
      <c r="B77" s="277">
        <v>1.9345978822021483</v>
      </c>
      <c r="C77" s="277">
        <v>-5.6882669396057128</v>
      </c>
      <c r="D77" s="277">
        <v>-0.45301129150390618</v>
      </c>
      <c r="E77" s="277">
        <v>1.4501526483764646</v>
      </c>
      <c r="F77" s="277">
        <v>1.6033648193359507E-2</v>
      </c>
      <c r="G77" s="277">
        <v>-0.55144518963623068</v>
      </c>
      <c r="H77" s="277">
        <v>1.5188406540527344</v>
      </c>
      <c r="I77" s="277">
        <v>-1.7358787778320313</v>
      </c>
      <c r="J77" s="277">
        <v>-0.97045845605468772</v>
      </c>
      <c r="K77" s="277">
        <v>-1.521409971801758</v>
      </c>
      <c r="L77" s="277">
        <v>0.33038253076171875</v>
      </c>
      <c r="M77" s="277">
        <v>0.22100387431335444</v>
      </c>
      <c r="N77" s="277">
        <v>-9.1112133441925036E-2</v>
      </c>
      <c r="O77" s="277">
        <v>0.76170811474609379</v>
      </c>
      <c r="P77" s="277">
        <v>-0.6865552382812502</v>
      </c>
      <c r="Q77" s="277">
        <v>0.92864026208496098</v>
      </c>
      <c r="R77" s="277">
        <v>-0.87360328936767551</v>
      </c>
      <c r="S77" s="277">
        <v>1.2902235922851562</v>
      </c>
      <c r="T77" s="277">
        <v>-2.0395661580924984</v>
      </c>
      <c r="U77" s="277">
        <v>0.44872362158203138</v>
      </c>
      <c r="V77" s="277">
        <v>1.2336834756088257</v>
      </c>
      <c r="W77" s="277">
        <v>-0.21098625588989267</v>
      </c>
      <c r="X77" s="277">
        <v>-0.85412045298767092</v>
      </c>
      <c r="Y77" s="277">
        <v>1.0161785752563475</v>
      </c>
      <c r="Z77" s="277">
        <v>0.43093387054443344</v>
      </c>
      <c r="AA77" s="277">
        <v>2.7745608398437593E-2</v>
      </c>
      <c r="AB77" s="277">
        <v>-0.54060251593017572</v>
      </c>
      <c r="AC77" s="277">
        <v>0.67210637951660135</v>
      </c>
      <c r="AD77" s="277">
        <v>-0.67118985577392598</v>
      </c>
      <c r="AE77" s="277">
        <v>0.92992368176269524</v>
      </c>
      <c r="AF77" s="277">
        <v>-0.4612259432678224</v>
      </c>
      <c r="AG77" s="277">
        <v>-0.49639107673263555</v>
      </c>
      <c r="AH77" s="277">
        <v>0.81649401733398441</v>
      </c>
      <c r="AI77" s="277">
        <v>-0.34749544067382809</v>
      </c>
      <c r="AJ77" s="277">
        <v>-0.39455319726562499</v>
      </c>
      <c r="AK77" s="277">
        <v>0.37449642071914657</v>
      </c>
      <c r="AL77" s="277">
        <v>-0.69898286614990224</v>
      </c>
      <c r="AM77" s="277">
        <v>0.9202228728027344</v>
      </c>
      <c r="AN77" s="277">
        <v>0.3179223897705078</v>
      </c>
      <c r="AO77" s="277">
        <v>-6.2378897949218748E-2</v>
      </c>
      <c r="AP77" s="277">
        <v>0.94783952856445297</v>
      </c>
      <c r="AQ77" s="277">
        <v>-0.36887461285400391</v>
      </c>
      <c r="AR77" s="277">
        <v>1.0375956816406251</v>
      </c>
      <c r="AS77" s="277">
        <v>-0.90897505126953126</v>
      </c>
    </row>
    <row r="78" spans="1:45">
      <c r="A78" s="278" t="s">
        <v>290</v>
      </c>
      <c r="B78" s="277">
        <v>4.788529999999995E-2</v>
      </c>
      <c r="C78" s="277">
        <v>7.0875283800000002</v>
      </c>
      <c r="D78" s="277">
        <v>-0.77135745999999994</v>
      </c>
      <c r="E78" s="277">
        <v>0.26611014000000011</v>
      </c>
      <c r="F78" s="277">
        <v>0.14157393000000015</v>
      </c>
      <c r="G78" s="277">
        <v>0.59612957999999983</v>
      </c>
      <c r="H78" s="277">
        <v>1.1632934100000001</v>
      </c>
      <c r="I78" s="277">
        <v>-0.68668958000000013</v>
      </c>
      <c r="J78" s="277">
        <v>-0.48926879999999995</v>
      </c>
      <c r="K78" s="277">
        <v>-0.96459440000000019</v>
      </c>
      <c r="L78" s="277">
        <v>-0.28881197000000003</v>
      </c>
      <c r="M78" s="277">
        <v>0.5364467599999998</v>
      </c>
      <c r="N78" s="277">
        <v>-0.82550430000000019</v>
      </c>
      <c r="O78" s="277">
        <v>1.38030086</v>
      </c>
      <c r="P78" s="277">
        <v>-0.29909732</v>
      </c>
      <c r="Q78" s="277">
        <v>0.26003241999999965</v>
      </c>
      <c r="R78" s="277">
        <v>7.8623312847941329E-3</v>
      </c>
      <c r="S78" s="277">
        <v>1.4469601896533113</v>
      </c>
      <c r="T78" s="277">
        <v>-0.46493542865401716</v>
      </c>
      <c r="U78" s="277">
        <v>-2.1482073365834466</v>
      </c>
      <c r="V78" s="277">
        <v>2.3333366528112229</v>
      </c>
      <c r="W78" s="277">
        <v>-0.94107956423486061</v>
      </c>
      <c r="X78" s="277">
        <v>-1.1199953008135053</v>
      </c>
      <c r="Y78" s="277">
        <v>2.4867834840041971</v>
      </c>
      <c r="Z78" s="277">
        <v>-1.3700747136070046</v>
      </c>
      <c r="AA78" s="277">
        <v>0.5851868333178063</v>
      </c>
      <c r="AB78" s="277">
        <v>-0.61454895922000663</v>
      </c>
      <c r="AC78" s="277">
        <v>-0.21251027949754839</v>
      </c>
      <c r="AD78" s="277">
        <v>1.614794634936497</v>
      </c>
      <c r="AE78" s="277">
        <v>-1.1495882081422326</v>
      </c>
      <c r="AF78" s="277">
        <v>1.6582609211349915</v>
      </c>
      <c r="AG78" s="277">
        <v>-0.52942833628002761</v>
      </c>
      <c r="AH78" s="277">
        <v>-0.62249951372658141</v>
      </c>
      <c r="AI78" s="277">
        <v>6.8714373216481953E-4</v>
      </c>
      <c r="AJ78" s="277">
        <v>-2.0195805907085064E-3</v>
      </c>
      <c r="AK78" s="277">
        <v>-0.10141326054835698</v>
      </c>
      <c r="AL78" s="277">
        <v>0.13031003721686593</v>
      </c>
      <c r="AM78" s="277">
        <v>0.17199315112963082</v>
      </c>
      <c r="AN78" s="277">
        <v>0.68907915932517516</v>
      </c>
      <c r="AO78" s="277">
        <v>-0.80547178476288039</v>
      </c>
      <c r="AP78" s="277">
        <v>-1.1243555699813931E-2</v>
      </c>
      <c r="AQ78" s="277">
        <v>0.23435166478200706</v>
      </c>
      <c r="AR78" s="277">
        <v>0.12028177038715893</v>
      </c>
      <c r="AS78" s="277">
        <v>0.50513551915450516</v>
      </c>
    </row>
    <row r="79" spans="1:45">
      <c r="A79" s="279" t="s">
        <v>291</v>
      </c>
      <c r="B79" s="277">
        <v>-0.18501630000000008</v>
      </c>
      <c r="C79" s="277">
        <v>6.4572079800000006</v>
      </c>
      <c r="D79" s="277">
        <v>-0.20671746000000008</v>
      </c>
      <c r="E79" s="277">
        <v>-0.23685795999999998</v>
      </c>
      <c r="F79" s="277">
        <v>1.7574230000000135E-2</v>
      </c>
      <c r="G79" s="277">
        <v>-5.870442000000009E-2</v>
      </c>
      <c r="H79" s="277">
        <v>0.36507101000000003</v>
      </c>
      <c r="I79" s="277">
        <v>0.36845601999999977</v>
      </c>
      <c r="J79" s="277">
        <v>-0.20031840000000001</v>
      </c>
      <c r="K79" s="277">
        <v>-0.84810730000000023</v>
      </c>
      <c r="L79" s="277">
        <v>-0.21659427000000009</v>
      </c>
      <c r="M79" s="277">
        <v>0.49606625999999976</v>
      </c>
      <c r="N79" s="277">
        <v>-0.62367650000000019</v>
      </c>
      <c r="O79" s="277">
        <v>1.2310307599999999</v>
      </c>
      <c r="P79" s="277">
        <v>-0.32115862000000001</v>
      </c>
      <c r="Q79" s="277">
        <v>0.41158011999999966</v>
      </c>
      <c r="R79" s="277">
        <v>2.0356431284794141E-2</v>
      </c>
      <c r="S79" s="277">
        <v>1.4335422896533112</v>
      </c>
      <c r="T79" s="277">
        <v>-0.32655462865401719</v>
      </c>
      <c r="U79" s="277">
        <v>-2.0129551365834466</v>
      </c>
      <c r="V79" s="277">
        <v>2.210738352811223</v>
      </c>
      <c r="W79" s="277">
        <v>-0.71143686423486052</v>
      </c>
      <c r="X79" s="277">
        <v>-1.1364872008135052</v>
      </c>
      <c r="Y79" s="277">
        <v>2.3277839840041974</v>
      </c>
      <c r="Z79" s="277">
        <v>-1.3135304136070047</v>
      </c>
      <c r="AA79" s="277">
        <v>0.54200773331780627</v>
      </c>
      <c r="AB79" s="277">
        <v>-0.44389215922000669</v>
      </c>
      <c r="AC79" s="277">
        <v>-0.32039177949754838</v>
      </c>
      <c r="AD79" s="277">
        <v>1.595864134936497</v>
      </c>
      <c r="AE79" s="277">
        <v>-1.0157217081422327</v>
      </c>
      <c r="AF79" s="277">
        <v>1.5749724211349916</v>
      </c>
      <c r="AG79" s="277">
        <v>-0.66027583628002762</v>
      </c>
      <c r="AH79" s="277">
        <v>-0.6868021137265814</v>
      </c>
      <c r="AI79" s="277">
        <v>3.2913143732164835E-2</v>
      </c>
      <c r="AJ79" s="277">
        <v>4.7340869409291497E-2</v>
      </c>
      <c r="AK79" s="277">
        <v>-8.8644872242692907E-2</v>
      </c>
      <c r="AL79" s="277">
        <v>0.10225842273017161</v>
      </c>
      <c r="AM79" s="277">
        <v>0.17215634041185737</v>
      </c>
      <c r="AN79" s="277">
        <v>0.71079835932517521</v>
      </c>
      <c r="AO79" s="277">
        <v>-0.81176268476288038</v>
      </c>
      <c r="AP79" s="277">
        <v>-4.8657855699813929E-2</v>
      </c>
      <c r="AQ79" s="277">
        <v>0.28440226478200709</v>
      </c>
      <c r="AR79" s="277">
        <v>9.9185970387158928E-2</v>
      </c>
      <c r="AS79" s="277">
        <v>0.5210283191545052</v>
      </c>
    </row>
    <row r="80" spans="1:45">
      <c r="A80" s="279" t="s">
        <v>292</v>
      </c>
      <c r="B80" s="277">
        <v>7.9085599999999992E-2</v>
      </c>
      <c r="C80" s="277">
        <v>0.11824999999999998</v>
      </c>
      <c r="D80" s="277">
        <v>-0.20963359999999998</v>
      </c>
      <c r="E80" s="277">
        <v>5.5672100000000002E-2</v>
      </c>
      <c r="F80" s="277">
        <v>0.19851810000000003</v>
      </c>
      <c r="G80" s="277">
        <v>0.55795079999999997</v>
      </c>
      <c r="H80" s="277">
        <v>0.50251520000000005</v>
      </c>
      <c r="I80" s="277">
        <v>-0.67355199999999993</v>
      </c>
      <c r="J80" s="277">
        <v>-8.6275199999999996E-2</v>
      </c>
      <c r="K80" s="277">
        <v>-0.10363429999999998</v>
      </c>
      <c r="L80" s="277">
        <v>-6.9294499999999995E-2</v>
      </c>
      <c r="M80" s="277">
        <v>2.7481300000000028E-2</v>
      </c>
      <c r="N80" s="277">
        <v>-6.7639000000000019E-2</v>
      </c>
      <c r="O80" s="277">
        <v>4.6401300000000006E-2</v>
      </c>
      <c r="P80" s="277">
        <v>-6.1962999999999879E-3</v>
      </c>
      <c r="Q80" s="277">
        <v>8.2633099999999987E-2</v>
      </c>
      <c r="R80" s="277">
        <v>1.6413099999999986E-2</v>
      </c>
      <c r="S80" s="277">
        <v>-9.3181000000000028E-3</v>
      </c>
      <c r="T80" s="277">
        <v>-7.6436799999999999E-2</v>
      </c>
      <c r="U80" s="277">
        <v>1.2392600000000045E-2</v>
      </c>
      <c r="V80" s="277">
        <v>4.1955099999999995E-2</v>
      </c>
      <c r="W80" s="277">
        <v>-0.10533710000000002</v>
      </c>
      <c r="X80" s="277">
        <v>-3.8312999999999954E-3</v>
      </c>
      <c r="Y80" s="277">
        <v>0.12122989999999996</v>
      </c>
      <c r="Z80" s="277">
        <v>-5.2739499999999981E-2</v>
      </c>
      <c r="AA80" s="277">
        <v>8.4335900000000005E-2</v>
      </c>
      <c r="AB80" s="277">
        <v>-0.16081999999999996</v>
      </c>
      <c r="AC80" s="277">
        <v>0.10249909999999998</v>
      </c>
      <c r="AD80" s="277">
        <v>1.2156099999999989E-2</v>
      </c>
      <c r="AE80" s="277">
        <v>-0.1415689</v>
      </c>
      <c r="AF80" s="277">
        <v>6.3429300000000008E-2</v>
      </c>
      <c r="AG80" s="277">
        <v>0.17798989999999998</v>
      </c>
      <c r="AH80" s="277">
        <v>5.0800199999999997E-2</v>
      </c>
      <c r="AI80" s="277">
        <v>-6.2246800000000019E-2</v>
      </c>
      <c r="AJ80" s="277">
        <v>-5.0729250000000004E-2</v>
      </c>
      <c r="AK80" s="277">
        <v>-4.2881988305664059E-2</v>
      </c>
      <c r="AL80" s="277">
        <v>2.1694814486694323E-2</v>
      </c>
      <c r="AM80" s="277">
        <v>2.5441071777342408E-4</v>
      </c>
      <c r="AN80" s="277">
        <v>-2.6488000000000136E-3</v>
      </c>
      <c r="AO80" s="277">
        <v>6.290900000000009E-3</v>
      </c>
      <c r="AP80" s="277">
        <v>3.7414299999999998E-2</v>
      </c>
      <c r="AQ80" s="277">
        <v>-5.0421800000000003E-2</v>
      </c>
      <c r="AR80" s="277">
        <v>2.1095799999999991E-2</v>
      </c>
      <c r="AS80" s="277">
        <v>-1.5892799999999995E-2</v>
      </c>
    </row>
    <row r="81" spans="1:45">
      <c r="A81" s="279" t="s">
        <v>293</v>
      </c>
      <c r="B81" s="277">
        <v>0.15381600000000004</v>
      </c>
      <c r="C81" s="277">
        <v>0.51207040000000004</v>
      </c>
      <c r="D81" s="277">
        <v>-0.35500639999999994</v>
      </c>
      <c r="E81" s="277">
        <v>0.44729600000000008</v>
      </c>
      <c r="F81" s="277">
        <v>-7.4518400000000012E-2</v>
      </c>
      <c r="G81" s="277">
        <v>9.6883199999999975E-2</v>
      </c>
      <c r="H81" s="277">
        <v>0.2957072</v>
      </c>
      <c r="I81" s="277">
        <v>-0.38159359999999998</v>
      </c>
      <c r="J81" s="277">
        <v>-0.20267519999999997</v>
      </c>
      <c r="K81" s="277">
        <v>-1.2852800000000032E-2</v>
      </c>
      <c r="L81" s="277">
        <v>-2.9231999999999869E-3</v>
      </c>
      <c r="M81" s="277">
        <v>1.28992E-2</v>
      </c>
      <c r="N81" s="277">
        <v>-0.1341888</v>
      </c>
      <c r="O81" s="277">
        <v>0.1028688</v>
      </c>
      <c r="P81" s="277">
        <v>2.8257600000000008E-2</v>
      </c>
      <c r="Q81" s="277">
        <v>-0.23418080000000002</v>
      </c>
      <c r="R81" s="277">
        <v>-2.8907199999999994E-2</v>
      </c>
      <c r="S81" s="277">
        <v>2.2736000000000006E-2</v>
      </c>
      <c r="T81" s="277">
        <v>-6.1943999999999999E-2</v>
      </c>
      <c r="U81" s="277">
        <v>-0.14764480000000002</v>
      </c>
      <c r="V81" s="277">
        <v>8.0643199999999998E-2</v>
      </c>
      <c r="W81" s="277">
        <v>-0.12430559999999999</v>
      </c>
      <c r="X81" s="277">
        <v>2.03232E-2</v>
      </c>
      <c r="Y81" s="277">
        <v>3.7769600000000007E-2</v>
      </c>
      <c r="Z81" s="277">
        <v>-3.804800000000004E-3</v>
      </c>
      <c r="AA81" s="277">
        <v>-4.1156800000000007E-2</v>
      </c>
      <c r="AB81" s="277">
        <v>-9.8367999999999928E-3</v>
      </c>
      <c r="AC81" s="277">
        <v>5.3824000000000025E-3</v>
      </c>
      <c r="AD81" s="277">
        <v>6.7743999999999981E-3</v>
      </c>
      <c r="AE81" s="277">
        <v>7.7024000000000025E-3</v>
      </c>
      <c r="AF81" s="277">
        <v>1.9859199999999997E-2</v>
      </c>
      <c r="AG81" s="277">
        <v>-4.7142399999999987E-2</v>
      </c>
      <c r="AH81" s="277">
        <v>1.3502399999999998E-2</v>
      </c>
      <c r="AI81" s="277">
        <v>3.0020800000000004E-2</v>
      </c>
      <c r="AJ81" s="277">
        <v>1.3687999999999999E-3</v>
      </c>
      <c r="AK81" s="277">
        <v>3.011359999999999E-2</v>
      </c>
      <c r="AL81" s="277">
        <v>6.3568000000000062E-3</v>
      </c>
      <c r="AM81" s="277">
        <v>-4.1759999999999714E-4</v>
      </c>
      <c r="AN81" s="277">
        <v>-1.9070400000000001E-2</v>
      </c>
      <c r="AO81" s="277">
        <v>0</v>
      </c>
      <c r="AP81" s="277">
        <v>0</v>
      </c>
      <c r="AQ81" s="277">
        <v>3.7119999999999997E-4</v>
      </c>
      <c r="AR81" s="277">
        <v>0</v>
      </c>
      <c r="AS81" s="277">
        <v>0</v>
      </c>
    </row>
    <row r="82" spans="1:45" ht="15">
      <c r="A82" s="278" t="s">
        <v>311</v>
      </c>
      <c r="B82" s="277">
        <v>0.16823615869522085</v>
      </c>
      <c r="C82" s="277">
        <v>-0.38003531861877432</v>
      </c>
      <c r="D82" s="277">
        <v>0.57311369073486329</v>
      </c>
      <c r="E82" s="277">
        <v>-0.13588513315963743</v>
      </c>
      <c r="F82" s="277">
        <v>0.16961174313354488</v>
      </c>
      <c r="G82" s="277">
        <v>0.44118627609252931</v>
      </c>
      <c r="H82" s="277">
        <v>0.76197466165161132</v>
      </c>
      <c r="I82" s="277">
        <v>-0.38738122039794931</v>
      </c>
      <c r="J82" s="277">
        <v>-1.4738570902099608</v>
      </c>
      <c r="K82" s="277">
        <v>0.44788591626358026</v>
      </c>
      <c r="L82" s="277">
        <v>-0.65462210151672373</v>
      </c>
      <c r="M82" s="277">
        <v>1.3063664506301877</v>
      </c>
      <c r="N82" s="277">
        <v>-0.79570715810394277</v>
      </c>
      <c r="O82" s="277">
        <v>5.0559026020050135E-2</v>
      </c>
      <c r="P82" s="277">
        <v>0.40192584326171876</v>
      </c>
      <c r="Q82" s="277">
        <v>-0.29181031918716427</v>
      </c>
      <c r="R82" s="277">
        <v>0.55716118933105474</v>
      </c>
      <c r="S82" s="277">
        <v>-0.92661923815155023</v>
      </c>
      <c r="T82" s="277">
        <v>0.80620970583629603</v>
      </c>
      <c r="U82" s="277">
        <v>-0.24914476937103275</v>
      </c>
      <c r="V82" s="277">
        <v>-0.16456513302612308</v>
      </c>
      <c r="W82" s="277">
        <v>-0.30709396771240238</v>
      </c>
      <c r="X82" s="277">
        <v>0.32808834770202644</v>
      </c>
      <c r="Y82" s="277">
        <v>-0.11564863284301752</v>
      </c>
      <c r="Z82" s="277">
        <v>1.1626933581466676</v>
      </c>
      <c r="AA82" s="277">
        <v>-0.84428927875518811</v>
      </c>
      <c r="AB82" s="277">
        <v>-0.63185350044250499</v>
      </c>
      <c r="AC82" s="277">
        <v>-0.20719540388488772</v>
      </c>
      <c r="AD82" s="277">
        <v>-0.17210947346115113</v>
      </c>
      <c r="AE82" s="277">
        <v>0.61526807080078127</v>
      </c>
      <c r="AF82" s="277">
        <v>-0.58428241760253907</v>
      </c>
      <c r="AG82" s="277">
        <v>-1.063694149780281E-2</v>
      </c>
      <c r="AH82" s="277">
        <v>-0.1412298718566895</v>
      </c>
      <c r="AI82" s="277">
        <v>0.11173914575195315</v>
      </c>
      <c r="AJ82" s="277">
        <v>-0.21738017354583739</v>
      </c>
      <c r="AK82" s="277">
        <v>0.26752392887878407</v>
      </c>
      <c r="AL82" s="277">
        <v>0.40170716146850582</v>
      </c>
      <c r="AM82" s="277">
        <v>0.47388386134719845</v>
      </c>
      <c r="AN82" s="277">
        <v>-0.13175682470703121</v>
      </c>
      <c r="AO82" s="277">
        <v>0.90417553248596194</v>
      </c>
      <c r="AP82" s="277">
        <v>-0.68225681335449195</v>
      </c>
      <c r="AQ82" s="277">
        <v>-1.4265338899383544</v>
      </c>
      <c r="AR82" s="277">
        <v>2.8964496478881832</v>
      </c>
      <c r="AS82" s="277">
        <v>-1.0358012874145506</v>
      </c>
    </row>
    <row r="83" spans="1:45" ht="15">
      <c r="A83" s="272" t="s">
        <v>313</v>
      </c>
      <c r="B83" s="273">
        <v>0.88023674348861702</v>
      </c>
      <c r="C83" s="273">
        <v>-0.14646565404281592</v>
      </c>
      <c r="D83" s="273">
        <v>0.76573867571380627</v>
      </c>
      <c r="E83" s="273">
        <v>-0.22622059835876412</v>
      </c>
      <c r="F83" s="273">
        <v>-0.78079137624237038</v>
      </c>
      <c r="G83" s="273">
        <v>-0.38646828240509012</v>
      </c>
      <c r="H83" s="273">
        <v>4.4138852478028401E-3</v>
      </c>
      <c r="I83" s="273">
        <v>3.4979909012146211E-2</v>
      </c>
      <c r="J83" s="273">
        <v>2.0014752734580998</v>
      </c>
      <c r="K83" s="273">
        <v>-1.7763573277262878</v>
      </c>
      <c r="L83" s="273">
        <v>0.58729280972732523</v>
      </c>
      <c r="M83" s="273">
        <v>1.0380936100961307</v>
      </c>
      <c r="N83" s="273">
        <v>0.19957403387072969</v>
      </c>
      <c r="O83" s="273">
        <v>-1.3061978733119379</v>
      </c>
      <c r="P83" s="273">
        <v>1.0387847593152986</v>
      </c>
      <c r="Q83" s="273">
        <v>1.5949960104406282</v>
      </c>
      <c r="R83" s="273">
        <v>-1.3059141986201601</v>
      </c>
      <c r="S83" s="273">
        <v>-7.758249541448099</v>
      </c>
      <c r="T83" s="273">
        <v>1.7394877972445482</v>
      </c>
      <c r="U83" s="273">
        <v>7.0426565891374215</v>
      </c>
      <c r="V83" s="273">
        <v>2.3860644188304221</v>
      </c>
      <c r="W83" s="273">
        <v>3.4264743247762373</v>
      </c>
      <c r="X83" s="273">
        <v>1.661745175765174</v>
      </c>
      <c r="Y83" s="273">
        <v>4.5886562658049215</v>
      </c>
      <c r="Z83" s="273">
        <v>5.5648168753073337</v>
      </c>
      <c r="AA83" s="273">
        <v>-7.3503688631932338</v>
      </c>
      <c r="AB83" s="273">
        <v>7.8618294496590329</v>
      </c>
      <c r="AC83" s="273">
        <v>0.97286596565886174</v>
      </c>
      <c r="AD83" s="273">
        <v>1.6784916969204573</v>
      </c>
      <c r="AE83" s="273">
        <v>0.43578335356516384</v>
      </c>
      <c r="AF83" s="273">
        <v>-0.46042956841745142</v>
      </c>
      <c r="AG83" s="273">
        <v>-3.0890419831993521</v>
      </c>
      <c r="AH83" s="273">
        <v>-7.2471936441762139</v>
      </c>
      <c r="AI83" s="273">
        <v>-0.9469063146247586</v>
      </c>
      <c r="AJ83" s="273">
        <v>1.3373330578705378</v>
      </c>
      <c r="AK83" s="273">
        <v>0.38432614614605354</v>
      </c>
      <c r="AL83" s="273">
        <v>0.17800756961916372</v>
      </c>
      <c r="AM83" s="273">
        <v>2.0738427908326575</v>
      </c>
      <c r="AN83" s="273">
        <v>5.8829813585441091</v>
      </c>
      <c r="AO83" s="273">
        <v>4.2213203500597452</v>
      </c>
      <c r="AP83" s="273">
        <v>10.762382194891655</v>
      </c>
      <c r="AQ83" s="273">
        <v>3.4983664390368046</v>
      </c>
      <c r="AR83" s="273">
        <v>-4.3895070555243354</v>
      </c>
      <c r="AS83" s="273">
        <v>6.6205657617644871</v>
      </c>
    </row>
    <row r="84" spans="1:45">
      <c r="A84" s="278" t="s">
        <v>288</v>
      </c>
      <c r="B84" s="277">
        <v>-4.8526500000000007E-2</v>
      </c>
      <c r="C84" s="277">
        <v>-0.58830199999999999</v>
      </c>
      <c r="D84" s="277">
        <v>0.50966850000000008</v>
      </c>
      <c r="E84" s="277">
        <v>-0.45455024999999993</v>
      </c>
      <c r="F84" s="277">
        <v>-1.0699205000000001</v>
      </c>
      <c r="G84" s="277">
        <v>-5.5505937499999982E-3</v>
      </c>
      <c r="H84" s="277">
        <v>-8.4865312499998354E-3</v>
      </c>
      <c r="I84" s="277">
        <v>-2.9033593749998587E-3</v>
      </c>
      <c r="J84" s="277">
        <v>1.9131488750000003</v>
      </c>
      <c r="K84" s="277">
        <v>-1.7857610510253905</v>
      </c>
      <c r="L84" s="277">
        <v>0.4647001297607421</v>
      </c>
      <c r="M84" s="277">
        <v>0.60714157922363277</v>
      </c>
      <c r="N84" s="277">
        <v>0.26962600195312497</v>
      </c>
      <c r="O84" s="277">
        <v>-0.70394245629882812</v>
      </c>
      <c r="P84" s="277">
        <v>1.2118143603515623</v>
      </c>
      <c r="Q84" s="277">
        <v>0.85496245605468735</v>
      </c>
      <c r="R84" s="277">
        <v>-0.38313553308105469</v>
      </c>
      <c r="S84" s="277">
        <v>-0.20471511999511716</v>
      </c>
      <c r="T84" s="277">
        <v>4.2774233398437556E-2</v>
      </c>
      <c r="U84" s="277">
        <v>-8.5477208984375053E-2</v>
      </c>
      <c r="V84" s="277">
        <v>4.1307929238281247</v>
      </c>
      <c r="W84" s="277">
        <v>1.3649057226562498</v>
      </c>
      <c r="X84" s="277">
        <v>1.77080190625</v>
      </c>
      <c r="Y84" s="277">
        <v>-0.28892643750000002</v>
      </c>
      <c r="Z84" s="277">
        <v>1.2285922744140625</v>
      </c>
      <c r="AA84" s="277">
        <v>0.74527359594726561</v>
      </c>
      <c r="AB84" s="277">
        <v>1.4856612343750002</v>
      </c>
      <c r="AC84" s="277">
        <v>-1.7277778041687011</v>
      </c>
      <c r="AD84" s="277">
        <v>4.4518108306884852E-2</v>
      </c>
      <c r="AE84" s="277">
        <v>-0.36112178124999994</v>
      </c>
      <c r="AF84" s="277">
        <v>-1.5044169042968751</v>
      </c>
      <c r="AG84" s="277">
        <v>-0.42430821875000008</v>
      </c>
      <c r="AH84" s="277">
        <v>-2.9333846171875004</v>
      </c>
      <c r="AI84" s="277">
        <v>0.71717126953124999</v>
      </c>
      <c r="AJ84" s="277">
        <v>0.35858471679687498</v>
      </c>
      <c r="AK84" s="277">
        <v>-1.7519179116210937</v>
      </c>
      <c r="AL84" s="277">
        <v>1.098868234375</v>
      </c>
      <c r="AM84" s="277">
        <v>-2.00754991015625</v>
      </c>
      <c r="AN84" s="277">
        <v>-2.0271407296447754</v>
      </c>
      <c r="AO84" s="277">
        <v>0.97159021368408205</v>
      </c>
      <c r="AP84" s="277">
        <v>-1.1174635111083986</v>
      </c>
      <c r="AQ84" s="277">
        <v>-5.1264903310546872</v>
      </c>
      <c r="AR84" s="277">
        <v>-3.9188104298095703</v>
      </c>
      <c r="AS84" s="277">
        <v>-0.70302147534179693</v>
      </c>
    </row>
    <row r="85" spans="1:45">
      <c r="A85" s="278" t="s">
        <v>289</v>
      </c>
      <c r="B85" s="277">
        <v>0</v>
      </c>
      <c r="C85" s="277">
        <v>0</v>
      </c>
      <c r="D85" s="277">
        <v>0</v>
      </c>
      <c r="E85" s="277">
        <v>0</v>
      </c>
      <c r="F85" s="277">
        <v>0</v>
      </c>
      <c r="G85" s="277">
        <v>1.7400194213867189E-2</v>
      </c>
      <c r="H85" s="277">
        <v>-3.9138381408691407E-2</v>
      </c>
      <c r="I85" s="277">
        <v>-7.157697424316406E-2</v>
      </c>
      <c r="J85" s="277">
        <v>-3.9861383300781254E-2</v>
      </c>
      <c r="K85" s="277">
        <v>0</v>
      </c>
      <c r="L85" s="277">
        <v>0</v>
      </c>
      <c r="M85" s="277">
        <v>0</v>
      </c>
      <c r="N85" s="277">
        <v>-0.43679275781249999</v>
      </c>
      <c r="O85" s="277">
        <v>0</v>
      </c>
      <c r="P85" s="277">
        <v>0</v>
      </c>
      <c r="Q85" s="277">
        <v>0</v>
      </c>
      <c r="R85" s="277">
        <v>0.77238056249999998</v>
      </c>
      <c r="S85" s="277">
        <v>-4.0027776250000002</v>
      </c>
      <c r="T85" s="277">
        <v>-0.94183698071289057</v>
      </c>
      <c r="U85" s="277">
        <v>3.2179886661376953</v>
      </c>
      <c r="V85" s="277">
        <v>0.38826774804687503</v>
      </c>
      <c r="W85" s="277">
        <v>0</v>
      </c>
      <c r="X85" s="277">
        <v>-0.42284446874999998</v>
      </c>
      <c r="Y85" s="277">
        <v>-0.97322023437499994</v>
      </c>
      <c r="Z85" s="277">
        <v>-2.0628498779296876E-2</v>
      </c>
      <c r="AA85" s="277">
        <v>-1.0002359375E-2</v>
      </c>
      <c r="AB85" s="277">
        <v>-4.1287597656250001E-2</v>
      </c>
      <c r="AC85" s="277">
        <v>-0.81477164550781245</v>
      </c>
      <c r="AD85" s="277">
        <v>5.5235199218750003E-2</v>
      </c>
      <c r="AE85" s="277">
        <v>-0.28347809374999999</v>
      </c>
      <c r="AF85" s="277">
        <v>0</v>
      </c>
      <c r="AG85" s="277">
        <v>-1.3173780058593751</v>
      </c>
      <c r="AH85" s="277">
        <v>-5.6271957890624993</v>
      </c>
      <c r="AI85" s="277">
        <v>-0.47002784375000001</v>
      </c>
      <c r="AJ85" s="277">
        <v>-0.59057267187499995</v>
      </c>
      <c r="AK85" s="277">
        <v>-5.2277613281250003E-2</v>
      </c>
      <c r="AL85" s="277">
        <v>0</v>
      </c>
      <c r="AM85" s="277">
        <v>0</v>
      </c>
      <c r="AN85" s="277">
        <v>0</v>
      </c>
      <c r="AO85" s="277">
        <v>0</v>
      </c>
      <c r="AP85" s="277">
        <v>0</v>
      </c>
      <c r="AQ85" s="277">
        <v>-2.747143560546875</v>
      </c>
      <c r="AR85" s="277">
        <v>0</v>
      </c>
      <c r="AS85" s="277">
        <v>0</v>
      </c>
    </row>
    <row r="86" spans="1:45">
      <c r="A86" s="278" t="s">
        <v>160</v>
      </c>
      <c r="B86" s="277">
        <v>-5.7902364902496228E-2</v>
      </c>
      <c r="C86" s="277">
        <v>0.16266411951065091</v>
      </c>
      <c r="D86" s="277">
        <v>0.21074992870330789</v>
      </c>
      <c r="E86" s="277">
        <v>2.2745570144653893E-2</v>
      </c>
      <c r="F86" s="277">
        <v>0.21428969715118409</v>
      </c>
      <c r="G86" s="277">
        <v>0.21614074260711685</v>
      </c>
      <c r="H86" s="277">
        <v>-1.1715209503173812E-2</v>
      </c>
      <c r="I86" s="277">
        <v>-5.56293211746215E-2</v>
      </c>
      <c r="J86" s="277">
        <v>3.6674022178649845E-2</v>
      </c>
      <c r="K86" s="277">
        <v>7.0406797847747837E-2</v>
      </c>
      <c r="L86" s="277">
        <v>-2.8316587638856638E-3</v>
      </c>
      <c r="M86" s="277">
        <v>0.51680797512054466</v>
      </c>
      <c r="N86" s="277">
        <v>0.44849273332141326</v>
      </c>
      <c r="O86" s="277">
        <v>-0.49492861117143477</v>
      </c>
      <c r="P86" s="277">
        <v>-0.21434022403553121</v>
      </c>
      <c r="Q86" s="277">
        <v>0.17610948896754511</v>
      </c>
      <c r="R86" s="277">
        <v>8.7987516719321285E-2</v>
      </c>
      <c r="S86" s="277">
        <v>-1.2951878179399747</v>
      </c>
      <c r="T86" s="277">
        <v>0.75110614744644266</v>
      </c>
      <c r="U86" s="277">
        <v>2.7081420888577039</v>
      </c>
      <c r="V86" s="277">
        <v>-2.3662821124912572</v>
      </c>
      <c r="W86" s="277">
        <v>0.60982093754838873</v>
      </c>
      <c r="X86" s="277">
        <v>0.2836712653548954</v>
      </c>
      <c r="Y86" s="277">
        <v>1.1317101487913346</v>
      </c>
      <c r="Z86" s="277">
        <v>2.0873509852380403</v>
      </c>
      <c r="AA86" s="277">
        <v>-5.0804446117114948</v>
      </c>
      <c r="AB86" s="277">
        <v>2.6571565353335718</v>
      </c>
      <c r="AC86" s="277">
        <v>3.797838983472845</v>
      </c>
      <c r="AD86" s="277">
        <v>0.15142484105281481</v>
      </c>
      <c r="AE86" s="277">
        <v>0.23165147116479057</v>
      </c>
      <c r="AF86" s="277">
        <v>1.1321534886396001</v>
      </c>
      <c r="AG86" s="277">
        <v>2.1628882998979204</v>
      </c>
      <c r="AH86" s="277">
        <v>0.58417345267068788</v>
      </c>
      <c r="AI86" s="277">
        <v>0.55211478901800581</v>
      </c>
      <c r="AJ86" s="277">
        <v>-0.31160192238557277</v>
      </c>
      <c r="AK86" s="277">
        <v>1.3874993229987509</v>
      </c>
      <c r="AL86" s="277">
        <v>0.70985154538698614</v>
      </c>
      <c r="AM86" s="277">
        <v>-0.56194336580181192</v>
      </c>
      <c r="AN86" s="277">
        <v>4.5654198168227413</v>
      </c>
      <c r="AO86" s="277">
        <v>5.1587205553610742</v>
      </c>
      <c r="AP86" s="277">
        <v>6.3521897562988281</v>
      </c>
      <c r="AQ86" s="277">
        <v>8.7687225552031336</v>
      </c>
      <c r="AR86" s="277">
        <v>-1.6672132347899402</v>
      </c>
      <c r="AS86" s="277">
        <v>-0.94860725649764865</v>
      </c>
    </row>
    <row r="87" spans="1:45" ht="15">
      <c r="A87" s="279" t="s">
        <v>309</v>
      </c>
      <c r="B87" s="277">
        <v>4.6929988861105221E-5</v>
      </c>
      <c r="C87" s="277">
        <v>-4.6929988861021954E-5</v>
      </c>
      <c r="D87" s="277">
        <v>9.3859977722099419E-5</v>
      </c>
      <c r="E87" s="277">
        <v>-5.5511151231257827E-17</v>
      </c>
      <c r="F87" s="277">
        <v>0</v>
      </c>
      <c r="G87" s="277">
        <v>-0.12117323123931885</v>
      </c>
      <c r="H87" s="277">
        <v>-2.3371134452819825E-2</v>
      </c>
      <c r="I87" s="277">
        <v>-2.6937813606262191E-2</v>
      </c>
      <c r="J87" s="277">
        <v>-9.8552976608276398E-3</v>
      </c>
      <c r="K87" s="277">
        <v>-8.400468006134032E-3</v>
      </c>
      <c r="L87" s="277">
        <v>4.692998886104971E-5</v>
      </c>
      <c r="M87" s="277">
        <v>0.10897143413543703</v>
      </c>
      <c r="N87" s="277">
        <v>-1.1638637237548793E-2</v>
      </c>
      <c r="O87" s="277">
        <v>-2.3371134452819818E-2</v>
      </c>
      <c r="P87" s="277">
        <v>5.0684387969970879E-3</v>
      </c>
      <c r="Q87" s="277">
        <v>2.6421583728790249E-2</v>
      </c>
      <c r="R87" s="277">
        <v>-7.0828775085719914E-3</v>
      </c>
      <c r="S87" s="277">
        <v>-6.6611706532305721</v>
      </c>
      <c r="T87" s="277">
        <v>-10.498773317530674</v>
      </c>
      <c r="U87" s="277">
        <v>-10.987176723842376</v>
      </c>
      <c r="V87" s="277">
        <v>-13.047473135981726</v>
      </c>
      <c r="W87" s="277">
        <v>-3.1836302305537272</v>
      </c>
      <c r="X87" s="277">
        <v>-7.2351231964730474</v>
      </c>
      <c r="Y87" s="277">
        <v>-0.18854452247963494</v>
      </c>
      <c r="Z87" s="277">
        <v>0.98350108753366039</v>
      </c>
      <c r="AA87" s="277">
        <v>-3.8200465914067778</v>
      </c>
      <c r="AB87" s="277">
        <v>2.0384656052060812</v>
      </c>
      <c r="AC87" s="277">
        <v>3.1552512557713279</v>
      </c>
      <c r="AD87" s="277">
        <v>-0.12319436667227632</v>
      </c>
      <c r="AE87" s="277">
        <v>-2.2660672029913176E-2</v>
      </c>
      <c r="AF87" s="277">
        <v>0.60846531070404497</v>
      </c>
      <c r="AG87" s="277">
        <v>3.3581874150261517</v>
      </c>
      <c r="AH87" s="277">
        <v>0.23907092162213125</v>
      </c>
      <c r="AI87" s="277">
        <v>7.7520680416641105E-2</v>
      </c>
      <c r="AJ87" s="277">
        <v>-0.60789982733215608</v>
      </c>
      <c r="AK87" s="277">
        <v>0.48610195328333217</v>
      </c>
      <c r="AL87" s="277">
        <v>-4.5315477244492475E-2</v>
      </c>
      <c r="AM87" s="277">
        <v>-0.32876702111651862</v>
      </c>
      <c r="AN87" s="277">
        <v>-1.6273259915242311E-2</v>
      </c>
      <c r="AO87" s="277">
        <v>-1.4866958507508024</v>
      </c>
      <c r="AP87" s="277">
        <v>0.41413128149815936</v>
      </c>
      <c r="AQ87" s="277">
        <v>3.343886323189019</v>
      </c>
      <c r="AR87" s="277">
        <v>-1.7820074966889734</v>
      </c>
      <c r="AS87" s="277">
        <v>-2.4352814303041637</v>
      </c>
    </row>
    <row r="88" spans="1:45" ht="15">
      <c r="A88" s="279" t="s">
        <v>310</v>
      </c>
      <c r="B88" s="277">
        <v>-5.7949294891357334E-2</v>
      </c>
      <c r="C88" s="277">
        <v>0.16271104949951193</v>
      </c>
      <c r="D88" s="277">
        <v>0.21065606872558579</v>
      </c>
      <c r="E88" s="277">
        <v>2.2745570144653948E-2</v>
      </c>
      <c r="F88" s="277">
        <v>0.21428969715118409</v>
      </c>
      <c r="G88" s="277">
        <v>0.33731397384643569</v>
      </c>
      <c r="H88" s="277">
        <v>1.1655924949646013E-2</v>
      </c>
      <c r="I88" s="277">
        <v>-2.8691507568359309E-2</v>
      </c>
      <c r="J88" s="277">
        <v>4.6529319839477487E-2</v>
      </c>
      <c r="K88" s="277">
        <v>7.8807265853881869E-2</v>
      </c>
      <c r="L88" s="277">
        <v>-2.8785887527467136E-3</v>
      </c>
      <c r="M88" s="277">
        <v>6.2337962989807316E-2</v>
      </c>
      <c r="N88" s="277">
        <v>-7.4088267898559379E-3</v>
      </c>
      <c r="O88" s="277">
        <v>-0.34618569000244159</v>
      </c>
      <c r="P88" s="277">
        <v>-9.7352927818298352E-2</v>
      </c>
      <c r="Q88" s="277">
        <v>2.2698380165100174E-2</v>
      </c>
      <c r="R88" s="277">
        <v>0.16609487069477463</v>
      </c>
      <c r="S88" s="277">
        <v>-0.87972557931357787</v>
      </c>
      <c r="T88" s="277">
        <v>-0.58269315920121356</v>
      </c>
      <c r="U88" s="277">
        <v>1.5515624372447885</v>
      </c>
      <c r="V88" s="277">
        <v>-1.8586885255284504</v>
      </c>
      <c r="W88" s="277">
        <v>4.6032462412130493E-2</v>
      </c>
      <c r="X88" s="277">
        <v>0.13914886521165351</v>
      </c>
      <c r="Y88" s="277">
        <v>0.45762928158243216</v>
      </c>
      <c r="Z88" s="277">
        <v>0.82839608858629565</v>
      </c>
      <c r="AA88" s="277">
        <v>-1.2603980203047171</v>
      </c>
      <c r="AB88" s="277">
        <v>0.61869093012749043</v>
      </c>
      <c r="AC88" s="277">
        <v>0.64258772770151706</v>
      </c>
      <c r="AD88" s="277">
        <v>0.27461920772509113</v>
      </c>
      <c r="AE88" s="277">
        <v>0.25431214319470374</v>
      </c>
      <c r="AF88" s="277">
        <v>0.523688177935555</v>
      </c>
      <c r="AG88" s="277">
        <v>-1.1952991151282313</v>
      </c>
      <c r="AH88" s="277">
        <v>0.34510253104855659</v>
      </c>
      <c r="AI88" s="277">
        <v>0.47459410860136475</v>
      </c>
      <c r="AJ88" s="277">
        <v>0.29629790494658331</v>
      </c>
      <c r="AK88" s="277">
        <v>0.90139736971541884</v>
      </c>
      <c r="AL88" s="277">
        <v>0.75533890205833309</v>
      </c>
      <c r="AM88" s="277">
        <v>-0.23317634468529327</v>
      </c>
      <c r="AN88" s="277">
        <v>4.5816930767379835</v>
      </c>
      <c r="AO88" s="277">
        <v>6.6454164061118766</v>
      </c>
      <c r="AP88" s="277">
        <v>5.9380584748006688</v>
      </c>
      <c r="AQ88" s="277">
        <v>5.4248362320141146</v>
      </c>
      <c r="AR88" s="277">
        <v>0.11479426189903327</v>
      </c>
      <c r="AS88" s="277">
        <v>1.486674173806515</v>
      </c>
    </row>
    <row r="89" spans="1:45" ht="15">
      <c r="A89" s="279" t="s">
        <v>312</v>
      </c>
      <c r="B89" s="277">
        <v>0</v>
      </c>
      <c r="C89" s="277">
        <v>0</v>
      </c>
      <c r="D89" s="277">
        <v>0</v>
      </c>
      <c r="E89" s="277">
        <v>0</v>
      </c>
      <c r="F89" s="277">
        <v>0</v>
      </c>
      <c r="G89" s="277">
        <v>0</v>
      </c>
      <c r="H89" s="277">
        <v>0</v>
      </c>
      <c r="I89" s="277">
        <v>0</v>
      </c>
      <c r="J89" s="277">
        <v>0</v>
      </c>
      <c r="K89" s="277">
        <v>0</v>
      </c>
      <c r="L89" s="277">
        <v>0</v>
      </c>
      <c r="M89" s="277">
        <v>0.34549857799530032</v>
      </c>
      <c r="N89" s="277">
        <v>0.46754019734881802</v>
      </c>
      <c r="O89" s="277">
        <v>-0.12537178671617338</v>
      </c>
      <c r="P89" s="277">
        <v>-0.12205573501422995</v>
      </c>
      <c r="Q89" s="277">
        <v>0.12698952507365469</v>
      </c>
      <c r="R89" s="277">
        <v>-7.1024476466881342E-2</v>
      </c>
      <c r="S89" s="277">
        <v>6.2457084146041755</v>
      </c>
      <c r="T89" s="277">
        <v>11.832572624178329</v>
      </c>
      <c r="U89" s="277">
        <v>12.143756375455292</v>
      </c>
      <c r="V89" s="277">
        <v>12.539879549018918</v>
      </c>
      <c r="W89" s="277">
        <v>3.7474187056899853</v>
      </c>
      <c r="X89" s="277">
        <v>7.3796455966162888</v>
      </c>
      <c r="Y89" s="277">
        <v>0.86262538968853741</v>
      </c>
      <c r="Z89" s="277">
        <v>0.27545380911808448</v>
      </c>
      <c r="AA89" s="277">
        <v>0</v>
      </c>
      <c r="AB89" s="277">
        <v>0</v>
      </c>
      <c r="AC89" s="277">
        <v>0</v>
      </c>
      <c r="AD89" s="277">
        <v>0</v>
      </c>
      <c r="AE89" s="277">
        <v>0</v>
      </c>
      <c r="AF89" s="277">
        <v>0</v>
      </c>
      <c r="AG89" s="277">
        <v>0</v>
      </c>
      <c r="AH89" s="277">
        <v>0</v>
      </c>
      <c r="AI89" s="277">
        <v>0</v>
      </c>
      <c r="AJ89" s="277">
        <v>0</v>
      </c>
      <c r="AK89" s="277">
        <v>0</v>
      </c>
      <c r="AL89" s="277">
        <v>-1.718794268544519E-4</v>
      </c>
      <c r="AM89" s="277">
        <v>0</v>
      </c>
      <c r="AN89" s="277">
        <v>0</v>
      </c>
      <c r="AO89" s="277">
        <v>0</v>
      </c>
      <c r="AP89" s="277">
        <v>0</v>
      </c>
      <c r="AQ89" s="277">
        <v>0</v>
      </c>
      <c r="AR89" s="277">
        <v>0</v>
      </c>
      <c r="AS89" s="277">
        <v>0</v>
      </c>
    </row>
    <row r="90" spans="1:45">
      <c r="A90" s="278" t="s">
        <v>161</v>
      </c>
      <c r="B90" s="277">
        <v>-0.34190728000000004</v>
      </c>
      <c r="C90" s="277">
        <v>1.6782700000000095E-2</v>
      </c>
      <c r="D90" s="277">
        <v>0.2281067800000002</v>
      </c>
      <c r="E90" s="277">
        <v>0.17504585999999989</v>
      </c>
      <c r="F90" s="277">
        <v>4.7635280000000085E-2</v>
      </c>
      <c r="G90" s="277">
        <v>0.29086948000000007</v>
      </c>
      <c r="H90" s="277">
        <v>4.0968179999999965E-2</v>
      </c>
      <c r="I90" s="277">
        <v>-7.1728800000000009E-2</v>
      </c>
      <c r="J90" s="277">
        <v>-7.963735999999999E-2</v>
      </c>
      <c r="K90" s="277">
        <v>5.7566959999999834E-2</v>
      </c>
      <c r="L90" s="277">
        <v>1.2322640000000079E-2</v>
      </c>
      <c r="M90" s="277">
        <v>-0.20736979999999983</v>
      </c>
      <c r="N90" s="277">
        <v>0.27362697999999996</v>
      </c>
      <c r="O90" s="277">
        <v>-6.1567220000000089E-2</v>
      </c>
      <c r="P90" s="277">
        <v>-7.8028060000000177E-2</v>
      </c>
      <c r="Q90" s="277">
        <v>9.2971559999999898E-2</v>
      </c>
      <c r="R90" s="277">
        <v>-1.777208145803046</v>
      </c>
      <c r="S90" s="277">
        <v>-1.5687149564257807</v>
      </c>
      <c r="T90" s="277">
        <v>1.64770543612154</v>
      </c>
      <c r="U90" s="277">
        <v>0.20180556733558858</v>
      </c>
      <c r="V90" s="277">
        <v>0.96884194814609914</v>
      </c>
      <c r="W90" s="277">
        <v>0.84246781134747617</v>
      </c>
      <c r="X90" s="277">
        <v>2.9735757352384762E-2</v>
      </c>
      <c r="Y90" s="277">
        <v>3.4679332120564812</v>
      </c>
      <c r="Z90" s="277">
        <v>1.5341889889109483</v>
      </c>
      <c r="AA90" s="277">
        <v>-3.7328471381429149</v>
      </c>
      <c r="AB90" s="277">
        <v>2.2512661193263974</v>
      </c>
      <c r="AC90" s="277">
        <v>-0.27330848225462567</v>
      </c>
      <c r="AD90" s="277">
        <v>-2.2352785116580565E-2</v>
      </c>
      <c r="AE90" s="277">
        <v>-1.0169570233330896</v>
      </c>
      <c r="AF90" s="277">
        <v>-0.55772214704168144</v>
      </c>
      <c r="AG90" s="277">
        <v>-2.1947386558199571</v>
      </c>
      <c r="AH90" s="277">
        <v>1.0151748200992969</v>
      </c>
      <c r="AI90" s="277">
        <v>-0.48573134077459978</v>
      </c>
      <c r="AJ90" s="277">
        <v>-1.6261494555886378</v>
      </c>
      <c r="AK90" s="277">
        <v>0.65758873981918775</v>
      </c>
      <c r="AL90" s="277">
        <v>-1.1179617070094301</v>
      </c>
      <c r="AM90" s="277">
        <v>0.98646891123548341</v>
      </c>
      <c r="AN90" s="277">
        <v>1.1102170807990159</v>
      </c>
      <c r="AO90" s="277">
        <v>-1.9277441204776182</v>
      </c>
      <c r="AP90" s="277">
        <v>0.60545675150554612</v>
      </c>
      <c r="AQ90" s="277">
        <v>0.71087275061562494</v>
      </c>
      <c r="AR90" s="277">
        <v>-0.7825310788362182</v>
      </c>
      <c r="AS90" s="277">
        <v>3.5098821002769465</v>
      </c>
    </row>
    <row r="91" spans="1:45">
      <c r="A91" s="278" t="s">
        <v>162</v>
      </c>
      <c r="B91" s="277">
        <v>1.193560666015625</v>
      </c>
      <c r="C91" s="277">
        <v>2.0334439086913958E-2</v>
      </c>
      <c r="D91" s="277">
        <v>-0.18511893728637688</v>
      </c>
      <c r="E91" s="277">
        <v>2.7654202209472734E-2</v>
      </c>
      <c r="F91" s="277">
        <v>2.4950863922119156E-2</v>
      </c>
      <c r="G91" s="277">
        <v>-5.6188115234375086E-2</v>
      </c>
      <c r="H91" s="277">
        <v>-9.7458046203613313E-2</v>
      </c>
      <c r="I91" s="277">
        <v>0.1496734461364746</v>
      </c>
      <c r="J91" s="277">
        <v>7.1599925598144515E-2</v>
      </c>
      <c r="K91" s="277">
        <v>-0.13592468170928945</v>
      </c>
      <c r="L91" s="277">
        <v>0.150194513671875</v>
      </c>
      <c r="M91" s="277">
        <v>0.16470980810546876</v>
      </c>
      <c r="N91" s="277">
        <v>-2.7611200256347598E-2</v>
      </c>
      <c r="O91" s="277">
        <v>-8.3182544433593755E-2</v>
      </c>
      <c r="P91" s="277">
        <v>-1.0903522491455042E-2</v>
      </c>
      <c r="Q91" s="277">
        <v>0.28335307198333748</v>
      </c>
      <c r="R91" s="277">
        <v>-0.16070061692428583</v>
      </c>
      <c r="S91" s="277">
        <v>-0.82444997665405262</v>
      </c>
      <c r="T91" s="277">
        <v>-0.53788587792968745</v>
      </c>
      <c r="U91" s="277">
        <v>-0.35344659423828118</v>
      </c>
      <c r="V91" s="277">
        <v>-0.35160330378723154</v>
      </c>
      <c r="W91" s="277">
        <v>-0.27291517236328128</v>
      </c>
      <c r="X91" s="277">
        <v>-0.56846735375976576</v>
      </c>
      <c r="Y91" s="277">
        <v>0.69562123925781261</v>
      </c>
      <c r="Z91" s="277">
        <v>0.65007507998657177</v>
      </c>
      <c r="AA91" s="277">
        <v>-1.3837465336914063</v>
      </c>
      <c r="AB91" s="277">
        <v>0.55746265185546862</v>
      </c>
      <c r="AC91" s="277">
        <v>-0.37966441601562528</v>
      </c>
      <c r="AD91" s="277">
        <v>0.71080893542480461</v>
      </c>
      <c r="AE91" s="277">
        <v>1.8013068710937503</v>
      </c>
      <c r="AF91" s="277">
        <v>-4.7948497436523296E-2</v>
      </c>
      <c r="AG91" s="277">
        <v>-1.2372319941406247</v>
      </c>
      <c r="AH91" s="277">
        <v>-0.48491136816406255</v>
      </c>
      <c r="AI91" s="277">
        <v>-0.96140345507812519</v>
      </c>
      <c r="AJ91" s="277">
        <v>2.1493353242187498</v>
      </c>
      <c r="AK91" s="277">
        <v>-9.7444232910156192E-2</v>
      </c>
      <c r="AL91" s="277">
        <v>-0.98419035156250001</v>
      </c>
      <c r="AM91" s="277">
        <v>4.209922512943268</v>
      </c>
      <c r="AN91" s="277">
        <v>1.8269642929687497</v>
      </c>
      <c r="AO91" s="277">
        <v>-0.28465042089843751</v>
      </c>
      <c r="AP91" s="277">
        <v>4.1172242860717772</v>
      </c>
      <c r="AQ91" s="277">
        <v>2.0753573204956055</v>
      </c>
      <c r="AR91" s="277">
        <v>3.55968743762207</v>
      </c>
      <c r="AS91" s="277">
        <v>3.2923458859863279</v>
      </c>
    </row>
    <row r="92" spans="1:45">
      <c r="A92" s="278" t="s">
        <v>290</v>
      </c>
      <c r="B92" s="277">
        <v>0.10736960000000001</v>
      </c>
      <c r="C92" s="277">
        <v>0.23863519999999999</v>
      </c>
      <c r="D92" s="277">
        <v>0</v>
      </c>
      <c r="E92" s="277">
        <v>0</v>
      </c>
      <c r="F92" s="277">
        <v>0</v>
      </c>
      <c r="G92" s="277">
        <v>4.1713200000000001E-3</v>
      </c>
      <c r="H92" s="277">
        <v>2.1801699999999999E-3</v>
      </c>
      <c r="I92" s="277">
        <v>3.8593370000000002E-2</v>
      </c>
      <c r="J92" s="277">
        <v>1.3505459999999999E-2</v>
      </c>
      <c r="K92" s="277">
        <v>-4.1237630000000004E-2</v>
      </c>
      <c r="L92" s="277">
        <v>-0.10835725</v>
      </c>
      <c r="M92" s="277">
        <v>-5.7256790000000002E-2</v>
      </c>
      <c r="N92" s="277">
        <v>-1.8554299999999947E-3</v>
      </c>
      <c r="O92" s="277">
        <v>2.8482979999999998E-2</v>
      </c>
      <c r="P92" s="277">
        <v>-1.6985999999994186E-4</v>
      </c>
      <c r="Q92" s="277">
        <v>6.0285999999999187E-3</v>
      </c>
      <c r="R92" s="277">
        <v>-2.8180970617520753E-2</v>
      </c>
      <c r="S92" s="277">
        <v>-0.25895358718122052</v>
      </c>
      <c r="T92" s="277">
        <v>0.56039563707744411</v>
      </c>
      <c r="U92" s="277">
        <v>1.0281179274509649</v>
      </c>
      <c r="V92" s="277">
        <v>-0.55781795272835022</v>
      </c>
      <c r="W92" s="277">
        <v>0.72308349555810714</v>
      </c>
      <c r="X92" s="277">
        <v>0.32293291672976893</v>
      </c>
      <c r="Y92" s="277">
        <v>2.9778797107984353E-2</v>
      </c>
      <c r="Z92" s="277">
        <v>0.11626544641591474</v>
      </c>
      <c r="AA92" s="277">
        <v>1.6040300056797305</v>
      </c>
      <c r="AB92" s="277">
        <v>0.85577996955961055</v>
      </c>
      <c r="AC92" s="277">
        <v>-0.18044291913479679</v>
      </c>
      <c r="AD92" s="277">
        <v>0.31044456588046326</v>
      </c>
      <c r="AE92" s="277">
        <v>8.5593766329165558E-2</v>
      </c>
      <c r="AF92" s="277">
        <v>0.27126273683521585</v>
      </c>
      <c r="AG92" s="277">
        <v>-5.0565940387667221E-2</v>
      </c>
      <c r="AH92" s="277">
        <v>0.63564740629598804</v>
      </c>
      <c r="AI92" s="277">
        <v>0.19144209015917937</v>
      </c>
      <c r="AJ92" s="277">
        <v>1.5137528361743386</v>
      </c>
      <c r="AK92" s="277">
        <v>-0.24916936247266655</v>
      </c>
      <c r="AL92" s="277">
        <v>0.50991696344985971</v>
      </c>
      <c r="AM92" s="277">
        <v>-0.78656666122103969</v>
      </c>
      <c r="AN92" s="277">
        <v>0.11745329383861247</v>
      </c>
      <c r="AO92" s="277">
        <v>0.1339760161284376</v>
      </c>
      <c r="AP92" s="277">
        <v>0.69993926466296419</v>
      </c>
      <c r="AQ92" s="277">
        <v>-0.4005023298556849</v>
      </c>
      <c r="AR92" s="277">
        <v>-0.73171507124387991</v>
      </c>
      <c r="AS92" s="277">
        <v>2.9165316753094075</v>
      </c>
    </row>
    <row r="93" spans="1:45">
      <c r="A93" s="279" t="s">
        <v>291</v>
      </c>
      <c r="B93" s="277">
        <v>0</v>
      </c>
      <c r="C93" s="277">
        <v>0</v>
      </c>
      <c r="D93" s="277">
        <v>0</v>
      </c>
      <c r="E93" s="277">
        <v>0</v>
      </c>
      <c r="F93" s="277">
        <v>0</v>
      </c>
      <c r="G93" s="277">
        <v>3.0604199999999999E-3</v>
      </c>
      <c r="H93" s="277">
        <v>9.7377E-4</v>
      </c>
      <c r="I93" s="277">
        <v>7.9292699999999987E-3</v>
      </c>
      <c r="J93" s="277">
        <v>8.3465999999999998E-4</v>
      </c>
      <c r="K93" s="277">
        <v>-4.075923E-2</v>
      </c>
      <c r="L93" s="277">
        <v>6.7236500000000003E-3</v>
      </c>
      <c r="M93" s="277">
        <v>-1.2519899999999999E-3</v>
      </c>
      <c r="N93" s="277">
        <v>5.1007000000000678E-4</v>
      </c>
      <c r="O93" s="277">
        <v>3.6817779999999994E-2</v>
      </c>
      <c r="P93" s="277">
        <v>-2.6894599999999422E-3</v>
      </c>
      <c r="Q93" s="277">
        <v>6.7236499999999921E-2</v>
      </c>
      <c r="R93" s="277">
        <v>-9.7840706175207626E-3</v>
      </c>
      <c r="S93" s="277">
        <v>5.2553012818779471E-2</v>
      </c>
      <c r="T93" s="277">
        <v>0.71422513707744417</v>
      </c>
      <c r="U93" s="277">
        <v>1.0723366274509649</v>
      </c>
      <c r="V93" s="277">
        <v>-0.16988925272835015</v>
      </c>
      <c r="W93" s="277">
        <v>0.77067309555810715</v>
      </c>
      <c r="X93" s="277">
        <v>0.46444921672976891</v>
      </c>
      <c r="Y93" s="277">
        <v>-4.4464902892015656E-2</v>
      </c>
      <c r="Z93" s="277">
        <v>7.246234641591473E-2</v>
      </c>
      <c r="AA93" s="277">
        <v>1.5781595056797306</v>
      </c>
      <c r="AB93" s="277">
        <v>0.70808286955961064</v>
      </c>
      <c r="AC93" s="277">
        <v>-0.23135551913479679</v>
      </c>
      <c r="AD93" s="277">
        <v>0.29532466588046324</v>
      </c>
      <c r="AE93" s="277">
        <v>7.0134266329165557E-2</v>
      </c>
      <c r="AF93" s="277">
        <v>0.33148483683521585</v>
      </c>
      <c r="AG93" s="277">
        <v>-4.7900740387667229E-2</v>
      </c>
      <c r="AH93" s="277">
        <v>0.59319140629598799</v>
      </c>
      <c r="AI93" s="277">
        <v>0.17926569015917937</v>
      </c>
      <c r="AJ93" s="277">
        <v>1.1228792361743387</v>
      </c>
      <c r="AK93" s="277">
        <v>-0.24773263337110404</v>
      </c>
      <c r="AL93" s="277">
        <v>0.48124176344985969</v>
      </c>
      <c r="AM93" s="277">
        <v>-0.80249615165072719</v>
      </c>
      <c r="AN93" s="277">
        <v>0.12610919383861247</v>
      </c>
      <c r="AO93" s="277">
        <v>0.19242261612843758</v>
      </c>
      <c r="AP93" s="277">
        <v>0.79482306466296415</v>
      </c>
      <c r="AQ93" s="277">
        <v>-0.27189362985568488</v>
      </c>
      <c r="AR93" s="277">
        <v>-0.57033197124387991</v>
      </c>
      <c r="AS93" s="277">
        <v>3.0269303753094077</v>
      </c>
    </row>
    <row r="94" spans="1:45">
      <c r="A94" s="279" t="s">
        <v>292</v>
      </c>
      <c r="B94" s="277">
        <v>0</v>
      </c>
      <c r="C94" s="277">
        <v>0</v>
      </c>
      <c r="D94" s="277">
        <v>0</v>
      </c>
      <c r="E94" s="277">
        <v>0</v>
      </c>
      <c r="F94" s="277">
        <v>0</v>
      </c>
      <c r="G94" s="277">
        <v>-1.4190000000000001E-4</v>
      </c>
      <c r="H94" s="277">
        <v>0</v>
      </c>
      <c r="I94" s="277">
        <v>-3.3109999999999997E-4</v>
      </c>
      <c r="J94" s="277">
        <v>1.8919999999999999E-4</v>
      </c>
      <c r="K94" s="277">
        <v>-7.5679999999999996E-4</v>
      </c>
      <c r="L94" s="277">
        <v>-0.1150809</v>
      </c>
      <c r="M94" s="277">
        <v>0</v>
      </c>
      <c r="N94" s="277">
        <v>4.7300000000000025E-5</v>
      </c>
      <c r="O94" s="277">
        <v>-3.9731999999999996E-3</v>
      </c>
      <c r="P94" s="277">
        <v>-1.7027999999999998E-3</v>
      </c>
      <c r="Q94" s="277">
        <v>-2.2278299999999997E-2</v>
      </c>
      <c r="R94" s="277">
        <v>-1.1825000000000002E-3</v>
      </c>
      <c r="S94" s="277">
        <v>-1.2297999999999999E-3</v>
      </c>
      <c r="T94" s="277">
        <v>-7.0950000000000006E-4</v>
      </c>
      <c r="U94" s="277">
        <v>-2.4123E-3</v>
      </c>
      <c r="V94" s="277">
        <v>-3.7366999999999899E-3</v>
      </c>
      <c r="W94" s="277">
        <v>-6.4327999999999989E-3</v>
      </c>
      <c r="X94" s="277">
        <v>-4.6826999999999997E-3</v>
      </c>
      <c r="Y94" s="277">
        <v>-4.6826999999999997E-3</v>
      </c>
      <c r="Z94" s="277">
        <v>-2.9184099999999998E-2</v>
      </c>
      <c r="AA94" s="277">
        <v>-4.498230000000001E-2</v>
      </c>
      <c r="AB94" s="277">
        <v>0.10760749999999999</v>
      </c>
      <c r="AC94" s="277">
        <v>-4.2570000000000038E-3</v>
      </c>
      <c r="AD94" s="277">
        <v>-1.2534500000000001E-2</v>
      </c>
      <c r="AE94" s="277">
        <v>-9.3180999999999993E-3</v>
      </c>
      <c r="AF94" s="277">
        <v>-0.13873089999999999</v>
      </c>
      <c r="AG94" s="277">
        <v>-5.9597999999999998E-2</v>
      </c>
      <c r="AH94" s="277">
        <v>0</v>
      </c>
      <c r="AI94" s="277">
        <v>-3.3110000000000001E-2</v>
      </c>
      <c r="AJ94" s="277">
        <v>0</v>
      </c>
      <c r="AK94" s="277">
        <v>0</v>
      </c>
      <c r="AL94" s="277">
        <v>0</v>
      </c>
      <c r="AM94" s="277">
        <v>0</v>
      </c>
      <c r="AN94" s="277">
        <v>-8.6558999999999994E-3</v>
      </c>
      <c r="AO94" s="277">
        <v>-5.7611399999999993E-2</v>
      </c>
      <c r="AP94" s="277">
        <v>-9.488379999999999E-2</v>
      </c>
      <c r="AQ94" s="277">
        <v>-0.12860869999999999</v>
      </c>
      <c r="AR94" s="277">
        <v>-0.16115109999999999</v>
      </c>
      <c r="AS94" s="277">
        <v>-0.1079859</v>
      </c>
    </row>
    <row r="95" spans="1:45">
      <c r="A95" s="279" t="s">
        <v>293</v>
      </c>
      <c r="B95" s="277">
        <v>0.10736960000000001</v>
      </c>
      <c r="C95" s="277">
        <v>0.23863519999999999</v>
      </c>
      <c r="D95" s="277">
        <v>0</v>
      </c>
      <c r="E95" s="277">
        <v>0</v>
      </c>
      <c r="F95" s="277">
        <v>0</v>
      </c>
      <c r="G95" s="277">
        <v>1.2528000000000001E-3</v>
      </c>
      <c r="H95" s="277">
        <v>1.2063999999999998E-3</v>
      </c>
      <c r="I95" s="277">
        <v>3.0995200000000001E-2</v>
      </c>
      <c r="J95" s="277">
        <v>1.2481599999999999E-2</v>
      </c>
      <c r="K95" s="277">
        <v>2.7839999999999999E-4</v>
      </c>
      <c r="L95" s="277">
        <v>0</v>
      </c>
      <c r="M95" s="277">
        <v>-5.60048E-2</v>
      </c>
      <c r="N95" s="277">
        <v>-2.4128000000000014E-3</v>
      </c>
      <c r="O95" s="277">
        <v>-4.3615999999999993E-3</v>
      </c>
      <c r="P95" s="277">
        <v>4.2224000000000003E-3</v>
      </c>
      <c r="Q95" s="277">
        <v>-3.8929600000000002E-2</v>
      </c>
      <c r="R95" s="277">
        <v>-1.7214399999999991E-2</v>
      </c>
      <c r="S95" s="277">
        <v>-0.31027679999999996</v>
      </c>
      <c r="T95" s="277">
        <v>-0.15312000000000001</v>
      </c>
      <c r="U95" s="277">
        <v>-4.1806399999999994E-2</v>
      </c>
      <c r="V95" s="277">
        <v>-0.38419200000000003</v>
      </c>
      <c r="W95" s="277">
        <v>-4.1156799999999993E-2</v>
      </c>
      <c r="X95" s="277">
        <v>-0.1368336</v>
      </c>
      <c r="Y95" s="277">
        <v>7.8926400000000008E-2</v>
      </c>
      <c r="Z95" s="277">
        <v>7.2987200000000002E-2</v>
      </c>
      <c r="AA95" s="277">
        <v>7.0852799999999994E-2</v>
      </c>
      <c r="AB95" s="277">
        <v>4.0089599999999996E-2</v>
      </c>
      <c r="AC95" s="277">
        <v>5.5169600000000006E-2</v>
      </c>
      <c r="AD95" s="277">
        <v>2.7654399999999999E-2</v>
      </c>
      <c r="AE95" s="277">
        <v>2.47776E-2</v>
      </c>
      <c r="AF95" s="277">
        <v>7.850879999999999E-2</v>
      </c>
      <c r="AG95" s="277">
        <v>5.6932800000000006E-2</v>
      </c>
      <c r="AH95" s="277">
        <v>4.2455999999999994E-2</v>
      </c>
      <c r="AI95" s="277">
        <v>4.5286399999999997E-2</v>
      </c>
      <c r="AJ95" s="277">
        <v>0.39087359999999999</v>
      </c>
      <c r="AK95" s="277">
        <v>-1.4367291015625003E-3</v>
      </c>
      <c r="AL95" s="277">
        <v>2.8675200000000001E-2</v>
      </c>
      <c r="AM95" s="277">
        <v>1.5929490429687498E-2</v>
      </c>
      <c r="AN95" s="277">
        <v>0</v>
      </c>
      <c r="AO95" s="277">
        <v>-8.3519999999999992E-4</v>
      </c>
      <c r="AP95" s="277">
        <v>0</v>
      </c>
      <c r="AQ95" s="277">
        <v>0</v>
      </c>
      <c r="AR95" s="277">
        <v>-2.3199999999999997E-4</v>
      </c>
      <c r="AS95" s="277">
        <v>-2.4128000000000001E-3</v>
      </c>
    </row>
    <row r="96" spans="1:45" ht="15">
      <c r="A96" s="278" t="s">
        <v>311</v>
      </c>
      <c r="B96" s="277">
        <v>2.7642622375488292E-2</v>
      </c>
      <c r="C96" s="277">
        <v>3.4198873596191157E-3</v>
      </c>
      <c r="D96" s="277">
        <v>2.3324042968749931E-3</v>
      </c>
      <c r="E96" s="277">
        <v>2.8840192871092962E-3</v>
      </c>
      <c r="F96" s="277">
        <v>2.2532826843263409E-3</v>
      </c>
      <c r="G96" s="277">
        <v>-0.85331131024169915</v>
      </c>
      <c r="H96" s="277">
        <v>0.11806370361328125</v>
      </c>
      <c r="I96" s="277">
        <v>4.8551547668457033E-2</v>
      </c>
      <c r="J96" s="277">
        <v>8.6045733982086203E-2</v>
      </c>
      <c r="K96" s="277">
        <v>5.859227716064451E-2</v>
      </c>
      <c r="L96" s="277">
        <v>7.1264435058593728E-2</v>
      </c>
      <c r="M96" s="277">
        <v>1.4060837646484303E-2</v>
      </c>
      <c r="N96" s="277">
        <v>-0.32591229333496097</v>
      </c>
      <c r="O96" s="277">
        <v>8.9399785919189734E-3</v>
      </c>
      <c r="P96" s="277">
        <v>0.13041206549072265</v>
      </c>
      <c r="Q96" s="277">
        <v>0.18157083343505862</v>
      </c>
      <c r="R96" s="277">
        <v>0.18294298858642574</v>
      </c>
      <c r="S96" s="277">
        <v>0.39654954174804685</v>
      </c>
      <c r="T96" s="277">
        <v>0.21722920184326172</v>
      </c>
      <c r="U96" s="277">
        <v>0.32552614257812496</v>
      </c>
      <c r="V96" s="277">
        <v>0.17386516781616213</v>
      </c>
      <c r="W96" s="277">
        <v>0.15911153002929687</v>
      </c>
      <c r="X96" s="277">
        <v>0.2459151525878906</v>
      </c>
      <c r="Y96" s="277">
        <v>0.52575954046630857</v>
      </c>
      <c r="Z96" s="277">
        <v>-3.1027400878906208E-2</v>
      </c>
      <c r="AA96" s="277">
        <v>0.50736817810058588</v>
      </c>
      <c r="AB96" s="277">
        <v>9.5790536865234352E-2</v>
      </c>
      <c r="AC96" s="277">
        <v>0.55099224926757806</v>
      </c>
      <c r="AD96" s="277">
        <v>0.42841283215332032</v>
      </c>
      <c r="AE96" s="277">
        <v>-2.1211856689453093E-2</v>
      </c>
      <c r="AF96" s="277">
        <v>0.2462417548828125</v>
      </c>
      <c r="AG96" s="277">
        <v>-2.7707468139648445E-2</v>
      </c>
      <c r="AH96" s="277">
        <v>-0.436697548828125</v>
      </c>
      <c r="AI96" s="277">
        <v>-0.49047182373046871</v>
      </c>
      <c r="AJ96" s="277">
        <v>-0.15601576947021484</v>
      </c>
      <c r="AK96" s="277">
        <v>0.49004720361328125</v>
      </c>
      <c r="AL96" s="277">
        <v>-3.8477115020751941E-2</v>
      </c>
      <c r="AM96" s="277">
        <v>0.23351130383300781</v>
      </c>
      <c r="AN96" s="277">
        <v>0.29006760375976565</v>
      </c>
      <c r="AO96" s="277">
        <v>0.16942810626220703</v>
      </c>
      <c r="AP96" s="277">
        <v>0.10503564746093751</v>
      </c>
      <c r="AQ96" s="277">
        <v>0.21755003417968746</v>
      </c>
      <c r="AR96" s="277">
        <v>-0.84892467846679676</v>
      </c>
      <c r="AS96" s="277">
        <v>-1.4465651679687501</v>
      </c>
    </row>
    <row r="97" spans="1:45">
      <c r="A97" s="272" t="s">
        <v>294</v>
      </c>
      <c r="B97" s="273">
        <v>19.097079618914623</v>
      </c>
      <c r="C97" s="273">
        <v>21.207043447263448</v>
      </c>
      <c r="D97" s="273">
        <v>23.632983372406112</v>
      </c>
      <c r="E97" s="273">
        <v>22.426144588695173</v>
      </c>
      <c r="F97" s="273">
        <v>22.424877095838127</v>
      </c>
      <c r="G97" s="273">
        <v>29.52876548642163</v>
      </c>
      <c r="H97" s="273">
        <v>23.813053859780638</v>
      </c>
      <c r="I97" s="273">
        <v>21.740962842863922</v>
      </c>
      <c r="J97" s="273">
        <v>20.231788319687883</v>
      </c>
      <c r="K97" s="273">
        <v>17.989743961873376</v>
      </c>
      <c r="L97" s="273">
        <v>18.768778188931655</v>
      </c>
      <c r="M97" s="273">
        <v>19.071443556691424</v>
      </c>
      <c r="N97" s="273">
        <v>19.178804791440548</v>
      </c>
      <c r="O97" s="273">
        <v>24.296056721349554</v>
      </c>
      <c r="P97" s="273">
        <v>27.849609110032969</v>
      </c>
      <c r="Q97" s="273">
        <v>25.031290181887329</v>
      </c>
      <c r="R97" s="273">
        <v>34.024217735660052</v>
      </c>
      <c r="S97" s="273">
        <v>32.126569930757817</v>
      </c>
      <c r="T97" s="273">
        <v>30.800320244435738</v>
      </c>
      <c r="U97" s="273">
        <v>31.8020644588198</v>
      </c>
      <c r="V97" s="273">
        <v>38.05902939069788</v>
      </c>
      <c r="W97" s="273">
        <v>39.453824644279067</v>
      </c>
      <c r="X97" s="273">
        <v>38.933931258698664</v>
      </c>
      <c r="Y97" s="273">
        <v>39.515565322343285</v>
      </c>
      <c r="Z97" s="273">
        <v>40.917634223341892</v>
      </c>
      <c r="AA97" s="273">
        <v>39.654655600111454</v>
      </c>
      <c r="AB97" s="273">
        <v>36.684695342830764</v>
      </c>
      <c r="AC97" s="273">
        <v>39.70869801981123</v>
      </c>
      <c r="AD97" s="273">
        <v>40.673113945951592</v>
      </c>
      <c r="AE97" s="273">
        <v>41.145613158021483</v>
      </c>
      <c r="AF97" s="273">
        <v>42.681912679519726</v>
      </c>
      <c r="AG97" s="273">
        <v>45.992917331729323</v>
      </c>
      <c r="AH97" s="273">
        <v>45.061468330105455</v>
      </c>
      <c r="AI97" s="273">
        <v>46.940318140566781</v>
      </c>
      <c r="AJ97" s="273">
        <v>48.798804830408102</v>
      </c>
      <c r="AK97" s="273">
        <v>47.496962670251754</v>
      </c>
      <c r="AL97" s="273">
        <v>48.36873258642251</v>
      </c>
      <c r="AM97" s="273">
        <v>49.181751351849549</v>
      </c>
      <c r="AN97" s="273">
        <v>49.803418150283861</v>
      </c>
      <c r="AO97" s="273">
        <v>49.728618070162455</v>
      </c>
      <c r="AP97" s="273">
        <v>50.347106155318102</v>
      </c>
      <c r="AQ97" s="273">
        <v>54.382441759052924</v>
      </c>
      <c r="AR97" s="273">
        <v>61.692911370693658</v>
      </c>
      <c r="AS97" s="273">
        <v>48.337633196336832</v>
      </c>
    </row>
    <row r="98" spans="1:45">
      <c r="A98" s="278" t="s">
        <v>160</v>
      </c>
      <c r="B98" s="277">
        <v>7.3144468307495122E-3</v>
      </c>
      <c r="C98" s="277">
        <v>4.341478118896484E-3</v>
      </c>
      <c r="D98" s="277">
        <v>5.1437077713012693E-3</v>
      </c>
      <c r="E98" s="277">
        <v>7.5503967285156244E-4</v>
      </c>
      <c r="F98" s="277">
        <v>1.8875991821289061E-4</v>
      </c>
      <c r="G98" s="277">
        <v>7.5503967285156244E-4</v>
      </c>
      <c r="H98" s="277">
        <v>5.3272287101745606E-2</v>
      </c>
      <c r="I98" s="277">
        <v>1.4628893661499023E-3</v>
      </c>
      <c r="J98" s="277">
        <v>0</v>
      </c>
      <c r="K98" s="277">
        <v>0</v>
      </c>
      <c r="L98" s="277">
        <v>9.4119968414306643E-5</v>
      </c>
      <c r="M98" s="277">
        <v>3.7751983642578127E-4</v>
      </c>
      <c r="N98" s="277">
        <v>1.6949220228699301E-3</v>
      </c>
      <c r="O98" s="277">
        <v>3.3153653549080151E-3</v>
      </c>
      <c r="P98" s="277">
        <v>8.2582464218139643E-3</v>
      </c>
      <c r="Q98" s="277">
        <v>1.2269394683837894E-2</v>
      </c>
      <c r="R98" s="277">
        <v>1.421823267744712E-2</v>
      </c>
      <c r="S98" s="277">
        <v>0.25317647850024916</v>
      </c>
      <c r="T98" s="277">
        <v>1.099015696470405E-2</v>
      </c>
      <c r="U98" s="277">
        <v>1.083308717398208E-2</v>
      </c>
      <c r="V98" s="277">
        <v>0.18497435043954213</v>
      </c>
      <c r="W98" s="277">
        <v>5.4615056120749291E-3</v>
      </c>
      <c r="X98" s="277">
        <v>1.8907075579040387E-2</v>
      </c>
      <c r="Y98" s="277">
        <v>8.0069166392538718E-4</v>
      </c>
      <c r="Z98" s="277">
        <v>0</v>
      </c>
      <c r="AA98" s="277">
        <v>1.172899702498341E-3</v>
      </c>
      <c r="AB98" s="277">
        <v>0</v>
      </c>
      <c r="AC98" s="277">
        <v>0</v>
      </c>
      <c r="AD98" s="277">
        <v>0</v>
      </c>
      <c r="AE98" s="277">
        <v>0</v>
      </c>
      <c r="AF98" s="277">
        <v>0</v>
      </c>
      <c r="AG98" s="277">
        <v>0</v>
      </c>
      <c r="AH98" s="277">
        <v>1.4126704054882676E-4</v>
      </c>
      <c r="AI98" s="277">
        <v>0</v>
      </c>
      <c r="AJ98" s="277">
        <v>0</v>
      </c>
      <c r="AK98" s="277">
        <v>0</v>
      </c>
      <c r="AL98" s="277">
        <v>7.6514547273052042E-2</v>
      </c>
      <c r="AM98" s="277">
        <v>0.15234675570949269</v>
      </c>
      <c r="AN98" s="277">
        <v>5.9919459919128053E-2</v>
      </c>
      <c r="AO98" s="277">
        <v>3.2744946586156912E-2</v>
      </c>
      <c r="AP98" s="277">
        <v>4.7017629597883655E-5</v>
      </c>
      <c r="AQ98" s="277">
        <v>1.8785685159775309E-4</v>
      </c>
      <c r="AR98" s="277">
        <v>2.3457526404009396E-4</v>
      </c>
      <c r="AS98" s="277">
        <v>1.8785685159775309E-4</v>
      </c>
    </row>
    <row r="99" spans="1:45" ht="15">
      <c r="A99" s="279" t="s">
        <v>309</v>
      </c>
      <c r="B99" s="277">
        <v>0</v>
      </c>
      <c r="C99" s="277">
        <v>0</v>
      </c>
      <c r="D99" s="277">
        <v>0</v>
      </c>
      <c r="E99" s="277">
        <v>0</v>
      </c>
      <c r="F99" s="277">
        <v>0</v>
      </c>
      <c r="G99" s="277">
        <v>0</v>
      </c>
      <c r="H99" s="277">
        <v>9.3859977722167973E-4</v>
      </c>
      <c r="I99" s="277">
        <v>0</v>
      </c>
      <c r="J99" s="277">
        <v>0</v>
      </c>
      <c r="K99" s="277">
        <v>0</v>
      </c>
      <c r="L99" s="277">
        <v>4.6929988861083991E-5</v>
      </c>
      <c r="M99" s="277">
        <v>0</v>
      </c>
      <c r="N99" s="277">
        <v>0</v>
      </c>
      <c r="O99" s="277">
        <v>7.7744174719737204E-4</v>
      </c>
      <c r="P99" s="277">
        <v>0</v>
      </c>
      <c r="Q99" s="277">
        <v>0</v>
      </c>
      <c r="R99" s="277">
        <v>2.1248632525716002E-3</v>
      </c>
      <c r="S99" s="277">
        <v>1.8869637271552E-3</v>
      </c>
      <c r="T99" s="277">
        <v>2.5453285704835631E-3</v>
      </c>
      <c r="U99" s="277">
        <v>3.0639744601744191E-3</v>
      </c>
      <c r="V99" s="277">
        <v>2.2143028204243548E-3</v>
      </c>
      <c r="W99" s="277">
        <v>1.131253524226251E-3</v>
      </c>
      <c r="X99" s="277">
        <v>1.0040205880792744E-2</v>
      </c>
      <c r="Y99" s="277">
        <v>5.6605811102217142E-4</v>
      </c>
      <c r="Z99" s="277">
        <v>0</v>
      </c>
      <c r="AA99" s="277">
        <v>0</v>
      </c>
      <c r="AB99" s="277">
        <v>0</v>
      </c>
      <c r="AC99" s="277">
        <v>0</v>
      </c>
      <c r="AD99" s="277">
        <v>0</v>
      </c>
      <c r="AE99" s="277">
        <v>0</v>
      </c>
      <c r="AF99" s="277">
        <v>0</v>
      </c>
      <c r="AG99" s="277">
        <v>0</v>
      </c>
      <c r="AH99" s="277">
        <v>1.4126704054882676E-4</v>
      </c>
      <c r="AI99" s="277">
        <v>0</v>
      </c>
      <c r="AJ99" s="277">
        <v>0</v>
      </c>
      <c r="AK99" s="277">
        <v>0</v>
      </c>
      <c r="AL99" s="277">
        <v>7.6514547273052042E-2</v>
      </c>
      <c r="AM99" s="277">
        <v>9.575665953662775E-2</v>
      </c>
      <c r="AN99" s="277">
        <v>5.9919459919128053E-2</v>
      </c>
      <c r="AO99" s="277">
        <v>3.2744946586156912E-2</v>
      </c>
      <c r="AP99" s="277">
        <v>4.7017629597883655E-5</v>
      </c>
      <c r="AQ99" s="277">
        <v>0</v>
      </c>
      <c r="AR99" s="277">
        <v>0</v>
      </c>
      <c r="AS99" s="277">
        <v>0</v>
      </c>
    </row>
    <row r="100" spans="1:45" ht="15">
      <c r="A100" s="279" t="s">
        <v>310</v>
      </c>
      <c r="B100" s="277">
        <v>7.3144468307495122E-3</v>
      </c>
      <c r="C100" s="277">
        <v>4.341478118896484E-3</v>
      </c>
      <c r="D100" s="277">
        <v>5.1437077713012693E-3</v>
      </c>
      <c r="E100" s="277">
        <v>7.5503967285156244E-4</v>
      </c>
      <c r="F100" s="277">
        <v>1.8875991821289061E-4</v>
      </c>
      <c r="G100" s="277">
        <v>7.5503967285156244E-4</v>
      </c>
      <c r="H100" s="277">
        <v>5.2333687324523925E-2</v>
      </c>
      <c r="I100" s="277">
        <v>1.4628893661499023E-3</v>
      </c>
      <c r="J100" s="277">
        <v>0</v>
      </c>
      <c r="K100" s="277">
        <v>0</v>
      </c>
      <c r="L100" s="277">
        <v>4.7189979553222652E-5</v>
      </c>
      <c r="M100" s="277">
        <v>3.7751983642578127E-4</v>
      </c>
      <c r="N100" s="277">
        <v>1.6949220228699301E-3</v>
      </c>
      <c r="O100" s="277">
        <v>2.5379236077106432E-3</v>
      </c>
      <c r="P100" s="277">
        <v>8.2582464218139643E-3</v>
      </c>
      <c r="Q100" s="277">
        <v>1.2269394683837894E-2</v>
      </c>
      <c r="R100" s="277">
        <v>1.209336942487552E-2</v>
      </c>
      <c r="S100" s="277">
        <v>0.25128951477309397</v>
      </c>
      <c r="T100" s="277">
        <v>8.4448283942204876E-3</v>
      </c>
      <c r="U100" s="277">
        <v>7.7691127138076622E-3</v>
      </c>
      <c r="V100" s="277">
        <v>0.18276004761911779</v>
      </c>
      <c r="W100" s="277">
        <v>4.3302520878486777E-3</v>
      </c>
      <c r="X100" s="277">
        <v>8.8668696982476432E-3</v>
      </c>
      <c r="Y100" s="277">
        <v>2.3463355290321579E-4</v>
      </c>
      <c r="Z100" s="277">
        <v>0</v>
      </c>
      <c r="AA100" s="277">
        <v>1.172899702498341E-3</v>
      </c>
      <c r="AB100" s="277">
        <v>0</v>
      </c>
      <c r="AC100" s="277">
        <v>0</v>
      </c>
      <c r="AD100" s="277">
        <v>0</v>
      </c>
      <c r="AE100" s="277">
        <v>0</v>
      </c>
      <c r="AF100" s="277">
        <v>0</v>
      </c>
      <c r="AG100" s="277">
        <v>0</v>
      </c>
      <c r="AH100" s="277">
        <v>0</v>
      </c>
      <c r="AI100" s="277">
        <v>0</v>
      </c>
      <c r="AJ100" s="277">
        <v>0</v>
      </c>
      <c r="AK100" s="277">
        <v>0</v>
      </c>
      <c r="AL100" s="277">
        <v>0</v>
      </c>
      <c r="AM100" s="277">
        <v>5.6590096172864944E-2</v>
      </c>
      <c r="AN100" s="277">
        <v>0</v>
      </c>
      <c r="AO100" s="277">
        <v>0</v>
      </c>
      <c r="AP100" s="277">
        <v>0</v>
      </c>
      <c r="AQ100" s="277">
        <v>1.8785685159775309E-4</v>
      </c>
      <c r="AR100" s="277">
        <v>2.3457526404009396E-4</v>
      </c>
      <c r="AS100" s="277">
        <v>1.8785685159775309E-4</v>
      </c>
    </row>
    <row r="101" spans="1:45">
      <c r="A101" s="278" t="s">
        <v>161</v>
      </c>
      <c r="B101" s="277">
        <v>2.8457481760096548</v>
      </c>
      <c r="C101" s="277">
        <v>4.840222652297169</v>
      </c>
      <c r="D101" s="277">
        <v>6.3548957578184071</v>
      </c>
      <c r="E101" s="277">
        <v>7.1578904847840388</v>
      </c>
      <c r="F101" s="277">
        <v>5.9272358243671803</v>
      </c>
      <c r="G101" s="277">
        <v>7.1160947412116675</v>
      </c>
      <c r="H101" s="277">
        <v>5.1726580243976414</v>
      </c>
      <c r="I101" s="277">
        <v>6.030506920861054</v>
      </c>
      <c r="J101" s="277">
        <v>7.1842371000589802</v>
      </c>
      <c r="K101" s="277">
        <v>6.2292324650081436</v>
      </c>
      <c r="L101" s="277">
        <v>6.1194781390999626</v>
      </c>
      <c r="M101" s="277">
        <v>5.6977036527798326</v>
      </c>
      <c r="N101" s="277">
        <v>4.0891802018200236</v>
      </c>
      <c r="O101" s="277">
        <v>3.3952491573618349</v>
      </c>
      <c r="P101" s="277">
        <v>4.974668168855291</v>
      </c>
      <c r="Q101" s="277">
        <v>4.1652822249476351</v>
      </c>
      <c r="R101" s="277">
        <v>5.9328735752184665</v>
      </c>
      <c r="S101" s="277">
        <v>6.594721959735879</v>
      </c>
      <c r="T101" s="277">
        <v>4.7766162259992742</v>
      </c>
      <c r="U101" s="277">
        <v>4.6642152091822329</v>
      </c>
      <c r="V101" s="277">
        <v>6.9702820836910577</v>
      </c>
      <c r="W101" s="277">
        <v>5.8044117744636035</v>
      </c>
      <c r="X101" s="277">
        <v>4.724251352281315</v>
      </c>
      <c r="Y101" s="277">
        <v>4.4146407145717461</v>
      </c>
      <c r="Z101" s="277">
        <v>3.860962380522043</v>
      </c>
      <c r="AA101" s="277">
        <v>2.5246775921571563</v>
      </c>
      <c r="AB101" s="277">
        <v>2.090360466793638</v>
      </c>
      <c r="AC101" s="277">
        <v>2.2297299153717156</v>
      </c>
      <c r="AD101" s="277">
        <v>2.005865925621698</v>
      </c>
      <c r="AE101" s="277">
        <v>2.346595801317823</v>
      </c>
      <c r="AF101" s="277">
        <v>1.4457099114329688</v>
      </c>
      <c r="AG101" s="277">
        <v>1.7919314900292356</v>
      </c>
      <c r="AH101" s="277">
        <v>1.4495694580543057</v>
      </c>
      <c r="AI101" s="277">
        <v>1.3294109400045764</v>
      </c>
      <c r="AJ101" s="277">
        <v>1.5737343586100259</v>
      </c>
      <c r="AK101" s="277">
        <v>1.2572045586387797</v>
      </c>
      <c r="AL101" s="277">
        <v>1.3904683664348898</v>
      </c>
      <c r="AM101" s="277">
        <v>2.0105292039908145</v>
      </c>
      <c r="AN101" s="277">
        <v>1.5672256250928414</v>
      </c>
      <c r="AO101" s="277">
        <v>1.6498249661369015</v>
      </c>
      <c r="AP101" s="277">
        <v>2.0856856130407158</v>
      </c>
      <c r="AQ101" s="277">
        <v>1.6172309316330287</v>
      </c>
      <c r="AR101" s="277">
        <v>1.8739764940969366</v>
      </c>
      <c r="AS101" s="277">
        <v>1.427402633283396</v>
      </c>
    </row>
    <row r="102" spans="1:45">
      <c r="A102" s="278" t="s">
        <v>162</v>
      </c>
      <c r="B102" s="277">
        <v>10.631641476074218</v>
      </c>
      <c r="C102" s="277">
        <v>11.345088756847382</v>
      </c>
      <c r="D102" s="277">
        <v>12.177515736816407</v>
      </c>
      <c r="E102" s="277">
        <v>10.013627344238282</v>
      </c>
      <c r="F102" s="277">
        <v>9.2389083415527349</v>
      </c>
      <c r="G102" s="277">
        <v>13.905384576660156</v>
      </c>
      <c r="H102" s="277">
        <v>10.14669048828125</v>
      </c>
      <c r="I102" s="277">
        <v>7.4802542026367185</v>
      </c>
      <c r="J102" s="277">
        <v>4.8784996196289061</v>
      </c>
      <c r="K102" s="277">
        <v>3.6975647868652346</v>
      </c>
      <c r="L102" s="277">
        <v>3.436544359863281</v>
      </c>
      <c r="M102" s="277">
        <v>3.5796346340751652</v>
      </c>
      <c r="N102" s="277">
        <v>2.6607312875976561</v>
      </c>
      <c r="O102" s="277">
        <v>3.5903838486328121</v>
      </c>
      <c r="P102" s="277">
        <v>5.177808374755859</v>
      </c>
      <c r="Q102" s="277">
        <v>4.9346703122558591</v>
      </c>
      <c r="R102" s="277">
        <v>8.575571600097657</v>
      </c>
      <c r="S102" s="277">
        <v>6.3164004704589845</v>
      </c>
      <c r="T102" s="277">
        <v>7.3973049077148438</v>
      </c>
      <c r="U102" s="277">
        <v>8.1698613427734372</v>
      </c>
      <c r="V102" s="277">
        <v>11.998589543945313</v>
      </c>
      <c r="W102" s="277">
        <v>10.046304275878907</v>
      </c>
      <c r="X102" s="277">
        <v>10.2892211171875</v>
      </c>
      <c r="Y102" s="277">
        <v>11.116067684570311</v>
      </c>
      <c r="Z102" s="277">
        <v>11.12109084790039</v>
      </c>
      <c r="AA102" s="277">
        <v>10.198870176757813</v>
      </c>
      <c r="AB102" s="277">
        <v>8.287621306152344</v>
      </c>
      <c r="AC102" s="277">
        <v>9.036481173339844</v>
      </c>
      <c r="AD102" s="277">
        <v>10.311497471679687</v>
      </c>
      <c r="AE102" s="277">
        <v>9.5186048366699225</v>
      </c>
      <c r="AF102" s="277">
        <v>8.6355374182128912</v>
      </c>
      <c r="AG102" s="277">
        <v>11.797680284423828</v>
      </c>
      <c r="AH102" s="277">
        <v>11.739692441650391</v>
      </c>
      <c r="AI102" s="277">
        <v>12.169942694824218</v>
      </c>
      <c r="AJ102" s="277">
        <v>13.593622565673829</v>
      </c>
      <c r="AK102" s="277">
        <v>12.588449654785157</v>
      </c>
      <c r="AL102" s="277">
        <v>13.090792973144531</v>
      </c>
      <c r="AM102" s="277">
        <v>11.737358396484375</v>
      </c>
      <c r="AN102" s="277">
        <v>11.64899564501953</v>
      </c>
      <c r="AO102" s="277">
        <v>11.473234611328126</v>
      </c>
      <c r="AP102" s="277">
        <v>10.601480783691406</v>
      </c>
      <c r="AQ102" s="277">
        <v>12.408360741943358</v>
      </c>
      <c r="AR102" s="277">
        <v>11.259859068359376</v>
      </c>
      <c r="AS102" s="277">
        <v>7.7310035993652342</v>
      </c>
    </row>
    <row r="103" spans="1:45">
      <c r="A103" s="278" t="s">
        <v>290</v>
      </c>
      <c r="B103" s="277">
        <v>5.6123755199999996</v>
      </c>
      <c r="C103" s="277">
        <v>5.0173905599999991</v>
      </c>
      <c r="D103" s="277">
        <v>5.095428169999999</v>
      </c>
      <c r="E103" s="277">
        <v>5.2538717200000002</v>
      </c>
      <c r="F103" s="277">
        <v>7.2585441699999995</v>
      </c>
      <c r="G103" s="277">
        <v>8.4786377799999997</v>
      </c>
      <c r="H103" s="277">
        <v>8.3914560599999977</v>
      </c>
      <c r="I103" s="277">
        <v>8.16690483</v>
      </c>
      <c r="J103" s="277">
        <v>8.0981235999999974</v>
      </c>
      <c r="K103" s="277">
        <v>7.988974709999999</v>
      </c>
      <c r="L103" s="277">
        <v>9.0923655699999983</v>
      </c>
      <c r="M103" s="277">
        <v>9.6910577499999988</v>
      </c>
      <c r="N103" s="277">
        <v>12.361844379999999</v>
      </c>
      <c r="O103" s="277">
        <v>17.266387349999999</v>
      </c>
      <c r="P103" s="277">
        <v>17.652969320000004</v>
      </c>
      <c r="Q103" s="277">
        <v>15.876541249999999</v>
      </c>
      <c r="R103" s="277">
        <v>19.452362327666485</v>
      </c>
      <c r="S103" s="277">
        <v>18.883710022062708</v>
      </c>
      <c r="T103" s="277">
        <v>18.551983953756917</v>
      </c>
      <c r="U103" s="277">
        <v>18.895234819690145</v>
      </c>
      <c r="V103" s="277">
        <v>18.834749412621964</v>
      </c>
      <c r="W103" s="277">
        <v>23.514875988654069</v>
      </c>
      <c r="X103" s="277">
        <v>23.832809924954518</v>
      </c>
      <c r="Y103" s="277">
        <v>23.914826231537308</v>
      </c>
      <c r="Z103" s="277">
        <v>25.934132256066007</v>
      </c>
      <c r="AA103" s="277">
        <v>26.92814531292175</v>
      </c>
      <c r="AB103" s="277">
        <v>26.306713569884785</v>
      </c>
      <c r="AC103" s="277">
        <v>28.442486931099673</v>
      </c>
      <c r="AD103" s="277">
        <v>28.355750548650207</v>
      </c>
      <c r="AE103" s="277">
        <v>29.280412520033735</v>
      </c>
      <c r="AF103" s="277">
        <v>32.600665349873864</v>
      </c>
      <c r="AG103" s="277">
        <v>32.403305557276262</v>
      </c>
      <c r="AH103" s="277">
        <v>31.872065163360208</v>
      </c>
      <c r="AI103" s="277">
        <v>33.440964505737988</v>
      </c>
      <c r="AJ103" s="277">
        <v>33.620977406124254</v>
      </c>
      <c r="AK103" s="277">
        <v>33.65130845682782</v>
      </c>
      <c r="AL103" s="277">
        <v>33.801754699570033</v>
      </c>
      <c r="AM103" s="277">
        <v>35.281516995664866</v>
      </c>
      <c r="AN103" s="277">
        <v>36.527277420252361</v>
      </c>
      <c r="AO103" s="277">
        <v>36.57281354611127</v>
      </c>
      <c r="AP103" s="277">
        <v>37.65989274095638</v>
      </c>
      <c r="AQ103" s="277">
        <v>40.356662228624941</v>
      </c>
      <c r="AR103" s="277">
        <v>48.558841232973307</v>
      </c>
      <c r="AS103" s="277">
        <v>39.179039106836605</v>
      </c>
    </row>
    <row r="104" spans="1:45">
      <c r="A104" s="279" t="s">
        <v>291</v>
      </c>
      <c r="B104" s="277">
        <v>5.5920365199999997</v>
      </c>
      <c r="C104" s="277">
        <v>4.9953473599999993</v>
      </c>
      <c r="D104" s="277">
        <v>5.0840531699999998</v>
      </c>
      <c r="E104" s="277">
        <v>5.2433341200000001</v>
      </c>
      <c r="F104" s="277">
        <v>7.2513869699999995</v>
      </c>
      <c r="G104" s="277">
        <v>8.467347479999999</v>
      </c>
      <c r="H104" s="277">
        <v>8.3877765599999989</v>
      </c>
      <c r="I104" s="277">
        <v>8.1643195300000002</v>
      </c>
      <c r="J104" s="277">
        <v>8.0957382999999989</v>
      </c>
      <c r="K104" s="277">
        <v>7.9869079099999993</v>
      </c>
      <c r="L104" s="277">
        <v>9.0894937699999989</v>
      </c>
      <c r="M104" s="277">
        <v>9.6901707499999983</v>
      </c>
      <c r="N104" s="277">
        <v>12.352226079999999</v>
      </c>
      <c r="O104" s="277">
        <v>17.261928049999998</v>
      </c>
      <c r="P104" s="277">
        <v>17.651018720000003</v>
      </c>
      <c r="Q104" s="277">
        <v>15.875465049999999</v>
      </c>
      <c r="R104" s="277">
        <v>19.451288827666485</v>
      </c>
      <c r="S104" s="277">
        <v>18.880632322062709</v>
      </c>
      <c r="T104" s="277">
        <v>18.535235153756918</v>
      </c>
      <c r="U104" s="277">
        <v>18.878762419690144</v>
      </c>
      <c r="V104" s="277">
        <v>18.821792112621964</v>
      </c>
      <c r="W104" s="277">
        <v>23.50288948865407</v>
      </c>
      <c r="X104" s="277">
        <v>23.829219624954519</v>
      </c>
      <c r="Y104" s="277">
        <v>23.909426731537309</v>
      </c>
      <c r="Z104" s="277">
        <v>25.933283556066009</v>
      </c>
      <c r="AA104" s="277">
        <v>26.927957012921752</v>
      </c>
      <c r="AB104" s="277">
        <v>26.306618969884784</v>
      </c>
      <c r="AC104" s="277">
        <v>28.442113031099673</v>
      </c>
      <c r="AD104" s="277">
        <v>28.355750548650207</v>
      </c>
      <c r="AE104" s="277">
        <v>29.279230020033737</v>
      </c>
      <c r="AF104" s="277">
        <v>32.600618049873866</v>
      </c>
      <c r="AG104" s="277">
        <v>32.403069057276262</v>
      </c>
      <c r="AH104" s="277">
        <v>31.872065163360208</v>
      </c>
      <c r="AI104" s="277">
        <v>33.440586105737985</v>
      </c>
      <c r="AJ104" s="277">
        <v>33.620977406124254</v>
      </c>
      <c r="AK104" s="277">
        <v>33.65130845682782</v>
      </c>
      <c r="AL104" s="277">
        <v>33.801754699570033</v>
      </c>
      <c r="AM104" s="277">
        <v>35.281516995664866</v>
      </c>
      <c r="AN104" s="277">
        <v>36.527277420252361</v>
      </c>
      <c r="AO104" s="277">
        <v>36.561013438587672</v>
      </c>
      <c r="AP104" s="277">
        <v>37.656870433857577</v>
      </c>
      <c r="AQ104" s="277">
        <v>40.356662228624941</v>
      </c>
      <c r="AR104" s="277">
        <v>48.558841232973307</v>
      </c>
      <c r="AS104" s="277">
        <v>39.179039106836605</v>
      </c>
    </row>
    <row r="105" spans="1:45">
      <c r="A105" s="279" t="s">
        <v>292</v>
      </c>
      <c r="B105" s="277">
        <v>2.0338999999999999E-2</v>
      </c>
      <c r="C105" s="277">
        <v>1.9676799999999994E-2</v>
      </c>
      <c r="D105" s="277">
        <v>1.0122200000000001E-2</v>
      </c>
      <c r="E105" s="277">
        <v>7.5680000000000001E-3</v>
      </c>
      <c r="F105" s="277">
        <v>5.4868E-3</v>
      </c>
      <c r="G105" s="277">
        <v>1.0547899999999999E-2</v>
      </c>
      <c r="H105" s="277">
        <v>3.1691000000000002E-3</v>
      </c>
      <c r="I105" s="277">
        <v>1.7500999999999997E-3</v>
      </c>
      <c r="J105" s="277">
        <v>9.9329999999999991E-4</v>
      </c>
      <c r="K105" s="277">
        <v>1.3243999999999999E-3</v>
      </c>
      <c r="L105" s="277">
        <v>2.1758000000000003E-3</v>
      </c>
      <c r="M105" s="277">
        <v>2.8379999999999996E-4</v>
      </c>
      <c r="N105" s="277">
        <v>7.0950000000000006E-4</v>
      </c>
      <c r="O105" s="277">
        <v>2.6961000000000003E-3</v>
      </c>
      <c r="P105" s="277">
        <v>9.4599999999999996E-5</v>
      </c>
      <c r="Q105" s="277">
        <v>4.73E-4</v>
      </c>
      <c r="R105" s="277">
        <v>3.3109999999999997E-4</v>
      </c>
      <c r="S105" s="277">
        <v>8.0410000000000008E-4</v>
      </c>
      <c r="T105" s="277">
        <v>1.2108799999999999E-2</v>
      </c>
      <c r="U105" s="277">
        <v>2.4595999999999997E-3</v>
      </c>
      <c r="V105" s="277">
        <v>6.1490000000000004E-4</v>
      </c>
      <c r="W105" s="277">
        <v>8.0409999999999998E-4</v>
      </c>
      <c r="X105" s="277">
        <v>3.3582999999999998E-3</v>
      </c>
      <c r="Y105" s="277">
        <v>8.9870000000000011E-4</v>
      </c>
      <c r="Z105" s="277">
        <v>7.0950000000000006E-4</v>
      </c>
      <c r="AA105" s="277">
        <v>1.4189999999999998E-4</v>
      </c>
      <c r="AB105" s="277">
        <v>9.4599999999999996E-5</v>
      </c>
      <c r="AC105" s="277">
        <v>1.4189999999999998E-4</v>
      </c>
      <c r="AD105" s="277">
        <v>0</v>
      </c>
      <c r="AE105" s="277">
        <v>1.1825E-3</v>
      </c>
      <c r="AF105" s="277">
        <v>4.7299999999999998E-5</v>
      </c>
      <c r="AG105" s="277">
        <v>2.3649999999999998E-4</v>
      </c>
      <c r="AH105" s="277">
        <v>0</v>
      </c>
      <c r="AI105" s="277">
        <v>3.7839999999999998E-4</v>
      </c>
      <c r="AJ105" s="277">
        <v>0</v>
      </c>
      <c r="AK105" s="277">
        <v>0</v>
      </c>
      <c r="AL105" s="277">
        <v>0</v>
      </c>
      <c r="AM105" s="277">
        <v>0</v>
      </c>
      <c r="AN105" s="277">
        <v>0</v>
      </c>
      <c r="AO105" s="277">
        <v>1.1800107523599999E-2</v>
      </c>
      <c r="AP105" s="277">
        <v>3.0223070987999996E-3</v>
      </c>
      <c r="AQ105" s="277">
        <v>0</v>
      </c>
      <c r="AR105" s="277">
        <v>0</v>
      </c>
      <c r="AS105" s="277">
        <v>0</v>
      </c>
    </row>
    <row r="106" spans="1:45">
      <c r="A106" s="279" t="s">
        <v>293</v>
      </c>
      <c r="B106" s="277">
        <v>0</v>
      </c>
      <c r="C106" s="277">
        <v>2.3663999999999998E-3</v>
      </c>
      <c r="D106" s="277">
        <v>1.2527999999999999E-3</v>
      </c>
      <c r="E106" s="277">
        <v>2.9696000000000002E-3</v>
      </c>
      <c r="F106" s="277">
        <v>1.6704000000000001E-3</v>
      </c>
      <c r="G106" s="277">
        <v>7.4239999999999994E-4</v>
      </c>
      <c r="H106" s="277">
        <v>5.1039999999999994E-4</v>
      </c>
      <c r="I106" s="277">
        <v>8.3520000000000003E-4</v>
      </c>
      <c r="J106" s="277">
        <v>1.3919999999999998E-3</v>
      </c>
      <c r="K106" s="277">
        <v>7.4239999999999994E-4</v>
      </c>
      <c r="L106" s="277">
        <v>6.96E-4</v>
      </c>
      <c r="M106" s="277">
        <v>6.0319999999999992E-4</v>
      </c>
      <c r="N106" s="277">
        <v>8.908799999999998E-3</v>
      </c>
      <c r="O106" s="277">
        <v>1.7631999999999997E-3</v>
      </c>
      <c r="P106" s="277">
        <v>1.8559999999999998E-3</v>
      </c>
      <c r="Q106" s="277">
        <v>6.0319999999999992E-4</v>
      </c>
      <c r="R106" s="277">
        <v>7.4240000000000005E-4</v>
      </c>
      <c r="S106" s="277">
        <v>2.2735999999999998E-3</v>
      </c>
      <c r="T106" s="277">
        <v>4.64E-3</v>
      </c>
      <c r="U106" s="277">
        <v>1.4012800000000001E-2</v>
      </c>
      <c r="V106" s="277">
        <v>1.2342400000000002E-2</v>
      </c>
      <c r="W106" s="277">
        <v>1.11824E-2</v>
      </c>
      <c r="X106" s="277">
        <v>2.32E-4</v>
      </c>
      <c r="Y106" s="277">
        <v>4.5007999999999992E-3</v>
      </c>
      <c r="Z106" s="277">
        <v>1.392E-4</v>
      </c>
      <c r="AA106" s="277">
        <v>4.6399999999999996E-5</v>
      </c>
      <c r="AB106" s="277">
        <v>0</v>
      </c>
      <c r="AC106" s="277">
        <v>2.3199999999999997E-4</v>
      </c>
      <c r="AD106" s="277">
        <v>0</v>
      </c>
      <c r="AE106" s="277">
        <v>0</v>
      </c>
      <c r="AF106" s="277">
        <v>0</v>
      </c>
      <c r="AG106" s="277">
        <v>0</v>
      </c>
      <c r="AH106" s="277">
        <v>0</v>
      </c>
      <c r="AI106" s="277">
        <v>0</v>
      </c>
      <c r="AJ106" s="277">
        <v>0</v>
      </c>
      <c r="AK106" s="277">
        <v>0</v>
      </c>
      <c r="AL106" s="277">
        <v>0</v>
      </c>
      <c r="AM106" s="277">
        <v>0</v>
      </c>
      <c r="AN106" s="277">
        <v>0</v>
      </c>
      <c r="AO106" s="277">
        <v>0</v>
      </c>
      <c r="AP106" s="277">
        <v>0</v>
      </c>
      <c r="AQ106" s="277">
        <v>0</v>
      </c>
      <c r="AR106" s="277">
        <v>0</v>
      </c>
      <c r="AS106" s="277">
        <v>0</v>
      </c>
    </row>
    <row r="107" spans="1:45" ht="15">
      <c r="A107" s="278" t="s">
        <v>311</v>
      </c>
      <c r="B107" s="277">
        <v>0</v>
      </c>
      <c r="C107" s="277">
        <v>0</v>
      </c>
      <c r="D107" s="277">
        <v>0</v>
      </c>
      <c r="E107" s="277">
        <v>0</v>
      </c>
      <c r="F107" s="277">
        <v>0</v>
      </c>
      <c r="G107" s="277">
        <v>2.7893348876953123E-2</v>
      </c>
      <c r="H107" s="277">
        <v>4.8977E-2</v>
      </c>
      <c r="I107" s="277">
        <v>6.1834E-2</v>
      </c>
      <c r="J107" s="277">
        <v>7.0927999999999991E-2</v>
      </c>
      <c r="K107" s="277">
        <v>7.397200000000001E-2</v>
      </c>
      <c r="L107" s="277">
        <v>0.12029599999999999</v>
      </c>
      <c r="M107" s="277">
        <v>0.10267000000000001</v>
      </c>
      <c r="N107" s="277">
        <v>6.5353999999999995E-2</v>
      </c>
      <c r="O107" s="277">
        <v>4.0721E-2</v>
      </c>
      <c r="P107" s="277">
        <v>3.5904999999999999E-2</v>
      </c>
      <c r="Q107" s="277">
        <v>4.2527000000000002E-2</v>
      </c>
      <c r="R107" s="277">
        <v>4.9192E-2</v>
      </c>
      <c r="S107" s="277">
        <v>7.8561000000000006E-2</v>
      </c>
      <c r="T107" s="277">
        <v>6.3424999999999995E-2</v>
      </c>
      <c r="U107" s="277">
        <v>6.1920000000000003E-2</v>
      </c>
      <c r="V107" s="277">
        <v>7.0433999999999997E-2</v>
      </c>
      <c r="W107" s="277">
        <v>8.2771099670410159E-2</v>
      </c>
      <c r="X107" s="277">
        <v>6.8741788696289066E-2</v>
      </c>
      <c r="Y107" s="277">
        <v>6.923E-2</v>
      </c>
      <c r="Z107" s="277">
        <v>1.44873885345459E-3</v>
      </c>
      <c r="AA107" s="277">
        <v>1.7896185722351076E-3</v>
      </c>
      <c r="AB107" s="277">
        <v>0</v>
      </c>
      <c r="AC107" s="277">
        <v>0</v>
      </c>
      <c r="AD107" s="277">
        <v>0</v>
      </c>
      <c r="AE107" s="277">
        <v>0</v>
      </c>
      <c r="AF107" s="277">
        <v>0</v>
      </c>
      <c r="AG107" s="277">
        <v>0</v>
      </c>
      <c r="AH107" s="277">
        <v>0</v>
      </c>
      <c r="AI107" s="277">
        <v>0</v>
      </c>
      <c r="AJ107" s="277">
        <v>1.0470499999999999E-2</v>
      </c>
      <c r="AK107" s="277">
        <v>0</v>
      </c>
      <c r="AL107" s="277">
        <v>9.2020000000000001E-3</v>
      </c>
      <c r="AM107" s="277">
        <v>0</v>
      </c>
      <c r="AN107" s="277">
        <v>0</v>
      </c>
      <c r="AO107" s="277">
        <v>0</v>
      </c>
      <c r="AP107" s="277">
        <v>0</v>
      </c>
      <c r="AQ107" s="277">
        <v>0</v>
      </c>
      <c r="AR107" s="277">
        <v>0</v>
      </c>
      <c r="AS107" s="277">
        <v>0</v>
      </c>
    </row>
    <row r="108" spans="1:45">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row>
    <row r="109" spans="1:45">
      <c r="A109" s="293" t="s">
        <v>295</v>
      </c>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row>
    <row r="110" spans="1:45">
      <c r="A110" s="272" t="s">
        <v>296</v>
      </c>
      <c r="B110" s="273">
        <v>163.46995644799804</v>
      </c>
      <c r="C110" s="273">
        <v>138.78921850756836</v>
      </c>
      <c r="D110" s="273">
        <v>162.28411200097656</v>
      </c>
      <c r="E110" s="273">
        <v>150.91342091430667</v>
      </c>
      <c r="F110" s="273">
        <v>137.89130746527101</v>
      </c>
      <c r="G110" s="273">
        <v>143.00197076245115</v>
      </c>
      <c r="H110" s="273">
        <v>134.08842392025755</v>
      </c>
      <c r="I110" s="273">
        <v>127.5732100319519</v>
      </c>
      <c r="J110" s="273">
        <v>106.60181225915528</v>
      </c>
      <c r="K110" s="273">
        <v>114.12589687699128</v>
      </c>
      <c r="L110" s="273">
        <v>116.42043420537186</v>
      </c>
      <c r="M110" s="273">
        <v>69.433093813415439</v>
      </c>
      <c r="N110" s="273">
        <v>123.26386931988064</v>
      </c>
      <c r="O110" s="273">
        <v>165.97707458699583</v>
      </c>
      <c r="P110" s="273">
        <v>190.16454478981578</v>
      </c>
      <c r="Q110" s="273">
        <v>210.10642555418013</v>
      </c>
      <c r="R110" s="273">
        <v>214.82720101774785</v>
      </c>
      <c r="S110" s="273">
        <v>207.13301843982819</v>
      </c>
      <c r="T110" s="273">
        <v>203.93817670761331</v>
      </c>
      <c r="U110" s="273">
        <v>202.2132478327355</v>
      </c>
      <c r="V110" s="273">
        <v>217.26710102726474</v>
      </c>
      <c r="W110" s="273">
        <v>211.99373516737737</v>
      </c>
      <c r="X110" s="273">
        <v>199.97014795903868</v>
      </c>
      <c r="Y110" s="273">
        <v>227.04953315792383</v>
      </c>
      <c r="Z110" s="273">
        <v>236.2547069565239</v>
      </c>
      <c r="AA110" s="273">
        <v>223.89713083283232</v>
      </c>
      <c r="AB110" s="273">
        <v>230.6288135251427</v>
      </c>
      <c r="AC110" s="273">
        <v>228.065280006752</v>
      </c>
      <c r="AD110" s="273">
        <v>240.01250690415191</v>
      </c>
      <c r="AE110" s="273">
        <v>240.17063225461197</v>
      </c>
      <c r="AF110" s="273">
        <v>227.9747543960724</v>
      </c>
      <c r="AG110" s="273">
        <v>235.3606899517479</v>
      </c>
      <c r="AH110" s="273">
        <v>231.52119674638365</v>
      </c>
      <c r="AI110" s="273">
        <v>219.10916360309983</v>
      </c>
      <c r="AJ110" s="273">
        <v>234.12553456730652</v>
      </c>
      <c r="AK110" s="273">
        <v>227.42510645602036</v>
      </c>
      <c r="AL110" s="273">
        <v>236.33782602613067</v>
      </c>
      <c r="AM110" s="273">
        <v>248.63661827705383</v>
      </c>
      <c r="AN110" s="273">
        <v>255.32857138085936</v>
      </c>
      <c r="AO110" s="273">
        <v>241.67887881814767</v>
      </c>
      <c r="AP110" s="273">
        <v>239.21386200551603</v>
      </c>
      <c r="AQ110" s="273">
        <v>257.80246652646252</v>
      </c>
      <c r="AR110" s="282">
        <v>252.47207770900653</v>
      </c>
      <c r="AS110" s="273">
        <v>188.1115405366358</v>
      </c>
    </row>
    <row r="111" spans="1:45">
      <c r="A111" s="278" t="s">
        <v>288</v>
      </c>
      <c r="B111" s="277">
        <v>122.50282772924804</v>
      </c>
      <c r="C111" s="277">
        <v>93.833274510498057</v>
      </c>
      <c r="D111" s="277">
        <v>119.40566241015625</v>
      </c>
      <c r="E111" s="277">
        <v>116.40638636914065</v>
      </c>
      <c r="F111" s="277">
        <v>103.32139623944093</v>
      </c>
      <c r="G111" s="277">
        <v>109.194903756958</v>
      </c>
      <c r="H111" s="277">
        <v>104.70371983184813</v>
      </c>
      <c r="I111" s="277">
        <v>106.46697877697754</v>
      </c>
      <c r="J111" s="277">
        <v>92.214898008544921</v>
      </c>
      <c r="K111" s="277">
        <v>103.57092465653228</v>
      </c>
      <c r="L111" s="277">
        <v>107.96662358714676</v>
      </c>
      <c r="M111" s="277">
        <v>64.562095851104729</v>
      </c>
      <c r="N111" s="277">
        <v>103.75898559667969</v>
      </c>
      <c r="O111" s="277">
        <v>152.68325645434572</v>
      </c>
      <c r="P111" s="277">
        <v>170.32375460437012</v>
      </c>
      <c r="Q111" s="277">
        <v>188.46403729028322</v>
      </c>
      <c r="R111" s="277">
        <v>188.47701883354949</v>
      </c>
      <c r="S111" s="277">
        <v>182.5207524136963</v>
      </c>
      <c r="T111" s="277">
        <v>182.35990703430176</v>
      </c>
      <c r="U111" s="277">
        <v>192.27855666149904</v>
      </c>
      <c r="V111" s="277">
        <v>202.02105332585526</v>
      </c>
      <c r="W111" s="277">
        <v>196.27614517761231</v>
      </c>
      <c r="X111" s="277">
        <v>189.61143851040651</v>
      </c>
      <c r="Y111" s="277">
        <v>212.29951534057619</v>
      </c>
      <c r="Z111" s="277">
        <v>217.71730705718994</v>
      </c>
      <c r="AA111" s="277">
        <v>212.74773579931639</v>
      </c>
      <c r="AB111" s="277">
        <v>221.03339309234241</v>
      </c>
      <c r="AC111" s="277">
        <v>208.92855519335936</v>
      </c>
      <c r="AD111" s="277">
        <v>219.9227056484375</v>
      </c>
      <c r="AE111" s="277">
        <v>220.10267219726563</v>
      </c>
      <c r="AF111" s="277">
        <v>214.02131019030762</v>
      </c>
      <c r="AG111" s="277">
        <v>217.06637496969225</v>
      </c>
      <c r="AH111" s="277">
        <v>219.2184621713867</v>
      </c>
      <c r="AI111" s="277">
        <v>206.47909909521485</v>
      </c>
      <c r="AJ111" s="277">
        <v>223.07760396212768</v>
      </c>
      <c r="AK111" s="277">
        <v>215.93738887099838</v>
      </c>
      <c r="AL111" s="277">
        <v>226.09311923779296</v>
      </c>
      <c r="AM111" s="277">
        <v>245.4032274052887</v>
      </c>
      <c r="AN111" s="277">
        <v>247.55796324877929</v>
      </c>
      <c r="AO111" s="277">
        <v>237.90806292389297</v>
      </c>
      <c r="AP111" s="277">
        <v>229.63856116870116</v>
      </c>
      <c r="AQ111" s="277">
        <v>247.93208390124511</v>
      </c>
      <c r="AR111" s="277">
        <v>244.94575409399414</v>
      </c>
      <c r="AS111" s="277">
        <v>179.01732557861328</v>
      </c>
    </row>
    <row r="112" spans="1:45">
      <c r="A112" s="278" t="s">
        <v>289</v>
      </c>
      <c r="B112" s="277">
        <v>40.967128718750004</v>
      </c>
      <c r="C112" s="277">
        <v>44.955943997070314</v>
      </c>
      <c r="D112" s="277">
        <v>42.878449590820317</v>
      </c>
      <c r="E112" s="277">
        <v>34.507034545166015</v>
      </c>
      <c r="F112" s="277">
        <v>34.569911225830083</v>
      </c>
      <c r="G112" s="277">
        <v>33.807067005493167</v>
      </c>
      <c r="H112" s="277">
        <v>29.384704088409425</v>
      </c>
      <c r="I112" s="277">
        <v>21.106231254974368</v>
      </c>
      <c r="J112" s="277">
        <v>14.386914250610353</v>
      </c>
      <c r="K112" s="277">
        <v>10.554972220458986</v>
      </c>
      <c r="L112" s="277">
        <v>8.4538106182250985</v>
      </c>
      <c r="M112" s="277">
        <v>3.6869074158630371</v>
      </c>
      <c r="N112" s="277">
        <v>-3.3199858669433597</v>
      </c>
      <c r="O112" s="277">
        <v>3.0416334433288568</v>
      </c>
      <c r="P112" s="277">
        <v>-0.29363014059448211</v>
      </c>
      <c r="Q112" s="277">
        <v>1.0213509972152708</v>
      </c>
      <c r="R112" s="277">
        <v>-0.24422870660400453</v>
      </c>
      <c r="S112" s="277">
        <v>8.2368172169418337</v>
      </c>
      <c r="T112" s="277">
        <v>5.5601398971405036</v>
      </c>
      <c r="U112" s="277">
        <v>-2.1034287079315188</v>
      </c>
      <c r="V112" s="277">
        <v>6.7614046021652214</v>
      </c>
      <c r="W112" s="277">
        <v>4.8818782510910044</v>
      </c>
      <c r="X112" s="277">
        <v>8.8083696914329526</v>
      </c>
      <c r="Y112" s="277">
        <v>14.549161530891418</v>
      </c>
      <c r="Z112" s="277">
        <v>18.303740051593781</v>
      </c>
      <c r="AA112" s="277">
        <v>11.14939503351593</v>
      </c>
      <c r="AB112" s="277">
        <v>9.5954204328002923</v>
      </c>
      <c r="AC112" s="277">
        <v>19.13672481339264</v>
      </c>
      <c r="AD112" s="277">
        <v>20.089801255714413</v>
      </c>
      <c r="AE112" s="277">
        <v>20.067960057346344</v>
      </c>
      <c r="AF112" s="277">
        <v>13.95344420576477</v>
      </c>
      <c r="AG112" s="277">
        <v>18.294314982055663</v>
      </c>
      <c r="AH112" s="277">
        <v>12.302734574996949</v>
      </c>
      <c r="AI112" s="277">
        <v>12.630064507884981</v>
      </c>
      <c r="AJ112" s="277">
        <v>11.047930605178834</v>
      </c>
      <c r="AK112" s="277">
        <v>11.487717585021972</v>
      </c>
      <c r="AL112" s="277">
        <v>10.244706788337709</v>
      </c>
      <c r="AM112" s="277">
        <v>3.233390871765137</v>
      </c>
      <c r="AN112" s="277">
        <v>7.7706081320800786</v>
      </c>
      <c r="AO112" s="277">
        <v>3.7708158942546852</v>
      </c>
      <c r="AP112" s="277">
        <v>9.5753008368148791</v>
      </c>
      <c r="AQ112" s="277">
        <v>9.870382625217438</v>
      </c>
      <c r="AR112" s="277">
        <v>7.5263236150124069</v>
      </c>
      <c r="AS112" s="277">
        <v>9.0942149580225049</v>
      </c>
    </row>
    <row r="113" spans="1:45" ht="15">
      <c r="A113" s="278" t="s">
        <v>312</v>
      </c>
      <c r="B113" s="277">
        <v>0</v>
      </c>
      <c r="C113" s="277">
        <v>0</v>
      </c>
      <c r="D113" s="277">
        <v>0</v>
      </c>
      <c r="E113" s="277">
        <v>0</v>
      </c>
      <c r="F113" s="277">
        <v>0</v>
      </c>
      <c r="G113" s="277">
        <v>0</v>
      </c>
      <c r="H113" s="277">
        <v>0</v>
      </c>
      <c r="I113" s="277">
        <v>0</v>
      </c>
      <c r="J113" s="277">
        <v>0</v>
      </c>
      <c r="K113" s="277">
        <v>0</v>
      </c>
      <c r="L113" s="277">
        <v>0</v>
      </c>
      <c r="M113" s="277">
        <v>1.1840905464476783</v>
      </c>
      <c r="N113" s="277">
        <v>22.824869590144299</v>
      </c>
      <c r="O113" s="277">
        <v>10.252184689321243</v>
      </c>
      <c r="P113" s="277">
        <v>20.134420326040125</v>
      </c>
      <c r="Q113" s="277">
        <v>20.621037266681633</v>
      </c>
      <c r="R113" s="277">
        <v>26.594410890802358</v>
      </c>
      <c r="S113" s="277">
        <v>16.375448809190072</v>
      </c>
      <c r="T113" s="277">
        <v>16.018129776171037</v>
      </c>
      <c r="U113" s="277">
        <v>12.038119879167994</v>
      </c>
      <c r="V113" s="277">
        <v>8.4846430992442627</v>
      </c>
      <c r="W113" s="277">
        <v>10.835711738674055</v>
      </c>
      <c r="X113" s="277">
        <v>1.5503397571992139</v>
      </c>
      <c r="Y113" s="277">
        <v>0.20085628645622325</v>
      </c>
      <c r="Z113" s="277">
        <v>0.23365984774016335</v>
      </c>
      <c r="AA113" s="277">
        <v>0</v>
      </c>
      <c r="AB113" s="277">
        <v>0</v>
      </c>
      <c r="AC113" s="277">
        <v>0</v>
      </c>
      <c r="AD113" s="277">
        <v>0</v>
      </c>
      <c r="AE113" s="277">
        <v>0</v>
      </c>
      <c r="AF113" s="277">
        <v>0</v>
      </c>
      <c r="AG113" s="277">
        <v>0</v>
      </c>
      <c r="AH113" s="277">
        <v>0</v>
      </c>
      <c r="AI113" s="277">
        <v>0</v>
      </c>
      <c r="AJ113" s="277">
        <v>0</v>
      </c>
      <c r="AK113" s="277">
        <v>0</v>
      </c>
      <c r="AL113" s="277">
        <v>0</v>
      </c>
      <c r="AM113" s="277">
        <v>0</v>
      </c>
      <c r="AN113" s="277">
        <v>0</v>
      </c>
      <c r="AO113" s="277">
        <v>0</v>
      </c>
      <c r="AP113" s="277">
        <v>0</v>
      </c>
      <c r="AQ113" s="277">
        <v>0</v>
      </c>
      <c r="AR113" s="277">
        <v>0</v>
      </c>
      <c r="AS113" s="277">
        <v>0</v>
      </c>
    </row>
    <row r="114" spans="1:45">
      <c r="A114" s="272" t="s">
        <v>297</v>
      </c>
      <c r="B114" s="273">
        <v>8.5592185044650364</v>
      </c>
      <c r="C114" s="273">
        <v>8.8220815352584907</v>
      </c>
      <c r="D114" s="273">
        <v>9.2285616278920202</v>
      </c>
      <c r="E114" s="273">
        <v>8.6766950297154608</v>
      </c>
      <c r="F114" s="273">
        <v>8.3467439581521887</v>
      </c>
      <c r="G114" s="273">
        <v>9.5653010725425531</v>
      </c>
      <c r="H114" s="273">
        <v>7.8640089496491896</v>
      </c>
      <c r="I114" s="273">
        <v>7.8484824737385566</v>
      </c>
      <c r="J114" s="273">
        <v>6.2461470227147089</v>
      </c>
      <c r="K114" s="273">
        <v>6.475179460433651</v>
      </c>
      <c r="L114" s="273">
        <v>6.3521136380148278</v>
      </c>
      <c r="M114" s="273">
        <v>2.7701526694743279</v>
      </c>
      <c r="N114" s="273">
        <v>3.139775162172441</v>
      </c>
      <c r="O114" s="273">
        <v>-1.9543198046136467E-2</v>
      </c>
      <c r="P114" s="273">
        <v>1.9202716331026579</v>
      </c>
      <c r="Q114" s="273">
        <v>3.765893737082564</v>
      </c>
      <c r="R114" s="273">
        <v>7.5144875244865545</v>
      </c>
      <c r="S114" s="273">
        <v>5.333575867962395</v>
      </c>
      <c r="T114" s="273">
        <v>-2.1650049747219953</v>
      </c>
      <c r="U114" s="273">
        <v>-9.2601460026057794</v>
      </c>
      <c r="V114" s="273">
        <v>-1.9623793774179603</v>
      </c>
      <c r="W114" s="273">
        <v>8.1860077429511762</v>
      </c>
      <c r="X114" s="273">
        <v>3.0238493310283445</v>
      </c>
      <c r="Y114" s="273">
        <v>14.344489246823741</v>
      </c>
      <c r="Z114" s="273">
        <v>14.987282443638861</v>
      </c>
      <c r="AA114" s="273">
        <v>13.616046936144897</v>
      </c>
      <c r="AB114" s="273">
        <v>12.202633455148202</v>
      </c>
      <c r="AC114" s="273">
        <v>12.89854249801914</v>
      </c>
      <c r="AD114" s="273">
        <v>10.575637867835127</v>
      </c>
      <c r="AE114" s="273">
        <v>16.208366526833203</v>
      </c>
      <c r="AF114" s="273">
        <v>7.7181907264652807</v>
      </c>
      <c r="AG114" s="273">
        <v>10.927287099494094</v>
      </c>
      <c r="AH114" s="273">
        <v>13.884939460446446</v>
      </c>
      <c r="AI114" s="273">
        <v>10.642752951338451</v>
      </c>
      <c r="AJ114" s="273">
        <v>13.336501453324615</v>
      </c>
      <c r="AK114" s="273">
        <v>12.05496732721366</v>
      </c>
      <c r="AL114" s="273">
        <v>15.459556775559093</v>
      </c>
      <c r="AM114" s="273">
        <v>15.877109966749373</v>
      </c>
      <c r="AN114" s="273">
        <v>14.725859212304556</v>
      </c>
      <c r="AO114" s="273">
        <v>13.582930199997719</v>
      </c>
      <c r="AP114" s="273">
        <v>15.307582432245709</v>
      </c>
      <c r="AQ114" s="273">
        <v>16.832047829690538</v>
      </c>
      <c r="AR114" s="282">
        <v>12.447116471310189</v>
      </c>
      <c r="AS114" s="273">
        <v>14.328228041676226</v>
      </c>
    </row>
    <row r="115" spans="1:45">
      <c r="A115" s="272" t="s">
        <v>298</v>
      </c>
      <c r="B115" s="273">
        <v>154.91073794353301</v>
      </c>
      <c r="C115" s="273">
        <v>129.96713697230987</v>
      </c>
      <c r="D115" s="273">
        <v>153.05555037308454</v>
      </c>
      <c r="E115" s="273">
        <v>142.23672588459121</v>
      </c>
      <c r="F115" s="273">
        <v>129.54456350711882</v>
      </c>
      <c r="G115" s="273">
        <v>133.4366696899086</v>
      </c>
      <c r="H115" s="273">
        <v>126.22441497060836</v>
      </c>
      <c r="I115" s="273">
        <v>119.72472755821335</v>
      </c>
      <c r="J115" s="273">
        <v>100.35566523644057</v>
      </c>
      <c r="K115" s="273">
        <v>107.65071741655763</v>
      </c>
      <c r="L115" s="273">
        <v>110.06832056735703</v>
      </c>
      <c r="M115" s="273">
        <v>66.662941143941111</v>
      </c>
      <c r="N115" s="273">
        <v>120.1240941577082</v>
      </c>
      <c r="O115" s="273">
        <v>165.99661778504196</v>
      </c>
      <c r="P115" s="273">
        <v>188.24427315671312</v>
      </c>
      <c r="Q115" s="273">
        <v>206.34053181709757</v>
      </c>
      <c r="R115" s="273">
        <v>207.3127134932613</v>
      </c>
      <c r="S115" s="273">
        <v>201.7994425718658</v>
      </c>
      <c r="T115" s="273">
        <v>206.1031816823353</v>
      </c>
      <c r="U115" s="273">
        <v>211.47339383534128</v>
      </c>
      <c r="V115" s="273">
        <v>219.2294804046827</v>
      </c>
      <c r="W115" s="273">
        <v>203.80772742442619</v>
      </c>
      <c r="X115" s="273">
        <v>196.94629862801034</v>
      </c>
      <c r="Y115" s="273">
        <v>212.70504391110009</v>
      </c>
      <c r="Z115" s="273">
        <v>221.26742451288504</v>
      </c>
      <c r="AA115" s="273">
        <v>210.28108389668742</v>
      </c>
      <c r="AB115" s="273">
        <v>218.4261800699945</v>
      </c>
      <c r="AC115" s="273">
        <v>215.16673750873287</v>
      </c>
      <c r="AD115" s="273">
        <v>229.43686903631678</v>
      </c>
      <c r="AE115" s="273">
        <v>223.96226572777877</v>
      </c>
      <c r="AF115" s="273">
        <v>220.25656366960712</v>
      </c>
      <c r="AG115" s="273">
        <v>224.43340285225381</v>
      </c>
      <c r="AH115" s="273">
        <v>217.63625728593721</v>
      </c>
      <c r="AI115" s="273">
        <v>208.46641065176138</v>
      </c>
      <c r="AJ115" s="273">
        <v>220.7890331139819</v>
      </c>
      <c r="AK115" s="273">
        <v>215.3701391288067</v>
      </c>
      <c r="AL115" s="273">
        <v>220.87826925057158</v>
      </c>
      <c r="AM115" s="273">
        <v>232.75950831030445</v>
      </c>
      <c r="AN115" s="273">
        <v>240.6027121685548</v>
      </c>
      <c r="AO115" s="273">
        <v>228.09594861814995</v>
      </c>
      <c r="AP115" s="273">
        <v>223.90627957327033</v>
      </c>
      <c r="AQ115" s="273">
        <v>240.97041869677199</v>
      </c>
      <c r="AR115" s="282">
        <v>240.02496123769635</v>
      </c>
      <c r="AS115" s="273">
        <v>173.78331249495957</v>
      </c>
    </row>
    <row r="116" spans="1:45">
      <c r="A116" s="278" t="s">
        <v>160</v>
      </c>
      <c r="B116" s="277">
        <v>58.865736115837095</v>
      </c>
      <c r="C116" s="277">
        <v>57.122673752632139</v>
      </c>
      <c r="D116" s="277">
        <v>66.016581948223106</v>
      </c>
      <c r="E116" s="277">
        <v>60.229970923213955</v>
      </c>
      <c r="F116" s="277">
        <v>58.601865993499757</v>
      </c>
      <c r="G116" s="277">
        <v>60.440224340915677</v>
      </c>
      <c r="H116" s="277">
        <v>57.099959483757019</v>
      </c>
      <c r="I116" s="277">
        <v>59.562543835735319</v>
      </c>
      <c r="J116" s="277">
        <v>54.445960286178583</v>
      </c>
      <c r="K116" s="277">
        <v>59.225265726127631</v>
      </c>
      <c r="L116" s="277">
        <v>60.821579971313476</v>
      </c>
      <c r="M116" s="277">
        <v>34.440366719782482</v>
      </c>
      <c r="N116" s="277">
        <v>76.927462947309962</v>
      </c>
      <c r="O116" s="277">
        <v>76.482945108316329</v>
      </c>
      <c r="P116" s="277">
        <v>82.791268244674555</v>
      </c>
      <c r="Q116" s="277">
        <v>87.42583530404859</v>
      </c>
      <c r="R116" s="277">
        <v>85.618040045092727</v>
      </c>
      <c r="S116" s="277">
        <v>81.457616148560604</v>
      </c>
      <c r="T116" s="277">
        <v>84.54125973235017</v>
      </c>
      <c r="U116" s="277">
        <v>85.285404783595709</v>
      </c>
      <c r="V116" s="277">
        <v>80.401665611179027</v>
      </c>
      <c r="W116" s="277">
        <v>74.60751685279314</v>
      </c>
      <c r="X116" s="277">
        <v>69.389774145693409</v>
      </c>
      <c r="Y116" s="277">
        <v>73.003196969007504</v>
      </c>
      <c r="Z116" s="277">
        <v>74.815412727350235</v>
      </c>
      <c r="AA116" s="277">
        <v>64.542479966056362</v>
      </c>
      <c r="AB116" s="277">
        <v>67.280343306206774</v>
      </c>
      <c r="AC116" s="277">
        <v>70.641858714835365</v>
      </c>
      <c r="AD116" s="277">
        <v>72.056192600258953</v>
      </c>
      <c r="AE116" s="277">
        <v>71.55531997611817</v>
      </c>
      <c r="AF116" s="277">
        <v>76.583738249431789</v>
      </c>
      <c r="AG116" s="277">
        <v>77.449650036020145</v>
      </c>
      <c r="AH116" s="277">
        <v>69.758811970509512</v>
      </c>
      <c r="AI116" s="277">
        <v>66.980590913076526</v>
      </c>
      <c r="AJ116" s="277">
        <v>70.705782713519426</v>
      </c>
      <c r="AK116" s="277">
        <v>66.561206156897029</v>
      </c>
      <c r="AL116" s="277">
        <v>64.528274232060284</v>
      </c>
      <c r="AM116" s="277">
        <v>62.842717221974198</v>
      </c>
      <c r="AN116" s="277">
        <v>63.704493152904554</v>
      </c>
      <c r="AO116" s="277">
        <v>62.84841716954115</v>
      </c>
      <c r="AP116" s="277">
        <v>61.115307998105372</v>
      </c>
      <c r="AQ116" s="277">
        <v>67.972550390156314</v>
      </c>
      <c r="AR116" s="277">
        <v>69.648659748265885</v>
      </c>
      <c r="AS116" s="277">
        <v>44.768229170698888</v>
      </c>
    </row>
    <row r="117" spans="1:45" ht="15">
      <c r="A117" s="279" t="s">
        <v>309</v>
      </c>
      <c r="B117" s="277">
        <v>7.2552824179458622</v>
      </c>
      <c r="C117" s="277">
        <v>6.0382939468002306</v>
      </c>
      <c r="D117" s="277">
        <v>4.7582785006141668</v>
      </c>
      <c r="E117" s="277">
        <v>4.2363231645011901</v>
      </c>
      <c r="F117" s="277">
        <v>3.2403280109024051</v>
      </c>
      <c r="G117" s="277">
        <v>2.6990844493675228</v>
      </c>
      <c r="H117" s="277">
        <v>2.5742976089859004</v>
      </c>
      <c r="I117" s="277">
        <v>1.7525065740394594</v>
      </c>
      <c r="J117" s="277">
        <v>1.0558308893966675</v>
      </c>
      <c r="K117" s="277">
        <v>3.6626040506744384</v>
      </c>
      <c r="L117" s="277">
        <v>6.7597955955505364</v>
      </c>
      <c r="M117" s="277">
        <v>3.7247393559265136</v>
      </c>
      <c r="N117" s="277">
        <v>5.2964246828842168</v>
      </c>
      <c r="O117" s="277">
        <v>4.0847393004798889</v>
      </c>
      <c r="P117" s="277">
        <v>6.3735617872238155</v>
      </c>
      <c r="Q117" s="277">
        <v>10.727773083744051</v>
      </c>
      <c r="R117" s="277">
        <v>18.008452161461264</v>
      </c>
      <c r="S117" s="277">
        <v>22.395240299368776</v>
      </c>
      <c r="T117" s="277">
        <v>23.889275569702018</v>
      </c>
      <c r="U117" s="277">
        <v>25.806914116676769</v>
      </c>
      <c r="V117" s="277">
        <v>30.636999597739432</v>
      </c>
      <c r="W117" s="277">
        <v>38.692735644745554</v>
      </c>
      <c r="X117" s="277">
        <v>38.678596885041735</v>
      </c>
      <c r="Y117" s="277">
        <v>53.69797058589625</v>
      </c>
      <c r="Z117" s="277">
        <v>53.378952571947373</v>
      </c>
      <c r="AA117" s="277">
        <v>46.528429511253442</v>
      </c>
      <c r="AB117" s="277">
        <v>50.33865390131453</v>
      </c>
      <c r="AC117" s="277">
        <v>53.387092675250919</v>
      </c>
      <c r="AD117" s="277">
        <v>53.511680475114055</v>
      </c>
      <c r="AE117" s="277">
        <v>56.604615602105611</v>
      </c>
      <c r="AF117" s="277">
        <v>60.694120377205493</v>
      </c>
      <c r="AG117" s="277">
        <v>64.167891508963535</v>
      </c>
      <c r="AH117" s="277">
        <v>57.821965278026759</v>
      </c>
      <c r="AI117" s="277">
        <v>54.960749523288861</v>
      </c>
      <c r="AJ117" s="277">
        <v>57.610579107728498</v>
      </c>
      <c r="AK117" s="277">
        <v>51.298451034486078</v>
      </c>
      <c r="AL117" s="277">
        <v>49.360526996364129</v>
      </c>
      <c r="AM117" s="277">
        <v>51.228269201473303</v>
      </c>
      <c r="AN117" s="277">
        <v>49.062514700704511</v>
      </c>
      <c r="AO117" s="277">
        <v>45.189578851019164</v>
      </c>
      <c r="AP117" s="277">
        <v>47.45616302914312</v>
      </c>
      <c r="AQ117" s="277">
        <v>51.961135214776625</v>
      </c>
      <c r="AR117" s="277">
        <v>53.972892286113293</v>
      </c>
      <c r="AS117" s="277">
        <v>34.113393774932803</v>
      </c>
    </row>
    <row r="118" spans="1:45" ht="15">
      <c r="A118" s="279" t="s">
        <v>310</v>
      </c>
      <c r="B118" s="277">
        <v>51.610453697891231</v>
      </c>
      <c r="C118" s="277">
        <v>51.084379805831908</v>
      </c>
      <c r="D118" s="277">
        <v>61.258303447608938</v>
      </c>
      <c r="E118" s="277">
        <v>55.993647758712768</v>
      </c>
      <c r="F118" s="277">
        <v>55.361537982597355</v>
      </c>
      <c r="G118" s="277">
        <v>57.741139891548151</v>
      </c>
      <c r="H118" s="277">
        <v>54.525661874771117</v>
      </c>
      <c r="I118" s="277">
        <v>57.810037261695861</v>
      </c>
      <c r="J118" s="277">
        <v>53.390129396781916</v>
      </c>
      <c r="K118" s="277">
        <v>55.562661675453192</v>
      </c>
      <c r="L118" s="277">
        <v>54.06178437576294</v>
      </c>
      <c r="M118" s="277">
        <v>30.715627363855969</v>
      </c>
      <c r="N118" s="277">
        <v>71.63103826442574</v>
      </c>
      <c r="O118" s="277">
        <v>72.398205807836433</v>
      </c>
      <c r="P118" s="277">
        <v>76.417706457450734</v>
      </c>
      <c r="Q118" s="277">
        <v>76.698062220304536</v>
      </c>
      <c r="R118" s="277">
        <v>67.609587883631463</v>
      </c>
      <c r="S118" s="277">
        <v>59.062375849191824</v>
      </c>
      <c r="T118" s="277">
        <v>60.651984162648148</v>
      </c>
      <c r="U118" s="277">
        <v>59.478490666918944</v>
      </c>
      <c r="V118" s="277">
        <v>49.764666013439594</v>
      </c>
      <c r="W118" s="277">
        <v>35.914781208047593</v>
      </c>
      <c r="X118" s="277">
        <v>30.711177260651674</v>
      </c>
      <c r="Y118" s="277">
        <v>19.305226383111254</v>
      </c>
      <c r="Z118" s="277">
        <v>21.436460155402855</v>
      </c>
      <c r="AA118" s="277">
        <v>18.014050454802916</v>
      </c>
      <c r="AB118" s="277">
        <v>16.941689404892248</v>
      </c>
      <c r="AC118" s="277">
        <v>17.254766039584442</v>
      </c>
      <c r="AD118" s="277">
        <v>18.544512125144898</v>
      </c>
      <c r="AE118" s="277">
        <v>14.950704374012561</v>
      </c>
      <c r="AF118" s="277">
        <v>15.889617872226296</v>
      </c>
      <c r="AG118" s="277">
        <v>13.281758527056613</v>
      </c>
      <c r="AH118" s="277">
        <v>11.936846692482749</v>
      </c>
      <c r="AI118" s="277">
        <v>12.019841389787658</v>
      </c>
      <c r="AJ118" s="277">
        <v>13.095203605790925</v>
      </c>
      <c r="AK118" s="277">
        <v>15.262755122410947</v>
      </c>
      <c r="AL118" s="277">
        <v>15.167747235696151</v>
      </c>
      <c r="AM118" s="277">
        <v>11.614448020500893</v>
      </c>
      <c r="AN118" s="277">
        <v>14.641978452200043</v>
      </c>
      <c r="AO118" s="277">
        <v>17.658838318521987</v>
      </c>
      <c r="AP118" s="277">
        <v>13.659144968962252</v>
      </c>
      <c r="AQ118" s="277">
        <v>16.011415175379689</v>
      </c>
      <c r="AR118" s="277">
        <v>15.675767462152603</v>
      </c>
      <c r="AS118" s="277">
        <v>10.654835395766085</v>
      </c>
    </row>
    <row r="119" spans="1:45">
      <c r="A119" s="278" t="s">
        <v>161</v>
      </c>
      <c r="B119" s="277">
        <v>27.648739579999997</v>
      </c>
      <c r="C119" s="277">
        <v>25.5193598</v>
      </c>
      <c r="D119" s="277">
        <v>31.03415502</v>
      </c>
      <c r="E119" s="277">
        <v>30.15915562</v>
      </c>
      <c r="F119" s="277">
        <v>28.927995139999997</v>
      </c>
      <c r="G119" s="277">
        <v>29.984477599999998</v>
      </c>
      <c r="H119" s="277">
        <v>30.077495139999996</v>
      </c>
      <c r="I119" s="277">
        <v>31.17416412</v>
      </c>
      <c r="J119" s="277">
        <v>25.452412919999997</v>
      </c>
      <c r="K119" s="277">
        <v>28.099941320000003</v>
      </c>
      <c r="L119" s="277">
        <v>28.322622459999998</v>
      </c>
      <c r="M119" s="277">
        <v>15.085900059999997</v>
      </c>
      <c r="N119" s="277">
        <v>28.212730259999994</v>
      </c>
      <c r="O119" s="277">
        <v>46.062580080000004</v>
      </c>
      <c r="P119" s="277">
        <v>54.807838139999994</v>
      </c>
      <c r="Q119" s="277">
        <v>62.701178759999991</v>
      </c>
      <c r="R119" s="277">
        <v>61.819297662829293</v>
      </c>
      <c r="S119" s="277">
        <v>65.510782368959397</v>
      </c>
      <c r="T119" s="277">
        <v>64.291487699627922</v>
      </c>
      <c r="U119" s="277">
        <v>68.063730300284988</v>
      </c>
      <c r="V119" s="277">
        <v>71.828024297594197</v>
      </c>
      <c r="W119" s="277">
        <v>70.608649617284925</v>
      </c>
      <c r="X119" s="277">
        <v>66.245210940488491</v>
      </c>
      <c r="Y119" s="277">
        <v>73.557607507362633</v>
      </c>
      <c r="Z119" s="277">
        <v>80.708062139180214</v>
      </c>
      <c r="AA119" s="277">
        <v>78.12532199794488</v>
      </c>
      <c r="AB119" s="277">
        <v>83.652069579504229</v>
      </c>
      <c r="AC119" s="277">
        <v>80.71489939709538</v>
      </c>
      <c r="AD119" s="277">
        <v>87.074772624422252</v>
      </c>
      <c r="AE119" s="277">
        <v>84.476309595324764</v>
      </c>
      <c r="AF119" s="277">
        <v>74.273654175000374</v>
      </c>
      <c r="AG119" s="277">
        <v>74.882195559134686</v>
      </c>
      <c r="AH119" s="277">
        <v>75.95688098388257</v>
      </c>
      <c r="AI119" s="277">
        <v>72.34184093331379</v>
      </c>
      <c r="AJ119" s="277">
        <v>73.947165769324258</v>
      </c>
      <c r="AK119" s="277">
        <v>71.997483623964769</v>
      </c>
      <c r="AL119" s="277">
        <v>81.231732506627651</v>
      </c>
      <c r="AM119" s="277">
        <v>83.420727121116727</v>
      </c>
      <c r="AN119" s="277">
        <v>91.781735106187938</v>
      </c>
      <c r="AO119" s="277">
        <v>87.89298207310685</v>
      </c>
      <c r="AP119" s="277">
        <v>85.172077728834182</v>
      </c>
      <c r="AQ119" s="277">
        <v>92.28177895371249</v>
      </c>
      <c r="AR119" s="277">
        <v>83.514098530481377</v>
      </c>
      <c r="AS119" s="277">
        <v>66.480507281416124</v>
      </c>
    </row>
    <row r="120" spans="1:45">
      <c r="A120" s="278" t="s">
        <v>162</v>
      </c>
      <c r="B120" s="277">
        <v>63.129371268554685</v>
      </c>
      <c r="C120" s="277">
        <v>43.810875017578127</v>
      </c>
      <c r="D120" s="277">
        <v>51.31337237255859</v>
      </c>
      <c r="E120" s="277">
        <v>47.176539720703119</v>
      </c>
      <c r="F120" s="277">
        <v>37.668722486328122</v>
      </c>
      <c r="G120" s="277">
        <v>38.789219223632813</v>
      </c>
      <c r="H120" s="277">
        <v>34.624600746093748</v>
      </c>
      <c r="I120" s="277">
        <v>25.16088407421875</v>
      </c>
      <c r="J120" s="277">
        <v>17.507711429687497</v>
      </c>
      <c r="K120" s="277">
        <v>15.506976238281251</v>
      </c>
      <c r="L120" s="277">
        <v>15.249872449462892</v>
      </c>
      <c r="M120" s="277">
        <v>13.307369751136781</v>
      </c>
      <c r="N120" s="277">
        <v>9.2181742710037238</v>
      </c>
      <c r="O120" s="277">
        <v>14.15366287890625</v>
      </c>
      <c r="P120" s="277">
        <v>13.2216871171875</v>
      </c>
      <c r="Q120" s="277">
        <v>14.987288187499999</v>
      </c>
      <c r="R120" s="277">
        <v>17.202436578125003</v>
      </c>
      <c r="S120" s="277">
        <v>16.806076068603517</v>
      </c>
      <c r="T120" s="277">
        <v>18.236921542968751</v>
      </c>
      <c r="U120" s="277">
        <v>16.972628445312502</v>
      </c>
      <c r="V120" s="277">
        <v>22.442600927001955</v>
      </c>
      <c r="W120" s="277">
        <v>17.690036537109375</v>
      </c>
      <c r="X120" s="277">
        <v>19.689070567459105</v>
      </c>
      <c r="Y120" s="277">
        <v>21.552378410156251</v>
      </c>
      <c r="Z120" s="277">
        <v>22.044172249999999</v>
      </c>
      <c r="AA120" s="277">
        <v>22.242837144531251</v>
      </c>
      <c r="AB120" s="277">
        <v>22.533359779296877</v>
      </c>
      <c r="AC120" s="277">
        <v>20.815383386718747</v>
      </c>
      <c r="AD120" s="277">
        <v>25.039214390380863</v>
      </c>
      <c r="AE120" s="277">
        <v>23.159911734375001</v>
      </c>
      <c r="AF120" s="277">
        <v>21.301186600585936</v>
      </c>
      <c r="AG120" s="277">
        <v>25.933448648437498</v>
      </c>
      <c r="AH120" s="277">
        <v>23.928413425781251</v>
      </c>
      <c r="AI120" s="277">
        <v>24.319121226318359</v>
      </c>
      <c r="AJ120" s="277">
        <v>29.648274462890626</v>
      </c>
      <c r="AK120" s="277">
        <v>31.194642558593749</v>
      </c>
      <c r="AL120" s="277">
        <v>22.680335941406252</v>
      </c>
      <c r="AM120" s="277">
        <v>32.656321078125004</v>
      </c>
      <c r="AN120" s="277">
        <v>31.509691142578124</v>
      </c>
      <c r="AO120" s="277">
        <v>27.958440666748043</v>
      </c>
      <c r="AP120" s="277">
        <v>27.933212241210938</v>
      </c>
      <c r="AQ120" s="277">
        <v>26.416424551757814</v>
      </c>
      <c r="AR120" s="277">
        <v>26.808521552734376</v>
      </c>
      <c r="AS120" s="277">
        <v>17.497943522705079</v>
      </c>
    </row>
    <row r="121" spans="1:45">
      <c r="A121" s="278" t="s">
        <v>290</v>
      </c>
      <c r="B121" s="277">
        <v>0</v>
      </c>
      <c r="C121" s="277">
        <v>0</v>
      </c>
      <c r="D121" s="277">
        <v>0</v>
      </c>
      <c r="E121" s="277">
        <v>0</v>
      </c>
      <c r="F121" s="277">
        <v>0</v>
      </c>
      <c r="G121" s="277">
        <v>0</v>
      </c>
      <c r="H121" s="277">
        <v>0</v>
      </c>
      <c r="I121" s="277">
        <v>0</v>
      </c>
      <c r="J121" s="277">
        <v>0</v>
      </c>
      <c r="K121" s="277">
        <v>0</v>
      </c>
      <c r="L121" s="277">
        <v>0</v>
      </c>
      <c r="M121" s="277">
        <v>0</v>
      </c>
      <c r="N121" s="277">
        <v>0.99415715999999987</v>
      </c>
      <c r="O121" s="277">
        <v>22.545114019999996</v>
      </c>
      <c r="P121" s="277">
        <v>30.464042849999998</v>
      </c>
      <c r="Q121" s="277">
        <v>35.410208589999996</v>
      </c>
      <c r="R121" s="277">
        <v>36.575201561268841</v>
      </c>
      <c r="S121" s="277">
        <v>33.199032309765727</v>
      </c>
      <c r="T121" s="277">
        <v>32.548034420704511</v>
      </c>
      <c r="U121" s="277">
        <v>34.687996595313592</v>
      </c>
      <c r="V121" s="277">
        <v>37.71819461719501</v>
      </c>
      <c r="W121" s="277">
        <v>34.786349479731889</v>
      </c>
      <c r="X121" s="277">
        <v>35.011902070834182</v>
      </c>
      <c r="Y121" s="277">
        <v>38.406413497302744</v>
      </c>
      <c r="Z121" s="277">
        <v>37.629162981767202</v>
      </c>
      <c r="AA121" s="277">
        <v>38.839240016040243</v>
      </c>
      <c r="AB121" s="277">
        <v>38.80650801360521</v>
      </c>
      <c r="AC121" s="277">
        <v>37.831419643076579</v>
      </c>
      <c r="AD121" s="277">
        <v>40.36362894375911</v>
      </c>
      <c r="AE121" s="277">
        <v>38.618948659983765</v>
      </c>
      <c r="AF121" s="277">
        <v>43.1425329784025</v>
      </c>
      <c r="AG121" s="277">
        <v>40.6724572844427</v>
      </c>
      <c r="AH121" s="277">
        <v>42.104367499279512</v>
      </c>
      <c r="AI121" s="277">
        <v>38.820446243276798</v>
      </c>
      <c r="AJ121" s="277">
        <v>41.23204783215386</v>
      </c>
      <c r="AK121" s="277">
        <v>40.110822362261267</v>
      </c>
      <c r="AL121" s="277">
        <v>45.734015894637558</v>
      </c>
      <c r="AM121" s="277">
        <v>48.413218832877575</v>
      </c>
      <c r="AN121" s="277">
        <v>48.254013726351957</v>
      </c>
      <c r="AO121" s="277">
        <v>44.842144270630733</v>
      </c>
      <c r="AP121" s="277">
        <v>44.420123863806644</v>
      </c>
      <c r="AQ121" s="277">
        <v>49.564449057786035</v>
      </c>
      <c r="AR121" s="277">
        <v>53.492153851903176</v>
      </c>
      <c r="AS121" s="277">
        <v>41.959677287998971</v>
      </c>
    </row>
    <row r="122" spans="1:45">
      <c r="A122" s="279" t="s">
        <v>291</v>
      </c>
      <c r="B122" s="277">
        <v>0</v>
      </c>
      <c r="C122" s="277">
        <v>0</v>
      </c>
      <c r="D122" s="277">
        <v>0</v>
      </c>
      <c r="E122" s="277">
        <v>0</v>
      </c>
      <c r="F122" s="277">
        <v>0</v>
      </c>
      <c r="G122" s="277">
        <v>0</v>
      </c>
      <c r="H122" s="277">
        <v>0</v>
      </c>
      <c r="I122" s="277">
        <v>0</v>
      </c>
      <c r="J122" s="277">
        <v>0</v>
      </c>
      <c r="K122" s="277">
        <v>0</v>
      </c>
      <c r="L122" s="277">
        <v>0</v>
      </c>
      <c r="M122" s="277">
        <v>0</v>
      </c>
      <c r="N122" s="277">
        <v>0.87490915999999985</v>
      </c>
      <c r="O122" s="277">
        <v>22.227274019999996</v>
      </c>
      <c r="P122" s="277">
        <v>29.932066849999998</v>
      </c>
      <c r="Q122" s="277">
        <v>35.282330189999996</v>
      </c>
      <c r="R122" s="277">
        <v>36.461567961268841</v>
      </c>
      <c r="S122" s="277">
        <v>33.199032309765727</v>
      </c>
      <c r="T122" s="277">
        <v>32.548034420704511</v>
      </c>
      <c r="U122" s="277">
        <v>34.687996595313592</v>
      </c>
      <c r="V122" s="277">
        <v>37.71819461719501</v>
      </c>
      <c r="W122" s="277">
        <v>34.786349479731889</v>
      </c>
      <c r="X122" s="277">
        <v>35.011902070834182</v>
      </c>
      <c r="Y122" s="277">
        <v>38.228005497302746</v>
      </c>
      <c r="Z122" s="277">
        <v>37.456554981767205</v>
      </c>
      <c r="AA122" s="277">
        <v>38.710572816040241</v>
      </c>
      <c r="AB122" s="277">
        <v>38.733196013605209</v>
      </c>
      <c r="AC122" s="277">
        <v>37.706046843076578</v>
      </c>
      <c r="AD122" s="277">
        <v>40.241318543759107</v>
      </c>
      <c r="AE122" s="277">
        <v>38.483971059983766</v>
      </c>
      <c r="AF122" s="277">
        <v>42.997440178402499</v>
      </c>
      <c r="AG122" s="277">
        <v>40.597196484442698</v>
      </c>
      <c r="AH122" s="277">
        <v>42.009804299279509</v>
      </c>
      <c r="AI122" s="277">
        <v>38.698507043276798</v>
      </c>
      <c r="AJ122" s="277">
        <v>41.172331032153863</v>
      </c>
      <c r="AK122" s="277">
        <v>40.039134362261265</v>
      </c>
      <c r="AL122" s="277">
        <v>45.629987094637556</v>
      </c>
      <c r="AM122" s="277">
        <v>48.329884432877577</v>
      </c>
      <c r="AN122" s="277">
        <v>48.254013726351957</v>
      </c>
      <c r="AO122" s="277">
        <v>44.842144270630733</v>
      </c>
      <c r="AP122" s="277">
        <v>44.420123863806644</v>
      </c>
      <c r="AQ122" s="277">
        <v>49.564449057786035</v>
      </c>
      <c r="AR122" s="277">
        <v>53.492153851903176</v>
      </c>
      <c r="AS122" s="277">
        <v>41.959677287998971</v>
      </c>
    </row>
    <row r="123" spans="1:45">
      <c r="A123" s="279" t="s">
        <v>293</v>
      </c>
      <c r="B123" s="277">
        <v>0</v>
      </c>
      <c r="C123" s="277">
        <v>0</v>
      </c>
      <c r="D123" s="277">
        <v>0</v>
      </c>
      <c r="E123" s="277">
        <v>0</v>
      </c>
      <c r="F123" s="277">
        <v>0</v>
      </c>
      <c r="G123" s="277">
        <v>0</v>
      </c>
      <c r="H123" s="277">
        <v>0</v>
      </c>
      <c r="I123" s="277">
        <v>0</v>
      </c>
      <c r="J123" s="277">
        <v>0</v>
      </c>
      <c r="K123" s="277">
        <v>0</v>
      </c>
      <c r="L123" s="277">
        <v>0</v>
      </c>
      <c r="M123" s="277">
        <v>0</v>
      </c>
      <c r="N123" s="277">
        <v>0.11924799999999999</v>
      </c>
      <c r="O123" s="277">
        <v>0.31784000000000001</v>
      </c>
      <c r="P123" s="277">
        <v>0.531976</v>
      </c>
      <c r="Q123" s="277">
        <v>0.1278784</v>
      </c>
      <c r="R123" s="277">
        <v>0.1136336</v>
      </c>
      <c r="S123" s="277">
        <v>0</v>
      </c>
      <c r="T123" s="277">
        <v>0</v>
      </c>
      <c r="U123" s="277">
        <v>0</v>
      </c>
      <c r="V123" s="277">
        <v>0</v>
      </c>
      <c r="W123" s="277">
        <v>0</v>
      </c>
      <c r="X123" s="277">
        <v>0</v>
      </c>
      <c r="Y123" s="277">
        <v>0.17840800000000001</v>
      </c>
      <c r="Z123" s="277">
        <v>0.17260799999999998</v>
      </c>
      <c r="AA123" s="277">
        <v>0.12866720000000001</v>
      </c>
      <c r="AB123" s="277">
        <v>7.3312000000000016E-2</v>
      </c>
      <c r="AC123" s="277">
        <v>0.12537279999999998</v>
      </c>
      <c r="AD123" s="277">
        <v>0.12231039999999999</v>
      </c>
      <c r="AE123" s="277">
        <v>0.13497759999999998</v>
      </c>
      <c r="AF123" s="277">
        <v>0.14509279999999999</v>
      </c>
      <c r="AG123" s="277">
        <v>7.5260800000000017E-2</v>
      </c>
      <c r="AH123" s="277">
        <v>9.45632E-2</v>
      </c>
      <c r="AI123" s="277">
        <v>0.1219392</v>
      </c>
      <c r="AJ123" s="277">
        <v>5.97168E-2</v>
      </c>
      <c r="AK123" s="277">
        <v>7.1688000000000002E-2</v>
      </c>
      <c r="AL123" s="277">
        <v>0.10402879999999999</v>
      </c>
      <c r="AM123" s="277">
        <v>8.3334400000000003E-2</v>
      </c>
      <c r="AN123" s="277">
        <v>0</v>
      </c>
      <c r="AO123" s="277">
        <v>0</v>
      </c>
      <c r="AP123" s="277">
        <v>0</v>
      </c>
      <c r="AQ123" s="277">
        <v>0</v>
      </c>
      <c r="AR123" s="277">
        <v>0</v>
      </c>
      <c r="AS123" s="277">
        <v>0</v>
      </c>
    </row>
    <row r="124" spans="1:45" ht="15">
      <c r="A124" s="278" t="s">
        <v>311</v>
      </c>
      <c r="B124" s="277">
        <v>5.2668909791412357</v>
      </c>
      <c r="C124" s="277">
        <v>3.5142284020996097</v>
      </c>
      <c r="D124" s="277">
        <v>4.6914410323028566</v>
      </c>
      <c r="E124" s="277">
        <v>4.6710596206741331</v>
      </c>
      <c r="F124" s="277">
        <v>4.3459798872909543</v>
      </c>
      <c r="G124" s="277">
        <v>4.2227485253601076</v>
      </c>
      <c r="H124" s="277">
        <v>4.4223596007575985</v>
      </c>
      <c r="I124" s="277">
        <v>3.8271355282592774</v>
      </c>
      <c r="J124" s="277">
        <v>2.9495806005744933</v>
      </c>
      <c r="K124" s="277">
        <v>4.8185341321487432</v>
      </c>
      <c r="L124" s="277">
        <v>5.6742456865806581</v>
      </c>
      <c r="M124" s="277">
        <v>3.8293046130218507</v>
      </c>
      <c r="N124" s="277">
        <v>4.7715695193945313</v>
      </c>
      <c r="O124" s="277">
        <v>6.7523156978193661</v>
      </c>
      <c r="P124" s="277">
        <v>6.959436804851074</v>
      </c>
      <c r="Q124" s="277">
        <v>5.8160209755490113</v>
      </c>
      <c r="R124" s="277">
        <v>6.0977376459454344</v>
      </c>
      <c r="S124" s="277">
        <v>4.8259356759765621</v>
      </c>
      <c r="T124" s="277">
        <v>6.4854782866839606</v>
      </c>
      <c r="U124" s="277">
        <v>6.463633710834503</v>
      </c>
      <c r="V124" s="277">
        <v>6.8389949517124951</v>
      </c>
      <c r="W124" s="277">
        <v>6.1151749375068665</v>
      </c>
      <c r="X124" s="277">
        <v>6.6103409035351559</v>
      </c>
      <c r="Y124" s="277">
        <v>6.1854475272709655</v>
      </c>
      <c r="Z124" s="277">
        <v>6.0706144145874026</v>
      </c>
      <c r="AA124" s="277">
        <v>6.531204772114716</v>
      </c>
      <c r="AB124" s="277">
        <v>6.153899391381378</v>
      </c>
      <c r="AC124" s="277">
        <v>5.1631763670068365</v>
      </c>
      <c r="AD124" s="277">
        <v>4.9030604774955746</v>
      </c>
      <c r="AE124" s="277">
        <v>6.1517757619770812</v>
      </c>
      <c r="AF124" s="277">
        <v>4.9554516661865238</v>
      </c>
      <c r="AG124" s="277">
        <v>5.4956513242187501</v>
      </c>
      <c r="AH124" s="277">
        <v>5.8877834064843757</v>
      </c>
      <c r="AI124" s="277">
        <v>6.0044113357759095</v>
      </c>
      <c r="AJ124" s="277">
        <v>5.2557623360937491</v>
      </c>
      <c r="AK124" s="277">
        <v>5.5059844270898433</v>
      </c>
      <c r="AL124" s="277">
        <v>6.7039106758398441</v>
      </c>
      <c r="AM124" s="277">
        <v>5.4265240562109387</v>
      </c>
      <c r="AN124" s="277">
        <v>5.3527790405322264</v>
      </c>
      <c r="AO124" s="277">
        <v>4.5539644381231685</v>
      </c>
      <c r="AP124" s="277">
        <v>5.265557741313172</v>
      </c>
      <c r="AQ124" s="277">
        <v>4.7352157433593751</v>
      </c>
      <c r="AR124" s="277">
        <v>6.5615275543115228</v>
      </c>
      <c r="AS124" s="277">
        <v>3.0769552321405027</v>
      </c>
    </row>
    <row r="125" spans="1:45">
      <c r="A125" s="278"/>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v>0</v>
      </c>
      <c r="AS125" s="277"/>
    </row>
    <row r="126" spans="1:45">
      <c r="A126" s="269" t="s">
        <v>202</v>
      </c>
      <c r="B126" s="273">
        <v>24.948120000000003</v>
      </c>
      <c r="C126" s="273">
        <v>10.105080000000001</v>
      </c>
      <c r="D126" s="273">
        <v>16.435200000000002</v>
      </c>
      <c r="E126" s="273">
        <v>9.36036</v>
      </c>
      <c r="F126" s="273">
        <v>2.5551600000000003</v>
      </c>
      <c r="G126" s="273">
        <v>0.61631999999999998</v>
      </c>
      <c r="H126" s="273">
        <v>3.8520000000000006E-2</v>
      </c>
      <c r="I126" s="273">
        <v>3.8520000000000006E-2</v>
      </c>
      <c r="J126" s="273">
        <v>0.19259999999999999</v>
      </c>
      <c r="K126" s="273">
        <v>1.8746400000000003</v>
      </c>
      <c r="L126" s="273">
        <v>6.4200000000000007E-2</v>
      </c>
      <c r="M126" s="273">
        <v>0.61103772151898739</v>
      </c>
      <c r="N126" s="273">
        <v>8.1331179348300947E-2</v>
      </c>
      <c r="O126" s="273">
        <v>0.13070756816672174</v>
      </c>
      <c r="P126" s="273">
        <v>9.4044500503472531E-2</v>
      </c>
      <c r="Q126" s="273">
        <v>6.676800000000001E-3</v>
      </c>
      <c r="R126" s="273">
        <v>0.14496093919390579</v>
      </c>
      <c r="S126" s="273">
        <v>0.30851049515195356</v>
      </c>
      <c r="T126" s="273">
        <v>2.5174277197114656</v>
      </c>
      <c r="U126" s="273">
        <v>0.75785115646258494</v>
      </c>
      <c r="V126" s="273">
        <v>0.25686978260869564</v>
      </c>
      <c r="W126" s="273">
        <v>0.61447124437154799</v>
      </c>
      <c r="X126" s="273">
        <v>0.23895667572000001</v>
      </c>
      <c r="Y126" s="273">
        <v>1.0894545454545469E-3</v>
      </c>
      <c r="Z126" s="273">
        <v>3.8848787602634612E-2</v>
      </c>
      <c r="AA126" s="273">
        <v>6.1444536000000011E-4</v>
      </c>
      <c r="AB126" s="273">
        <v>1.944618E-4</v>
      </c>
      <c r="AC126" s="273">
        <v>0</v>
      </c>
      <c r="AD126" s="273">
        <v>5.4569999999999994E-5</v>
      </c>
      <c r="AE126" s="273">
        <v>0.24028599720000002</v>
      </c>
      <c r="AF126" s="273">
        <v>0.30115963600000006</v>
      </c>
      <c r="AG126" s="273">
        <v>4.4618940226250008E-2</v>
      </c>
      <c r="AH126" s="273">
        <v>0.23307198335000001</v>
      </c>
      <c r="AI126" s="273">
        <v>7.2420596862499999E-3</v>
      </c>
      <c r="AJ126" s="273">
        <v>1.4250462581300003</v>
      </c>
      <c r="AK126" s="273">
        <v>9.859063237E-2</v>
      </c>
      <c r="AL126" s="273">
        <v>1.9802738491830226E-2</v>
      </c>
      <c r="AM126" s="273">
        <v>2.5597461060161326E-2</v>
      </c>
      <c r="AN126" s="273">
        <v>4.0052613912864271E-2</v>
      </c>
      <c r="AO126" s="273">
        <v>4.5940550680701166E-2</v>
      </c>
      <c r="AP126" s="273">
        <v>2.4186789460354463E-2</v>
      </c>
      <c r="AQ126" s="273">
        <v>1.5959628020009706E-2</v>
      </c>
      <c r="AR126" s="282">
        <v>2.3224979871310461E-2</v>
      </c>
      <c r="AS126" s="273">
        <v>2.1307752178445501E-2</v>
      </c>
    </row>
    <row r="127" spans="1:45">
      <c r="A127" s="278" t="s">
        <v>95</v>
      </c>
      <c r="B127" s="277">
        <v>0</v>
      </c>
      <c r="C127" s="277">
        <v>0</v>
      </c>
      <c r="D127" s="277">
        <v>0</v>
      </c>
      <c r="E127" s="277">
        <v>0</v>
      </c>
      <c r="F127" s="277">
        <v>0</v>
      </c>
      <c r="G127" s="277">
        <v>0</v>
      </c>
      <c r="H127" s="277">
        <v>0</v>
      </c>
      <c r="I127" s="277">
        <v>0</v>
      </c>
      <c r="J127" s="277">
        <v>0</v>
      </c>
      <c r="K127" s="277">
        <v>0</v>
      </c>
      <c r="L127" s="277">
        <v>0</v>
      </c>
      <c r="M127" s="277">
        <v>0</v>
      </c>
      <c r="N127" s="277">
        <v>0</v>
      </c>
      <c r="O127" s="277">
        <v>0</v>
      </c>
      <c r="P127" s="277">
        <v>0</v>
      </c>
      <c r="Q127" s="277">
        <v>0</v>
      </c>
      <c r="R127" s="277">
        <v>0</v>
      </c>
      <c r="S127" s="277">
        <v>0</v>
      </c>
      <c r="T127" s="277">
        <v>0</v>
      </c>
      <c r="U127" s="277">
        <v>0</v>
      </c>
      <c r="V127" s="277">
        <v>0</v>
      </c>
      <c r="W127" s="277">
        <v>0</v>
      </c>
      <c r="X127" s="277">
        <v>0</v>
      </c>
      <c r="Y127" s="277">
        <v>0</v>
      </c>
      <c r="Z127" s="277">
        <v>0</v>
      </c>
      <c r="AA127" s="277">
        <v>0</v>
      </c>
      <c r="AB127" s="277">
        <v>0</v>
      </c>
      <c r="AC127" s="277">
        <v>0</v>
      </c>
      <c r="AD127" s="277">
        <v>0</v>
      </c>
      <c r="AE127" s="277">
        <v>0</v>
      </c>
      <c r="AF127" s="277">
        <v>0</v>
      </c>
      <c r="AG127" s="277">
        <v>0</v>
      </c>
      <c r="AH127" s="277">
        <v>0</v>
      </c>
      <c r="AI127" s="277">
        <v>0</v>
      </c>
      <c r="AJ127" s="277">
        <v>0</v>
      </c>
      <c r="AK127" s="277">
        <v>0</v>
      </c>
      <c r="AL127" s="277">
        <v>1.3220714818302252E-3</v>
      </c>
      <c r="AM127" s="277">
        <v>1.0961075095071306E-2</v>
      </c>
      <c r="AN127" s="277">
        <v>0</v>
      </c>
      <c r="AO127" s="277">
        <v>0</v>
      </c>
      <c r="AP127" s="277">
        <v>0</v>
      </c>
      <c r="AQ127" s="277">
        <v>0</v>
      </c>
      <c r="AR127" s="277">
        <v>0</v>
      </c>
      <c r="AS127" s="277">
        <v>0</v>
      </c>
    </row>
    <row r="128" spans="1:45">
      <c r="A128" s="278" t="s">
        <v>161</v>
      </c>
      <c r="B128" s="277">
        <v>0</v>
      </c>
      <c r="C128" s="277">
        <v>0</v>
      </c>
      <c r="D128" s="277">
        <v>0</v>
      </c>
      <c r="E128" s="277">
        <v>0</v>
      </c>
      <c r="F128" s="277">
        <v>0</v>
      </c>
      <c r="G128" s="277">
        <v>0</v>
      </c>
      <c r="H128" s="277">
        <v>0</v>
      </c>
      <c r="I128" s="277">
        <v>0</v>
      </c>
      <c r="J128" s="277">
        <v>0</v>
      </c>
      <c r="K128" s="277">
        <v>0</v>
      </c>
      <c r="L128" s="277">
        <v>0</v>
      </c>
      <c r="M128" s="277">
        <v>0</v>
      </c>
      <c r="N128" s="277">
        <v>1.488156E-2</v>
      </c>
      <c r="O128" s="277">
        <v>1.0092240000000002E-2</v>
      </c>
      <c r="P128" s="277">
        <v>1.6692000000000002E-2</v>
      </c>
      <c r="Q128" s="277">
        <v>6.676800000000001E-3</v>
      </c>
      <c r="R128" s="277">
        <v>1.6563600000000001E-2</v>
      </c>
      <c r="S128" s="277">
        <v>9.1164000000000019E-3</v>
      </c>
      <c r="T128" s="277">
        <v>0.29853000000000007</v>
      </c>
      <c r="U128" s="277">
        <v>0</v>
      </c>
      <c r="V128" s="277">
        <v>0</v>
      </c>
      <c r="W128" s="277">
        <v>0</v>
      </c>
      <c r="X128" s="277">
        <v>0</v>
      </c>
      <c r="Y128" s="277">
        <v>0</v>
      </c>
      <c r="Z128" s="277">
        <v>0</v>
      </c>
      <c r="AA128" s="277">
        <v>0</v>
      </c>
      <c r="AB128" s="277">
        <v>0</v>
      </c>
      <c r="AC128" s="277">
        <v>0</v>
      </c>
      <c r="AD128" s="277">
        <v>5.4569999999999994E-5</v>
      </c>
      <c r="AE128" s="277">
        <v>2.9917199999999992E-5</v>
      </c>
      <c r="AF128" s="277">
        <v>0.27146323600000005</v>
      </c>
      <c r="AG128" s="277">
        <v>4.270698022625001E-2</v>
      </c>
      <c r="AH128" s="277">
        <v>0.23152614335000002</v>
      </c>
      <c r="AI128" s="277">
        <v>5.7368996862499997E-3</v>
      </c>
      <c r="AJ128" s="277">
        <v>1.4250462581300003</v>
      </c>
      <c r="AK128" s="277">
        <v>8.3262408369999999E-2</v>
      </c>
      <c r="AL128" s="277">
        <v>1.7727273410000001E-2</v>
      </c>
      <c r="AM128" s="277">
        <v>1.0771785965090021E-2</v>
      </c>
      <c r="AN128" s="277">
        <v>4.0052613912864271E-2</v>
      </c>
      <c r="AO128" s="277">
        <v>4.5940550680701166E-2</v>
      </c>
      <c r="AP128" s="277">
        <v>2.4186789460354463E-2</v>
      </c>
      <c r="AQ128" s="277">
        <v>1.5959628020009706E-2</v>
      </c>
      <c r="AR128" s="277">
        <v>2.3224979871310461E-2</v>
      </c>
      <c r="AS128" s="277">
        <v>2.1307752178445501E-2</v>
      </c>
    </row>
    <row r="129" spans="1:45">
      <c r="A129" s="278" t="s">
        <v>162</v>
      </c>
      <c r="B129" s="277">
        <v>24.948120000000003</v>
      </c>
      <c r="C129" s="277">
        <v>10.105080000000001</v>
      </c>
      <c r="D129" s="277">
        <v>16.435200000000002</v>
      </c>
      <c r="E129" s="277">
        <v>9.36036</v>
      </c>
      <c r="F129" s="277">
        <v>2.5551600000000003</v>
      </c>
      <c r="G129" s="277">
        <v>0.61631999999999998</v>
      </c>
      <c r="H129" s="277">
        <v>3.8520000000000006E-2</v>
      </c>
      <c r="I129" s="277">
        <v>3.8520000000000006E-2</v>
      </c>
      <c r="J129" s="277">
        <v>0.19259999999999999</v>
      </c>
      <c r="K129" s="277">
        <v>1.8746400000000003</v>
      </c>
      <c r="L129" s="277">
        <v>6.4200000000000007E-2</v>
      </c>
      <c r="M129" s="277">
        <v>0.61103772151898739</v>
      </c>
      <c r="N129" s="277">
        <v>6.6449619348300945E-2</v>
      </c>
      <c r="O129" s="277">
        <v>0.12061532816672174</v>
      </c>
      <c r="P129" s="277">
        <v>7.7352500503472532E-2</v>
      </c>
      <c r="Q129" s="277">
        <v>0</v>
      </c>
      <c r="R129" s="277">
        <v>0.12839733919390578</v>
      </c>
      <c r="S129" s="277">
        <v>0.29939409515195353</v>
      </c>
      <c r="T129" s="277">
        <v>2.2188977197114657</v>
      </c>
      <c r="U129" s="277">
        <v>0.75785115646258494</v>
      </c>
      <c r="V129" s="277">
        <v>0.25686978260869564</v>
      </c>
      <c r="W129" s="277">
        <v>0.61447124437154799</v>
      </c>
      <c r="X129" s="277">
        <v>0.23895667572000001</v>
      </c>
      <c r="Y129" s="277">
        <v>1.0894545454545469E-3</v>
      </c>
      <c r="Z129" s="277">
        <v>3.8848787602634612E-2</v>
      </c>
      <c r="AA129" s="277">
        <v>6.1444536000000011E-4</v>
      </c>
      <c r="AB129" s="277">
        <v>1.944618E-4</v>
      </c>
      <c r="AC129" s="277">
        <v>0</v>
      </c>
      <c r="AD129" s="277">
        <v>0</v>
      </c>
      <c r="AE129" s="277">
        <v>0.24025608000000001</v>
      </c>
      <c r="AF129" s="277">
        <v>2.9696399999999998E-2</v>
      </c>
      <c r="AG129" s="277">
        <v>1.9119600000000001E-3</v>
      </c>
      <c r="AH129" s="277">
        <v>1.5458399999999999E-3</v>
      </c>
      <c r="AI129" s="277">
        <v>1.5051600000000002E-3</v>
      </c>
      <c r="AJ129" s="277">
        <v>0</v>
      </c>
      <c r="AK129" s="277">
        <v>1.5328224E-2</v>
      </c>
      <c r="AL129" s="277">
        <v>7.5339359999999998E-4</v>
      </c>
      <c r="AM129" s="277">
        <v>3.8645999999999997E-3</v>
      </c>
      <c r="AN129" s="277">
        <v>0</v>
      </c>
      <c r="AO129" s="277">
        <v>0</v>
      </c>
      <c r="AP129" s="277">
        <v>0</v>
      </c>
      <c r="AQ129" s="277">
        <v>0</v>
      </c>
      <c r="AR129" s="277">
        <v>0</v>
      </c>
      <c r="AS129" s="277">
        <v>0</v>
      </c>
    </row>
    <row r="130" spans="1:45">
      <c r="A130" s="280"/>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7">
        <v>0</v>
      </c>
      <c r="AS130" s="275"/>
    </row>
    <row r="131" spans="1:45" ht="15">
      <c r="A131" s="293" t="s">
        <v>328</v>
      </c>
      <c r="B131" s="285">
        <v>5.8458318318595888</v>
      </c>
      <c r="C131" s="285">
        <v>5.2825590403900149</v>
      </c>
      <c r="D131" s="285">
        <v>4.1159949372711182</v>
      </c>
      <c r="E131" s="285">
        <v>4.8040607345466615</v>
      </c>
      <c r="F131" s="285">
        <v>4.2774008614730832</v>
      </c>
      <c r="G131" s="285">
        <v>5.3388169900131235</v>
      </c>
      <c r="H131" s="285">
        <v>6.4574041938323967</v>
      </c>
      <c r="I131" s="285">
        <v>6.7647933115234364</v>
      </c>
      <c r="J131" s="285">
        <v>6.8011387966918946</v>
      </c>
      <c r="K131" s="285">
        <v>6.8740802316932683</v>
      </c>
      <c r="L131" s="285">
        <v>8.1977346611022952</v>
      </c>
      <c r="M131" s="285">
        <v>6.0489072167129514</v>
      </c>
      <c r="N131" s="285">
        <v>7.3025351792074584</v>
      </c>
      <c r="O131" s="285">
        <v>8.0495308213812251</v>
      </c>
      <c r="P131" s="285">
        <v>8.713759702575226</v>
      </c>
      <c r="Q131" s="285">
        <v>8.5671314020741285</v>
      </c>
      <c r="R131" s="285">
        <v>13.977320159029848</v>
      </c>
      <c r="S131" s="285">
        <v>12.662200405480192</v>
      </c>
      <c r="T131" s="285">
        <v>12.878733102316783</v>
      </c>
      <c r="U131" s="285">
        <v>13.589719466331482</v>
      </c>
      <c r="V131" s="285">
        <v>14.483995196268921</v>
      </c>
      <c r="W131" s="285">
        <v>14.360448644782256</v>
      </c>
      <c r="X131" s="285">
        <v>13.686938997460633</v>
      </c>
      <c r="Y131" s="285">
        <v>13.860347625259095</v>
      </c>
      <c r="Z131" s="285">
        <v>12.923068908552551</v>
      </c>
      <c r="AA131" s="285">
        <v>13.185629983036955</v>
      </c>
      <c r="AB131" s="285">
        <v>13.732161220852966</v>
      </c>
      <c r="AC131" s="285">
        <v>10.197078101511536</v>
      </c>
      <c r="AD131" s="285">
        <v>11.631379877367399</v>
      </c>
      <c r="AE131" s="285">
        <v>12.022029877356415</v>
      </c>
      <c r="AF131" s="285">
        <v>13.275880528891754</v>
      </c>
      <c r="AG131" s="285">
        <v>12.50284424345398</v>
      </c>
      <c r="AH131" s="285">
        <v>14.091237787141571</v>
      </c>
      <c r="AI131" s="285">
        <v>13.753327695639191</v>
      </c>
      <c r="AJ131" s="285">
        <v>13.721962099361267</v>
      </c>
      <c r="AK131" s="285">
        <v>11.50286661798874</v>
      </c>
      <c r="AL131" s="285">
        <v>14.716836319638672</v>
      </c>
      <c r="AM131" s="285">
        <v>11.922966434426728</v>
      </c>
      <c r="AN131" s="285">
        <v>10.592244322056885</v>
      </c>
      <c r="AO131" s="285">
        <v>12.046732135636748</v>
      </c>
      <c r="AP131" s="285">
        <v>11.620154816638184</v>
      </c>
      <c r="AQ131" s="285">
        <v>12.751229603897858</v>
      </c>
      <c r="AR131" s="282">
        <v>10.409396667390595</v>
      </c>
      <c r="AS131" s="285">
        <v>9.3021566875238051</v>
      </c>
    </row>
    <row r="132" spans="1:45">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77">
        <v>0</v>
      </c>
      <c r="AS132" s="280"/>
    </row>
    <row r="133" spans="1:45">
      <c r="A133" s="293" t="s">
        <v>267</v>
      </c>
      <c r="B133" s="273">
        <v>145.95902152263091</v>
      </c>
      <c r="C133" s="273">
        <v>151.40393766669018</v>
      </c>
      <c r="D133" s="273">
        <v>149.33893109043623</v>
      </c>
      <c r="E133" s="273">
        <v>157.63712550687816</v>
      </c>
      <c r="F133" s="273">
        <v>155.16684410374191</v>
      </c>
      <c r="G133" s="273">
        <v>149.73621144096845</v>
      </c>
      <c r="H133" s="273">
        <v>150.73726216648254</v>
      </c>
      <c r="I133" s="273">
        <v>142.47217836301832</v>
      </c>
      <c r="J133" s="273">
        <v>144.56266336367233</v>
      </c>
      <c r="K133" s="273">
        <v>137.48821656535932</v>
      </c>
      <c r="L133" s="273">
        <v>141.5268493986579</v>
      </c>
      <c r="M133" s="273">
        <v>139.184841409049</v>
      </c>
      <c r="N133" s="273">
        <v>141.38480178295148</v>
      </c>
      <c r="O133" s="273">
        <v>147.48763391817047</v>
      </c>
      <c r="P133" s="273">
        <v>148.39308122070963</v>
      </c>
      <c r="Q133" s="273">
        <v>154.33689322094486</v>
      </c>
      <c r="R133" s="273">
        <v>163.89777289608477</v>
      </c>
      <c r="S133" s="273">
        <v>161.66977519889579</v>
      </c>
      <c r="T133" s="273">
        <v>172.52383428471708</v>
      </c>
      <c r="U133" s="273">
        <v>172.40190976097091</v>
      </c>
      <c r="V133" s="273">
        <v>188.02098417023541</v>
      </c>
      <c r="W133" s="273">
        <v>196.5227750674141</v>
      </c>
      <c r="X133" s="273">
        <v>198.17157271459544</v>
      </c>
      <c r="Y133" s="273">
        <v>202.3925004185663</v>
      </c>
      <c r="Z133" s="273">
        <v>205.55171521742034</v>
      </c>
      <c r="AA133" s="273">
        <v>209.83253868372142</v>
      </c>
      <c r="AB133" s="273">
        <v>220.14433569983993</v>
      </c>
      <c r="AC133" s="273">
        <v>222.17383231541771</v>
      </c>
      <c r="AD133" s="273">
        <v>232.12114050047069</v>
      </c>
      <c r="AE133" s="273">
        <v>242.65249904484455</v>
      </c>
      <c r="AF133" s="273">
        <v>249.01389000414463</v>
      </c>
      <c r="AG133" s="273">
        <v>252.34162394509991</v>
      </c>
      <c r="AH133" s="273">
        <v>253.30412274632045</v>
      </c>
      <c r="AI133" s="273">
        <v>256.87481486982472</v>
      </c>
      <c r="AJ133" s="273">
        <v>254.21340128220686</v>
      </c>
      <c r="AK133" s="273">
        <v>245.73558318073992</v>
      </c>
      <c r="AL133" s="273">
        <v>245.49808047036771</v>
      </c>
      <c r="AM133" s="273">
        <v>246.87109583651511</v>
      </c>
      <c r="AN133" s="273">
        <v>245.19942951972749</v>
      </c>
      <c r="AO133" s="273">
        <v>249.92142549334568</v>
      </c>
      <c r="AP133" s="273">
        <v>254.39661857607288</v>
      </c>
      <c r="AQ133" s="273">
        <v>261.24666313456282</v>
      </c>
      <c r="AR133" s="282">
        <v>266.91007120703057</v>
      </c>
      <c r="AS133" s="273">
        <v>205.15291455608545</v>
      </c>
    </row>
    <row r="134" spans="1:45">
      <c r="A134" s="272" t="s">
        <v>299</v>
      </c>
      <c r="B134" s="285">
        <v>12.594014360935047</v>
      </c>
      <c r="C134" s="285">
        <v>12.704635673197217</v>
      </c>
      <c r="D134" s="285">
        <v>12.698452772487027</v>
      </c>
      <c r="E134" s="285">
        <v>14.329281593443458</v>
      </c>
      <c r="F134" s="285">
        <v>12.708019451147498</v>
      </c>
      <c r="G134" s="285">
        <v>13.200416251692257</v>
      </c>
      <c r="H134" s="285">
        <v>15.065072879727495</v>
      </c>
      <c r="I134" s="285">
        <v>14.151373762517778</v>
      </c>
      <c r="J134" s="285">
        <v>15.378201806416351</v>
      </c>
      <c r="K134" s="285">
        <v>14.581159434354232</v>
      </c>
      <c r="L134" s="285">
        <v>14.745703949339381</v>
      </c>
      <c r="M134" s="285">
        <v>14.666645805018891</v>
      </c>
      <c r="N134" s="285">
        <v>14.034095558563459</v>
      </c>
      <c r="O134" s="285">
        <v>15.720358856490186</v>
      </c>
      <c r="P134" s="285">
        <v>12.531016422772371</v>
      </c>
      <c r="Q134" s="285">
        <v>14.496283953981626</v>
      </c>
      <c r="R134" s="285">
        <v>15.622558684411652</v>
      </c>
      <c r="S134" s="285">
        <v>13.941303588344878</v>
      </c>
      <c r="T134" s="285">
        <v>15.512123380453396</v>
      </c>
      <c r="U134" s="285">
        <v>15.703935653695996</v>
      </c>
      <c r="V134" s="285">
        <v>16.277961420676473</v>
      </c>
      <c r="W134" s="285">
        <v>16.797445455912285</v>
      </c>
      <c r="X134" s="285">
        <v>17.259318650688122</v>
      </c>
      <c r="Y134" s="285">
        <v>18.655918192143478</v>
      </c>
      <c r="Z134" s="285">
        <v>19.682870737659876</v>
      </c>
      <c r="AA134" s="285">
        <v>20.581386764791443</v>
      </c>
      <c r="AB134" s="285">
        <v>19.515764364804635</v>
      </c>
      <c r="AC134" s="285">
        <v>19.76404342080723</v>
      </c>
      <c r="AD134" s="285">
        <v>21.794917672999066</v>
      </c>
      <c r="AE134" s="285">
        <v>23.184115496745946</v>
      </c>
      <c r="AF134" s="285">
        <v>20.857177782856766</v>
      </c>
      <c r="AG134" s="285">
        <v>22.366710285004277</v>
      </c>
      <c r="AH134" s="285">
        <v>21.907593014902684</v>
      </c>
      <c r="AI134" s="285">
        <v>21.624239579379964</v>
      </c>
      <c r="AJ134" s="285">
        <v>20.088538289389277</v>
      </c>
      <c r="AK134" s="285">
        <v>18.196824730227377</v>
      </c>
      <c r="AL134" s="285">
        <v>17.102582576521087</v>
      </c>
      <c r="AM134" s="285">
        <v>18.353717626119948</v>
      </c>
      <c r="AN134" s="285">
        <v>19.446744742886359</v>
      </c>
      <c r="AO134" s="285">
        <v>18.874116671066769</v>
      </c>
      <c r="AP134" s="285">
        <v>21.544352229912715</v>
      </c>
      <c r="AQ134" s="285">
        <v>19.669468495085436</v>
      </c>
      <c r="AR134" s="282">
        <v>18.97862145490712</v>
      </c>
      <c r="AS134" s="285">
        <v>13.574915202057614</v>
      </c>
    </row>
    <row r="135" spans="1:45">
      <c r="A135" s="278" t="s">
        <v>160</v>
      </c>
      <c r="B135" s="277">
        <v>5.6419618997800809</v>
      </c>
      <c r="C135" s="277">
        <v>5.8918553867070633</v>
      </c>
      <c r="D135" s="277">
        <v>5.6090610140277928</v>
      </c>
      <c r="E135" s="277">
        <v>5.8378149964742008</v>
      </c>
      <c r="F135" s="277">
        <v>5.7301350060491121</v>
      </c>
      <c r="G135" s="277">
        <v>5.3923644369029109</v>
      </c>
      <c r="H135" s="277">
        <v>5.5006272497657669</v>
      </c>
      <c r="I135" s="277">
        <v>5.2356096134916754</v>
      </c>
      <c r="J135" s="277">
        <v>5.5327880909712448</v>
      </c>
      <c r="K135" s="277">
        <v>5.2234340117777176</v>
      </c>
      <c r="L135" s="277">
        <v>5.1382348488603666</v>
      </c>
      <c r="M135" s="277">
        <v>5.0750049980902361</v>
      </c>
      <c r="N135" s="277">
        <v>4.3587883880808125</v>
      </c>
      <c r="O135" s="277">
        <v>6.4355720049319798</v>
      </c>
      <c r="P135" s="277">
        <v>3.5838069993957782</v>
      </c>
      <c r="Q135" s="277">
        <v>3.7198831201399987</v>
      </c>
      <c r="R135" s="277">
        <v>3.6438150974739449</v>
      </c>
      <c r="S135" s="277">
        <v>3.3704922636096764</v>
      </c>
      <c r="T135" s="277">
        <v>3.0931909579462196</v>
      </c>
      <c r="U135" s="277">
        <v>2.9066729976153938</v>
      </c>
      <c r="V135" s="277">
        <v>2.7440505936999826</v>
      </c>
      <c r="W135" s="277">
        <v>2.6171022339685166</v>
      </c>
      <c r="X135" s="277">
        <v>2.2342567592632983</v>
      </c>
      <c r="Y135" s="277">
        <v>2.1604619302693626</v>
      </c>
      <c r="Z135" s="277">
        <v>2.1705017441542012</v>
      </c>
      <c r="AA135" s="277">
        <v>2.2056624047538311</v>
      </c>
      <c r="AB135" s="277">
        <v>2.1668814973989017</v>
      </c>
      <c r="AC135" s="277">
        <v>2.1936935707084171</v>
      </c>
      <c r="AD135" s="277">
        <v>2.2888174298204995</v>
      </c>
      <c r="AE135" s="277">
        <v>2.236924811432865</v>
      </c>
      <c r="AF135" s="277">
        <v>2.2466567254877967</v>
      </c>
      <c r="AG135" s="277">
        <v>2.2940440190438065</v>
      </c>
      <c r="AH135" s="277">
        <v>2.3371961956277314</v>
      </c>
      <c r="AI135" s="277">
        <v>2.226143125519529</v>
      </c>
      <c r="AJ135" s="277">
        <v>1.9862366050593807</v>
      </c>
      <c r="AK135" s="277">
        <v>1.7579739666011442</v>
      </c>
      <c r="AL135" s="277">
        <v>1.3797690579143054</v>
      </c>
      <c r="AM135" s="277">
        <v>1.4248850046615793</v>
      </c>
      <c r="AN135" s="277">
        <v>1.4628181709795074</v>
      </c>
      <c r="AO135" s="277">
        <v>1.5153741160710981</v>
      </c>
      <c r="AP135" s="277">
        <v>1.6437134362635404</v>
      </c>
      <c r="AQ135" s="277">
        <v>1.4341945427255089</v>
      </c>
      <c r="AR135" s="277">
        <v>1.5326806710438521</v>
      </c>
      <c r="AS135" s="277">
        <v>1.1485962439530921</v>
      </c>
    </row>
    <row r="136" spans="1:45" ht="15">
      <c r="A136" s="279" t="s">
        <v>314</v>
      </c>
      <c r="B136" s="277">
        <v>1.1516053975236726</v>
      </c>
      <c r="C136" s="277">
        <v>1.0219496628380598</v>
      </c>
      <c r="D136" s="277">
        <v>0.79893643740187348</v>
      </c>
      <c r="E136" s="277">
        <v>0.68868431945935171</v>
      </c>
      <c r="F136" s="277">
        <v>0.54404715265532133</v>
      </c>
      <c r="G136" s="277">
        <v>0.38064131289322467</v>
      </c>
      <c r="H136" s="277">
        <v>0.27759492796942575</v>
      </c>
      <c r="I136" s="277">
        <v>0.17122174703503462</v>
      </c>
      <c r="J136" s="277">
        <v>0.12813861304250759</v>
      </c>
      <c r="K136" s="277">
        <v>0.1064949103975312</v>
      </c>
      <c r="L136" s="277">
        <v>0.22834022420581368</v>
      </c>
      <c r="M136" s="277">
        <v>0.20108138984046769</v>
      </c>
      <c r="N136" s="277">
        <v>0.15819988750730429</v>
      </c>
      <c r="O136" s="277">
        <v>3.9546281014259485E-2</v>
      </c>
      <c r="P136" s="277">
        <v>3.7536801200565538E-2</v>
      </c>
      <c r="Q136" s="277">
        <v>6.7967503130232809E-2</v>
      </c>
      <c r="R136" s="277">
        <v>0.20941283295956192</v>
      </c>
      <c r="S136" s="277">
        <v>0.44702494633556294</v>
      </c>
      <c r="T136" s="277">
        <v>0.55965586220690078</v>
      </c>
      <c r="U136" s="277">
        <v>0.6598835678244912</v>
      </c>
      <c r="V136" s="277">
        <v>0.74436181199207174</v>
      </c>
      <c r="W136" s="277">
        <v>0.80789493236575571</v>
      </c>
      <c r="X136" s="277">
        <v>1.0178130851278528</v>
      </c>
      <c r="Y136" s="277">
        <v>1.202829054659192</v>
      </c>
      <c r="Z136" s="277">
        <v>1.3143118390185051</v>
      </c>
      <c r="AA136" s="277">
        <v>1.4063298824220798</v>
      </c>
      <c r="AB136" s="277">
        <v>1.4657770762504594</v>
      </c>
      <c r="AC136" s="277">
        <v>1.5786277583369444</v>
      </c>
      <c r="AD136" s="277">
        <v>1.7267077446755401</v>
      </c>
      <c r="AE136" s="277">
        <v>1.7562370982874138</v>
      </c>
      <c r="AF136" s="277">
        <v>1.8759946668530243</v>
      </c>
      <c r="AG136" s="277">
        <v>1.9936560155860674</v>
      </c>
      <c r="AH136" s="277">
        <v>2.0952351285430213</v>
      </c>
      <c r="AI136" s="277">
        <v>2.0574115758678166</v>
      </c>
      <c r="AJ136" s="277">
        <v>1.8644924603410942</v>
      </c>
      <c r="AK136" s="277">
        <v>1.7234151054121203</v>
      </c>
      <c r="AL136" s="277">
        <v>1.2508237878399493</v>
      </c>
      <c r="AM136" s="277">
        <v>1.2942378902761633</v>
      </c>
      <c r="AN136" s="277">
        <v>1.3882735619889526</v>
      </c>
      <c r="AO136" s="277">
        <v>1.4439897361422787</v>
      </c>
      <c r="AP136" s="277">
        <v>1.5396482307588222</v>
      </c>
      <c r="AQ136" s="277">
        <v>1.3464201565647704</v>
      </c>
      <c r="AR136" s="277">
        <v>1.4303248914793536</v>
      </c>
      <c r="AS136" s="277">
        <v>1.0717584932378836</v>
      </c>
    </row>
    <row r="137" spans="1:45" ht="15">
      <c r="A137" s="279" t="s">
        <v>315</v>
      </c>
      <c r="B137" s="277">
        <v>4.4903565022564083</v>
      </c>
      <c r="C137" s="277">
        <v>4.8699057238690031</v>
      </c>
      <c r="D137" s="277">
        <v>4.8101245766259195</v>
      </c>
      <c r="E137" s="277">
        <v>5.1491306770148491</v>
      </c>
      <c r="F137" s="277">
        <v>5.18608785339379</v>
      </c>
      <c r="G137" s="277">
        <v>5.011723124009686</v>
      </c>
      <c r="H137" s="277">
        <v>5.2230323217963424</v>
      </c>
      <c r="I137" s="277">
        <v>5.0643878664566415</v>
      </c>
      <c r="J137" s="277">
        <v>5.4046494779287375</v>
      </c>
      <c r="K137" s="277">
        <v>5.1169391013801864</v>
      </c>
      <c r="L137" s="277">
        <v>4.9098946246545534</v>
      </c>
      <c r="M137" s="277">
        <v>4.8739236082497683</v>
      </c>
      <c r="N137" s="277">
        <v>4.2005885005735086</v>
      </c>
      <c r="O137" s="277">
        <v>6.3960257239177194</v>
      </c>
      <c r="P137" s="277">
        <v>3.5462701981952129</v>
      </c>
      <c r="Q137" s="277">
        <v>3.6519156170097662</v>
      </c>
      <c r="R137" s="277">
        <v>3.4344022645143832</v>
      </c>
      <c r="S137" s="277">
        <v>2.9234673172741137</v>
      </c>
      <c r="T137" s="277">
        <v>2.5335350957393188</v>
      </c>
      <c r="U137" s="277">
        <v>2.246789429790903</v>
      </c>
      <c r="V137" s="277">
        <v>1.9996887817079108</v>
      </c>
      <c r="W137" s="277">
        <v>1.809207301602761</v>
      </c>
      <c r="X137" s="277">
        <v>1.2164436741354456</v>
      </c>
      <c r="Y137" s="277">
        <v>0.95763287561017085</v>
      </c>
      <c r="Z137" s="277">
        <v>0.85618990513569626</v>
      </c>
      <c r="AA137" s="277">
        <v>0.79933252233175156</v>
      </c>
      <c r="AB137" s="277">
        <v>0.70110442114844196</v>
      </c>
      <c r="AC137" s="277">
        <v>0.61506581237147306</v>
      </c>
      <c r="AD137" s="277">
        <v>0.56210968514495929</v>
      </c>
      <c r="AE137" s="277">
        <v>0.48068771314545111</v>
      </c>
      <c r="AF137" s="277">
        <v>0.3706620586347722</v>
      </c>
      <c r="AG137" s="277">
        <v>0.30038800345773908</v>
      </c>
      <c r="AH137" s="277">
        <v>0.24196106708471038</v>
      </c>
      <c r="AI137" s="277">
        <v>0.16873154965171225</v>
      </c>
      <c r="AJ137" s="277">
        <v>0.12174414471828657</v>
      </c>
      <c r="AK137" s="277">
        <v>3.4558861189024161E-2</v>
      </c>
      <c r="AL137" s="277">
        <v>0.12894527007435608</v>
      </c>
      <c r="AM137" s="277">
        <v>0.13064711438541587</v>
      </c>
      <c r="AN137" s="277">
        <v>7.4544608990554803E-2</v>
      </c>
      <c r="AO137" s="277">
        <v>7.138437992881938E-2</v>
      </c>
      <c r="AP137" s="277">
        <v>0.10406520550471815</v>
      </c>
      <c r="AQ137" s="277">
        <v>8.7774386160738488E-2</v>
      </c>
      <c r="AR137" s="277">
        <v>0.10235577956449854</v>
      </c>
      <c r="AS137" s="277">
        <v>7.6837750715208417E-2</v>
      </c>
    </row>
    <row r="138" spans="1:45">
      <c r="A138" s="278" t="s">
        <v>161</v>
      </c>
      <c r="B138" s="277">
        <v>5.9995232046312399</v>
      </c>
      <c r="C138" s="277">
        <v>6.0901123502672725</v>
      </c>
      <c r="D138" s="277">
        <v>6.2592333241603457</v>
      </c>
      <c r="E138" s="277">
        <v>6.8019854476695247</v>
      </c>
      <c r="F138" s="277">
        <v>6.5033930579678234</v>
      </c>
      <c r="G138" s="277">
        <v>7.4791040379185629</v>
      </c>
      <c r="H138" s="277">
        <v>9.2096050563321548</v>
      </c>
      <c r="I138" s="277">
        <v>8.3676891553450918</v>
      </c>
      <c r="J138" s="277">
        <v>9.1890620839524502</v>
      </c>
      <c r="K138" s="277">
        <v>8.7252660539385367</v>
      </c>
      <c r="L138" s="277">
        <v>8.9447605160467223</v>
      </c>
      <c r="M138" s="277">
        <v>8.7198050818606774</v>
      </c>
      <c r="N138" s="277">
        <v>8.7542264369106721</v>
      </c>
      <c r="O138" s="277">
        <v>8.2901270047676672</v>
      </c>
      <c r="P138" s="277">
        <v>7.8783283551070262</v>
      </c>
      <c r="Q138" s="277">
        <v>9.7191511202114143</v>
      </c>
      <c r="R138" s="277">
        <v>10.85460053243022</v>
      </c>
      <c r="S138" s="277">
        <v>9.7540688614432867</v>
      </c>
      <c r="T138" s="277">
        <v>11.205242292354331</v>
      </c>
      <c r="U138" s="277">
        <v>11.49542127362359</v>
      </c>
      <c r="V138" s="277">
        <v>12.025560619525059</v>
      </c>
      <c r="W138" s="277">
        <v>12.813454882453172</v>
      </c>
      <c r="X138" s="277">
        <v>13.054468787703394</v>
      </c>
      <c r="Y138" s="277">
        <v>14.168696178103222</v>
      </c>
      <c r="Z138" s="277">
        <v>14.497902717873295</v>
      </c>
      <c r="AA138" s="277">
        <v>15.984128843666983</v>
      </c>
      <c r="AB138" s="277">
        <v>15.508320586314065</v>
      </c>
      <c r="AC138" s="277">
        <v>15.695773759670029</v>
      </c>
      <c r="AD138" s="277">
        <v>17.669155680784542</v>
      </c>
      <c r="AE138" s="277">
        <v>17.670050411189401</v>
      </c>
      <c r="AF138" s="277">
        <v>16.986780364941026</v>
      </c>
      <c r="AG138" s="277">
        <v>18.414329818622448</v>
      </c>
      <c r="AH138" s="277">
        <v>17.705335333100535</v>
      </c>
      <c r="AI138" s="277">
        <v>17.360401820751285</v>
      </c>
      <c r="AJ138" s="277">
        <v>16.054936527762543</v>
      </c>
      <c r="AK138" s="277">
        <v>13.910847881804751</v>
      </c>
      <c r="AL138" s="277">
        <v>13.257995244818643</v>
      </c>
      <c r="AM138" s="277">
        <v>14.488567535818724</v>
      </c>
      <c r="AN138" s="277">
        <v>15.58817501608347</v>
      </c>
      <c r="AO138" s="277">
        <v>15.299803900400438</v>
      </c>
      <c r="AP138" s="277">
        <v>17.49199963783693</v>
      </c>
      <c r="AQ138" s="277">
        <v>16.540737175782674</v>
      </c>
      <c r="AR138" s="277">
        <v>15.971562809917588</v>
      </c>
      <c r="AS138" s="277">
        <v>11.631102415164063</v>
      </c>
    </row>
    <row r="139" spans="1:45">
      <c r="A139" s="278" t="s">
        <v>162</v>
      </c>
      <c r="B139" s="277">
        <v>0.95252925652372733</v>
      </c>
      <c r="C139" s="277">
        <v>0.7226679362228795</v>
      </c>
      <c r="D139" s="277">
        <v>0.83015843429888792</v>
      </c>
      <c r="E139" s="277">
        <v>1.689481149299733</v>
      </c>
      <c r="F139" s="277">
        <v>0.47449138713056227</v>
      </c>
      <c r="G139" s="277">
        <v>0.32894777687078447</v>
      </c>
      <c r="H139" s="277">
        <v>0.35484057362957377</v>
      </c>
      <c r="I139" s="277">
        <v>0.54807499368101054</v>
      </c>
      <c r="J139" s="277">
        <v>0.65635163149265663</v>
      </c>
      <c r="K139" s="277">
        <v>0.63245936863797803</v>
      </c>
      <c r="L139" s="277">
        <v>0.66270858443229375</v>
      </c>
      <c r="M139" s="277">
        <v>0.87183572506797868</v>
      </c>
      <c r="N139" s="277">
        <v>0.92108073357197506</v>
      </c>
      <c r="O139" s="277">
        <v>0.99465984679054043</v>
      </c>
      <c r="P139" s="277">
        <v>1.0688810682695671</v>
      </c>
      <c r="Q139" s="277">
        <v>1.0572497136302135</v>
      </c>
      <c r="R139" s="277">
        <v>1.0969803014755823</v>
      </c>
      <c r="S139" s="277">
        <v>0.78799859478501899</v>
      </c>
      <c r="T139" s="277">
        <v>1.1833651461709584</v>
      </c>
      <c r="U139" s="277">
        <v>1.2699352830001356</v>
      </c>
      <c r="V139" s="277">
        <v>1.4748629925195609</v>
      </c>
      <c r="W139" s="277">
        <v>1.3318200090837335</v>
      </c>
      <c r="X139" s="277">
        <v>1.9354977456996132</v>
      </c>
      <c r="Y139" s="277">
        <v>2.290036311947909</v>
      </c>
      <c r="Z139" s="277">
        <v>2.976114090008231</v>
      </c>
      <c r="AA139" s="277">
        <v>2.3516149169453127</v>
      </c>
      <c r="AB139" s="277">
        <v>1.7989532678651845</v>
      </c>
      <c r="AC139" s="277">
        <v>1.8318859726040182</v>
      </c>
      <c r="AD139" s="277">
        <v>1.791011130774399</v>
      </c>
      <c r="AE139" s="277">
        <v>3.229017605692535</v>
      </c>
      <c r="AF139" s="277">
        <v>1.573797038439062</v>
      </c>
      <c r="AG139" s="277">
        <v>1.6029298366759286</v>
      </c>
      <c r="AH139" s="277">
        <v>1.8084589035504692</v>
      </c>
      <c r="AI139" s="277">
        <v>1.9775041345996489</v>
      </c>
      <c r="AJ139" s="277">
        <v>1.9857726005319474</v>
      </c>
      <c r="AK139" s="277">
        <v>2.4622041532083796</v>
      </c>
      <c r="AL139" s="277">
        <v>2.398955354589511</v>
      </c>
      <c r="AM139" s="277">
        <v>2.3742095946844488</v>
      </c>
      <c r="AN139" s="277">
        <v>2.3287365845372081</v>
      </c>
      <c r="AO139" s="277">
        <v>1.9887258734759052</v>
      </c>
      <c r="AP139" s="277">
        <v>2.3350759722743568</v>
      </c>
      <c r="AQ139" s="277">
        <v>1.6123998547225706</v>
      </c>
      <c r="AR139" s="277">
        <v>1.382668050485294</v>
      </c>
      <c r="AS139" s="277">
        <v>0.71925434914089359</v>
      </c>
    </row>
    <row r="140" spans="1:45">
      <c r="A140" s="278" t="s">
        <v>95</v>
      </c>
      <c r="B140" s="277">
        <v>0</v>
      </c>
      <c r="C140" s="277">
        <v>0</v>
      </c>
      <c r="D140" s="277">
        <v>0</v>
      </c>
      <c r="E140" s="277">
        <v>0</v>
      </c>
      <c r="F140" s="277">
        <v>0</v>
      </c>
      <c r="G140" s="277">
        <v>0</v>
      </c>
      <c r="H140" s="277">
        <v>0</v>
      </c>
      <c r="I140" s="277">
        <v>0</v>
      </c>
      <c r="J140" s="277">
        <v>0</v>
      </c>
      <c r="K140" s="277">
        <v>0</v>
      </c>
      <c r="L140" s="277">
        <v>0</v>
      </c>
      <c r="M140" s="277">
        <v>0</v>
      </c>
      <c r="N140" s="277">
        <v>0</v>
      </c>
      <c r="O140" s="277">
        <v>0</v>
      </c>
      <c r="P140" s="277">
        <v>0</v>
      </c>
      <c r="Q140" s="277">
        <v>0</v>
      </c>
      <c r="R140" s="277">
        <v>2.7162753031903502E-2</v>
      </c>
      <c r="S140" s="277">
        <v>2.8743868506894896E-2</v>
      </c>
      <c r="T140" s="277">
        <v>3.0324983981886294E-2</v>
      </c>
      <c r="U140" s="277">
        <v>3.1906099456877696E-2</v>
      </c>
      <c r="V140" s="277">
        <v>3.3487214931869097E-2</v>
      </c>
      <c r="W140" s="277">
        <v>3.5068330406860491E-2</v>
      </c>
      <c r="X140" s="277">
        <v>3.509535802181761E-2</v>
      </c>
      <c r="Y140" s="277">
        <v>3.6723771822983961E-2</v>
      </c>
      <c r="Z140" s="277">
        <v>3.8352185624150319E-2</v>
      </c>
      <c r="AA140" s="277">
        <v>3.9980599425316669E-2</v>
      </c>
      <c r="AB140" s="277">
        <v>4.1609013226483027E-2</v>
      </c>
      <c r="AC140" s="277">
        <v>4.2690117824767733E-2</v>
      </c>
      <c r="AD140" s="277">
        <v>4.5933431619621892E-2</v>
      </c>
      <c r="AE140" s="277">
        <v>4.8122668431148444E-2</v>
      </c>
      <c r="AF140" s="277">
        <v>4.9943653988884264E-2</v>
      </c>
      <c r="AG140" s="277">
        <v>5.5406610662091717E-2</v>
      </c>
      <c r="AH140" s="277">
        <v>5.660258262394418E-2</v>
      </c>
      <c r="AI140" s="277">
        <v>6.0190498509501589E-2</v>
      </c>
      <c r="AJ140" s="277">
        <v>6.1592556035402084E-2</v>
      </c>
      <c r="AK140" s="277">
        <v>6.5798728613103555E-2</v>
      </c>
      <c r="AL140" s="277">
        <v>6.5862919198626704E-2</v>
      </c>
      <c r="AM140" s="277">
        <v>6.6055490955196167E-2</v>
      </c>
      <c r="AN140" s="277">
        <v>6.7014971286173855E-2</v>
      </c>
      <c r="AO140" s="277">
        <v>7.0212781119331547E-2</v>
      </c>
      <c r="AP140" s="277">
        <v>7.3563183537888877E-2</v>
      </c>
      <c r="AQ140" s="277">
        <v>8.2136921854681341E-2</v>
      </c>
      <c r="AR140" s="277">
        <v>9.170992346038484E-2</v>
      </c>
      <c r="AS140" s="277">
        <v>7.5962193799566258E-2</v>
      </c>
    </row>
    <row r="141" spans="1:45">
      <c r="A141" s="266"/>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77">
        <v>0</v>
      </c>
      <c r="AS141" s="280"/>
    </row>
    <row r="142" spans="1:45" ht="15">
      <c r="A142" s="272" t="s">
        <v>316</v>
      </c>
      <c r="B142" s="285">
        <v>26.269072028409735</v>
      </c>
      <c r="C142" s="285">
        <v>29.164179290631825</v>
      </c>
      <c r="D142" s="285">
        <v>26.761028669817193</v>
      </c>
      <c r="E142" s="285">
        <v>32.920430292542861</v>
      </c>
      <c r="F142" s="285">
        <v>32.624831786225855</v>
      </c>
      <c r="G142" s="285">
        <v>31.156021756883177</v>
      </c>
      <c r="H142" s="285">
        <v>28.665682218914469</v>
      </c>
      <c r="I142" s="285">
        <v>25.429582458855204</v>
      </c>
      <c r="J142" s="285">
        <v>24.685025568411987</v>
      </c>
      <c r="K142" s="285">
        <v>19.418484373434616</v>
      </c>
      <c r="L142" s="285">
        <v>17.673589034526501</v>
      </c>
      <c r="M142" s="285">
        <v>16.069255807543865</v>
      </c>
      <c r="N142" s="285">
        <v>14.508383603149078</v>
      </c>
      <c r="O142" s="285">
        <v>14.355597219753477</v>
      </c>
      <c r="P142" s="285">
        <v>13.268883936660117</v>
      </c>
      <c r="Q142" s="285">
        <v>12.523550943863373</v>
      </c>
      <c r="R142" s="285">
        <v>11.998163481246754</v>
      </c>
      <c r="S142" s="285">
        <v>11.486277185030341</v>
      </c>
      <c r="T142" s="285">
        <v>13.206280308844095</v>
      </c>
      <c r="U142" s="285">
        <v>11.132317297183551</v>
      </c>
      <c r="V142" s="285">
        <v>12.438578227424225</v>
      </c>
      <c r="W142" s="285">
        <v>12.598038547755145</v>
      </c>
      <c r="X142" s="285">
        <v>13.654412088320147</v>
      </c>
      <c r="Y142" s="285">
        <v>13.420488515665994</v>
      </c>
      <c r="Z142" s="285">
        <v>12.01124224317231</v>
      </c>
      <c r="AA142" s="285">
        <v>10.850801041691495</v>
      </c>
      <c r="AB142" s="285">
        <v>13.90827711581816</v>
      </c>
      <c r="AC142" s="285">
        <v>14.148151964774341</v>
      </c>
      <c r="AD142" s="285">
        <v>15.091402215247811</v>
      </c>
      <c r="AE142" s="285">
        <v>15.366870724734227</v>
      </c>
      <c r="AF142" s="285">
        <v>17.888074603966526</v>
      </c>
      <c r="AG142" s="285">
        <v>18.714711188508403</v>
      </c>
      <c r="AH142" s="285">
        <v>19.130309114951274</v>
      </c>
      <c r="AI142" s="285">
        <v>20.772262301556758</v>
      </c>
      <c r="AJ142" s="285">
        <v>20.210085864154394</v>
      </c>
      <c r="AK142" s="285">
        <v>17.718894411593837</v>
      </c>
      <c r="AL142" s="285">
        <v>15.190230983153603</v>
      </c>
      <c r="AM142" s="285">
        <v>14.653327361493348</v>
      </c>
      <c r="AN142" s="285">
        <v>16.098409533054465</v>
      </c>
      <c r="AO142" s="285">
        <v>18.389153397807483</v>
      </c>
      <c r="AP142" s="285">
        <v>18.736506726131417</v>
      </c>
      <c r="AQ142" s="285">
        <v>18.595214167527509</v>
      </c>
      <c r="AR142" s="282">
        <v>19.987096120707868</v>
      </c>
      <c r="AS142" s="285">
        <v>14.033127336571376</v>
      </c>
    </row>
    <row r="143" spans="1:45">
      <c r="A143" s="278" t="s">
        <v>160</v>
      </c>
      <c r="B143" s="277">
        <v>2.2624154587709442</v>
      </c>
      <c r="C143" s="277">
        <v>2.3480553009684129</v>
      </c>
      <c r="D143" s="277">
        <v>2.2402698590610433</v>
      </c>
      <c r="E143" s="277">
        <v>2.2344484613962816</v>
      </c>
      <c r="F143" s="277">
        <v>2.1008305818720303</v>
      </c>
      <c r="G143" s="277">
        <v>2.3451704179287844</v>
      </c>
      <c r="H143" s="277">
        <v>2.3188895823951827</v>
      </c>
      <c r="I143" s="277">
        <v>1.9946066553529285</v>
      </c>
      <c r="J143" s="277">
        <v>2.0336796513573976</v>
      </c>
      <c r="K143" s="277">
        <v>1.829422669588249</v>
      </c>
      <c r="L143" s="277">
        <v>1.7555197557081146</v>
      </c>
      <c r="M143" s="277">
        <v>1.598764346277745</v>
      </c>
      <c r="N143" s="277">
        <v>1.3699072190854771</v>
      </c>
      <c r="O143" s="277">
        <v>1.5150330738796658</v>
      </c>
      <c r="P143" s="277">
        <v>0.93284943996579328</v>
      </c>
      <c r="Q143" s="277">
        <v>0.92887549522681079</v>
      </c>
      <c r="R143" s="277">
        <v>0.81792593306823203</v>
      </c>
      <c r="S143" s="277">
        <v>0.63885590698271311</v>
      </c>
      <c r="T143" s="277">
        <v>1.3158952616554185</v>
      </c>
      <c r="U143" s="277">
        <v>0.4604183523191544</v>
      </c>
      <c r="V143" s="277">
        <v>0.33897000936450034</v>
      </c>
      <c r="W143" s="277">
        <v>0.27840169739257248</v>
      </c>
      <c r="X143" s="277">
        <v>0.47305689959488206</v>
      </c>
      <c r="Y143" s="277">
        <v>0.28804057205724753</v>
      </c>
      <c r="Z143" s="277">
        <v>0.18136540820958413</v>
      </c>
      <c r="AA143" s="277">
        <v>0.15335660084784386</v>
      </c>
      <c r="AB143" s="277">
        <v>0.19386498893552878</v>
      </c>
      <c r="AC143" s="277">
        <v>0.17831793185258413</v>
      </c>
      <c r="AD143" s="277">
        <v>0.17693657226241033</v>
      </c>
      <c r="AE143" s="277">
        <v>0.17735538207661439</v>
      </c>
      <c r="AF143" s="277">
        <v>0.4239102823637364</v>
      </c>
      <c r="AG143" s="277">
        <v>0.4973044949810298</v>
      </c>
      <c r="AH143" s="277">
        <v>0.51261584393687365</v>
      </c>
      <c r="AI143" s="277">
        <v>0.44845305463125235</v>
      </c>
      <c r="AJ143" s="277">
        <v>0.36876472647710024</v>
      </c>
      <c r="AK143" s="277">
        <v>0.27524695276400252</v>
      </c>
      <c r="AL143" s="277">
        <v>9.0359261064938773E-2</v>
      </c>
      <c r="AM143" s="277">
        <v>0.12548154964060024</v>
      </c>
      <c r="AN143" s="277">
        <v>7.9677995078159591E-2</v>
      </c>
      <c r="AO143" s="277">
        <v>0.11293408959149764</v>
      </c>
      <c r="AP143" s="277">
        <v>0.14807956988692547</v>
      </c>
      <c r="AQ143" s="277">
        <v>0.4130974326192754</v>
      </c>
      <c r="AR143" s="277">
        <v>0.40578021076310017</v>
      </c>
      <c r="AS143" s="277">
        <v>0.19594187384177192</v>
      </c>
    </row>
    <row r="144" spans="1:45" ht="15">
      <c r="A144" s="279" t="s">
        <v>314</v>
      </c>
      <c r="B144" s="277">
        <v>0.24381089127179845</v>
      </c>
      <c r="C144" s="277">
        <v>0.19231686895362718</v>
      </c>
      <c r="D144" s="277">
        <v>0.14064886958588893</v>
      </c>
      <c r="E144" s="277">
        <v>0.10480793220385634</v>
      </c>
      <c r="F144" s="277">
        <v>7.3363780801099523E-2</v>
      </c>
      <c r="G144" s="277">
        <v>6.5428231231378586E-2</v>
      </c>
      <c r="H144" s="277">
        <v>8.0950186929255874E-2</v>
      </c>
      <c r="I144" s="277">
        <v>4.10895225725093E-2</v>
      </c>
      <c r="J144" s="277">
        <v>2.8936059675540509E-2</v>
      </c>
      <c r="K144" s="277">
        <v>3.2699436564443879E-2</v>
      </c>
      <c r="L144" s="277">
        <v>0.13677508913341968</v>
      </c>
      <c r="M144" s="277">
        <v>0.13587593018211536</v>
      </c>
      <c r="N144" s="277">
        <v>9.3579502732411307E-2</v>
      </c>
      <c r="O144" s="277">
        <v>3.0379402388755659E-2</v>
      </c>
      <c r="P144" s="277">
        <v>4.5998578972163952E-2</v>
      </c>
      <c r="Q144" s="277">
        <v>7.0197831263814625E-2</v>
      </c>
      <c r="R144" s="277">
        <v>0.10837562319405572</v>
      </c>
      <c r="S144" s="277">
        <v>0.16033677486808606</v>
      </c>
      <c r="T144" s="277">
        <v>0.14984378694843001</v>
      </c>
      <c r="U144" s="277">
        <v>0.14450467063981406</v>
      </c>
      <c r="V144" s="277">
        <v>0.15854847099385075</v>
      </c>
      <c r="W144" s="277">
        <v>0.13870918653753211</v>
      </c>
      <c r="X144" s="277">
        <v>0.38472316164829023</v>
      </c>
      <c r="Y144" s="277">
        <v>0.18984468461171042</v>
      </c>
      <c r="Z144" s="277">
        <v>0.12253335707765553</v>
      </c>
      <c r="AA144" s="277">
        <v>0.10027529730110835</v>
      </c>
      <c r="AB144" s="277">
        <v>0.14601381433976821</v>
      </c>
      <c r="AC144" s="277">
        <v>0.12811151688713532</v>
      </c>
      <c r="AD144" s="277">
        <v>0.11748714720036103</v>
      </c>
      <c r="AE144" s="277">
        <v>0.10555816586829432</v>
      </c>
      <c r="AF144" s="277">
        <v>0.28559704127822927</v>
      </c>
      <c r="AG144" s="277">
        <v>0.37626166833215763</v>
      </c>
      <c r="AH144" s="277">
        <v>0.40418893216203333</v>
      </c>
      <c r="AI144" s="277">
        <v>0.35066388650459179</v>
      </c>
      <c r="AJ144" s="277">
        <v>0.28758997577408674</v>
      </c>
      <c r="AK144" s="277">
        <v>0.12908739305631933</v>
      </c>
      <c r="AL144" s="277">
        <v>7.1941022549666958E-2</v>
      </c>
      <c r="AM144" s="277">
        <v>0.10693234194459841</v>
      </c>
      <c r="AN144" s="277">
        <v>6.5163889024774824E-2</v>
      </c>
      <c r="AO144" s="277">
        <v>9.3344547776282358E-2</v>
      </c>
      <c r="AP144" s="277">
        <v>0.11995182478241893</v>
      </c>
      <c r="AQ144" s="277">
        <v>0.36823042336753731</v>
      </c>
      <c r="AR144" s="277">
        <v>0.36621876590111735</v>
      </c>
      <c r="AS144" s="277">
        <v>0.16689995963789184</v>
      </c>
    </row>
    <row r="145" spans="1:45" ht="15">
      <c r="A145" s="279" t="s">
        <v>315</v>
      </c>
      <c r="B145" s="277">
        <v>2.0186045674991457</v>
      </c>
      <c r="C145" s="277">
        <v>2.1557384320147857</v>
      </c>
      <c r="D145" s="277">
        <v>2.0996209894751541</v>
      </c>
      <c r="E145" s="277">
        <v>2.1296405291924252</v>
      </c>
      <c r="F145" s="277">
        <v>2.0274668010709309</v>
      </c>
      <c r="G145" s="277">
        <v>2.2797421866974061</v>
      </c>
      <c r="H145" s="277">
        <v>2.2379393954659266</v>
      </c>
      <c r="I145" s="277">
        <v>1.9535171327804191</v>
      </c>
      <c r="J145" s="277">
        <v>2.0047435916818572</v>
      </c>
      <c r="K145" s="277">
        <v>1.7967232330238048</v>
      </c>
      <c r="L145" s="277">
        <v>1.6187446665746947</v>
      </c>
      <c r="M145" s="277">
        <v>1.4628884160956297</v>
      </c>
      <c r="N145" s="277">
        <v>1.2763277163530657</v>
      </c>
      <c r="O145" s="277">
        <v>1.4846536714909102</v>
      </c>
      <c r="P145" s="277">
        <v>0.88685086099362942</v>
      </c>
      <c r="Q145" s="277">
        <v>0.85867766396299616</v>
      </c>
      <c r="R145" s="277">
        <v>0.70955030987417633</v>
      </c>
      <c r="S145" s="277">
        <v>0.4785191321146271</v>
      </c>
      <c r="T145" s="277">
        <v>1.1660514747069883</v>
      </c>
      <c r="U145" s="277">
        <v>0.31591368167934036</v>
      </c>
      <c r="V145" s="277">
        <v>0.1804215383706495</v>
      </c>
      <c r="W145" s="277">
        <v>0.13969251085504034</v>
      </c>
      <c r="X145" s="277">
        <v>8.8333737946591842E-2</v>
      </c>
      <c r="Y145" s="277">
        <v>9.8195887445537117E-2</v>
      </c>
      <c r="Z145" s="277">
        <v>5.8832051131928631E-2</v>
      </c>
      <c r="AA145" s="277">
        <v>5.30813035467355E-2</v>
      </c>
      <c r="AB145" s="277">
        <v>4.7851174595760569E-2</v>
      </c>
      <c r="AC145" s="277">
        <v>5.0206414965448809E-2</v>
      </c>
      <c r="AD145" s="277">
        <v>5.944942506204931E-2</v>
      </c>
      <c r="AE145" s="277">
        <v>7.179721620832008E-2</v>
      </c>
      <c r="AF145" s="277">
        <v>0.1383132410855071</v>
      </c>
      <c r="AG145" s="277">
        <v>0.12104282664887209</v>
      </c>
      <c r="AH145" s="277">
        <v>0.10842691177484026</v>
      </c>
      <c r="AI145" s="277">
        <v>9.7789168126660553E-2</v>
      </c>
      <c r="AJ145" s="277">
        <v>8.1174750703013443E-2</v>
      </c>
      <c r="AK145" s="277">
        <v>0.14615955970768318</v>
      </c>
      <c r="AL145" s="277">
        <v>1.8418238515271822E-2</v>
      </c>
      <c r="AM145" s="277">
        <v>1.8549207696001817E-2</v>
      </c>
      <c r="AN145" s="277">
        <v>1.4514106053384771E-2</v>
      </c>
      <c r="AO145" s="277">
        <v>1.9589541815215279E-2</v>
      </c>
      <c r="AP145" s="277">
        <v>2.8127745104506545E-2</v>
      </c>
      <c r="AQ145" s="277">
        <v>4.4867009251738067E-2</v>
      </c>
      <c r="AR145" s="277">
        <v>3.9561444861982827E-2</v>
      </c>
      <c r="AS145" s="277">
        <v>2.9041914203880075E-2</v>
      </c>
    </row>
    <row r="146" spans="1:45">
      <c r="A146" s="278" t="s">
        <v>161</v>
      </c>
      <c r="B146" s="277">
        <v>11.02625831389064</v>
      </c>
      <c r="C146" s="277">
        <v>10.011873468088288</v>
      </c>
      <c r="D146" s="277">
        <v>10.024745849922601</v>
      </c>
      <c r="E146" s="277">
        <v>11.096254595975951</v>
      </c>
      <c r="F146" s="277">
        <v>10.659370667855386</v>
      </c>
      <c r="G146" s="277">
        <v>10.000861184337907</v>
      </c>
      <c r="H146" s="277">
        <v>10.125982323022702</v>
      </c>
      <c r="I146" s="277">
        <v>10.192070611082519</v>
      </c>
      <c r="J146" s="277">
        <v>10.63022658371494</v>
      </c>
      <c r="K146" s="277">
        <v>9.3738550968137204</v>
      </c>
      <c r="L146" s="277">
        <v>9.8456039543649609</v>
      </c>
      <c r="M146" s="277">
        <v>9.3680446664105013</v>
      </c>
      <c r="N146" s="277">
        <v>8.5038067083429265</v>
      </c>
      <c r="O146" s="277">
        <v>8.068477042706391</v>
      </c>
      <c r="P146" s="277">
        <v>7.7178996120186758</v>
      </c>
      <c r="Q146" s="277">
        <v>8.3302008642474767</v>
      </c>
      <c r="R146" s="277">
        <v>8.2526740851977021</v>
      </c>
      <c r="S146" s="277">
        <v>7.8894114283698134</v>
      </c>
      <c r="T146" s="277">
        <v>8.7028297014844771</v>
      </c>
      <c r="U146" s="277">
        <v>8.3497470947047194</v>
      </c>
      <c r="V146" s="277">
        <v>8.6546329781737494</v>
      </c>
      <c r="W146" s="277">
        <v>9.5071547804901115</v>
      </c>
      <c r="X146" s="277">
        <v>9.4531042416597053</v>
      </c>
      <c r="Y146" s="277">
        <v>9.6404376689760216</v>
      </c>
      <c r="Z146" s="277">
        <v>9.0285732870939324</v>
      </c>
      <c r="AA146" s="277">
        <v>8.1170669410227241</v>
      </c>
      <c r="AB146" s="277">
        <v>10.026451290202942</v>
      </c>
      <c r="AC146" s="277">
        <v>10.101385189979796</v>
      </c>
      <c r="AD146" s="277">
        <v>10.744144168737426</v>
      </c>
      <c r="AE146" s="277">
        <v>11.591724309925196</v>
      </c>
      <c r="AF146" s="277">
        <v>13.803456892929571</v>
      </c>
      <c r="AG146" s="277">
        <v>14.400383716210973</v>
      </c>
      <c r="AH146" s="277">
        <v>14.668686353420272</v>
      </c>
      <c r="AI146" s="277">
        <v>15.820742210976514</v>
      </c>
      <c r="AJ146" s="277">
        <v>14.834642879551012</v>
      </c>
      <c r="AK146" s="277">
        <v>13.408103807950249</v>
      </c>
      <c r="AL146" s="277">
        <v>11.242626923885942</v>
      </c>
      <c r="AM146" s="277">
        <v>11.067983558673383</v>
      </c>
      <c r="AN146" s="277">
        <v>12.191399222356219</v>
      </c>
      <c r="AO146" s="277">
        <v>14.390049790823024</v>
      </c>
      <c r="AP146" s="277">
        <v>14.574268860124256</v>
      </c>
      <c r="AQ146" s="277">
        <v>13.824995160204658</v>
      </c>
      <c r="AR146" s="277">
        <v>15.205868335013808</v>
      </c>
      <c r="AS146" s="277">
        <v>10.312279968089673</v>
      </c>
    </row>
    <row r="147" spans="1:45">
      <c r="A147" s="278" t="s">
        <v>162</v>
      </c>
      <c r="B147" s="277">
        <v>12.980398255748151</v>
      </c>
      <c r="C147" s="277">
        <v>16.804250521575124</v>
      </c>
      <c r="D147" s="277">
        <v>14.49601296083355</v>
      </c>
      <c r="E147" s="277">
        <v>19.589727235170631</v>
      </c>
      <c r="F147" s="277">
        <v>19.864630536498435</v>
      </c>
      <c r="G147" s="277">
        <v>18.809990154616486</v>
      </c>
      <c r="H147" s="277">
        <v>16.220810313496585</v>
      </c>
      <c r="I147" s="277">
        <v>13.242905192419757</v>
      </c>
      <c r="J147" s="277">
        <v>12.021119333339648</v>
      </c>
      <c r="K147" s="277">
        <v>8.2152066070326448</v>
      </c>
      <c r="L147" s="277">
        <v>5.8485191163520067</v>
      </c>
      <c r="M147" s="277">
        <v>4.6461853649135829</v>
      </c>
      <c r="N147" s="277">
        <v>4.0409811717402162</v>
      </c>
      <c r="O147" s="277">
        <v>4.120727120813001</v>
      </c>
      <c r="P147" s="277">
        <v>3.8719202323973096</v>
      </c>
      <c r="Q147" s="277">
        <v>2.4929959387020926</v>
      </c>
      <c r="R147" s="277">
        <v>2.0819235901541653</v>
      </c>
      <c r="S147" s="277">
        <v>1.9415082982321383</v>
      </c>
      <c r="T147" s="277">
        <v>2.168410210517365</v>
      </c>
      <c r="U147" s="277">
        <v>1.2483676136571664</v>
      </c>
      <c r="V147" s="277">
        <v>2.2597470135212845</v>
      </c>
      <c r="W147" s="277">
        <v>1.7440450175301718</v>
      </c>
      <c r="X147" s="277">
        <v>2.6776935017633696</v>
      </c>
      <c r="Y147" s="277">
        <v>2.6349450317153056</v>
      </c>
      <c r="Z147" s="277">
        <v>1.9204012521276328</v>
      </c>
      <c r="AA147" s="277">
        <v>1.6128575391375335</v>
      </c>
      <c r="AB147" s="277">
        <v>2.3564369294434666</v>
      </c>
      <c r="AC147" s="277">
        <v>1.9397230825471321</v>
      </c>
      <c r="AD147" s="277">
        <v>1.9748597505883052</v>
      </c>
      <c r="AE147" s="277">
        <v>1.1797960219166941</v>
      </c>
      <c r="AF147" s="277">
        <v>0.90977648276798906</v>
      </c>
      <c r="AG147" s="277">
        <v>0.94873444485201985</v>
      </c>
      <c r="AH147" s="277">
        <v>0.94102228055963333</v>
      </c>
      <c r="AI147" s="277">
        <v>1.1738596607067517</v>
      </c>
      <c r="AJ147" s="277">
        <v>1.8188754934057361</v>
      </c>
      <c r="AK147" s="277">
        <v>0.88147817364542269</v>
      </c>
      <c r="AL147" s="277">
        <v>1.223795563819043</v>
      </c>
      <c r="AM147" s="277">
        <v>0.98198493179712654</v>
      </c>
      <c r="AN147" s="277">
        <v>0.96954621694243681</v>
      </c>
      <c r="AO147" s="277">
        <v>1.0024131228835396</v>
      </c>
      <c r="AP147" s="277">
        <v>0.98121423740996372</v>
      </c>
      <c r="AQ147" s="277">
        <v>1.2694822237466514</v>
      </c>
      <c r="AR147" s="277">
        <v>1.0678950169150174</v>
      </c>
      <c r="AS147" s="277">
        <v>0.97558737137263973</v>
      </c>
    </row>
    <row r="148" spans="1:45">
      <c r="A148" s="278" t="s">
        <v>95</v>
      </c>
      <c r="B148" s="277">
        <v>0</v>
      </c>
      <c r="C148" s="277">
        <v>0</v>
      </c>
      <c r="D148" s="277">
        <v>0</v>
      </c>
      <c r="E148" s="277">
        <v>0</v>
      </c>
      <c r="F148" s="277">
        <v>0</v>
      </c>
      <c r="G148" s="277">
        <v>0</v>
      </c>
      <c r="H148" s="277">
        <v>0</v>
      </c>
      <c r="I148" s="277">
        <v>0</v>
      </c>
      <c r="J148" s="277">
        <v>0</v>
      </c>
      <c r="K148" s="277">
        <v>0</v>
      </c>
      <c r="L148" s="277">
        <v>0.2239462081014178</v>
      </c>
      <c r="M148" s="277">
        <v>0.45626142994203461</v>
      </c>
      <c r="N148" s="277">
        <v>0.59368850398045858</v>
      </c>
      <c r="O148" s="277">
        <v>0.65135998235441894</v>
      </c>
      <c r="P148" s="277">
        <v>0.74621465227833772</v>
      </c>
      <c r="Q148" s="277">
        <v>0.77147864568699354</v>
      </c>
      <c r="R148" s="277">
        <v>0.84563987282665576</v>
      </c>
      <c r="S148" s="277">
        <v>1.0165015514456761</v>
      </c>
      <c r="T148" s="277">
        <v>1.0191451351868337</v>
      </c>
      <c r="U148" s="277">
        <v>1.0737842365025119</v>
      </c>
      <c r="V148" s="277">
        <v>1.1852282263646907</v>
      </c>
      <c r="W148" s="277">
        <v>1.0684370523422893</v>
      </c>
      <c r="X148" s="277">
        <v>1.0505574453021893</v>
      </c>
      <c r="Y148" s="277">
        <v>0.85706524291741759</v>
      </c>
      <c r="Z148" s="277">
        <v>0.88090229574116075</v>
      </c>
      <c r="AA148" s="277">
        <v>0.96751996068339474</v>
      </c>
      <c r="AB148" s="277">
        <v>1.3315239072362222</v>
      </c>
      <c r="AC148" s="277">
        <v>1.9287257603948282</v>
      </c>
      <c r="AD148" s="277">
        <v>2.1954617236596681</v>
      </c>
      <c r="AE148" s="277">
        <v>2.4179950108157233</v>
      </c>
      <c r="AF148" s="277">
        <v>2.7509309459052291</v>
      </c>
      <c r="AG148" s="277">
        <v>2.8682885324643803</v>
      </c>
      <c r="AH148" s="277">
        <v>3.007984637034494</v>
      </c>
      <c r="AI148" s="277">
        <v>3.3292073752422424</v>
      </c>
      <c r="AJ148" s="277">
        <v>3.1878027647205425</v>
      </c>
      <c r="AK148" s="277">
        <v>3.1540654772341612</v>
      </c>
      <c r="AL148" s="277">
        <v>2.6334492343836811</v>
      </c>
      <c r="AM148" s="277">
        <v>2.477877321382238</v>
      </c>
      <c r="AN148" s="277">
        <v>2.8577860986776487</v>
      </c>
      <c r="AO148" s="277">
        <v>2.8837563945094216</v>
      </c>
      <c r="AP148" s="277">
        <v>3.0329440587102696</v>
      </c>
      <c r="AQ148" s="277">
        <v>3.0876393509569251</v>
      </c>
      <c r="AR148" s="277">
        <v>3.3075525580159422</v>
      </c>
      <c r="AS148" s="277">
        <v>2.5493181232672901</v>
      </c>
    </row>
    <row r="149" spans="1:45">
      <c r="A149" s="266"/>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77">
        <v>0</v>
      </c>
      <c r="AS149" s="280"/>
    </row>
    <row r="150" spans="1:45">
      <c r="A150" s="286" t="s">
        <v>300</v>
      </c>
      <c r="B150" s="285">
        <v>14.772337922106168</v>
      </c>
      <c r="C150" s="285">
        <v>14.224106934025572</v>
      </c>
      <c r="D150" s="285">
        <v>13.981998956729887</v>
      </c>
      <c r="E150" s="285">
        <v>13.983217446932983</v>
      </c>
      <c r="F150" s="285">
        <v>13.344419878856659</v>
      </c>
      <c r="G150" s="285">
        <v>10.180375992851257</v>
      </c>
      <c r="H150" s="285">
        <v>14.451465256430053</v>
      </c>
      <c r="I150" s="285">
        <v>10.696708433188629</v>
      </c>
      <c r="J150" s="285">
        <v>12.349937657674406</v>
      </c>
      <c r="K150" s="285">
        <v>10.977426828520965</v>
      </c>
      <c r="L150" s="285">
        <v>10.041710903221739</v>
      </c>
      <c r="M150" s="285">
        <v>8.9699416240360659</v>
      </c>
      <c r="N150" s="285">
        <v>8.4184730974502511</v>
      </c>
      <c r="O150" s="285">
        <v>5.7534718602578865</v>
      </c>
      <c r="P150" s="285">
        <v>5.74753746554671</v>
      </c>
      <c r="Q150" s="285">
        <v>5.4219894520872423</v>
      </c>
      <c r="R150" s="285">
        <v>7.2806648221911114</v>
      </c>
      <c r="S150" s="285">
        <v>7.3389614208083138</v>
      </c>
      <c r="T150" s="285">
        <v>9.4569268456501003</v>
      </c>
      <c r="U150" s="285">
        <v>4.611858339809471</v>
      </c>
      <c r="V150" s="285">
        <v>8.2135780529516111</v>
      </c>
      <c r="W150" s="285">
        <v>6.7156592262501622</v>
      </c>
      <c r="X150" s="285">
        <v>5.0030624598358067</v>
      </c>
      <c r="Y150" s="285">
        <v>4.6174635383488853</v>
      </c>
      <c r="Z150" s="285">
        <v>4.8443961874869101</v>
      </c>
      <c r="AA150" s="285">
        <v>4.6936876399218734</v>
      </c>
      <c r="AB150" s="285">
        <v>4.985744113635918</v>
      </c>
      <c r="AC150" s="285">
        <v>4.4876932578595765</v>
      </c>
      <c r="AD150" s="285">
        <v>4.2751232036894677</v>
      </c>
      <c r="AE150" s="285">
        <v>5.5690316019392654</v>
      </c>
      <c r="AF150" s="285">
        <v>6.7301379407265642</v>
      </c>
      <c r="AG150" s="285">
        <v>6.3583226027703015</v>
      </c>
      <c r="AH150" s="285">
        <v>4.8578148680742093</v>
      </c>
      <c r="AI150" s="285">
        <v>5.2407479734722884</v>
      </c>
      <c r="AJ150" s="285">
        <v>5.2836749659066164</v>
      </c>
      <c r="AK150" s="285">
        <v>4.0926206557603679</v>
      </c>
      <c r="AL150" s="285">
        <v>5.6181655844778629</v>
      </c>
      <c r="AM150" s="285">
        <v>6.2153000098279154</v>
      </c>
      <c r="AN150" s="285">
        <v>5.4074033178190648</v>
      </c>
      <c r="AO150" s="285">
        <v>5.1151754381698211</v>
      </c>
      <c r="AP150" s="285">
        <v>5.9140886500313989</v>
      </c>
      <c r="AQ150" s="285">
        <v>6.2665598419876281</v>
      </c>
      <c r="AR150" s="282">
        <v>6.7928692936989208</v>
      </c>
      <c r="AS150" s="285">
        <v>5.3463995046964126</v>
      </c>
    </row>
    <row r="151" spans="1:45">
      <c r="A151" s="278" t="s">
        <v>160</v>
      </c>
      <c r="B151" s="277">
        <v>3.1027270445442197</v>
      </c>
      <c r="C151" s="277">
        <v>3.2517996599578853</v>
      </c>
      <c r="D151" s="277">
        <v>3.1433899674224852</v>
      </c>
      <c r="E151" s="277">
        <v>3.1873636069488516</v>
      </c>
      <c r="F151" s="277">
        <v>3.6138986176681516</v>
      </c>
      <c r="G151" s="277">
        <v>3.1930284744071957</v>
      </c>
      <c r="H151" s="277">
        <v>3.3943704377937318</v>
      </c>
      <c r="I151" s="277">
        <v>3.0694436310768123</v>
      </c>
      <c r="J151" s="277">
        <v>3.4195408895683288</v>
      </c>
      <c r="K151" s="277">
        <v>3.1220399223518371</v>
      </c>
      <c r="L151" s="277">
        <v>2.9677374272727963</v>
      </c>
      <c r="M151" s="277">
        <v>2.5853251690864565</v>
      </c>
      <c r="N151" s="277">
        <v>2.1664701521110534</v>
      </c>
      <c r="O151" s="277">
        <v>1.3759642688751219</v>
      </c>
      <c r="P151" s="277">
        <v>1.2082618761634825</v>
      </c>
      <c r="Q151" s="277">
        <v>1.1146274566453593</v>
      </c>
      <c r="R151" s="277">
        <v>1.0879371092533674</v>
      </c>
      <c r="S151" s="277">
        <v>0.91317470054543382</v>
      </c>
      <c r="T151" s="277">
        <v>1.5243103047744773</v>
      </c>
      <c r="U151" s="277">
        <v>0.83903153120161755</v>
      </c>
      <c r="V151" s="277">
        <v>3.7034990219755319</v>
      </c>
      <c r="W151" s="277">
        <v>2.0680087161584071</v>
      </c>
      <c r="X151" s="277">
        <v>0.61869472934367109</v>
      </c>
      <c r="Y151" s="277">
        <v>0.67641071908696149</v>
      </c>
      <c r="Z151" s="277">
        <v>0.33099624097563185</v>
      </c>
      <c r="AA151" s="277">
        <v>0.18391874618645254</v>
      </c>
      <c r="AB151" s="277">
        <v>0.14715093121130496</v>
      </c>
      <c r="AC151" s="277">
        <v>0.18240879962360151</v>
      </c>
      <c r="AD151" s="277">
        <v>0.17660611921075048</v>
      </c>
      <c r="AE151" s="277">
        <v>0.14798964917401142</v>
      </c>
      <c r="AF151" s="277">
        <v>0.52123294242937446</v>
      </c>
      <c r="AG151" s="277">
        <v>0.17301058836318023</v>
      </c>
      <c r="AH151" s="277">
        <v>0.13476251665867128</v>
      </c>
      <c r="AI151" s="277">
        <v>0.37743151482376969</v>
      </c>
      <c r="AJ151" s="277">
        <v>0.12818124506996811</v>
      </c>
      <c r="AK151" s="277">
        <v>0.1099811393087694</v>
      </c>
      <c r="AL151" s="277">
        <v>4.6330658167157091E-2</v>
      </c>
      <c r="AM151" s="277">
        <v>8.6838994037258976E-2</v>
      </c>
      <c r="AN151" s="277">
        <v>0.17018825289816367</v>
      </c>
      <c r="AO151" s="277">
        <v>0.22320557638670935</v>
      </c>
      <c r="AP151" s="277">
        <v>0.26695352929328209</v>
      </c>
      <c r="AQ151" s="277">
        <v>0.31711898357096835</v>
      </c>
      <c r="AR151" s="277">
        <v>0.44917601614761116</v>
      </c>
      <c r="AS151" s="277">
        <v>0.34107692069674156</v>
      </c>
    </row>
    <row r="152" spans="1:45" ht="15">
      <c r="A152" s="279" t="s">
        <v>314</v>
      </c>
      <c r="B152" s="277">
        <v>0.30068043863296506</v>
      </c>
      <c r="C152" s="277">
        <v>0.24966754074096681</v>
      </c>
      <c r="D152" s="277">
        <v>0.20114193225860594</v>
      </c>
      <c r="E152" s="277">
        <v>0.14285488609313968</v>
      </c>
      <c r="F152" s="277">
        <v>0.12004691150665282</v>
      </c>
      <c r="G152" s="277">
        <v>9.1372688312530523E-2</v>
      </c>
      <c r="H152" s="277">
        <v>9.4563927555084221E-2</v>
      </c>
      <c r="I152" s="277">
        <v>5.6269056644439694E-2</v>
      </c>
      <c r="J152" s="277">
        <v>5.7207656421661375E-2</v>
      </c>
      <c r="K152" s="277">
        <v>7.701211172103882E-2</v>
      </c>
      <c r="L152" s="277">
        <v>0.22024243772506719</v>
      </c>
      <c r="M152" s="277">
        <v>0.20043798242568969</v>
      </c>
      <c r="N152" s="277">
        <v>0.15726239267349243</v>
      </c>
      <c r="O152" s="277">
        <v>7.687132175445556E-2</v>
      </c>
      <c r="P152" s="277">
        <v>0.10047710615158081</v>
      </c>
      <c r="Q152" s="277">
        <v>0.1402420447303761</v>
      </c>
      <c r="R152" s="277">
        <v>0.21899077357695218</v>
      </c>
      <c r="S152" s="277">
        <v>0.32883719958104718</v>
      </c>
      <c r="T152" s="277">
        <v>0.3921982730056392</v>
      </c>
      <c r="U152" s="277">
        <v>0.42710305062439757</v>
      </c>
      <c r="V152" s="277">
        <v>1.1071749653915384</v>
      </c>
      <c r="W152" s="277">
        <v>0.77374538506723955</v>
      </c>
      <c r="X152" s="277">
        <v>0.45011206066592546</v>
      </c>
      <c r="Y152" s="277">
        <v>0.46549756819307653</v>
      </c>
      <c r="Z152" s="277">
        <v>0.24661031742848144</v>
      </c>
      <c r="AA152" s="277">
        <v>0.11970813319596975</v>
      </c>
      <c r="AB152" s="277">
        <v>9.1143762213482776E-2</v>
      </c>
      <c r="AC152" s="277">
        <v>0.1244735860170765</v>
      </c>
      <c r="AD152" s="277">
        <v>0.11505310892454247</v>
      </c>
      <c r="AE152" s="277">
        <v>0.10547049158873212</v>
      </c>
      <c r="AF152" s="277">
        <v>0.12840807798033985</v>
      </c>
      <c r="AG152" s="277">
        <v>0.13873737682688453</v>
      </c>
      <c r="AH152" s="277">
        <v>8.6790329773945532E-2</v>
      </c>
      <c r="AI152" s="277">
        <v>0.31248627709626764</v>
      </c>
      <c r="AJ152" s="277">
        <v>6.6390898649353935E-2</v>
      </c>
      <c r="AK152" s="277">
        <v>6.1207626073995582E-2</v>
      </c>
      <c r="AL152" s="277">
        <v>3.0864577957659602E-2</v>
      </c>
      <c r="AM152" s="277">
        <v>5.9836842159566479E-2</v>
      </c>
      <c r="AN152" s="277">
        <v>0.13325212651701529</v>
      </c>
      <c r="AO152" s="277">
        <v>0.19398931078820869</v>
      </c>
      <c r="AP152" s="277">
        <v>0.24545662749738256</v>
      </c>
      <c r="AQ152" s="277">
        <v>0.29191156840735766</v>
      </c>
      <c r="AR152" s="277">
        <v>0.39772448531993498</v>
      </c>
      <c r="AS152" s="277">
        <v>0.30201122693485988</v>
      </c>
    </row>
    <row r="153" spans="1:45" ht="15">
      <c r="A153" s="279" t="s">
        <v>315</v>
      </c>
      <c r="B153" s="277">
        <v>2.8020466059112543</v>
      </c>
      <c r="C153" s="277">
        <v>3.002132119216919</v>
      </c>
      <c r="D153" s="277">
        <v>2.9422480351638791</v>
      </c>
      <c r="E153" s="277">
        <v>3.0445087208557124</v>
      </c>
      <c r="F153" s="277">
        <v>3.4938517061614989</v>
      </c>
      <c r="G153" s="277">
        <v>3.101655786094665</v>
      </c>
      <c r="H153" s="277">
        <v>3.2998065102386476</v>
      </c>
      <c r="I153" s="277">
        <v>3.0131745744323726</v>
      </c>
      <c r="J153" s="277">
        <v>3.3623332331466673</v>
      </c>
      <c r="K153" s="277">
        <v>3.0450278106307982</v>
      </c>
      <c r="L153" s="277">
        <v>2.7474949895477296</v>
      </c>
      <c r="M153" s="277">
        <v>2.3848871866607664</v>
      </c>
      <c r="N153" s="277">
        <v>2.0092077594375608</v>
      </c>
      <c r="O153" s="277">
        <v>1.2990929471206665</v>
      </c>
      <c r="P153" s="277">
        <v>1.1077847700119017</v>
      </c>
      <c r="Q153" s="277">
        <v>0.97438541191498329</v>
      </c>
      <c r="R153" s="277">
        <v>0.86894633567641522</v>
      </c>
      <c r="S153" s="277">
        <v>0.58433750096438664</v>
      </c>
      <c r="T153" s="277">
        <v>1.1321120317688382</v>
      </c>
      <c r="U153" s="277">
        <v>0.41192848057721987</v>
      </c>
      <c r="V153" s="277">
        <v>2.5963240565839936</v>
      </c>
      <c r="W153" s="277">
        <v>1.2942633310911678</v>
      </c>
      <c r="X153" s="277">
        <v>0.16858266867774563</v>
      </c>
      <c r="Y153" s="277">
        <v>0.21091315089388496</v>
      </c>
      <c r="Z153" s="277">
        <v>8.4385923547150382E-2</v>
      </c>
      <c r="AA153" s="277">
        <v>6.4210612990482779E-2</v>
      </c>
      <c r="AB153" s="277">
        <v>5.6007168997822189E-2</v>
      </c>
      <c r="AC153" s="277">
        <v>5.793521360652501E-2</v>
      </c>
      <c r="AD153" s="277">
        <v>6.1553010286207993E-2</v>
      </c>
      <c r="AE153" s="277">
        <v>4.2519157585279306E-2</v>
      </c>
      <c r="AF153" s="277">
        <v>0.39282486444903453</v>
      </c>
      <c r="AG153" s="277">
        <v>3.4273211536295686E-2</v>
      </c>
      <c r="AH153" s="277">
        <v>4.7972186884725772E-2</v>
      </c>
      <c r="AI153" s="277">
        <v>6.4945237727502006E-2</v>
      </c>
      <c r="AJ153" s="277">
        <v>6.1790346420614164E-2</v>
      </c>
      <c r="AK153" s="277">
        <v>4.8773513234773816E-2</v>
      </c>
      <c r="AL153" s="277">
        <v>1.5466080209497489E-2</v>
      </c>
      <c r="AM153" s="277">
        <v>2.7002151877692504E-2</v>
      </c>
      <c r="AN153" s="277">
        <v>3.6936126381148376E-2</v>
      </c>
      <c r="AO153" s="277">
        <v>2.921626559850066E-2</v>
      </c>
      <c r="AP153" s="277">
        <v>2.1496901795899526E-2</v>
      </c>
      <c r="AQ153" s="277">
        <v>2.5207415163610705E-2</v>
      </c>
      <c r="AR153" s="277">
        <v>5.1451530827676124E-2</v>
      </c>
      <c r="AS153" s="277">
        <v>3.9065693761881654E-2</v>
      </c>
    </row>
    <row r="154" spans="1:45">
      <c r="A154" s="278" t="s">
        <v>161</v>
      </c>
      <c r="B154" s="277">
        <v>7.4710784104751573</v>
      </c>
      <c r="C154" s="277">
        <v>7.5542485350692736</v>
      </c>
      <c r="D154" s="277">
        <v>7.312448960727691</v>
      </c>
      <c r="E154" s="277">
        <v>7.5836668240730294</v>
      </c>
      <c r="F154" s="277">
        <v>7.688879743473052</v>
      </c>
      <c r="G154" s="277">
        <v>6.0173959235916135</v>
      </c>
      <c r="H154" s="277">
        <v>9.6768851304740888</v>
      </c>
      <c r="I154" s="277">
        <v>6.2863928843696595</v>
      </c>
      <c r="J154" s="277">
        <v>7.4136165238204947</v>
      </c>
      <c r="K154" s="277">
        <v>6.9122826095306396</v>
      </c>
      <c r="L154" s="277">
        <v>6.318084429682159</v>
      </c>
      <c r="M154" s="277">
        <v>5.2907368200920102</v>
      </c>
      <c r="N154" s="277">
        <v>5.4776879750946037</v>
      </c>
      <c r="O154" s="277">
        <v>3.8570625064491271</v>
      </c>
      <c r="P154" s="277">
        <v>3.8037874433372494</v>
      </c>
      <c r="Q154" s="277">
        <v>3.2758050531534022</v>
      </c>
      <c r="R154" s="277">
        <v>4.9209692110423253</v>
      </c>
      <c r="S154" s="277">
        <v>5.2038286717488624</v>
      </c>
      <c r="T154" s="277">
        <v>5.634103113193758</v>
      </c>
      <c r="U154" s="277">
        <v>3.1681570627821665</v>
      </c>
      <c r="V154" s="277">
        <v>3.8311815842487755</v>
      </c>
      <c r="W154" s="277">
        <v>4.021325479431523</v>
      </c>
      <c r="X154" s="277">
        <v>3.6366403118236241</v>
      </c>
      <c r="Y154" s="277">
        <v>3.5029124389757653</v>
      </c>
      <c r="Z154" s="277">
        <v>3.9665868886513991</v>
      </c>
      <c r="AA154" s="277">
        <v>3.8456927009390025</v>
      </c>
      <c r="AB154" s="277">
        <v>3.8682617368677388</v>
      </c>
      <c r="AC154" s="277">
        <v>3.1044694913980417</v>
      </c>
      <c r="AD154" s="277">
        <v>2.8111346401155113</v>
      </c>
      <c r="AE154" s="277">
        <v>3.3188333371848135</v>
      </c>
      <c r="AF154" s="277">
        <v>4.5111157483727435</v>
      </c>
      <c r="AG154" s="277">
        <v>3.9151992759620535</v>
      </c>
      <c r="AH154" s="277">
        <v>3.2514940222272868</v>
      </c>
      <c r="AI154" s="277">
        <v>3.2055793461818234</v>
      </c>
      <c r="AJ154" s="277">
        <v>3.597789704421265</v>
      </c>
      <c r="AK154" s="277">
        <v>2.7687831796018734</v>
      </c>
      <c r="AL154" s="277">
        <v>4.4195019176064214</v>
      </c>
      <c r="AM154" s="277">
        <v>5.0037285367461966</v>
      </c>
      <c r="AN154" s="277">
        <v>4.0390315468801763</v>
      </c>
      <c r="AO154" s="277">
        <v>3.715849135228829</v>
      </c>
      <c r="AP154" s="277">
        <v>4.4580156233340249</v>
      </c>
      <c r="AQ154" s="277">
        <v>4.6206028817332854</v>
      </c>
      <c r="AR154" s="277">
        <v>4.8194136746206695</v>
      </c>
      <c r="AS154" s="277">
        <v>3.732291474152774</v>
      </c>
    </row>
    <row r="155" spans="1:45">
      <c r="A155" s="278" t="s">
        <v>162</v>
      </c>
      <c r="B155" s="277">
        <v>4.1985324670867916</v>
      </c>
      <c r="C155" s="277">
        <v>3.4180587389984129</v>
      </c>
      <c r="D155" s="277">
        <v>3.5261600285797119</v>
      </c>
      <c r="E155" s="277">
        <v>3.2121870159111019</v>
      </c>
      <c r="F155" s="277">
        <v>2.0416415177154539</v>
      </c>
      <c r="G155" s="277">
        <v>0.96995159485244753</v>
      </c>
      <c r="H155" s="277">
        <v>1.3802096881622314</v>
      </c>
      <c r="I155" s="277">
        <v>1.3408719177421569</v>
      </c>
      <c r="J155" s="277">
        <v>1.5167802442855836</v>
      </c>
      <c r="K155" s="277">
        <v>0.94310429663848871</v>
      </c>
      <c r="L155" s="277">
        <v>0.66535691471481317</v>
      </c>
      <c r="M155" s="277">
        <v>0.90943212780761717</v>
      </c>
      <c r="N155" s="277">
        <v>0.53431141671752924</v>
      </c>
      <c r="O155" s="277">
        <v>0.25712735292053224</v>
      </c>
      <c r="P155" s="277">
        <v>0.43382461872482292</v>
      </c>
      <c r="Q155" s="277">
        <v>0.71968023389053348</v>
      </c>
      <c r="R155" s="277">
        <v>0.92990149586982496</v>
      </c>
      <c r="S155" s="277">
        <v>0.81102877688916586</v>
      </c>
      <c r="T155" s="277">
        <v>1.8865154651733755</v>
      </c>
      <c r="U155" s="277">
        <v>0.17058346867177906</v>
      </c>
      <c r="V155" s="277">
        <v>0.19975900264270854</v>
      </c>
      <c r="W155" s="277">
        <v>0.19440039751865237</v>
      </c>
      <c r="X155" s="277">
        <v>0.32303076652457707</v>
      </c>
      <c r="Y155" s="277">
        <v>9.1664572643623071E-2</v>
      </c>
      <c r="Z155" s="277">
        <v>0.19070092183140702</v>
      </c>
      <c r="AA155" s="277">
        <v>0.27294813975932408</v>
      </c>
      <c r="AB155" s="277">
        <v>0.4320517463537788</v>
      </c>
      <c r="AC155" s="277">
        <v>0.42111141325659684</v>
      </c>
      <c r="AD155" s="277">
        <v>0.39984864207768733</v>
      </c>
      <c r="AE155" s="277">
        <v>1.1247138668770176</v>
      </c>
      <c r="AF155" s="277">
        <v>0.58570235907476353</v>
      </c>
      <c r="AG155" s="277">
        <v>1.1105830596372008</v>
      </c>
      <c r="AH155" s="277">
        <v>0.25555532929377783</v>
      </c>
      <c r="AI155" s="277">
        <v>0.31187712843548399</v>
      </c>
      <c r="AJ155" s="277">
        <v>0.26900803132095363</v>
      </c>
      <c r="AK155" s="277">
        <v>4.9238436457258311E-2</v>
      </c>
      <c r="AL155" s="277">
        <v>8.7739084369144613E-2</v>
      </c>
      <c r="AM155" s="277">
        <v>4.7793505528475624E-2</v>
      </c>
      <c r="AN155" s="277">
        <v>1.1235965751845586E-2</v>
      </c>
      <c r="AO155" s="277">
        <v>2.1415263644874959E-2</v>
      </c>
      <c r="AP155" s="277">
        <v>4.6985029596136119E-3</v>
      </c>
      <c r="AQ155" s="277">
        <v>8.9962931253467528E-3</v>
      </c>
      <c r="AR155" s="277">
        <v>4.1889532266486111E-2</v>
      </c>
      <c r="AS155" s="277">
        <v>3.3142967670873824E-2</v>
      </c>
    </row>
    <row r="156" spans="1:45">
      <c r="A156" s="278" t="s">
        <v>95</v>
      </c>
      <c r="B156" s="277">
        <v>0</v>
      </c>
      <c r="C156" s="277">
        <v>0</v>
      </c>
      <c r="D156" s="277">
        <v>0</v>
      </c>
      <c r="E156" s="277">
        <v>0</v>
      </c>
      <c r="F156" s="277">
        <v>0</v>
      </c>
      <c r="G156" s="277">
        <v>0</v>
      </c>
      <c r="H156" s="277">
        <v>0</v>
      </c>
      <c r="I156" s="277">
        <v>0</v>
      </c>
      <c r="J156" s="277">
        <v>0</v>
      </c>
      <c r="K156" s="277">
        <v>0</v>
      </c>
      <c r="L156" s="277">
        <v>9.053213155197154E-2</v>
      </c>
      <c r="M156" s="277">
        <v>0.18444750704998161</v>
      </c>
      <c r="N156" s="277">
        <v>0.24000355352706582</v>
      </c>
      <c r="O156" s="277">
        <v>0.26331773201310477</v>
      </c>
      <c r="P156" s="277">
        <v>0.3016635273211552</v>
      </c>
      <c r="Q156" s="277">
        <v>0.31187670839794651</v>
      </c>
      <c r="R156" s="277">
        <v>0.34185700602559388</v>
      </c>
      <c r="S156" s="277">
        <v>0.41092927162485188</v>
      </c>
      <c r="T156" s="277">
        <v>0.41199796250848914</v>
      </c>
      <c r="U156" s="277">
        <v>0.43408627715390746</v>
      </c>
      <c r="V156" s="277">
        <v>0.47913844408459422</v>
      </c>
      <c r="W156" s="277">
        <v>0.43192463314158003</v>
      </c>
      <c r="X156" s="277">
        <v>0.42469665214393426</v>
      </c>
      <c r="Y156" s="277">
        <v>0.34647580764253555</v>
      </c>
      <c r="Z156" s="277">
        <v>0.35611213602847158</v>
      </c>
      <c r="AA156" s="277">
        <v>0.39112805303709391</v>
      </c>
      <c r="AB156" s="277">
        <v>0.5382796992030946</v>
      </c>
      <c r="AC156" s="277">
        <v>0.77970355358133647</v>
      </c>
      <c r="AD156" s="277">
        <v>0.88753380228551804</v>
      </c>
      <c r="AE156" s="277">
        <v>0.97749474870342301</v>
      </c>
      <c r="AF156" s="277">
        <v>1.1120868908496826</v>
      </c>
      <c r="AG156" s="277">
        <v>1.1595296788078666</v>
      </c>
      <c r="AH156" s="277">
        <v>1.2160029998944737</v>
      </c>
      <c r="AI156" s="277">
        <v>1.3458599840312115</v>
      </c>
      <c r="AJ156" s="277">
        <v>1.2886959850944293</v>
      </c>
      <c r="AK156" s="277">
        <v>1.1646179003924668</v>
      </c>
      <c r="AL156" s="277">
        <v>1.0645939243351392</v>
      </c>
      <c r="AM156" s="277">
        <v>1.0769389735159844</v>
      </c>
      <c r="AN156" s="277">
        <v>1.1869475522888795</v>
      </c>
      <c r="AO156" s="277">
        <v>1.154705462909408</v>
      </c>
      <c r="AP156" s="277">
        <v>1.1844209944444786</v>
      </c>
      <c r="AQ156" s="277">
        <v>1.3198416835580276</v>
      </c>
      <c r="AR156" s="277">
        <v>1.4823900706641544</v>
      </c>
      <c r="AS156" s="277">
        <v>1.2398881421760237</v>
      </c>
    </row>
    <row r="157" spans="1:45">
      <c r="A157" s="287"/>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77"/>
      <c r="AS157" s="288"/>
    </row>
    <row r="158" spans="1:45">
      <c r="A158" s="286" t="s">
        <v>208</v>
      </c>
      <c r="B158" s="285">
        <v>2.3333469570915222</v>
      </c>
      <c r="C158" s="285">
        <v>1.9458658695724487</v>
      </c>
      <c r="D158" s="285">
        <v>1.6583116393768311</v>
      </c>
      <c r="E158" s="285">
        <v>1.6405112443168639</v>
      </c>
      <c r="F158" s="285">
        <v>1.2089676893440244</v>
      </c>
      <c r="G158" s="285">
        <v>0.85815283846130364</v>
      </c>
      <c r="H158" s="285">
        <v>0.59426457028732282</v>
      </c>
      <c r="I158" s="285">
        <v>0.48309867489471425</v>
      </c>
      <c r="J158" s="285">
        <v>0.4436715007240295</v>
      </c>
      <c r="K158" s="285">
        <v>0.43209028351821899</v>
      </c>
      <c r="L158" s="285">
        <v>1.6541367687627395</v>
      </c>
      <c r="M158" s="285">
        <v>2.5887999899504575</v>
      </c>
      <c r="N158" s="285">
        <v>2.9074799840709482</v>
      </c>
      <c r="O158" s="285">
        <v>2.8294358159141799</v>
      </c>
      <c r="P158" s="285">
        <v>2.8638141549789768</v>
      </c>
      <c r="Q158" s="285">
        <v>2.7364691118361342</v>
      </c>
      <c r="R158" s="285">
        <v>2.7469309868627128</v>
      </c>
      <c r="S158" s="285">
        <v>3.0460621243873103</v>
      </c>
      <c r="T158" s="285">
        <v>2.976135512619376</v>
      </c>
      <c r="U158" s="285">
        <v>2.9461198260096464</v>
      </c>
      <c r="V158" s="285">
        <v>3.026151895047259</v>
      </c>
      <c r="W158" s="285">
        <v>2.6410807555110463</v>
      </c>
      <c r="X158" s="285">
        <v>2.4137512671196428</v>
      </c>
      <c r="Y158" s="285">
        <v>1.9703667085406997</v>
      </c>
      <c r="Z158" s="285">
        <v>2.0445266615951732</v>
      </c>
      <c r="AA158" s="285">
        <v>2.3495952568271234</v>
      </c>
      <c r="AB158" s="285">
        <v>2.5970047343830185</v>
      </c>
      <c r="AC158" s="285">
        <v>3.1166929444653571</v>
      </c>
      <c r="AD158" s="285">
        <v>3.5831086165465784</v>
      </c>
      <c r="AE158" s="285">
        <v>3.5276707423158875</v>
      </c>
      <c r="AF158" s="285">
        <v>3.9855763160895945</v>
      </c>
      <c r="AG158" s="285">
        <v>4.018626566798738</v>
      </c>
      <c r="AH158" s="285">
        <v>4.3544721706595766</v>
      </c>
      <c r="AI158" s="285">
        <v>4.5136101219294433</v>
      </c>
      <c r="AJ158" s="285">
        <v>3.8320885812229499</v>
      </c>
      <c r="AK158" s="285">
        <v>3.5227874508920576</v>
      </c>
      <c r="AL158" s="285">
        <v>3.0343401440507614</v>
      </c>
      <c r="AM158" s="285">
        <v>3.0785593733988432</v>
      </c>
      <c r="AN158" s="285">
        <v>3.2053486262037336</v>
      </c>
      <c r="AO158" s="285">
        <v>3.2063020230972059</v>
      </c>
      <c r="AP158" s="285">
        <v>2.9561683269456225</v>
      </c>
      <c r="AQ158" s="285">
        <v>3.1291157628300192</v>
      </c>
      <c r="AR158" s="285">
        <v>3.3810802861596976</v>
      </c>
      <c r="AS158" s="285">
        <v>2.7563445997592768</v>
      </c>
    </row>
    <row r="159" spans="1:45">
      <c r="A159" s="278" t="s">
        <v>160</v>
      </c>
      <c r="B159" s="277">
        <v>3.2095037555694581E-2</v>
      </c>
      <c r="C159" s="277">
        <v>0</v>
      </c>
      <c r="D159" s="277">
        <v>2.9200589370727537E-3</v>
      </c>
      <c r="E159" s="277">
        <v>1.2393545246124267E-2</v>
      </c>
      <c r="F159" s="277">
        <v>1.7156873283386234E-2</v>
      </c>
      <c r="G159" s="277">
        <v>6.9481200942993163E-2</v>
      </c>
      <c r="H159" s="277">
        <v>3.3113066158294679E-2</v>
      </c>
      <c r="I159" s="277">
        <v>2.6694448966979981E-2</v>
      </c>
      <c r="J159" s="277">
        <v>7.9684376163482673E-2</v>
      </c>
      <c r="K159" s="277">
        <v>0.10331459634780882</v>
      </c>
      <c r="L159" s="277">
        <v>9.127023195266723E-2</v>
      </c>
      <c r="M159" s="277">
        <v>7.3680589141845693E-2</v>
      </c>
      <c r="N159" s="277">
        <v>2.7483939075469966E-2</v>
      </c>
      <c r="O159" s="277">
        <v>2.8007188701629639E-2</v>
      </c>
      <c r="P159" s="277">
        <v>2.471012990951538E-2</v>
      </c>
      <c r="Q159" s="277">
        <v>1.4199504013061524E-2</v>
      </c>
      <c r="R159" s="277">
        <v>1.1903876463550398E-2</v>
      </c>
      <c r="S159" s="277">
        <v>1.1274346104005678E-2</v>
      </c>
      <c r="T159" s="277">
        <v>5.4761021124737366E-2</v>
      </c>
      <c r="U159" s="277">
        <v>5.0301217520632741E-2</v>
      </c>
      <c r="V159" s="277">
        <v>3.4670373874525109E-2</v>
      </c>
      <c r="W159" s="277">
        <v>2.3357470358110692E-2</v>
      </c>
      <c r="X159" s="277">
        <v>1.006798877548986E-2</v>
      </c>
      <c r="Y159" s="277">
        <v>5.1377777297121185E-3</v>
      </c>
      <c r="Z159" s="277">
        <v>1.1714175285141794E-2</v>
      </c>
      <c r="AA159" s="277">
        <v>2.6242944662295872E-2</v>
      </c>
      <c r="AB159" s="277">
        <v>1.2320191874528269E-2</v>
      </c>
      <c r="AC159" s="277">
        <v>3.9137677351379421E-3</v>
      </c>
      <c r="AD159" s="277">
        <v>3.8675107454543118E-3</v>
      </c>
      <c r="AE159" s="277">
        <v>3.3449224825859471E-3</v>
      </c>
      <c r="AF159" s="277">
        <v>2.4491211515295574E-3</v>
      </c>
      <c r="AG159" s="277">
        <v>2.3549371081935402E-3</v>
      </c>
      <c r="AH159" s="277">
        <v>2.1190056082324013E-3</v>
      </c>
      <c r="AI159" s="277">
        <v>2.025145357178351E-3</v>
      </c>
      <c r="AJ159" s="277">
        <v>1.6941007728717775E-3</v>
      </c>
      <c r="AK159" s="277">
        <v>0</v>
      </c>
      <c r="AL159" s="277">
        <v>3.6962802854436191E-2</v>
      </c>
      <c r="AM159" s="277">
        <v>2.4275724258227705E-5</v>
      </c>
      <c r="AN159" s="277">
        <v>0</v>
      </c>
      <c r="AO159" s="277">
        <v>0</v>
      </c>
      <c r="AP159" s="277">
        <v>0</v>
      </c>
      <c r="AQ159" s="277">
        <v>0</v>
      </c>
      <c r="AR159" s="277">
        <v>4.4159716979869999E-2</v>
      </c>
      <c r="AS159" s="277">
        <v>3.3118762016583328E-2</v>
      </c>
    </row>
    <row r="160" spans="1:45" ht="15">
      <c r="A160" s="279" t="s">
        <v>314</v>
      </c>
      <c r="B160" s="277">
        <v>7.4618682289123543E-3</v>
      </c>
      <c r="C160" s="277">
        <v>0</v>
      </c>
      <c r="D160" s="277">
        <v>1.0324597549438478E-3</v>
      </c>
      <c r="E160" s="277">
        <v>3.1443092536926269E-3</v>
      </c>
      <c r="F160" s="277">
        <v>3.660539131164551E-3</v>
      </c>
      <c r="G160" s="277">
        <v>5.3500187301635744E-3</v>
      </c>
      <c r="H160" s="277">
        <v>2.5811493873596197E-3</v>
      </c>
      <c r="I160" s="277">
        <v>2.7219393539428711E-3</v>
      </c>
      <c r="J160" s="277">
        <v>3.5197491645812991E-3</v>
      </c>
      <c r="K160" s="277">
        <v>5.6785286521911626E-3</v>
      </c>
      <c r="L160" s="277">
        <v>7.6495881843566902E-3</v>
      </c>
      <c r="M160" s="277">
        <v>5.4438787078857423E-3</v>
      </c>
      <c r="N160" s="277">
        <v>5.0215088081359861E-3</v>
      </c>
      <c r="O160" s="277">
        <v>4.2706289863586426E-3</v>
      </c>
      <c r="P160" s="277">
        <v>3.1443092536926269E-3</v>
      </c>
      <c r="Q160" s="277">
        <v>8.4473979949951168E-4</v>
      </c>
      <c r="R160" s="277">
        <v>1.2276987681524801E-3</v>
      </c>
      <c r="S160" s="277">
        <v>1.6982673544396799E-3</v>
      </c>
      <c r="T160" s="277">
        <v>1.3905035709123168E-2</v>
      </c>
      <c r="U160" s="277">
        <v>1.2444450115169947E-2</v>
      </c>
      <c r="V160" s="277">
        <v>1.2060883447417761E-2</v>
      </c>
      <c r="W160" s="277">
        <v>8.2015880506403193E-3</v>
      </c>
      <c r="X160" s="277">
        <v>5.9864138350266584E-3</v>
      </c>
      <c r="Y160" s="277">
        <v>4.3869503604218284E-3</v>
      </c>
      <c r="Z160" s="277">
        <v>8.0101176103445706E-3</v>
      </c>
      <c r="AA160" s="277">
        <v>1.4232451708712861E-2</v>
      </c>
      <c r="AB160" s="277">
        <v>6.5503090626637377E-3</v>
      </c>
      <c r="AC160" s="277">
        <v>3.9137677351379421E-3</v>
      </c>
      <c r="AD160" s="277">
        <v>3.8675107454543118E-3</v>
      </c>
      <c r="AE160" s="277">
        <v>3.3449224825859471E-3</v>
      </c>
      <c r="AF160" s="277">
        <v>2.4491211515295574E-3</v>
      </c>
      <c r="AG160" s="277">
        <v>2.3549371081935402E-3</v>
      </c>
      <c r="AH160" s="277">
        <v>2.1190056082324013E-3</v>
      </c>
      <c r="AI160" s="277">
        <v>2.025145357178351E-3</v>
      </c>
      <c r="AJ160" s="277">
        <v>1.6941007728717775E-3</v>
      </c>
      <c r="AK160" s="277">
        <v>0</v>
      </c>
      <c r="AL160" s="277">
        <v>2.8186216788575903E-2</v>
      </c>
      <c r="AM160" s="277">
        <v>2.4275724258227705E-5</v>
      </c>
      <c r="AN160" s="277">
        <v>0</v>
      </c>
      <c r="AO160" s="277">
        <v>0</v>
      </c>
      <c r="AP160" s="277">
        <v>0</v>
      </c>
      <c r="AQ160" s="277">
        <v>0</v>
      </c>
      <c r="AR160" s="277">
        <v>3.7447066227532133E-2</v>
      </c>
      <c r="AS160" s="277">
        <v>2.8084429870196201E-2</v>
      </c>
    </row>
    <row r="161" spans="1:45" ht="15">
      <c r="A161" s="279" t="s">
        <v>315</v>
      </c>
      <c r="B161" s="277">
        <v>2.4633169326782223E-2</v>
      </c>
      <c r="C161" s="277">
        <v>0</v>
      </c>
      <c r="D161" s="277">
        <v>1.8875991821289059E-3</v>
      </c>
      <c r="E161" s="277">
        <v>9.2492359924316401E-3</v>
      </c>
      <c r="F161" s="277">
        <v>1.3496334152221678E-2</v>
      </c>
      <c r="G161" s="277">
        <v>6.4131182212829582E-2</v>
      </c>
      <c r="H161" s="277">
        <v>3.0531916770935058E-2</v>
      </c>
      <c r="I161" s="277">
        <v>2.397250961303711E-2</v>
      </c>
      <c r="J161" s="277">
        <v>7.6164626998901364E-2</v>
      </c>
      <c r="K161" s="277">
        <v>9.7636067695617668E-2</v>
      </c>
      <c r="L161" s="277">
        <v>8.3620643768310521E-2</v>
      </c>
      <c r="M161" s="277">
        <v>6.8236710433959957E-2</v>
      </c>
      <c r="N161" s="277">
        <v>2.246243026733398E-2</v>
      </c>
      <c r="O161" s="277">
        <v>2.3736559715270996E-2</v>
      </c>
      <c r="P161" s="277">
        <v>2.1565820655822753E-2</v>
      </c>
      <c r="Q161" s="277">
        <v>1.3354764213562013E-2</v>
      </c>
      <c r="R161" s="277">
        <v>1.067617769539792E-2</v>
      </c>
      <c r="S161" s="277">
        <v>9.5760787495659978E-3</v>
      </c>
      <c r="T161" s="277">
        <v>4.08559854156142E-2</v>
      </c>
      <c r="U161" s="277">
        <v>3.7856767405462788E-2</v>
      </c>
      <c r="V161" s="277">
        <v>2.2609490427107352E-2</v>
      </c>
      <c r="W161" s="277">
        <v>1.5155882307470375E-2</v>
      </c>
      <c r="X161" s="277">
        <v>4.0815749404632005E-3</v>
      </c>
      <c r="Y161" s="277">
        <v>7.5082736929029065E-4</v>
      </c>
      <c r="Z161" s="277">
        <v>3.7040576747972239E-3</v>
      </c>
      <c r="AA161" s="277">
        <v>1.2010492953583009E-2</v>
      </c>
      <c r="AB161" s="277">
        <v>5.7698828118645309E-3</v>
      </c>
      <c r="AC161" s="277">
        <v>0</v>
      </c>
      <c r="AD161" s="277">
        <v>0</v>
      </c>
      <c r="AE161" s="277">
        <v>0</v>
      </c>
      <c r="AF161" s="277">
        <v>0</v>
      </c>
      <c r="AG161" s="277">
        <v>0</v>
      </c>
      <c r="AH161" s="277">
        <v>0</v>
      </c>
      <c r="AI161" s="277">
        <v>0</v>
      </c>
      <c r="AJ161" s="277">
        <v>0</v>
      </c>
      <c r="AK161" s="277">
        <v>0</v>
      </c>
      <c r="AL161" s="277">
        <v>8.7765860658602889E-3</v>
      </c>
      <c r="AM161" s="277">
        <v>0</v>
      </c>
      <c r="AN161" s="277">
        <v>0</v>
      </c>
      <c r="AO161" s="277">
        <v>0</v>
      </c>
      <c r="AP161" s="277">
        <v>0</v>
      </c>
      <c r="AQ161" s="277">
        <v>0</v>
      </c>
      <c r="AR161" s="277">
        <v>6.7126507523378688E-3</v>
      </c>
      <c r="AS161" s="277">
        <v>5.0343321463871245E-3</v>
      </c>
    </row>
    <row r="162" spans="1:45">
      <c r="A162" s="278" t="s">
        <v>161</v>
      </c>
      <c r="B162" s="277">
        <v>2.300362720088196</v>
      </c>
      <c r="C162" s="277">
        <v>1.9458658695724487</v>
      </c>
      <c r="D162" s="277">
        <v>1.6553915804397583</v>
      </c>
      <c r="E162" s="277">
        <v>1.5785175964706419</v>
      </c>
      <c r="F162" s="277">
        <v>1.1918108160606382</v>
      </c>
      <c r="G162" s="277">
        <v>0.78867163751831049</v>
      </c>
      <c r="H162" s="277">
        <v>0.56115150412902814</v>
      </c>
      <c r="I162" s="277">
        <v>0.45578698623504627</v>
      </c>
      <c r="J162" s="277">
        <v>0.36398712456054683</v>
      </c>
      <c r="K162" s="277">
        <v>0.32877568717041017</v>
      </c>
      <c r="L162" s="277">
        <v>0.26724047661514277</v>
      </c>
      <c r="M162" s="277">
        <v>0.19858999131011962</v>
      </c>
      <c r="N162" s="277">
        <v>0.20857414640655517</v>
      </c>
      <c r="O162" s="277">
        <v>0.16691640849685668</v>
      </c>
      <c r="P162" s="277">
        <v>0.1073330456436157</v>
      </c>
      <c r="Q162" s="277">
        <v>0.15140993452081852</v>
      </c>
      <c r="R162" s="277">
        <v>0.15020476682758993</v>
      </c>
      <c r="S162" s="277">
        <v>0.1663593542483475</v>
      </c>
      <c r="T162" s="277">
        <v>0.25532198687451446</v>
      </c>
      <c r="U162" s="277">
        <v>0.28148319829792995</v>
      </c>
      <c r="V162" s="277">
        <v>0.29605183060306339</v>
      </c>
      <c r="W162" s="277">
        <v>0.30383241230980029</v>
      </c>
      <c r="X162" s="277">
        <v>0.30046047030198275</v>
      </c>
      <c r="Y162" s="277">
        <v>0.34820223818284979</v>
      </c>
      <c r="Z162" s="277">
        <v>0.39773272236043838</v>
      </c>
      <c r="AA162" s="277">
        <v>0.44725258888236746</v>
      </c>
      <c r="AB162" s="277">
        <v>0.42189281858174776</v>
      </c>
      <c r="AC162" s="277">
        <v>0.43678491964175925</v>
      </c>
      <c r="AD162" s="277">
        <v>0.47245638646675603</v>
      </c>
      <c r="AE162" s="277">
        <v>0.51805984926044102</v>
      </c>
      <c r="AF162" s="277">
        <v>0.56813095336063724</v>
      </c>
      <c r="AG162" s="277">
        <v>0.60518508129249093</v>
      </c>
      <c r="AH162" s="277">
        <v>0.60913059971186923</v>
      </c>
      <c r="AI162" s="277">
        <v>0.63843586606568492</v>
      </c>
      <c r="AJ162" s="277">
        <v>0.28241801319226945</v>
      </c>
      <c r="AK162" s="277">
        <v>0.30804589082158734</v>
      </c>
      <c r="AL162" s="277">
        <v>0.30335765688584321</v>
      </c>
      <c r="AM162" s="277">
        <v>0.34357933130575141</v>
      </c>
      <c r="AN162" s="277">
        <v>0.29010671179038577</v>
      </c>
      <c r="AO162" s="277">
        <v>0.45120954073245689</v>
      </c>
      <c r="AP162" s="277">
        <v>0.10091871713431251</v>
      </c>
      <c r="AQ162" s="277">
        <v>0.10541287190414815</v>
      </c>
      <c r="AR162" s="277">
        <v>0.11957487820518506</v>
      </c>
      <c r="AS162" s="277">
        <v>8.9681158653888787E-2</v>
      </c>
    </row>
    <row r="163" spans="1:45">
      <c r="A163" s="278" t="s">
        <v>162</v>
      </c>
      <c r="B163" s="277">
        <v>8.8919944763183592E-4</v>
      </c>
      <c r="C163" s="277">
        <v>0</v>
      </c>
      <c r="D163" s="277">
        <v>0</v>
      </c>
      <c r="E163" s="277">
        <v>4.9600102600097652E-2</v>
      </c>
      <c r="F163" s="277">
        <v>0</v>
      </c>
      <c r="G163" s="277">
        <v>0</v>
      </c>
      <c r="H163" s="277">
        <v>0</v>
      </c>
      <c r="I163" s="277">
        <v>6.1723969268798824E-4</v>
      </c>
      <c r="J163" s="277">
        <v>0</v>
      </c>
      <c r="K163" s="277">
        <v>0</v>
      </c>
      <c r="L163" s="277">
        <v>1.3337991714477537E-4</v>
      </c>
      <c r="M163" s="277">
        <v>5.7786570777893067E-3</v>
      </c>
      <c r="N163" s="277">
        <v>2.8454382324218748E-3</v>
      </c>
      <c r="O163" s="277">
        <v>7.4692753601074214E-3</v>
      </c>
      <c r="P163" s="277">
        <v>7.1135955810546873E-3</v>
      </c>
      <c r="Q163" s="277">
        <v>1.6446189842224119E-3</v>
      </c>
      <c r="R163" s="277">
        <v>8.8242741531716469E-5</v>
      </c>
      <c r="S163" s="277">
        <v>1.4542993607144718E-3</v>
      </c>
      <c r="T163" s="277">
        <v>1.3240746390944956E-3</v>
      </c>
      <c r="U163" s="277">
        <v>1.0048302455967829E-3</v>
      </c>
      <c r="V163" s="277">
        <v>8.7309746522437333E-4</v>
      </c>
      <c r="W163" s="277">
        <v>3.7675882560864439E-2</v>
      </c>
      <c r="X163" s="277">
        <v>0</v>
      </c>
      <c r="Y163" s="277">
        <v>5.260539804178391E-4</v>
      </c>
      <c r="Z163" s="277">
        <v>0</v>
      </c>
      <c r="AA163" s="277">
        <v>4.832498162155081E-4</v>
      </c>
      <c r="AB163" s="277">
        <v>0</v>
      </c>
      <c r="AC163" s="277">
        <v>0</v>
      </c>
      <c r="AD163" s="277">
        <v>0</v>
      </c>
      <c r="AE163" s="277">
        <v>0</v>
      </c>
      <c r="AF163" s="277">
        <v>0</v>
      </c>
      <c r="AG163" s="277">
        <v>0</v>
      </c>
      <c r="AH163" s="277">
        <v>0</v>
      </c>
      <c r="AI163" s="277">
        <v>0</v>
      </c>
      <c r="AJ163" s="277">
        <v>0</v>
      </c>
      <c r="AK163" s="277">
        <v>0</v>
      </c>
      <c r="AL163" s="277">
        <v>0</v>
      </c>
      <c r="AM163" s="277">
        <v>0</v>
      </c>
      <c r="AN163" s="277">
        <v>0</v>
      </c>
      <c r="AO163" s="277">
        <v>0</v>
      </c>
      <c r="AP163" s="277">
        <v>0</v>
      </c>
      <c r="AQ163" s="277">
        <v>0</v>
      </c>
      <c r="AR163" s="277">
        <v>0</v>
      </c>
      <c r="AS163" s="277">
        <v>0</v>
      </c>
    </row>
    <row r="164" spans="1:45">
      <c r="A164" s="278" t="s">
        <v>95</v>
      </c>
      <c r="B164" s="277">
        <v>0</v>
      </c>
      <c r="C164" s="277">
        <v>0</v>
      </c>
      <c r="D164" s="277">
        <v>0</v>
      </c>
      <c r="E164" s="277">
        <v>0</v>
      </c>
      <c r="F164" s="277">
        <v>0</v>
      </c>
      <c r="G164" s="277">
        <v>0</v>
      </c>
      <c r="H164" s="277">
        <v>0</v>
      </c>
      <c r="I164" s="277">
        <v>0</v>
      </c>
      <c r="J164" s="277">
        <v>0</v>
      </c>
      <c r="K164" s="277">
        <v>0</v>
      </c>
      <c r="L164" s="277">
        <v>1.2954926802777846</v>
      </c>
      <c r="M164" s="277">
        <v>2.3107507524207027</v>
      </c>
      <c r="N164" s="277">
        <v>2.6685764603565012</v>
      </c>
      <c r="O164" s="277">
        <v>2.6270429433555864</v>
      </c>
      <c r="P164" s="277">
        <v>2.7246573838447912</v>
      </c>
      <c r="Q164" s="277">
        <v>2.5692150543180317</v>
      </c>
      <c r="R164" s="277">
        <v>2.5847341008300408</v>
      </c>
      <c r="S164" s="277">
        <v>2.8669741246742424</v>
      </c>
      <c r="T164" s="277">
        <v>2.6647284299810297</v>
      </c>
      <c r="U164" s="277">
        <v>2.6133305799454871</v>
      </c>
      <c r="V164" s="277">
        <v>2.694556593104446</v>
      </c>
      <c r="W164" s="277">
        <v>2.2762149902822708</v>
      </c>
      <c r="X164" s="277">
        <v>2.1032228080421702</v>
      </c>
      <c r="Y164" s="277">
        <v>1.6165006386477201</v>
      </c>
      <c r="Z164" s="277">
        <v>1.6350797639495931</v>
      </c>
      <c r="AA164" s="277">
        <v>1.8756164734662446</v>
      </c>
      <c r="AB164" s="277">
        <v>2.1627917239267425</v>
      </c>
      <c r="AC164" s="277">
        <v>2.6759942570884601</v>
      </c>
      <c r="AD164" s="277">
        <v>3.1067847193343678</v>
      </c>
      <c r="AE164" s="277">
        <v>3.0062659705728603</v>
      </c>
      <c r="AF164" s="277">
        <v>3.4149962415774278</v>
      </c>
      <c r="AG164" s="277">
        <v>3.4110865483980533</v>
      </c>
      <c r="AH164" s="277">
        <v>3.7432225653394751</v>
      </c>
      <c r="AI164" s="277">
        <v>3.8731491105065801</v>
      </c>
      <c r="AJ164" s="277">
        <v>3.5479764672578087</v>
      </c>
      <c r="AK164" s="277">
        <v>3.2147415600704701</v>
      </c>
      <c r="AL164" s="277">
        <v>2.694019684310482</v>
      </c>
      <c r="AM164" s="277">
        <v>2.7349557663688335</v>
      </c>
      <c r="AN164" s="277">
        <v>2.9152419144133477</v>
      </c>
      <c r="AO164" s="277">
        <v>2.7550924823647489</v>
      </c>
      <c r="AP164" s="277">
        <v>2.85524960981131</v>
      </c>
      <c r="AQ164" s="277">
        <v>3.023702890925871</v>
      </c>
      <c r="AR164" s="277">
        <v>3.2173456909746427</v>
      </c>
      <c r="AS164" s="277">
        <v>2.6335446790888049</v>
      </c>
    </row>
    <row r="165" spans="1:45">
      <c r="A165" s="287"/>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77">
        <v>0</v>
      </c>
      <c r="AS165" s="288"/>
    </row>
    <row r="166" spans="1:45">
      <c r="A166" s="286" t="s">
        <v>301</v>
      </c>
      <c r="B166" s="285">
        <v>89.990250254088437</v>
      </c>
      <c r="C166" s="285">
        <v>93.36514989926313</v>
      </c>
      <c r="D166" s="285">
        <v>94.239139052025294</v>
      </c>
      <c r="E166" s="285">
        <v>94.763684929642011</v>
      </c>
      <c r="F166" s="285">
        <v>95.28060529816787</v>
      </c>
      <c r="G166" s="285">
        <v>94.341244601080462</v>
      </c>
      <c r="H166" s="285">
        <v>91.960777241123196</v>
      </c>
      <c r="I166" s="285">
        <v>91.711415033561991</v>
      </c>
      <c r="J166" s="285">
        <v>91.705826830445545</v>
      </c>
      <c r="K166" s="285">
        <v>92.079055645531298</v>
      </c>
      <c r="L166" s="285">
        <v>97.411708742807534</v>
      </c>
      <c r="M166" s="285">
        <v>96.890198182499716</v>
      </c>
      <c r="N166" s="285">
        <v>101.51636953971776</v>
      </c>
      <c r="O166" s="285">
        <v>108.82877016575475</v>
      </c>
      <c r="P166" s="285">
        <v>113.98182924075147</v>
      </c>
      <c r="Q166" s="285">
        <v>119.15859975917648</v>
      </c>
      <c r="R166" s="285">
        <v>126.24945492137253</v>
      </c>
      <c r="S166" s="285">
        <v>125.85717088032496</v>
      </c>
      <c r="T166" s="285">
        <v>131.37236823715011</v>
      </c>
      <c r="U166" s="285">
        <v>138.00767864427223</v>
      </c>
      <c r="V166" s="285">
        <v>148.06471457413585</v>
      </c>
      <c r="W166" s="285">
        <v>157.77055108198545</v>
      </c>
      <c r="X166" s="285">
        <v>159.84102824863172</v>
      </c>
      <c r="Y166" s="285">
        <v>163.72826346386725</v>
      </c>
      <c r="Z166" s="285">
        <v>166.96867938750606</v>
      </c>
      <c r="AA166" s="285">
        <v>171.35706798048949</v>
      </c>
      <c r="AB166" s="285">
        <v>179.1375453711982</v>
      </c>
      <c r="AC166" s="285">
        <v>180.65725072751121</v>
      </c>
      <c r="AD166" s="285">
        <v>187.37658879198779</v>
      </c>
      <c r="AE166" s="285">
        <v>195.00481047910924</v>
      </c>
      <c r="AF166" s="285">
        <v>199.55292336050516</v>
      </c>
      <c r="AG166" s="285">
        <v>200.8832533020182</v>
      </c>
      <c r="AH166" s="285">
        <v>203.05393357773269</v>
      </c>
      <c r="AI166" s="285">
        <v>204.72395489348625</v>
      </c>
      <c r="AJ166" s="285">
        <v>204.79901358153361</v>
      </c>
      <c r="AK166" s="285">
        <v>202.20445593226628</v>
      </c>
      <c r="AL166" s="285">
        <v>204.5527611821644</v>
      </c>
      <c r="AM166" s="285">
        <v>204.57019146567504</v>
      </c>
      <c r="AN166" s="285">
        <v>201.04152329976387</v>
      </c>
      <c r="AO166" s="285">
        <v>204.33667796320441</v>
      </c>
      <c r="AP166" s="285">
        <v>205.24550264305174</v>
      </c>
      <c r="AQ166" s="285">
        <v>213.58630486713221</v>
      </c>
      <c r="AR166" s="285">
        <v>217.77040405155699</v>
      </c>
      <c r="AS166" s="285">
        <v>169.44212791300077</v>
      </c>
    </row>
    <row r="167" spans="1:45">
      <c r="A167" s="278" t="s">
        <v>302</v>
      </c>
      <c r="B167" s="289">
        <v>80.105772883036039</v>
      </c>
      <c r="C167" s="289">
        <v>82.122591158130632</v>
      </c>
      <c r="D167" s="289">
        <v>82.516142037039941</v>
      </c>
      <c r="E167" s="289">
        <v>83.617925398519887</v>
      </c>
      <c r="F167" s="289">
        <v>84.691948726197808</v>
      </c>
      <c r="G167" s="289">
        <v>83.500819330866236</v>
      </c>
      <c r="H167" s="289">
        <v>82.463116699085987</v>
      </c>
      <c r="I167" s="289">
        <v>83.356170693121328</v>
      </c>
      <c r="J167" s="289">
        <v>83.689103255207812</v>
      </c>
      <c r="K167" s="289">
        <v>84.850466147138206</v>
      </c>
      <c r="L167" s="289">
        <v>89.060870421561489</v>
      </c>
      <c r="M167" s="289">
        <v>87.892997853478718</v>
      </c>
      <c r="N167" s="289">
        <v>92.481307739717906</v>
      </c>
      <c r="O167" s="289">
        <v>98.481968874163101</v>
      </c>
      <c r="P167" s="289">
        <v>102.11875528209286</v>
      </c>
      <c r="Q167" s="289">
        <v>105.36222535229645</v>
      </c>
      <c r="R167" s="289">
        <v>109.17861350502227</v>
      </c>
      <c r="S167" s="289">
        <v>110.64977782297932</v>
      </c>
      <c r="T167" s="289">
        <v>116.27159026668359</v>
      </c>
      <c r="U167" s="289">
        <v>121.13360583228199</v>
      </c>
      <c r="V167" s="289">
        <v>128.31293272692426</v>
      </c>
      <c r="W167" s="289">
        <v>137.40633796452616</v>
      </c>
      <c r="X167" s="289">
        <v>140.35763530426826</v>
      </c>
      <c r="Y167" s="289">
        <v>146.20514834966994</v>
      </c>
      <c r="Z167" s="289">
        <v>149.12082606969193</v>
      </c>
      <c r="AA167" s="289">
        <v>152.83911680371637</v>
      </c>
      <c r="AB167" s="289">
        <v>156.87596151889778</v>
      </c>
      <c r="AC167" s="289">
        <v>158.62218856113969</v>
      </c>
      <c r="AD167" s="289">
        <v>166.13515751243096</v>
      </c>
      <c r="AE167" s="289">
        <v>171.78415851499059</v>
      </c>
      <c r="AF167" s="289">
        <v>176.30595146756283</v>
      </c>
      <c r="AG167" s="289">
        <v>178.10010294750995</v>
      </c>
      <c r="AH167" s="289">
        <v>180.9764400757675</v>
      </c>
      <c r="AI167" s="289">
        <v>185.32446108787147</v>
      </c>
      <c r="AJ167" s="289">
        <v>185.17650204852436</v>
      </c>
      <c r="AK167" s="289">
        <v>183.17960873481644</v>
      </c>
      <c r="AL167" s="289">
        <v>186.41200833000417</v>
      </c>
      <c r="AM167" s="289">
        <v>186.62877761229581</v>
      </c>
      <c r="AN167" s="289">
        <v>185.08623252402015</v>
      </c>
      <c r="AO167" s="289">
        <v>186.78857412369666</v>
      </c>
      <c r="AP167" s="289">
        <v>188.50149735628864</v>
      </c>
      <c r="AQ167" s="289">
        <v>195.31390561901188</v>
      </c>
      <c r="AR167" s="289">
        <v>200.08580117745453</v>
      </c>
      <c r="AS167" s="289">
        <v>155.50234696188812</v>
      </c>
    </row>
    <row r="168" spans="1:45">
      <c r="A168" s="274" t="s">
        <v>160</v>
      </c>
      <c r="B168" s="277">
        <v>66.19310003595352</v>
      </c>
      <c r="C168" s="277">
        <v>66.957356697425837</v>
      </c>
      <c r="D168" s="277">
        <v>66.368747289142604</v>
      </c>
      <c r="E168" s="277">
        <v>67.372156178951258</v>
      </c>
      <c r="F168" s="277">
        <v>68.359751104145047</v>
      </c>
      <c r="G168" s="277">
        <v>66.806883761405942</v>
      </c>
      <c r="H168" s="277">
        <v>66.533153335914605</v>
      </c>
      <c r="I168" s="277">
        <v>67.550260082702621</v>
      </c>
      <c r="J168" s="277">
        <v>68.418821771907801</v>
      </c>
      <c r="K168" s="277">
        <v>68.797703891677855</v>
      </c>
      <c r="L168" s="277">
        <v>70.43563367416381</v>
      </c>
      <c r="M168" s="277">
        <v>67.255511809749606</v>
      </c>
      <c r="N168" s="277">
        <v>71.301318910923001</v>
      </c>
      <c r="O168" s="277">
        <v>75.87054039892196</v>
      </c>
      <c r="P168" s="277">
        <v>78.623010667877196</v>
      </c>
      <c r="Q168" s="277">
        <v>82.366797580999162</v>
      </c>
      <c r="R168" s="277">
        <v>85.577260094566626</v>
      </c>
      <c r="S168" s="277">
        <v>85.57629590408979</v>
      </c>
      <c r="T168" s="277">
        <v>87.014543613437297</v>
      </c>
      <c r="U168" s="277">
        <v>87.927810920713853</v>
      </c>
      <c r="V168" s="277">
        <v>90.768277829623003</v>
      </c>
      <c r="W168" s="277">
        <v>93.770665369827213</v>
      </c>
      <c r="X168" s="277">
        <v>94.353966680600863</v>
      </c>
      <c r="Y168" s="277">
        <v>97.151773037985919</v>
      </c>
      <c r="Z168" s="277">
        <v>98.566459958316273</v>
      </c>
      <c r="AA168" s="277">
        <v>100.2029091585709</v>
      </c>
      <c r="AB168" s="277">
        <v>99.260255927143703</v>
      </c>
      <c r="AC168" s="277">
        <v>99.918059798951717</v>
      </c>
      <c r="AD168" s="277">
        <v>103.28963159919005</v>
      </c>
      <c r="AE168" s="277">
        <v>106.88140245343098</v>
      </c>
      <c r="AF168" s="277">
        <v>110.75851070937506</v>
      </c>
      <c r="AG168" s="277">
        <v>108.21480092117997</v>
      </c>
      <c r="AH168" s="277">
        <v>109.08961466491749</v>
      </c>
      <c r="AI168" s="277">
        <v>111.01220696829506</v>
      </c>
      <c r="AJ168" s="277">
        <v>109.54400258208469</v>
      </c>
      <c r="AK168" s="277">
        <v>108.18255747221107</v>
      </c>
      <c r="AL168" s="277">
        <v>108.8745105030321</v>
      </c>
      <c r="AM168" s="277">
        <v>107.02122893550784</v>
      </c>
      <c r="AN168" s="277">
        <v>104.70943239369355</v>
      </c>
      <c r="AO168" s="277">
        <v>104.21337070311633</v>
      </c>
      <c r="AP168" s="277">
        <v>104.42159839200599</v>
      </c>
      <c r="AQ168" s="277">
        <v>107.4448508697316</v>
      </c>
      <c r="AR168" s="277">
        <v>110.0138979537543</v>
      </c>
      <c r="AS168" s="277">
        <v>82.755694838466198</v>
      </c>
    </row>
    <row r="169" spans="1:45" ht="15">
      <c r="A169" s="279" t="s">
        <v>314</v>
      </c>
      <c r="B169" s="277">
        <v>5.4432686180305483</v>
      </c>
      <c r="C169" s="277">
        <v>4.7420876544570918</v>
      </c>
      <c r="D169" s="277">
        <v>3.6533588428688049</v>
      </c>
      <c r="E169" s="277">
        <v>3.166319418468476</v>
      </c>
      <c r="F169" s="277">
        <v>2.7228310237312319</v>
      </c>
      <c r="G169" s="277">
        <v>2.3371134452819824</v>
      </c>
      <c r="H169" s="277">
        <v>1.9589515950393679</v>
      </c>
      <c r="I169" s="277">
        <v>1.5888617028808594</v>
      </c>
      <c r="J169" s="277">
        <v>1.3619552067375182</v>
      </c>
      <c r="K169" s="277">
        <v>2.7600465048980714</v>
      </c>
      <c r="L169" s="277">
        <v>6.2927483464050287</v>
      </c>
      <c r="M169" s="277">
        <v>5.311207629375458</v>
      </c>
      <c r="N169" s="277">
        <v>5.0262487370109552</v>
      </c>
      <c r="O169" s="277">
        <v>3.585873518886566</v>
      </c>
      <c r="P169" s="277">
        <v>5.8394985139846805</v>
      </c>
      <c r="Q169" s="277">
        <v>9.2585641672584806</v>
      </c>
      <c r="R169" s="277">
        <v>17.167817486612954</v>
      </c>
      <c r="S169" s="277">
        <v>27.210601167139487</v>
      </c>
      <c r="T169" s="277">
        <v>32.221837994038367</v>
      </c>
      <c r="U169" s="277">
        <v>36.433852473698188</v>
      </c>
      <c r="V169" s="277">
        <v>41.041709345439898</v>
      </c>
      <c r="W169" s="277">
        <v>46.523701052507796</v>
      </c>
      <c r="X169" s="277">
        <v>63.955574746954696</v>
      </c>
      <c r="Y169" s="277">
        <v>70.867937023461053</v>
      </c>
      <c r="Z169" s="277">
        <v>73.149466237597451</v>
      </c>
      <c r="AA169" s="277">
        <v>75.149610628614511</v>
      </c>
      <c r="AB169" s="277">
        <v>76.593710690151681</v>
      </c>
      <c r="AC169" s="277">
        <v>78.115320664421574</v>
      </c>
      <c r="AD169" s="277">
        <v>80.687145556063967</v>
      </c>
      <c r="AE169" s="277">
        <v>83.569987089044389</v>
      </c>
      <c r="AF169" s="277">
        <v>85.177536231745563</v>
      </c>
      <c r="AG169" s="277">
        <v>85.608475851125078</v>
      </c>
      <c r="AH169" s="277">
        <v>87.277752668778604</v>
      </c>
      <c r="AI169" s="277">
        <v>88.515015289231698</v>
      </c>
      <c r="AJ169" s="277">
        <v>88.173802778419287</v>
      </c>
      <c r="AK169" s="277">
        <v>85.658395484300598</v>
      </c>
      <c r="AL169" s="277">
        <v>86.657731737409904</v>
      </c>
      <c r="AM169" s="277">
        <v>86.537691458470476</v>
      </c>
      <c r="AN169" s="277">
        <v>84.112743265523633</v>
      </c>
      <c r="AO169" s="277">
        <v>83.128543106571826</v>
      </c>
      <c r="AP169" s="277">
        <v>82.578808023827776</v>
      </c>
      <c r="AQ169" s="277">
        <v>84.05702501112691</v>
      </c>
      <c r="AR169" s="277">
        <v>84.807865747013722</v>
      </c>
      <c r="AS169" s="277">
        <v>63.634333389546697</v>
      </c>
    </row>
    <row r="170" spans="1:45" ht="15">
      <c r="A170" s="279" t="s">
        <v>315</v>
      </c>
      <c r="B170" s="277">
        <v>60.749831417922977</v>
      </c>
      <c r="C170" s="277">
        <v>62.215269042968742</v>
      </c>
      <c r="D170" s="277">
        <v>62.715388446273806</v>
      </c>
      <c r="E170" s="277">
        <v>64.205836760482782</v>
      </c>
      <c r="F170" s="277">
        <v>65.636920080413816</v>
      </c>
      <c r="G170" s="277">
        <v>64.469770316123956</v>
      </c>
      <c r="H170" s="277">
        <v>64.574201740875239</v>
      </c>
      <c r="I170" s="277">
        <v>65.961398379821759</v>
      </c>
      <c r="J170" s="277">
        <v>67.056866565170282</v>
      </c>
      <c r="K170" s="277">
        <v>66.037657386779784</v>
      </c>
      <c r="L170" s="277">
        <v>64.14288532775879</v>
      </c>
      <c r="M170" s="277">
        <v>61.944304180374139</v>
      </c>
      <c r="N170" s="277">
        <v>66.275070173912042</v>
      </c>
      <c r="O170" s="277">
        <v>72.284666880035388</v>
      </c>
      <c r="P170" s="277">
        <v>72.783512153892516</v>
      </c>
      <c r="Q170" s="277">
        <v>73.108233413740663</v>
      </c>
      <c r="R170" s="277">
        <v>68.409442607953679</v>
      </c>
      <c r="S170" s="277">
        <v>58.365694736950303</v>
      </c>
      <c r="T170" s="277">
        <v>54.792705619398923</v>
      </c>
      <c r="U170" s="277">
        <v>51.493958447015672</v>
      </c>
      <c r="V170" s="277">
        <v>49.726568484183112</v>
      </c>
      <c r="W170" s="277">
        <v>47.246964317319417</v>
      </c>
      <c r="X170" s="277">
        <v>30.39839193364617</v>
      </c>
      <c r="Y170" s="277">
        <v>26.283836014524844</v>
      </c>
      <c r="Z170" s="277">
        <v>25.416993720718821</v>
      </c>
      <c r="AA170" s="277">
        <v>25.05329852995639</v>
      </c>
      <c r="AB170" s="277">
        <v>22.666545236992032</v>
      </c>
      <c r="AC170" s="277">
        <v>21.802739134530142</v>
      </c>
      <c r="AD170" s="277">
        <v>22.602486043126085</v>
      </c>
      <c r="AE170" s="277">
        <v>23.31141536438659</v>
      </c>
      <c r="AF170" s="277">
        <v>25.580974477629496</v>
      </c>
      <c r="AG170" s="277">
        <v>22.606325070054901</v>
      </c>
      <c r="AH170" s="277">
        <v>21.811861996138909</v>
      </c>
      <c r="AI170" s="277">
        <v>22.497191679063377</v>
      </c>
      <c r="AJ170" s="277">
        <v>21.370199803665411</v>
      </c>
      <c r="AK170" s="277">
        <v>22.524161987910482</v>
      </c>
      <c r="AL170" s="277">
        <v>22.216778765622198</v>
      </c>
      <c r="AM170" s="277">
        <v>20.483537477037359</v>
      </c>
      <c r="AN170" s="277">
        <v>20.59668912816991</v>
      </c>
      <c r="AO170" s="277">
        <v>21.084827596544496</v>
      </c>
      <c r="AP170" s="277">
        <v>21.842790368178207</v>
      </c>
      <c r="AQ170" s="277">
        <v>23.387825858604678</v>
      </c>
      <c r="AR170" s="277">
        <v>25.20603220674057</v>
      </c>
      <c r="AS170" s="277">
        <v>19.121361448919497</v>
      </c>
    </row>
    <row r="171" spans="1:45">
      <c r="A171" s="274" t="s">
        <v>161</v>
      </c>
      <c r="B171" s="277">
        <v>13.912672847082519</v>
      </c>
      <c r="C171" s="277">
        <v>15.165234460704802</v>
      </c>
      <c r="D171" s="277">
        <v>16.147394747897341</v>
      </c>
      <c r="E171" s="277">
        <v>16.245769219568633</v>
      </c>
      <c r="F171" s="277">
        <v>16.332197622052764</v>
      </c>
      <c r="G171" s="277">
        <v>16.693935569460297</v>
      </c>
      <c r="H171" s="277">
        <v>15.929963363171387</v>
      </c>
      <c r="I171" s="277">
        <v>15.805910610418699</v>
      </c>
      <c r="J171" s="277">
        <v>15.270281483300018</v>
      </c>
      <c r="K171" s="277">
        <v>16.052762255460358</v>
      </c>
      <c r="L171" s="277">
        <v>17.639764291194151</v>
      </c>
      <c r="M171" s="277">
        <v>18.918773834166718</v>
      </c>
      <c r="N171" s="277">
        <v>19.241038866644285</v>
      </c>
      <c r="O171" s="277">
        <v>20.748660172707368</v>
      </c>
      <c r="P171" s="277">
        <v>21.61233589768371</v>
      </c>
      <c r="Q171" s="277">
        <v>21.266107304737613</v>
      </c>
      <c r="R171" s="277">
        <v>21.909371613708487</v>
      </c>
      <c r="S171" s="277">
        <v>23.250730742851289</v>
      </c>
      <c r="T171" s="277">
        <v>27.613997056952108</v>
      </c>
      <c r="U171" s="277">
        <v>31.645518229731607</v>
      </c>
      <c r="V171" s="277">
        <v>35.989557867242802</v>
      </c>
      <c r="W171" s="277">
        <v>42.368227601792128</v>
      </c>
      <c r="X171" s="277">
        <v>44.87608506428878</v>
      </c>
      <c r="Y171" s="277">
        <v>48.2208529632302</v>
      </c>
      <c r="Z171" s="277">
        <v>49.651410257824267</v>
      </c>
      <c r="AA171" s="277">
        <v>51.794779661052615</v>
      </c>
      <c r="AB171" s="277">
        <v>56.678307735796196</v>
      </c>
      <c r="AC171" s="277">
        <v>57.567178219497094</v>
      </c>
      <c r="AD171" s="277">
        <v>61.562818108356716</v>
      </c>
      <c r="AE171" s="277">
        <v>63.817149996274267</v>
      </c>
      <c r="AF171" s="277">
        <v>64.399491580019145</v>
      </c>
      <c r="AG171" s="277">
        <v>68.787571032836397</v>
      </c>
      <c r="AH171" s="277">
        <v>70.827013704640194</v>
      </c>
      <c r="AI171" s="277">
        <v>73.294787804607722</v>
      </c>
      <c r="AJ171" s="277">
        <v>74.727745567037005</v>
      </c>
      <c r="AK171" s="277">
        <v>74.22839394408274</v>
      </c>
      <c r="AL171" s="277">
        <v>76.882427390654797</v>
      </c>
      <c r="AM171" s="277">
        <v>79.156573653060406</v>
      </c>
      <c r="AN171" s="277">
        <v>79.982065147723603</v>
      </c>
      <c r="AO171" s="277">
        <v>82.27478134705126</v>
      </c>
      <c r="AP171" s="277">
        <v>83.702297037726552</v>
      </c>
      <c r="AQ171" s="277">
        <v>87.507145647820309</v>
      </c>
      <c r="AR171" s="277">
        <v>89.759359340168217</v>
      </c>
      <c r="AS171" s="277">
        <v>72.566663635655487</v>
      </c>
    </row>
    <row r="172" spans="1:45">
      <c r="A172" s="274" t="s">
        <v>95</v>
      </c>
      <c r="B172" s="277">
        <v>0</v>
      </c>
      <c r="C172" s="277">
        <v>0</v>
      </c>
      <c r="D172" s="277">
        <v>0</v>
      </c>
      <c r="E172" s="277">
        <v>0</v>
      </c>
      <c r="F172" s="277">
        <v>0</v>
      </c>
      <c r="G172" s="277">
        <v>0</v>
      </c>
      <c r="H172" s="277">
        <v>0</v>
      </c>
      <c r="I172" s="277">
        <v>0</v>
      </c>
      <c r="J172" s="277">
        <v>0</v>
      </c>
      <c r="K172" s="277">
        <v>0</v>
      </c>
      <c r="L172" s="277">
        <v>0.98547245620352641</v>
      </c>
      <c r="M172" s="277">
        <v>1.7187122095623908</v>
      </c>
      <c r="N172" s="277">
        <v>1.9389499621506148</v>
      </c>
      <c r="O172" s="277">
        <v>1.8627683025337609</v>
      </c>
      <c r="P172" s="277">
        <v>1.8834087165319549</v>
      </c>
      <c r="Q172" s="277">
        <v>1.7293204665596715</v>
      </c>
      <c r="R172" s="277">
        <v>1.6919817967471513</v>
      </c>
      <c r="S172" s="277">
        <v>1.8227511760382327</v>
      </c>
      <c r="T172" s="277">
        <v>1.6430495962941776</v>
      </c>
      <c r="U172" s="277">
        <v>1.5602766818365306</v>
      </c>
      <c r="V172" s="277">
        <v>1.5550970300584392</v>
      </c>
      <c r="W172" s="277">
        <v>1.267444992906831</v>
      </c>
      <c r="X172" s="277">
        <v>1.1275835593786327</v>
      </c>
      <c r="Y172" s="277">
        <v>0.83252234845380757</v>
      </c>
      <c r="Z172" s="277">
        <v>0.90295585355138874</v>
      </c>
      <c r="AA172" s="277">
        <v>0.84142798409282993</v>
      </c>
      <c r="AB172" s="277">
        <v>0.93739785595791136</v>
      </c>
      <c r="AC172" s="277">
        <v>1.1369505426909099</v>
      </c>
      <c r="AD172" s="277">
        <v>1.2827078048842027</v>
      </c>
      <c r="AE172" s="277">
        <v>1.0856060652853494</v>
      </c>
      <c r="AF172" s="277">
        <v>1.1479491781686315</v>
      </c>
      <c r="AG172" s="277">
        <v>1.0977309934935688</v>
      </c>
      <c r="AH172" s="277">
        <v>1.0598117062098149</v>
      </c>
      <c r="AI172" s="277">
        <v>1.0174663149686813</v>
      </c>
      <c r="AJ172" s="277">
        <v>0.90475389940267592</v>
      </c>
      <c r="AK172" s="277">
        <v>0.76865731852262642</v>
      </c>
      <c r="AL172" s="277">
        <v>0.65507043631728978</v>
      </c>
      <c r="AM172" s="277">
        <v>0.45097502372759346</v>
      </c>
      <c r="AN172" s="277">
        <v>0.39473498260298051</v>
      </c>
      <c r="AO172" s="277">
        <v>0.30042207352909411</v>
      </c>
      <c r="AP172" s="277">
        <v>0.3776019265560821</v>
      </c>
      <c r="AQ172" s="277">
        <v>0.36190910145998528</v>
      </c>
      <c r="AR172" s="277">
        <v>0.31254388353201978</v>
      </c>
      <c r="AS172" s="277">
        <v>0.17998848776641141</v>
      </c>
    </row>
    <row r="173" spans="1:45">
      <c r="A173" s="278" t="s">
        <v>303</v>
      </c>
      <c r="B173" s="289">
        <v>2.8258234810523986</v>
      </c>
      <c r="C173" s="289">
        <v>4.1454947311325077</v>
      </c>
      <c r="D173" s="289">
        <v>4.2163407349853514</v>
      </c>
      <c r="E173" s="289">
        <v>3.1961656111221313</v>
      </c>
      <c r="F173" s="289">
        <v>2.6399839919700621</v>
      </c>
      <c r="G173" s="289">
        <v>2.7314548602142334</v>
      </c>
      <c r="H173" s="289">
        <v>2.4448695920372012</v>
      </c>
      <c r="I173" s="289">
        <v>2.0347971704406738</v>
      </c>
      <c r="J173" s="289">
        <v>1.6743288452377318</v>
      </c>
      <c r="K173" s="289">
        <v>1.1366944583930969</v>
      </c>
      <c r="L173" s="289">
        <v>1.6718836912460324</v>
      </c>
      <c r="M173" s="289">
        <v>2.2066058090209957</v>
      </c>
      <c r="N173" s="289">
        <v>2.3804451599998475</v>
      </c>
      <c r="O173" s="289">
        <v>2.739047791591644</v>
      </c>
      <c r="P173" s="289">
        <v>3.2685340586586</v>
      </c>
      <c r="Q173" s="289">
        <v>2.6629295168800349</v>
      </c>
      <c r="R173" s="289">
        <v>3.1970991119928307</v>
      </c>
      <c r="S173" s="289">
        <v>3.1748786087971483</v>
      </c>
      <c r="T173" s="289">
        <v>3.1673906821877398</v>
      </c>
      <c r="U173" s="289">
        <v>3.0990895851507707</v>
      </c>
      <c r="V173" s="289">
        <v>3.8716542193440264</v>
      </c>
      <c r="W173" s="289">
        <v>4.0229333054950329</v>
      </c>
      <c r="X173" s="289">
        <v>3.4717432176863969</v>
      </c>
      <c r="Y173" s="289">
        <v>2.227448486557881</v>
      </c>
      <c r="Z173" s="289">
        <v>1.783034360641583</v>
      </c>
      <c r="AA173" s="289">
        <v>2.6951777357046609</v>
      </c>
      <c r="AB173" s="289">
        <v>5.0863976149614389</v>
      </c>
      <c r="AC173" s="289">
        <v>4.4258245705455614</v>
      </c>
      <c r="AD173" s="289">
        <v>4.9025051108353876</v>
      </c>
      <c r="AE173" s="289">
        <v>5.0417872563045671</v>
      </c>
      <c r="AF173" s="289">
        <v>4.5242075928741237</v>
      </c>
      <c r="AG173" s="289">
        <v>5.3687596758324432</v>
      </c>
      <c r="AH173" s="289">
        <v>4.3624804317324948</v>
      </c>
      <c r="AI173" s="289">
        <v>4.811866727715822</v>
      </c>
      <c r="AJ173" s="289">
        <v>3.8436986240656039</v>
      </c>
      <c r="AK173" s="289">
        <v>4.0004063985518341</v>
      </c>
      <c r="AL173" s="289">
        <v>3.4463630035234449</v>
      </c>
      <c r="AM173" s="289">
        <v>3.9249148378631973</v>
      </c>
      <c r="AN173" s="289">
        <v>3.997062313519244</v>
      </c>
      <c r="AO173" s="289">
        <v>5.1358015432213513</v>
      </c>
      <c r="AP173" s="289">
        <v>4.3590426922090009</v>
      </c>
      <c r="AQ173" s="289">
        <v>5.8600261216429228</v>
      </c>
      <c r="AR173" s="289">
        <v>4.1101307801336882</v>
      </c>
      <c r="AS173" s="289">
        <v>3.1947578570540642</v>
      </c>
    </row>
    <row r="174" spans="1:45">
      <c r="A174" s="274" t="s">
        <v>162</v>
      </c>
      <c r="B174" s="277">
        <v>2.8258234810523986</v>
      </c>
      <c r="C174" s="277">
        <v>4.1454947311325077</v>
      </c>
      <c r="D174" s="277">
        <v>4.2163407349853514</v>
      </c>
      <c r="E174" s="277">
        <v>3.1961656111221313</v>
      </c>
      <c r="F174" s="277">
        <v>2.6399839919700621</v>
      </c>
      <c r="G174" s="277">
        <v>2.7314548602142334</v>
      </c>
      <c r="H174" s="277">
        <v>2.4448695920372012</v>
      </c>
      <c r="I174" s="277">
        <v>2.0347971704406738</v>
      </c>
      <c r="J174" s="277">
        <v>1.6743288452377318</v>
      </c>
      <c r="K174" s="277">
        <v>1.1366944583930969</v>
      </c>
      <c r="L174" s="277">
        <v>1.6718836912460324</v>
      </c>
      <c r="M174" s="277">
        <v>2.2066058090209957</v>
      </c>
      <c r="N174" s="277">
        <v>2.3804451599998475</v>
      </c>
      <c r="O174" s="277">
        <v>2.739047791591644</v>
      </c>
      <c r="P174" s="277">
        <v>3.2685340586586</v>
      </c>
      <c r="Q174" s="277">
        <v>2.6629295168800349</v>
      </c>
      <c r="R174" s="277">
        <v>3.1970991119928307</v>
      </c>
      <c r="S174" s="277">
        <v>3.1748786087971483</v>
      </c>
      <c r="T174" s="277">
        <v>3.1673906821877398</v>
      </c>
      <c r="U174" s="277">
        <v>3.0990895851507707</v>
      </c>
      <c r="V174" s="277">
        <v>3.8716542193440264</v>
      </c>
      <c r="W174" s="277">
        <v>4.0229333054950329</v>
      </c>
      <c r="X174" s="277">
        <v>3.4717432176863969</v>
      </c>
      <c r="Y174" s="277">
        <v>2.227448486557881</v>
      </c>
      <c r="Z174" s="277">
        <v>1.783034360641583</v>
      </c>
      <c r="AA174" s="277">
        <v>2.6951777357046609</v>
      </c>
      <c r="AB174" s="277">
        <v>5.0863976149614389</v>
      </c>
      <c r="AC174" s="277">
        <v>4.4258245705455614</v>
      </c>
      <c r="AD174" s="277">
        <v>4.9025051108353876</v>
      </c>
      <c r="AE174" s="277">
        <v>5.0417872563045671</v>
      </c>
      <c r="AF174" s="277">
        <v>4.5242075928741237</v>
      </c>
      <c r="AG174" s="277">
        <v>5.3687596758324432</v>
      </c>
      <c r="AH174" s="277">
        <v>4.3624804317324948</v>
      </c>
      <c r="AI174" s="277">
        <v>4.811866727715822</v>
      </c>
      <c r="AJ174" s="277">
        <v>3.8436986240656039</v>
      </c>
      <c r="AK174" s="277">
        <v>4.0004063985518341</v>
      </c>
      <c r="AL174" s="277">
        <v>3.4463630035234449</v>
      </c>
      <c r="AM174" s="277">
        <v>3.9249148378631973</v>
      </c>
      <c r="AN174" s="277">
        <v>3.997062313519244</v>
      </c>
      <c r="AO174" s="277">
        <v>5.1358015432213513</v>
      </c>
      <c r="AP174" s="277">
        <v>4.3590426922090009</v>
      </c>
      <c r="AQ174" s="277">
        <v>5.8600261216429228</v>
      </c>
      <c r="AR174" s="277">
        <v>4.1101307801336882</v>
      </c>
      <c r="AS174" s="277">
        <v>3.1947578570540642</v>
      </c>
    </row>
    <row r="175" spans="1:45">
      <c r="A175" s="278" t="s">
        <v>304</v>
      </c>
      <c r="B175" s="289">
        <v>7.0586538899999987</v>
      </c>
      <c r="C175" s="289">
        <v>7.0970640099999986</v>
      </c>
      <c r="D175" s="289">
        <v>7.5066562800000005</v>
      </c>
      <c r="E175" s="289">
        <v>7.9495939199999999</v>
      </c>
      <c r="F175" s="289">
        <v>7.9486725800000002</v>
      </c>
      <c r="G175" s="289">
        <v>8.1089704099999995</v>
      </c>
      <c r="H175" s="289">
        <v>7.0527909499999986</v>
      </c>
      <c r="I175" s="289">
        <v>6.3204471699999996</v>
      </c>
      <c r="J175" s="289">
        <v>6.3423947299999988</v>
      </c>
      <c r="K175" s="289">
        <v>6.0918950399999998</v>
      </c>
      <c r="L175" s="289">
        <v>6.6789546300000007</v>
      </c>
      <c r="M175" s="289">
        <v>6.7905945199999991</v>
      </c>
      <c r="N175" s="289">
        <v>6.6546166399999995</v>
      </c>
      <c r="O175" s="289">
        <v>7.6077535000000003</v>
      </c>
      <c r="P175" s="289">
        <v>8.5945398999999991</v>
      </c>
      <c r="Q175" s="289">
        <v>11.133444889999996</v>
      </c>
      <c r="R175" s="289">
        <v>13.873742304357435</v>
      </c>
      <c r="S175" s="289">
        <v>12.032514448548493</v>
      </c>
      <c r="T175" s="289">
        <v>11.933387288278787</v>
      </c>
      <c r="U175" s="289">
        <v>13.774983226839478</v>
      </c>
      <c r="V175" s="289">
        <v>15.880127627867548</v>
      </c>
      <c r="W175" s="289">
        <v>16.341279811964259</v>
      </c>
      <c r="X175" s="289">
        <v>16.011649726677074</v>
      </c>
      <c r="Y175" s="289">
        <v>15.295666627639442</v>
      </c>
      <c r="Z175" s="289">
        <v>16.064818957172541</v>
      </c>
      <c r="AA175" s="289">
        <v>15.822773441068477</v>
      </c>
      <c r="AB175" s="289">
        <v>17.175186237338973</v>
      </c>
      <c r="AC175" s="289">
        <v>17.609237595825974</v>
      </c>
      <c r="AD175" s="289">
        <v>16.338926168721425</v>
      </c>
      <c r="AE175" s="289">
        <v>18.178864707814089</v>
      </c>
      <c r="AF175" s="289">
        <v>18.722764300068196</v>
      </c>
      <c r="AG175" s="289">
        <v>17.41439067867579</v>
      </c>
      <c r="AH175" s="289">
        <v>17.71501307023269</v>
      </c>
      <c r="AI175" s="289">
        <v>14.587627077898958</v>
      </c>
      <c r="AJ175" s="289">
        <v>15.77881290894365</v>
      </c>
      <c r="AK175" s="289">
        <v>15.02444079889802</v>
      </c>
      <c r="AL175" s="289">
        <v>14.694389848636785</v>
      </c>
      <c r="AM175" s="289">
        <v>14.016499015516056</v>
      </c>
      <c r="AN175" s="289">
        <v>11.958228462224456</v>
      </c>
      <c r="AO175" s="289">
        <v>12.412302296286391</v>
      </c>
      <c r="AP175" s="289">
        <v>12.384962594554114</v>
      </c>
      <c r="AQ175" s="289">
        <v>12.412373126477394</v>
      </c>
      <c r="AR175" s="289">
        <v>13.574472093968774</v>
      </c>
      <c r="AS175" s="289">
        <v>10.745023094058572</v>
      </c>
    </row>
    <row r="176" spans="1:45">
      <c r="A176" s="274" t="s">
        <v>290</v>
      </c>
      <c r="B176" s="277">
        <v>7.0586538899999987</v>
      </c>
      <c r="C176" s="277">
        <v>7.0970640099999986</v>
      </c>
      <c r="D176" s="277">
        <v>7.5066562800000005</v>
      </c>
      <c r="E176" s="277">
        <v>7.9495939199999999</v>
      </c>
      <c r="F176" s="277">
        <v>7.9486725800000002</v>
      </c>
      <c r="G176" s="277">
        <v>8.1089704099999995</v>
      </c>
      <c r="H176" s="277">
        <v>7.0527909499999986</v>
      </c>
      <c r="I176" s="277">
        <v>6.3204471699999996</v>
      </c>
      <c r="J176" s="277">
        <v>6.3423947299999988</v>
      </c>
      <c r="K176" s="277">
        <v>6.0918950399999998</v>
      </c>
      <c r="L176" s="277">
        <v>6.6789546300000007</v>
      </c>
      <c r="M176" s="277">
        <v>6.7905945199999991</v>
      </c>
      <c r="N176" s="277">
        <v>6.6546166399999995</v>
      </c>
      <c r="O176" s="277">
        <v>7.6077535000000003</v>
      </c>
      <c r="P176" s="277">
        <v>8.5945398999999991</v>
      </c>
      <c r="Q176" s="277">
        <v>11.133444889999996</v>
      </c>
      <c r="R176" s="277">
        <v>13.873742304357435</v>
      </c>
      <c r="S176" s="277">
        <v>12.032514448548493</v>
      </c>
      <c r="T176" s="277">
        <v>11.933387288278787</v>
      </c>
      <c r="U176" s="277">
        <v>13.774983226839478</v>
      </c>
      <c r="V176" s="277">
        <v>15.880127627867548</v>
      </c>
      <c r="W176" s="277">
        <v>16.341279811964259</v>
      </c>
      <c r="X176" s="277">
        <v>16.011649726677074</v>
      </c>
      <c r="Y176" s="277">
        <v>15.295666627639442</v>
      </c>
      <c r="Z176" s="277">
        <v>16.064818957172541</v>
      </c>
      <c r="AA176" s="277">
        <v>15.822773441068477</v>
      </c>
      <c r="AB176" s="277">
        <v>17.175186237338973</v>
      </c>
      <c r="AC176" s="277">
        <v>17.609237595825974</v>
      </c>
      <c r="AD176" s="277">
        <v>16.338926168721425</v>
      </c>
      <c r="AE176" s="277">
        <v>18.178864707814089</v>
      </c>
      <c r="AF176" s="277">
        <v>18.722764300068196</v>
      </c>
      <c r="AG176" s="277">
        <v>17.41439067867579</v>
      </c>
      <c r="AH176" s="277">
        <v>17.71501307023269</v>
      </c>
      <c r="AI176" s="277">
        <v>14.587627077898958</v>
      </c>
      <c r="AJ176" s="277">
        <v>15.77881290894365</v>
      </c>
      <c r="AK176" s="277">
        <v>15.02444079889802</v>
      </c>
      <c r="AL176" s="277">
        <v>14.694389848636785</v>
      </c>
      <c r="AM176" s="277">
        <v>14.016499015516056</v>
      </c>
      <c r="AN176" s="277">
        <v>11.958228462224456</v>
      </c>
      <c r="AO176" s="277">
        <v>12.412302296286391</v>
      </c>
      <c r="AP176" s="277">
        <v>12.384962594554114</v>
      </c>
      <c r="AQ176" s="277">
        <v>12.412373126477394</v>
      </c>
      <c r="AR176" s="277">
        <v>13.574472093968774</v>
      </c>
      <c r="AS176" s="277">
        <v>10.745023094058572</v>
      </c>
    </row>
    <row r="177" spans="1:45">
      <c r="A177" s="279" t="s">
        <v>291</v>
      </c>
      <c r="B177" s="277">
        <v>4.5283550899999998</v>
      </c>
      <c r="C177" s="277">
        <v>4.7818135099999992</v>
      </c>
      <c r="D177" s="277">
        <v>5.0559065800000003</v>
      </c>
      <c r="E177" s="277">
        <v>5.4186127199999996</v>
      </c>
      <c r="F177" s="277">
        <v>5.5460374799999999</v>
      </c>
      <c r="G177" s="277">
        <v>5.7778411099999998</v>
      </c>
      <c r="H177" s="277">
        <v>5.1296812499999991</v>
      </c>
      <c r="I177" s="277">
        <v>4.6407559699999998</v>
      </c>
      <c r="J177" s="277">
        <v>4.8015671299999987</v>
      </c>
      <c r="K177" s="277">
        <v>4.6472941399999996</v>
      </c>
      <c r="L177" s="277">
        <v>5.2286348300000007</v>
      </c>
      <c r="M177" s="277">
        <v>5.4149031199999991</v>
      </c>
      <c r="N177" s="277">
        <v>5.5519728399999995</v>
      </c>
      <c r="O177" s="277">
        <v>6.4815985999999999</v>
      </c>
      <c r="P177" s="277">
        <v>7.4906097999999997</v>
      </c>
      <c r="Q177" s="277">
        <v>9.9912047899999976</v>
      </c>
      <c r="R177" s="277">
        <v>12.744331604357436</v>
      </c>
      <c r="S177" s="277">
        <v>11.039147648548495</v>
      </c>
      <c r="T177" s="277">
        <v>10.798252488278786</v>
      </c>
      <c r="U177" s="277">
        <v>12.745269526839477</v>
      </c>
      <c r="V177" s="277">
        <v>14.963415327867548</v>
      </c>
      <c r="W177" s="277">
        <v>15.263866111964262</v>
      </c>
      <c r="X177" s="277">
        <v>14.952544426677074</v>
      </c>
      <c r="Y177" s="277">
        <v>14.294539927639441</v>
      </c>
      <c r="Z177" s="277">
        <v>15.119689657172541</v>
      </c>
      <c r="AA177" s="277">
        <v>14.893709641068478</v>
      </c>
      <c r="AB177" s="277">
        <v>16.214681737338971</v>
      </c>
      <c r="AC177" s="277">
        <v>16.696125795825974</v>
      </c>
      <c r="AD177" s="277">
        <v>15.438906968721424</v>
      </c>
      <c r="AE177" s="277">
        <v>17.27540590781409</v>
      </c>
      <c r="AF177" s="277">
        <v>17.810049500068196</v>
      </c>
      <c r="AG177" s="277">
        <v>16.573887578675791</v>
      </c>
      <c r="AH177" s="277">
        <v>16.94492487023269</v>
      </c>
      <c r="AI177" s="277">
        <v>13.797726077898957</v>
      </c>
      <c r="AJ177" s="277">
        <v>15.024791108943649</v>
      </c>
      <c r="AK177" s="277">
        <v>14.370003509715374</v>
      </c>
      <c r="AL177" s="277">
        <v>13.972462452676325</v>
      </c>
      <c r="AM177" s="277">
        <v>13.327976989896587</v>
      </c>
      <c r="AN177" s="277">
        <v>11.305133725491565</v>
      </c>
      <c r="AO177" s="277">
        <v>11.8634928355212</v>
      </c>
      <c r="AP177" s="277">
        <v>11.84865290574464</v>
      </c>
      <c r="AQ177" s="277">
        <v>11.855143516338787</v>
      </c>
      <c r="AR177" s="277">
        <v>12.961956300650796</v>
      </c>
      <c r="AS177" s="277">
        <v>10.389288064425525</v>
      </c>
    </row>
    <row r="178" spans="1:45">
      <c r="A178" s="279" t="s">
        <v>292</v>
      </c>
      <c r="B178" s="277">
        <v>1.3151291999999999</v>
      </c>
      <c r="C178" s="277">
        <v>1.1428152999999999</v>
      </c>
      <c r="D178" s="277">
        <v>1.2336312999999999</v>
      </c>
      <c r="E178" s="277">
        <v>1.25345</v>
      </c>
      <c r="F178" s="277">
        <v>1.2581326999999998</v>
      </c>
      <c r="G178" s="277">
        <v>1.2043052999999999</v>
      </c>
      <c r="H178" s="277">
        <v>1.0323224999999998</v>
      </c>
      <c r="I178" s="277">
        <v>0.96870400000000001</v>
      </c>
      <c r="J178" s="277">
        <v>0.86445479999999997</v>
      </c>
      <c r="K178" s="277">
        <v>0.81360729999999992</v>
      </c>
      <c r="L178" s="277">
        <v>0.8581165999999999</v>
      </c>
      <c r="M178" s="277">
        <v>0.84014259999999985</v>
      </c>
      <c r="N178" s="277">
        <v>0.58983099999999999</v>
      </c>
      <c r="O178" s="277">
        <v>0.64275969999999993</v>
      </c>
      <c r="P178" s="277">
        <v>0.6257317</v>
      </c>
      <c r="Q178" s="277">
        <v>0.67851849999999991</v>
      </c>
      <c r="R178" s="277">
        <v>0.72364269999999997</v>
      </c>
      <c r="S178" s="277">
        <v>0.63590120000000006</v>
      </c>
      <c r="T178" s="277">
        <v>0.73428519999999997</v>
      </c>
      <c r="U178" s="277">
        <v>0.68305930000000004</v>
      </c>
      <c r="V178" s="277">
        <v>0.58704029999999996</v>
      </c>
      <c r="W178" s="277">
        <v>0.75382009999999999</v>
      </c>
      <c r="X178" s="277">
        <v>0.76460450000000002</v>
      </c>
      <c r="Y178" s="277">
        <v>0.73158909999999999</v>
      </c>
      <c r="Z178" s="277">
        <v>0.67832929999999991</v>
      </c>
      <c r="AA178" s="277">
        <v>0.67043019999999998</v>
      </c>
      <c r="AB178" s="277">
        <v>0.71579090000000001</v>
      </c>
      <c r="AC178" s="277">
        <v>0.6855661999999999</v>
      </c>
      <c r="AD178" s="277">
        <v>0.67052479999999992</v>
      </c>
      <c r="AE178" s="277">
        <v>0.66352440000000001</v>
      </c>
      <c r="AF178" s="277">
        <v>0.69152599999999997</v>
      </c>
      <c r="AG178" s="277">
        <v>0.65912549999999992</v>
      </c>
      <c r="AH178" s="277">
        <v>0.61385939999999994</v>
      </c>
      <c r="AI178" s="277">
        <v>0.6358066</v>
      </c>
      <c r="AJ178" s="277">
        <v>0.62786019999999998</v>
      </c>
      <c r="AK178" s="277">
        <v>0.52251326462719994</v>
      </c>
      <c r="AL178" s="277">
        <v>0.55028481223777548</v>
      </c>
      <c r="AM178" s="277">
        <v>0.53152838102051581</v>
      </c>
      <c r="AN178" s="277">
        <v>0.52634994193224072</v>
      </c>
      <c r="AO178" s="277">
        <v>0.46805083701657618</v>
      </c>
      <c r="AP178" s="277">
        <v>0.44029679968247593</v>
      </c>
      <c r="AQ178" s="277">
        <v>0.48259689753497192</v>
      </c>
      <c r="AR178" s="277">
        <v>0.53136532626390398</v>
      </c>
      <c r="AS178" s="277">
        <v>0.29960340142963998</v>
      </c>
    </row>
    <row r="179" spans="1:45">
      <c r="A179" s="279" t="s">
        <v>293</v>
      </c>
      <c r="B179" s="277">
        <v>1.2151695999999998</v>
      </c>
      <c r="C179" s="277">
        <v>1.1724352</v>
      </c>
      <c r="D179" s="277">
        <v>1.2171184000000002</v>
      </c>
      <c r="E179" s="277">
        <v>1.2775311999999999</v>
      </c>
      <c r="F179" s="277">
        <v>1.1445024000000001</v>
      </c>
      <c r="G179" s="277">
        <v>1.1268239999999998</v>
      </c>
      <c r="H179" s="277">
        <v>0.89078719999999989</v>
      </c>
      <c r="I179" s="277">
        <v>0.71098719999999993</v>
      </c>
      <c r="J179" s="277">
        <v>0.6763728</v>
      </c>
      <c r="K179" s="277">
        <v>0.63099359999999993</v>
      </c>
      <c r="L179" s="277">
        <v>0.59220320000000004</v>
      </c>
      <c r="M179" s="277">
        <v>0.53554879999999994</v>
      </c>
      <c r="N179" s="277">
        <v>0.51281279999999996</v>
      </c>
      <c r="O179" s="277">
        <v>0.48339520000000002</v>
      </c>
      <c r="P179" s="277">
        <v>0.47819840000000002</v>
      </c>
      <c r="Q179" s="277">
        <v>0.46372159999999996</v>
      </c>
      <c r="R179" s="277">
        <v>0.40576800000000002</v>
      </c>
      <c r="S179" s="277">
        <v>0.35746559999999994</v>
      </c>
      <c r="T179" s="277">
        <v>0.40084960000000003</v>
      </c>
      <c r="U179" s="277">
        <v>0.34665439999999997</v>
      </c>
      <c r="V179" s="277">
        <v>0.32967199999999997</v>
      </c>
      <c r="W179" s="277">
        <v>0.32359359999999998</v>
      </c>
      <c r="X179" s="277">
        <v>0.29450079999999995</v>
      </c>
      <c r="Y179" s="277">
        <v>0.26953760000000004</v>
      </c>
      <c r="Z179" s="277">
        <v>0.26679999999999998</v>
      </c>
      <c r="AA179" s="277">
        <v>0.25863359999999996</v>
      </c>
      <c r="AB179" s="277">
        <v>0.2447136</v>
      </c>
      <c r="AC179" s="277">
        <v>0.22754559999999999</v>
      </c>
      <c r="AD179" s="277">
        <v>0.22949439999999999</v>
      </c>
      <c r="AE179" s="277">
        <v>0.23993439999999999</v>
      </c>
      <c r="AF179" s="277">
        <v>0.22118879999999999</v>
      </c>
      <c r="AG179" s="277">
        <v>0.18137759999999997</v>
      </c>
      <c r="AH179" s="277">
        <v>0.1562288</v>
      </c>
      <c r="AI179" s="277">
        <v>0.15409439999999999</v>
      </c>
      <c r="AJ179" s="277">
        <v>0.12616159999999998</v>
      </c>
      <c r="AK179" s="277">
        <v>0.13192402455544472</v>
      </c>
      <c r="AL179" s="277">
        <v>0.17164258372268484</v>
      </c>
      <c r="AM179" s="277">
        <v>0.15699364459895232</v>
      </c>
      <c r="AN179" s="277">
        <v>0.12674479480065132</v>
      </c>
      <c r="AO179" s="277">
        <v>8.0758623748614755E-2</v>
      </c>
      <c r="AP179" s="277">
        <v>9.6012889126997097E-2</v>
      </c>
      <c r="AQ179" s="277">
        <v>7.4632712603636353E-2</v>
      </c>
      <c r="AR179" s="277">
        <v>8.1150467054073902E-2</v>
      </c>
      <c r="AS179" s="277">
        <v>5.6131628203407759E-2</v>
      </c>
    </row>
    <row r="180" spans="1:45">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77">
        <v>0</v>
      </c>
      <c r="AS180" s="280"/>
    </row>
    <row r="181" spans="1:45">
      <c r="A181" s="286" t="s">
        <v>305</v>
      </c>
      <c r="B181" s="285">
        <v>145.95902152263091</v>
      </c>
      <c r="C181" s="285">
        <v>151.40393766669018</v>
      </c>
      <c r="D181" s="285">
        <v>149.33893109043623</v>
      </c>
      <c r="E181" s="285">
        <v>157.63712550687816</v>
      </c>
      <c r="F181" s="285">
        <v>155.16684410374191</v>
      </c>
      <c r="G181" s="285">
        <v>149.73621144096845</v>
      </c>
      <c r="H181" s="285">
        <v>150.73726216648254</v>
      </c>
      <c r="I181" s="285">
        <v>142.47217836301832</v>
      </c>
      <c r="J181" s="285">
        <v>144.56266336367233</v>
      </c>
      <c r="K181" s="285">
        <v>137.48821656535932</v>
      </c>
      <c r="L181" s="285">
        <v>141.5268493986579</v>
      </c>
      <c r="M181" s="285">
        <v>139.184841409049</v>
      </c>
      <c r="N181" s="285">
        <v>141.38480178295148</v>
      </c>
      <c r="O181" s="285">
        <v>147.48763391817047</v>
      </c>
      <c r="P181" s="285">
        <v>148.39308122070963</v>
      </c>
      <c r="Q181" s="285">
        <v>154.33689322094486</v>
      </c>
      <c r="R181" s="285">
        <v>163.89777289608477</v>
      </c>
      <c r="S181" s="285">
        <v>161.66977519889579</v>
      </c>
      <c r="T181" s="285">
        <v>172.52383428471708</v>
      </c>
      <c r="U181" s="285">
        <v>172.40190976097091</v>
      </c>
      <c r="V181" s="285">
        <v>188.02098417023541</v>
      </c>
      <c r="W181" s="285">
        <v>196.5227750674141</v>
      </c>
      <c r="X181" s="285">
        <v>198.17157271459544</v>
      </c>
      <c r="Y181" s="285">
        <v>202.3925004185663</v>
      </c>
      <c r="Z181" s="285">
        <v>205.55171521742034</v>
      </c>
      <c r="AA181" s="285">
        <v>209.83253868372142</v>
      </c>
      <c r="AB181" s="285">
        <v>220.14433569983993</v>
      </c>
      <c r="AC181" s="285">
        <v>222.17383231541771</v>
      </c>
      <c r="AD181" s="285">
        <v>232.12114050047069</v>
      </c>
      <c r="AE181" s="285">
        <v>242.65249904484455</v>
      </c>
      <c r="AF181" s="285">
        <v>249.01389000414463</v>
      </c>
      <c r="AG181" s="285">
        <v>252.34162394509991</v>
      </c>
      <c r="AH181" s="285">
        <v>253.30412274632045</v>
      </c>
      <c r="AI181" s="285">
        <v>256.87481486982472</v>
      </c>
      <c r="AJ181" s="285">
        <v>254.21340128220686</v>
      </c>
      <c r="AK181" s="285">
        <v>245.73558318073992</v>
      </c>
      <c r="AL181" s="285">
        <v>245.49808047036771</v>
      </c>
      <c r="AM181" s="285">
        <v>246.87109583651511</v>
      </c>
      <c r="AN181" s="285">
        <v>245.19942951972749</v>
      </c>
      <c r="AO181" s="285">
        <v>249.92142549334568</v>
      </c>
      <c r="AP181" s="285">
        <v>254.39661857607288</v>
      </c>
      <c r="AQ181" s="285">
        <v>261.24666313456282</v>
      </c>
      <c r="AR181" s="285">
        <v>266.91007120703057</v>
      </c>
      <c r="AS181" s="285">
        <v>205.15291455608545</v>
      </c>
    </row>
    <row r="182" spans="1:45">
      <c r="A182" s="278" t="s">
        <v>160</v>
      </c>
      <c r="B182" s="289">
        <v>77.232299476604453</v>
      </c>
      <c r="C182" s="289">
        <v>78.449067045059195</v>
      </c>
      <c r="D182" s="289">
        <v>77.364388188590993</v>
      </c>
      <c r="E182" s="289">
        <v>78.644176789016711</v>
      </c>
      <c r="F182" s="289">
        <v>79.821772183017728</v>
      </c>
      <c r="G182" s="289">
        <v>77.806928291587823</v>
      </c>
      <c r="H182" s="289">
        <v>77.780153672027581</v>
      </c>
      <c r="I182" s="289">
        <v>77.876614431591022</v>
      </c>
      <c r="J182" s="289">
        <v>79.484514779968251</v>
      </c>
      <c r="K182" s="289">
        <v>79.075915091743468</v>
      </c>
      <c r="L182" s="289">
        <v>80.388395937957753</v>
      </c>
      <c r="M182" s="289">
        <v>76.588286912345893</v>
      </c>
      <c r="N182" s="289">
        <v>79.223968609275815</v>
      </c>
      <c r="O182" s="289">
        <v>85.225116935310353</v>
      </c>
      <c r="P182" s="289">
        <v>84.372639113311763</v>
      </c>
      <c r="Q182" s="289">
        <v>88.144383157024393</v>
      </c>
      <c r="R182" s="289">
        <v>91.138842110825721</v>
      </c>
      <c r="S182" s="289">
        <v>90.510093121331622</v>
      </c>
      <c r="T182" s="289">
        <v>93.002701158938152</v>
      </c>
      <c r="U182" s="289">
        <v>92.184235019370647</v>
      </c>
      <c r="V182" s="289">
        <v>97.589467828537536</v>
      </c>
      <c r="W182" s="289">
        <v>98.757535487704814</v>
      </c>
      <c r="X182" s="289">
        <v>97.690043057578208</v>
      </c>
      <c r="Y182" s="289">
        <v>100.2818240371292</v>
      </c>
      <c r="Z182" s="289">
        <v>101.26103752694083</v>
      </c>
      <c r="AA182" s="289">
        <v>102.77208985502132</v>
      </c>
      <c r="AB182" s="289">
        <v>101.78047353656396</v>
      </c>
      <c r="AC182" s="289">
        <v>102.47639386887145</v>
      </c>
      <c r="AD182" s="289">
        <v>105.93585923122916</v>
      </c>
      <c r="AE182" s="289">
        <v>109.44701721859705</v>
      </c>
      <c r="AF182" s="289">
        <v>113.9527597808075</v>
      </c>
      <c r="AG182" s="289">
        <v>111.18151496067618</v>
      </c>
      <c r="AH182" s="289">
        <v>112.07630822674901</v>
      </c>
      <c r="AI182" s="289">
        <v>114.0662598086268</v>
      </c>
      <c r="AJ182" s="289">
        <v>112.02887925946401</v>
      </c>
      <c r="AK182" s="289">
        <v>110.32575953088499</v>
      </c>
      <c r="AL182" s="289">
        <v>110.42793228303293</v>
      </c>
      <c r="AM182" s="289">
        <v>108.65845875957153</v>
      </c>
      <c r="AN182" s="289">
        <v>106.42211681264938</v>
      </c>
      <c r="AO182" s="289">
        <v>106.06488448516563</v>
      </c>
      <c r="AP182" s="289">
        <v>106.48034492744974</v>
      </c>
      <c r="AQ182" s="289">
        <v>109.60926182864735</v>
      </c>
      <c r="AR182" s="289">
        <v>112.44569456868872</v>
      </c>
      <c r="AS182" s="289">
        <v>84.474428638974388</v>
      </c>
    </row>
    <row r="183" spans="1:45" ht="15">
      <c r="A183" s="279" t="s">
        <v>314</v>
      </c>
      <c r="B183" s="277">
        <v>7.1468272136878976</v>
      </c>
      <c r="C183" s="277">
        <v>6.2060217269897455</v>
      </c>
      <c r="D183" s="277">
        <v>4.7951185418701172</v>
      </c>
      <c r="E183" s="277">
        <v>4.1058108654785155</v>
      </c>
      <c r="F183" s="277">
        <v>3.4639494078254702</v>
      </c>
      <c r="G183" s="277">
        <v>2.8799056964492795</v>
      </c>
      <c r="H183" s="277">
        <v>2.4146417868804932</v>
      </c>
      <c r="I183" s="277">
        <v>1.8601639684867859</v>
      </c>
      <c r="J183" s="277">
        <v>1.5797572850418087</v>
      </c>
      <c r="K183" s="277">
        <v>2.9819314922332762</v>
      </c>
      <c r="L183" s="277">
        <v>6.8857556856536863</v>
      </c>
      <c r="M183" s="277">
        <v>5.8540468105316164</v>
      </c>
      <c r="N183" s="277">
        <v>5.4403120287322997</v>
      </c>
      <c r="O183" s="277">
        <v>3.7369411530303953</v>
      </c>
      <c r="P183" s="277">
        <v>6.0266553095626829</v>
      </c>
      <c r="Q183" s="277">
        <v>9.5378162861824052</v>
      </c>
      <c r="R183" s="277">
        <v>17.705824415111675</v>
      </c>
      <c r="S183" s="277">
        <v>28.148498355278619</v>
      </c>
      <c r="T183" s="277">
        <v>33.337440951908462</v>
      </c>
      <c r="U183" s="277">
        <v>37.677788212902058</v>
      </c>
      <c r="V183" s="277">
        <v>43.063855477264774</v>
      </c>
      <c r="W183" s="277">
        <v>48.25225214452896</v>
      </c>
      <c r="X183" s="277">
        <v>65.814209468231795</v>
      </c>
      <c r="Y183" s="277">
        <v>72.730495281285457</v>
      </c>
      <c r="Z183" s="277">
        <v>74.84093186873244</v>
      </c>
      <c r="AA183" s="277">
        <v>76.790156393242384</v>
      </c>
      <c r="AB183" s="277">
        <v>78.303195652018033</v>
      </c>
      <c r="AC183" s="277">
        <v>79.950447293397872</v>
      </c>
      <c r="AD183" s="277">
        <v>82.650261067609861</v>
      </c>
      <c r="AE183" s="277">
        <v>85.540597767271407</v>
      </c>
      <c r="AF183" s="277">
        <v>87.469985139008699</v>
      </c>
      <c r="AG183" s="277">
        <v>88.119485848978385</v>
      </c>
      <c r="AH183" s="277">
        <v>89.866086064865826</v>
      </c>
      <c r="AI183" s="277">
        <v>91.237602174057542</v>
      </c>
      <c r="AJ183" s="277">
        <v>90.393970213956692</v>
      </c>
      <c r="AK183" s="277">
        <v>87.572105608843017</v>
      </c>
      <c r="AL183" s="277">
        <v>88.03954734254576</v>
      </c>
      <c r="AM183" s="277">
        <v>87.998722808575053</v>
      </c>
      <c r="AN183" s="277">
        <v>85.699432843054382</v>
      </c>
      <c r="AO183" s="277">
        <v>84.859866701278605</v>
      </c>
      <c r="AP183" s="277">
        <v>84.483864706866399</v>
      </c>
      <c r="AQ183" s="277">
        <v>86.063587159466579</v>
      </c>
      <c r="AR183" s="277">
        <v>87.039580955941659</v>
      </c>
      <c r="AS183" s="277">
        <v>65.203087499227536</v>
      </c>
    </row>
    <row r="184" spans="1:45" ht="15">
      <c r="A184" s="279" t="s">
        <v>315</v>
      </c>
      <c r="B184" s="277">
        <v>70.085472262916554</v>
      </c>
      <c r="C184" s="277">
        <v>72.243045318069463</v>
      </c>
      <c r="D184" s="277">
        <v>72.569269646720883</v>
      </c>
      <c r="E184" s="277">
        <v>74.538365923538208</v>
      </c>
      <c r="F184" s="277">
        <v>76.357822775192261</v>
      </c>
      <c r="G184" s="277">
        <v>74.927022595138538</v>
      </c>
      <c r="H184" s="277">
        <v>75.365511885147086</v>
      </c>
      <c r="I184" s="277">
        <v>76.016450463104235</v>
      </c>
      <c r="J184" s="277">
        <v>77.904757494926457</v>
      </c>
      <c r="K184" s="277">
        <v>76.093983599510182</v>
      </c>
      <c r="L184" s="277">
        <v>73.502640252304062</v>
      </c>
      <c r="M184" s="277">
        <v>70.734240101814265</v>
      </c>
      <c r="N184" s="277">
        <v>73.783656580543521</v>
      </c>
      <c r="O184" s="277">
        <v>81.488175782279967</v>
      </c>
      <c r="P184" s="277">
        <v>78.345983803749078</v>
      </c>
      <c r="Q184" s="277">
        <v>78.606566870841974</v>
      </c>
      <c r="R184" s="277">
        <v>73.433017695714042</v>
      </c>
      <c r="S184" s="277">
        <v>62.361594766053003</v>
      </c>
      <c r="T184" s="277">
        <v>59.665260207029689</v>
      </c>
      <c r="U184" s="277">
        <v>54.506446806468595</v>
      </c>
      <c r="V184" s="277">
        <v>54.52561235127277</v>
      </c>
      <c r="W184" s="277">
        <v>50.505283343175861</v>
      </c>
      <c r="X184" s="277">
        <v>31.875833589346414</v>
      </c>
      <c r="Y184" s="277">
        <v>27.551328755843727</v>
      </c>
      <c r="Z184" s="277">
        <v>26.420105658208396</v>
      </c>
      <c r="AA184" s="277">
        <v>25.98193346177894</v>
      </c>
      <c r="AB184" s="277">
        <v>23.477277884545924</v>
      </c>
      <c r="AC184" s="277">
        <v>22.52594657547359</v>
      </c>
      <c r="AD184" s="277">
        <v>23.285598163619298</v>
      </c>
      <c r="AE184" s="277">
        <v>23.90641945132564</v>
      </c>
      <c r="AF184" s="277">
        <v>26.482774641798812</v>
      </c>
      <c r="AG184" s="277">
        <v>23.062029111697807</v>
      </c>
      <c r="AH184" s="277">
        <v>22.210222161883184</v>
      </c>
      <c r="AI184" s="277">
        <v>22.828657634569254</v>
      </c>
      <c r="AJ184" s="277">
        <v>21.634909045507325</v>
      </c>
      <c r="AK184" s="277">
        <v>22.753653922041963</v>
      </c>
      <c r="AL184" s="277">
        <v>22.388384940487182</v>
      </c>
      <c r="AM184" s="277">
        <v>20.659735950996467</v>
      </c>
      <c r="AN184" s="277">
        <v>20.722683969595</v>
      </c>
      <c r="AO184" s="277">
        <v>21.20501778388703</v>
      </c>
      <c r="AP184" s="277">
        <v>21.996480220583329</v>
      </c>
      <c r="AQ184" s="277">
        <v>23.545674669180766</v>
      </c>
      <c r="AR184" s="277">
        <v>25.406113612747063</v>
      </c>
      <c r="AS184" s="277">
        <v>19.271341139746855</v>
      </c>
    </row>
    <row r="185" spans="1:45">
      <c r="A185" s="278" t="s">
        <v>161</v>
      </c>
      <c r="B185" s="289">
        <v>40.709895496167753</v>
      </c>
      <c r="C185" s="289">
        <v>40.767334683702082</v>
      </c>
      <c r="D185" s="289">
        <v>41.399214463147736</v>
      </c>
      <c r="E185" s="289">
        <v>43.306193683757783</v>
      </c>
      <c r="F185" s="289">
        <v>42.375651907409662</v>
      </c>
      <c r="G185" s="289">
        <v>40.979968352826688</v>
      </c>
      <c r="H185" s="289">
        <v>45.503587377129364</v>
      </c>
      <c r="I185" s="289">
        <v>41.107850247451019</v>
      </c>
      <c r="J185" s="289">
        <v>42.86717379934845</v>
      </c>
      <c r="K185" s="289">
        <v>41.39294170291366</v>
      </c>
      <c r="L185" s="289">
        <v>43.015453667903131</v>
      </c>
      <c r="M185" s="289">
        <v>42.495950393840026</v>
      </c>
      <c r="N185" s="289">
        <v>42.185334133399039</v>
      </c>
      <c r="O185" s="289">
        <v>41.131243135127406</v>
      </c>
      <c r="P185" s="289">
        <v>41.119684353790277</v>
      </c>
      <c r="Q185" s="289">
        <v>42.742674276870723</v>
      </c>
      <c r="R185" s="289">
        <v>46.087820209206328</v>
      </c>
      <c r="S185" s="289">
        <v>46.264399058661596</v>
      </c>
      <c r="T185" s="289">
        <v>53.411494150859191</v>
      </c>
      <c r="U185" s="289">
        <v>54.940326859140015</v>
      </c>
      <c r="V185" s="289">
        <v>60.796984879793449</v>
      </c>
      <c r="W185" s="289">
        <v>69.013995156476739</v>
      </c>
      <c r="X185" s="289">
        <v>71.320758875777486</v>
      </c>
      <c r="Y185" s="289">
        <v>75.881101487468058</v>
      </c>
      <c r="Z185" s="289">
        <v>77.54220587380334</v>
      </c>
      <c r="AA185" s="289">
        <v>80.188920735563698</v>
      </c>
      <c r="AB185" s="289">
        <v>86.503234167762685</v>
      </c>
      <c r="AC185" s="289">
        <v>86.905591580186723</v>
      </c>
      <c r="AD185" s="289">
        <v>93.259708984460957</v>
      </c>
      <c r="AE185" s="289">
        <v>96.915817903834125</v>
      </c>
      <c r="AF185" s="289">
        <v>100.26897553962311</v>
      </c>
      <c r="AG185" s="289">
        <v>106.12266892492437</v>
      </c>
      <c r="AH185" s="289">
        <v>107.06166001310015</v>
      </c>
      <c r="AI185" s="289">
        <v>110.31994704858303</v>
      </c>
      <c r="AJ185" s="289">
        <v>109.4975326919641</v>
      </c>
      <c r="AK185" s="289">
        <v>104.62417470426121</v>
      </c>
      <c r="AL185" s="289">
        <v>106.10590913385164</v>
      </c>
      <c r="AM185" s="289">
        <v>110.06043261560446</v>
      </c>
      <c r="AN185" s="289">
        <v>112.09077764483385</v>
      </c>
      <c r="AO185" s="289">
        <v>116.13169371423601</v>
      </c>
      <c r="AP185" s="289">
        <v>120.32749987615608</v>
      </c>
      <c r="AQ185" s="289">
        <v>122.59889373744508</v>
      </c>
      <c r="AR185" s="289">
        <v>125.87577903792547</v>
      </c>
      <c r="AS185" s="289">
        <v>98.332018651715885</v>
      </c>
    </row>
    <row r="186" spans="1:45">
      <c r="A186" s="278" t="s">
        <v>162</v>
      </c>
      <c r="B186" s="289">
        <v>20.9581726598587</v>
      </c>
      <c r="C186" s="289">
        <v>25.090471927928924</v>
      </c>
      <c r="D186" s="289">
        <v>23.068672158697503</v>
      </c>
      <c r="E186" s="289">
        <v>27.737161114103699</v>
      </c>
      <c r="F186" s="289">
        <v>25.020747433314515</v>
      </c>
      <c r="G186" s="289">
        <v>22.840344386553951</v>
      </c>
      <c r="H186" s="289">
        <v>20.400730167325591</v>
      </c>
      <c r="I186" s="289">
        <v>17.167266513976283</v>
      </c>
      <c r="J186" s="289">
        <v>15.868580054355618</v>
      </c>
      <c r="K186" s="289">
        <v>10.927464730702207</v>
      </c>
      <c r="L186" s="289">
        <v>8.8486016866622919</v>
      </c>
      <c r="M186" s="289">
        <v>8.6398376838879631</v>
      </c>
      <c r="N186" s="289">
        <v>7.87966392026199</v>
      </c>
      <c r="O186" s="289">
        <v>8.1190313874758253</v>
      </c>
      <c r="P186" s="289">
        <v>8.6502735736313543</v>
      </c>
      <c r="Q186" s="289">
        <v>6.9345000220870974</v>
      </c>
      <c r="R186" s="289">
        <v>7.3059927422339355</v>
      </c>
      <c r="S186" s="289">
        <v>6.7168685780641857</v>
      </c>
      <c r="T186" s="289">
        <v>8.4070055786885334</v>
      </c>
      <c r="U186" s="289">
        <v>5.7889807807254483</v>
      </c>
      <c r="V186" s="289">
        <v>7.8068963254928043</v>
      </c>
      <c r="W186" s="289">
        <v>7.3308746121884552</v>
      </c>
      <c r="X186" s="289">
        <v>8.4079652316739573</v>
      </c>
      <c r="Y186" s="289">
        <v>7.2446204568451362</v>
      </c>
      <c r="Z186" s="289">
        <v>6.8702506246088539</v>
      </c>
      <c r="AA186" s="289">
        <v>6.9330815813630471</v>
      </c>
      <c r="AB186" s="289">
        <v>9.6738395586238681</v>
      </c>
      <c r="AC186" s="289">
        <v>8.6185450389533074</v>
      </c>
      <c r="AD186" s="289">
        <v>9.0682246342757793</v>
      </c>
      <c r="AE186" s="289">
        <v>10.575314750790813</v>
      </c>
      <c r="AF186" s="289">
        <v>7.5934834731559384</v>
      </c>
      <c r="AG186" s="289">
        <v>9.0310070169975916</v>
      </c>
      <c r="AH186" s="289">
        <v>7.3675169451363747</v>
      </c>
      <c r="AI186" s="289">
        <v>8.2751076514577058</v>
      </c>
      <c r="AJ186" s="289">
        <v>7.9173547493242413</v>
      </c>
      <c r="AK186" s="289">
        <v>7.393327161862894</v>
      </c>
      <c r="AL186" s="289">
        <v>7.1568530063011435</v>
      </c>
      <c r="AM186" s="289">
        <v>7.3289028698732483</v>
      </c>
      <c r="AN186" s="289">
        <v>7.3065810807507345</v>
      </c>
      <c r="AO186" s="289">
        <v>8.1483558032256713</v>
      </c>
      <c r="AP186" s="289">
        <v>7.6800314048529348</v>
      </c>
      <c r="AQ186" s="289">
        <v>8.750904493237492</v>
      </c>
      <c r="AR186" s="289">
        <v>6.6025833798004854</v>
      </c>
      <c r="AS186" s="289">
        <v>4.9227425452384717</v>
      </c>
    </row>
    <row r="187" spans="1:45">
      <c r="A187" s="278" t="s">
        <v>95</v>
      </c>
      <c r="B187" s="289">
        <v>0</v>
      </c>
      <c r="C187" s="289">
        <v>0</v>
      </c>
      <c r="D187" s="289">
        <v>0</v>
      </c>
      <c r="E187" s="289">
        <v>0</v>
      </c>
      <c r="F187" s="289">
        <v>0</v>
      </c>
      <c r="G187" s="289">
        <v>0</v>
      </c>
      <c r="H187" s="289">
        <v>0</v>
      </c>
      <c r="I187" s="289">
        <v>0</v>
      </c>
      <c r="J187" s="289">
        <v>0</v>
      </c>
      <c r="K187" s="289">
        <v>0</v>
      </c>
      <c r="L187" s="289">
        <v>2.5954434761347001</v>
      </c>
      <c r="M187" s="289">
        <v>4.6701718989751093</v>
      </c>
      <c r="N187" s="289">
        <v>5.4412184800146406</v>
      </c>
      <c r="O187" s="289">
        <v>5.4044889602568711</v>
      </c>
      <c r="P187" s="289">
        <v>5.6559442799762394</v>
      </c>
      <c r="Q187" s="289">
        <v>5.3818908749626431</v>
      </c>
      <c r="R187" s="289">
        <v>5.4913755294613456</v>
      </c>
      <c r="S187" s="289">
        <v>6.1458999922898983</v>
      </c>
      <c r="T187" s="289">
        <v>5.7692461079524158</v>
      </c>
      <c r="U187" s="289">
        <v>5.7133838748953139</v>
      </c>
      <c r="V187" s="289">
        <v>5.9475075085440388</v>
      </c>
      <c r="W187" s="289">
        <v>5.0790899990798311</v>
      </c>
      <c r="X187" s="289">
        <v>4.7411558228887447</v>
      </c>
      <c r="Y187" s="289">
        <v>3.689287809484465</v>
      </c>
      <c r="Z187" s="289">
        <v>3.8134022348947645</v>
      </c>
      <c r="AA187" s="289">
        <v>4.1156730707048803</v>
      </c>
      <c r="AB187" s="289">
        <v>5.0116021995504543</v>
      </c>
      <c r="AC187" s="289">
        <v>6.5640642315803017</v>
      </c>
      <c r="AD187" s="289">
        <v>7.5184214817833777</v>
      </c>
      <c r="AE187" s="289">
        <v>7.5354844638085048</v>
      </c>
      <c r="AF187" s="289">
        <v>8.4759069104898543</v>
      </c>
      <c r="AG187" s="289">
        <v>8.5920423638259606</v>
      </c>
      <c r="AH187" s="289">
        <v>9.0836244911022028</v>
      </c>
      <c r="AI187" s="289">
        <v>9.6258732832582172</v>
      </c>
      <c r="AJ187" s="289">
        <v>8.9908216725108598</v>
      </c>
      <c r="AK187" s="289">
        <v>8.3678809848328282</v>
      </c>
      <c r="AL187" s="289">
        <v>7.1129961985452193</v>
      </c>
      <c r="AM187" s="289">
        <v>6.8068025759498454</v>
      </c>
      <c r="AN187" s="289">
        <v>7.4217255192690308</v>
      </c>
      <c r="AO187" s="289">
        <v>7.1641891944320042</v>
      </c>
      <c r="AP187" s="289">
        <v>7.5237797730600295</v>
      </c>
      <c r="AQ187" s="289">
        <v>7.8752299487554902</v>
      </c>
      <c r="AR187" s="289">
        <v>8.4115421266471451</v>
      </c>
      <c r="AS187" s="289">
        <v>6.6787016260980954</v>
      </c>
    </row>
    <row r="188" spans="1:45">
      <c r="A188" s="278" t="s">
        <v>290</v>
      </c>
      <c r="B188" s="289">
        <v>7.0586538899999987</v>
      </c>
      <c r="C188" s="289">
        <v>7.0970640099999986</v>
      </c>
      <c r="D188" s="289">
        <v>7.5066562800000005</v>
      </c>
      <c r="E188" s="289">
        <v>7.9495939199999999</v>
      </c>
      <c r="F188" s="289">
        <v>7.9486725800000002</v>
      </c>
      <c r="G188" s="289">
        <v>8.1089704099999995</v>
      </c>
      <c r="H188" s="289">
        <v>7.0527909499999986</v>
      </c>
      <c r="I188" s="289">
        <v>6.3204471699999996</v>
      </c>
      <c r="J188" s="289">
        <v>6.3423947299999988</v>
      </c>
      <c r="K188" s="289">
        <v>6.0918950399999998</v>
      </c>
      <c r="L188" s="289">
        <v>6.6789546300000007</v>
      </c>
      <c r="M188" s="289">
        <v>6.7905945199999991</v>
      </c>
      <c r="N188" s="289">
        <v>6.6546166399999995</v>
      </c>
      <c r="O188" s="289">
        <v>7.6077535000000003</v>
      </c>
      <c r="P188" s="289">
        <v>8.5945398999999991</v>
      </c>
      <c r="Q188" s="289">
        <v>11.133444889999996</v>
      </c>
      <c r="R188" s="289">
        <v>13.873742304357435</v>
      </c>
      <c r="S188" s="289">
        <v>12.032514448548493</v>
      </c>
      <c r="T188" s="289">
        <v>11.933387288278787</v>
      </c>
      <c r="U188" s="289">
        <v>13.774983226839478</v>
      </c>
      <c r="V188" s="289">
        <v>15.880127627867548</v>
      </c>
      <c r="W188" s="289">
        <v>16.341279811964259</v>
      </c>
      <c r="X188" s="289">
        <v>16.011649726677074</v>
      </c>
      <c r="Y188" s="289">
        <v>15.295666627639442</v>
      </c>
      <c r="Z188" s="289">
        <v>16.064818957172541</v>
      </c>
      <c r="AA188" s="289">
        <v>15.822773441068477</v>
      </c>
      <c r="AB188" s="289">
        <v>17.175186237338973</v>
      </c>
      <c r="AC188" s="289">
        <v>17.609237595825974</v>
      </c>
      <c r="AD188" s="289">
        <v>16.338926168721425</v>
      </c>
      <c r="AE188" s="289">
        <v>18.178864707814089</v>
      </c>
      <c r="AF188" s="289">
        <v>18.722764300068196</v>
      </c>
      <c r="AG188" s="289">
        <v>17.41439067867579</v>
      </c>
      <c r="AH188" s="289">
        <v>17.71501307023269</v>
      </c>
      <c r="AI188" s="289">
        <v>14.587627077898958</v>
      </c>
      <c r="AJ188" s="289">
        <v>15.77881290894365</v>
      </c>
      <c r="AK188" s="289">
        <v>15.02444079889802</v>
      </c>
      <c r="AL188" s="289">
        <v>14.694389848636785</v>
      </c>
      <c r="AM188" s="289">
        <v>14.016499015516056</v>
      </c>
      <c r="AN188" s="289">
        <v>11.958228462224456</v>
      </c>
      <c r="AO188" s="289">
        <v>12.412302296286391</v>
      </c>
      <c r="AP188" s="289">
        <v>12.384962594554114</v>
      </c>
      <c r="AQ188" s="289">
        <v>12.412373126477394</v>
      </c>
      <c r="AR188" s="289">
        <v>13.574472093968774</v>
      </c>
      <c r="AS188" s="289">
        <v>10.745023094058572</v>
      </c>
    </row>
    <row r="189" spans="1:45">
      <c r="A189" s="279" t="s">
        <v>291</v>
      </c>
      <c r="B189" s="289">
        <v>4.5283550899999998</v>
      </c>
      <c r="C189" s="289">
        <v>4.7818135099999992</v>
      </c>
      <c r="D189" s="289">
        <v>5.0559065800000003</v>
      </c>
      <c r="E189" s="289">
        <v>5.4186127199999996</v>
      </c>
      <c r="F189" s="289">
        <v>5.5460374799999999</v>
      </c>
      <c r="G189" s="289">
        <v>5.7778411099999998</v>
      </c>
      <c r="H189" s="289">
        <v>5.1296812499999991</v>
      </c>
      <c r="I189" s="289">
        <v>4.6407559699999998</v>
      </c>
      <c r="J189" s="289">
        <v>4.8015671299999987</v>
      </c>
      <c r="K189" s="289">
        <v>4.6472941399999996</v>
      </c>
      <c r="L189" s="289">
        <v>5.2286348300000007</v>
      </c>
      <c r="M189" s="289">
        <v>5.4149031199999991</v>
      </c>
      <c r="N189" s="289">
        <v>5.5519728399999995</v>
      </c>
      <c r="O189" s="289">
        <v>6.4815985999999999</v>
      </c>
      <c r="P189" s="289">
        <v>7.4906097999999997</v>
      </c>
      <c r="Q189" s="289">
        <v>9.9912047899999976</v>
      </c>
      <c r="R189" s="289">
        <v>12.744331604357436</v>
      </c>
      <c r="S189" s="289">
        <v>11.039147648548495</v>
      </c>
      <c r="T189" s="289">
        <v>10.798252488278786</v>
      </c>
      <c r="U189" s="289">
        <v>12.745269526839477</v>
      </c>
      <c r="V189" s="289">
        <v>14.963415327867548</v>
      </c>
      <c r="W189" s="289">
        <v>15.263866111964262</v>
      </c>
      <c r="X189" s="289">
        <v>14.952544426677074</v>
      </c>
      <c r="Y189" s="289">
        <v>14.294539927639441</v>
      </c>
      <c r="Z189" s="289">
        <v>15.119689657172541</v>
      </c>
      <c r="AA189" s="289">
        <v>14.893709641068478</v>
      </c>
      <c r="AB189" s="289">
        <v>16.214681737338971</v>
      </c>
      <c r="AC189" s="289">
        <v>16.696125795825974</v>
      </c>
      <c r="AD189" s="289">
        <v>15.438906968721424</v>
      </c>
      <c r="AE189" s="289">
        <v>17.27540590781409</v>
      </c>
      <c r="AF189" s="289">
        <v>17.810049500068196</v>
      </c>
      <c r="AG189" s="289">
        <v>16.573887578675791</v>
      </c>
      <c r="AH189" s="289">
        <v>16.94492487023269</v>
      </c>
      <c r="AI189" s="289">
        <v>13.797726077898957</v>
      </c>
      <c r="AJ189" s="289">
        <v>15.024791108943649</v>
      </c>
      <c r="AK189" s="289">
        <v>14.370003509715374</v>
      </c>
      <c r="AL189" s="289">
        <v>13.972462452676325</v>
      </c>
      <c r="AM189" s="289">
        <v>13.327976989896587</v>
      </c>
      <c r="AN189" s="289">
        <v>11.305133725491565</v>
      </c>
      <c r="AO189" s="289">
        <v>11.8634928355212</v>
      </c>
      <c r="AP189" s="289">
        <v>11.84865290574464</v>
      </c>
      <c r="AQ189" s="289">
        <v>11.855143516338787</v>
      </c>
      <c r="AR189" s="289">
        <v>12.961956300650796</v>
      </c>
      <c r="AS189" s="289">
        <v>10.389288064425525</v>
      </c>
    </row>
    <row r="190" spans="1:45">
      <c r="A190" s="279" t="s">
        <v>292</v>
      </c>
      <c r="B190" s="289">
        <v>1.3151291999999999</v>
      </c>
      <c r="C190" s="289">
        <v>1.1428152999999999</v>
      </c>
      <c r="D190" s="289">
        <v>1.2336312999999999</v>
      </c>
      <c r="E190" s="289">
        <v>1.25345</v>
      </c>
      <c r="F190" s="289">
        <v>1.2581326999999998</v>
      </c>
      <c r="G190" s="289">
        <v>1.2043052999999999</v>
      </c>
      <c r="H190" s="289">
        <v>1.0323224999999998</v>
      </c>
      <c r="I190" s="289">
        <v>0.96870400000000001</v>
      </c>
      <c r="J190" s="289">
        <v>0.86445479999999997</v>
      </c>
      <c r="K190" s="289">
        <v>0.81360729999999992</v>
      </c>
      <c r="L190" s="289">
        <v>0.8581165999999999</v>
      </c>
      <c r="M190" s="289">
        <v>0.84014259999999985</v>
      </c>
      <c r="N190" s="289">
        <v>0.58983099999999999</v>
      </c>
      <c r="O190" s="289">
        <v>0.64275969999999993</v>
      </c>
      <c r="P190" s="289">
        <v>0.6257317</v>
      </c>
      <c r="Q190" s="289">
        <v>0.67851849999999991</v>
      </c>
      <c r="R190" s="289">
        <v>0.72364269999999997</v>
      </c>
      <c r="S190" s="289">
        <v>0.63590120000000006</v>
      </c>
      <c r="T190" s="289">
        <v>0.73428519999999997</v>
      </c>
      <c r="U190" s="289">
        <v>0.68305930000000004</v>
      </c>
      <c r="V190" s="289">
        <v>0.58704029999999996</v>
      </c>
      <c r="W190" s="289">
        <v>0.75382009999999999</v>
      </c>
      <c r="X190" s="289">
        <v>0.76460450000000002</v>
      </c>
      <c r="Y190" s="289">
        <v>0.73158909999999999</v>
      </c>
      <c r="Z190" s="289">
        <v>0.67832929999999991</v>
      </c>
      <c r="AA190" s="289">
        <v>0.67043019999999998</v>
      </c>
      <c r="AB190" s="289">
        <v>0.71579090000000001</v>
      </c>
      <c r="AC190" s="289">
        <v>0.6855661999999999</v>
      </c>
      <c r="AD190" s="289">
        <v>0.67052479999999992</v>
      </c>
      <c r="AE190" s="289">
        <v>0.66352440000000001</v>
      </c>
      <c r="AF190" s="289">
        <v>0.69152599999999997</v>
      </c>
      <c r="AG190" s="289">
        <v>0.65912549999999992</v>
      </c>
      <c r="AH190" s="289">
        <v>0.61385939999999994</v>
      </c>
      <c r="AI190" s="289">
        <v>0.6358066</v>
      </c>
      <c r="AJ190" s="289">
        <v>0.62786019999999998</v>
      </c>
      <c r="AK190" s="289">
        <v>0.52251326462719994</v>
      </c>
      <c r="AL190" s="289">
        <v>0.55028481223777548</v>
      </c>
      <c r="AM190" s="289">
        <v>0.53152838102051581</v>
      </c>
      <c r="AN190" s="289">
        <v>0.52634994193224072</v>
      </c>
      <c r="AO190" s="289">
        <v>0.46805083701657618</v>
      </c>
      <c r="AP190" s="289">
        <v>0.44029679968247593</v>
      </c>
      <c r="AQ190" s="289">
        <v>0.48259689753497192</v>
      </c>
      <c r="AR190" s="289">
        <v>0.53136532626390398</v>
      </c>
      <c r="AS190" s="289">
        <v>0.29960340142963998</v>
      </c>
    </row>
    <row r="191" spans="1:45">
      <c r="A191" s="279" t="s">
        <v>293</v>
      </c>
      <c r="B191" s="289">
        <v>1.2151695999999998</v>
      </c>
      <c r="C191" s="289">
        <v>1.1724352</v>
      </c>
      <c r="D191" s="289">
        <v>1.2171184000000002</v>
      </c>
      <c r="E191" s="289">
        <v>1.2775311999999999</v>
      </c>
      <c r="F191" s="289">
        <v>1.1445024000000001</v>
      </c>
      <c r="G191" s="289">
        <v>1.1268239999999998</v>
      </c>
      <c r="H191" s="289">
        <v>0.89078719999999989</v>
      </c>
      <c r="I191" s="289">
        <v>0.71098719999999993</v>
      </c>
      <c r="J191" s="289">
        <v>0.6763728</v>
      </c>
      <c r="K191" s="289">
        <v>0.63099359999999993</v>
      </c>
      <c r="L191" s="289">
        <v>0.59220320000000004</v>
      </c>
      <c r="M191" s="289">
        <v>0.53554879999999994</v>
      </c>
      <c r="N191" s="289">
        <v>0.51281279999999996</v>
      </c>
      <c r="O191" s="289">
        <v>0.48339520000000002</v>
      </c>
      <c r="P191" s="289">
        <v>0.47819840000000002</v>
      </c>
      <c r="Q191" s="289">
        <v>0.46372159999999996</v>
      </c>
      <c r="R191" s="289">
        <v>0.40576800000000002</v>
      </c>
      <c r="S191" s="289">
        <v>0.35746559999999994</v>
      </c>
      <c r="T191" s="289">
        <v>0.40084960000000003</v>
      </c>
      <c r="U191" s="289">
        <v>0.34665439999999997</v>
      </c>
      <c r="V191" s="289">
        <v>0.32967199999999997</v>
      </c>
      <c r="W191" s="289">
        <v>0.32359359999999998</v>
      </c>
      <c r="X191" s="289">
        <v>0.29450079999999995</v>
      </c>
      <c r="Y191" s="289">
        <v>0.26953760000000004</v>
      </c>
      <c r="Z191" s="289">
        <v>0.26679999999999998</v>
      </c>
      <c r="AA191" s="289">
        <v>0.25863359999999996</v>
      </c>
      <c r="AB191" s="289">
        <v>0.2447136</v>
      </c>
      <c r="AC191" s="289">
        <v>0.22754559999999999</v>
      </c>
      <c r="AD191" s="289">
        <v>0.22949439999999999</v>
      </c>
      <c r="AE191" s="289">
        <v>0.23993439999999999</v>
      </c>
      <c r="AF191" s="289">
        <v>0.22118879999999999</v>
      </c>
      <c r="AG191" s="289">
        <v>0.18137759999999997</v>
      </c>
      <c r="AH191" s="289">
        <v>0.1562288</v>
      </c>
      <c r="AI191" s="289">
        <v>0.15409439999999999</v>
      </c>
      <c r="AJ191" s="289">
        <v>0.12616159999999998</v>
      </c>
      <c r="AK191" s="289">
        <v>0.13192402455544472</v>
      </c>
      <c r="AL191" s="289">
        <v>0.17164258372268484</v>
      </c>
      <c r="AM191" s="289">
        <v>0.15699364459895232</v>
      </c>
      <c r="AN191" s="289">
        <v>0.12674479480065132</v>
      </c>
      <c r="AO191" s="289">
        <v>8.0758623748614755E-2</v>
      </c>
      <c r="AP191" s="289">
        <v>9.6012889126997097E-2</v>
      </c>
      <c r="AQ191" s="289">
        <v>7.4632712603636353E-2</v>
      </c>
      <c r="AR191" s="289">
        <v>8.1150467054073902E-2</v>
      </c>
      <c r="AS191" s="289">
        <v>5.6131628203407759E-2</v>
      </c>
    </row>
    <row r="192" spans="1:45">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row>
    <row r="193" spans="1:45">
      <c r="A193" s="280" t="s">
        <v>306</v>
      </c>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51"/>
      <c r="AN193" s="251"/>
      <c r="AO193" s="290"/>
      <c r="AP193" s="251"/>
      <c r="AQ193" s="251"/>
      <c r="AR193" s="251"/>
      <c r="AS193" s="251"/>
    </row>
    <row r="194" spans="1:45" ht="15">
      <c r="A194" s="291" t="s">
        <v>317</v>
      </c>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row>
    <row r="195" spans="1:45" ht="15">
      <c r="A195" s="292" t="s">
        <v>318</v>
      </c>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spans="1:45" ht="15">
      <c r="A196" s="292" t="s">
        <v>319</v>
      </c>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row>
    <row r="197" spans="1:45" ht="15">
      <c r="A197" s="292" t="s">
        <v>320</v>
      </c>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row>
    <row r="198" spans="1:45" ht="15">
      <c r="A198" s="292" t="s">
        <v>321</v>
      </c>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row>
    <row r="199" spans="1:45" ht="15">
      <c r="A199" s="292" t="s">
        <v>322</v>
      </c>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row>
    <row r="200" spans="1:45" ht="15">
      <c r="A200" s="280" t="s">
        <v>323</v>
      </c>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45" ht="15">
      <c r="A201" s="292" t="s">
        <v>324</v>
      </c>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row>
    <row r="202" spans="1:45" ht="15">
      <c r="A202" s="292" t="s">
        <v>325</v>
      </c>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row>
    <row r="203" spans="1:45" ht="15">
      <c r="A203" s="292" t="s">
        <v>326</v>
      </c>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row>
    <row r="204" spans="1:45" ht="15">
      <c r="A204" s="280" t="s">
        <v>327</v>
      </c>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zoomScale="70" zoomScaleNormal="70" workbookViewId="0">
      <selection activeCell="A5" sqref="A5"/>
    </sheetView>
  </sheetViews>
  <sheetFormatPr defaultColWidth="9.140625" defaultRowHeight="12.75"/>
  <cols>
    <col min="1" max="1" width="33" style="248" customWidth="1"/>
    <col min="2" max="17" width="9.140625" style="248"/>
    <col min="18" max="44" width="11.140625" style="248" customWidth="1"/>
    <col min="45" max="16384" width="9.140625" style="248"/>
  </cols>
  <sheetData>
    <row r="3" spans="1:44">
      <c r="A3" s="267" t="s">
        <v>329</v>
      </c>
      <c r="B3" s="267"/>
      <c r="C3" s="267"/>
      <c r="D3" s="267"/>
      <c r="E3" s="267"/>
      <c r="F3" s="267"/>
      <c r="G3" s="267"/>
      <c r="H3" s="267"/>
      <c r="I3" s="267"/>
      <c r="J3" s="267"/>
      <c r="K3" s="267"/>
      <c r="L3" s="267"/>
      <c r="M3" s="267"/>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row>
    <row r="4" spans="1:44">
      <c r="A4" s="268" t="s">
        <v>238</v>
      </c>
      <c r="B4" s="297"/>
      <c r="C4" s="297"/>
      <c r="D4" s="297"/>
      <c r="E4" s="297"/>
      <c r="F4" s="297"/>
      <c r="G4" s="297"/>
      <c r="H4" s="297"/>
      <c r="I4" s="297"/>
      <c r="J4" s="297"/>
      <c r="K4" s="297"/>
      <c r="L4" s="297"/>
      <c r="M4" s="297"/>
      <c r="N4" s="251"/>
      <c r="O4" s="251"/>
      <c r="P4" s="251"/>
      <c r="Q4" s="251"/>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row>
    <row r="5" spans="1:44">
      <c r="A5" s="269" t="s">
        <v>330</v>
      </c>
      <c r="B5" s="269">
        <v>1974</v>
      </c>
      <c r="C5" s="269">
        <v>1975</v>
      </c>
      <c r="D5" s="269">
        <v>1976</v>
      </c>
      <c r="E5" s="269">
        <v>1977</v>
      </c>
      <c r="F5" s="269">
        <v>1978</v>
      </c>
      <c r="G5" s="269">
        <v>1979</v>
      </c>
      <c r="H5" s="269">
        <v>1980</v>
      </c>
      <c r="I5" s="269">
        <v>1981</v>
      </c>
      <c r="J5" s="269">
        <v>1982</v>
      </c>
      <c r="K5" s="269">
        <v>1983</v>
      </c>
      <c r="L5" s="269">
        <v>1984</v>
      </c>
      <c r="M5" s="269">
        <v>1985</v>
      </c>
      <c r="N5" s="269">
        <v>1986</v>
      </c>
      <c r="O5" s="269">
        <v>1987</v>
      </c>
      <c r="P5" s="269">
        <v>1988</v>
      </c>
      <c r="Q5" s="269">
        <v>1989</v>
      </c>
      <c r="R5" s="269">
        <v>1990</v>
      </c>
      <c r="S5" s="269">
        <v>1991</v>
      </c>
      <c r="T5" s="269">
        <v>1992</v>
      </c>
      <c r="U5" s="269">
        <v>1993</v>
      </c>
      <c r="V5" s="269">
        <v>1994</v>
      </c>
      <c r="W5" s="269">
        <v>1995</v>
      </c>
      <c r="X5" s="269">
        <v>1996</v>
      </c>
      <c r="Y5" s="269">
        <v>1997</v>
      </c>
      <c r="Z5" s="269">
        <v>1998</v>
      </c>
      <c r="AA5" s="269">
        <v>1999</v>
      </c>
      <c r="AB5" s="269">
        <v>2000</v>
      </c>
      <c r="AC5" s="269">
        <v>2001</v>
      </c>
      <c r="AD5" s="269">
        <v>2002</v>
      </c>
      <c r="AE5" s="269">
        <v>2003</v>
      </c>
      <c r="AF5" s="269">
        <v>2004</v>
      </c>
      <c r="AG5" s="269">
        <v>2005</v>
      </c>
      <c r="AH5" s="269">
        <v>2006</v>
      </c>
      <c r="AI5" s="269">
        <v>2007</v>
      </c>
      <c r="AJ5" s="269">
        <v>2008</v>
      </c>
      <c r="AK5" s="269">
        <v>2009</v>
      </c>
      <c r="AL5" s="269">
        <v>2010</v>
      </c>
      <c r="AM5" s="269">
        <v>2011</v>
      </c>
      <c r="AN5" s="269">
        <v>2012</v>
      </c>
      <c r="AO5" s="269">
        <v>2013</v>
      </c>
      <c r="AP5" s="269">
        <v>2014</v>
      </c>
      <c r="AQ5" s="269">
        <v>2015</v>
      </c>
      <c r="AR5" s="269">
        <v>2016</v>
      </c>
    </row>
    <row r="6" spans="1:44">
      <c r="A6" s="269"/>
      <c r="B6" s="269"/>
      <c r="C6" s="269"/>
      <c r="D6" s="269"/>
      <c r="E6" s="269"/>
      <c r="F6" s="269"/>
      <c r="G6" s="269"/>
      <c r="H6" s="269"/>
      <c r="I6" s="269"/>
      <c r="J6" s="269"/>
      <c r="K6" s="269"/>
      <c r="L6" s="269"/>
      <c r="M6" s="269"/>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51"/>
      <c r="AQ6" s="251"/>
      <c r="AR6" s="271"/>
    </row>
    <row r="7" spans="1:44">
      <c r="A7" s="296" t="s">
        <v>331</v>
      </c>
      <c r="B7" s="298">
        <v>379.76136821024966</v>
      </c>
      <c r="C7" s="298">
        <v>399.58042561143668</v>
      </c>
      <c r="D7" s="298">
        <v>401.1791761298</v>
      </c>
      <c r="E7" s="298">
        <v>418.06357236654702</v>
      </c>
      <c r="F7" s="298">
        <v>403.29696563983538</v>
      </c>
      <c r="G7" s="298">
        <v>384.25655324186647</v>
      </c>
      <c r="H7" s="298">
        <v>387.11983303380396</v>
      </c>
      <c r="I7" s="298">
        <v>392.98554591042546</v>
      </c>
      <c r="J7" s="298">
        <v>416.06226417492377</v>
      </c>
      <c r="K7" s="298">
        <v>433.26955324092944</v>
      </c>
      <c r="L7" s="298">
        <v>464.38560070867641</v>
      </c>
      <c r="M7" s="298">
        <v>472.62990937517731</v>
      </c>
      <c r="N7" s="298">
        <v>528.01467106354801</v>
      </c>
      <c r="O7" s="298">
        <v>516.31832712124321</v>
      </c>
      <c r="P7" s="298">
        <v>539.03882414307702</v>
      </c>
      <c r="Q7" s="298">
        <v>578.6797999540986</v>
      </c>
      <c r="R7" s="306">
        <v>579.63699482334698</v>
      </c>
      <c r="S7" s="306">
        <v>600.10543470240452</v>
      </c>
      <c r="T7" s="306">
        <v>604.5141678507398</v>
      </c>
      <c r="U7" s="306">
        <v>630.19533829692909</v>
      </c>
      <c r="V7" s="306">
        <v>642.81459805497434</v>
      </c>
      <c r="W7" s="306">
        <v>645.86333059800256</v>
      </c>
      <c r="X7" s="306">
        <v>656.39887345116767</v>
      </c>
      <c r="Y7" s="306">
        <v>696.55022997681908</v>
      </c>
      <c r="Z7" s="306">
        <v>690.79172965693817</v>
      </c>
      <c r="AA7" s="306">
        <v>733.61117537067264</v>
      </c>
      <c r="AB7" s="306">
        <v>760.11055237558855</v>
      </c>
      <c r="AC7" s="306">
        <v>771.79050510408888</v>
      </c>
      <c r="AD7" s="306">
        <v>773.79660452417545</v>
      </c>
      <c r="AE7" s="306">
        <v>763.88586361676983</v>
      </c>
      <c r="AF7" s="306">
        <v>783.78052196763247</v>
      </c>
      <c r="AG7" s="306">
        <v>772.22417699077232</v>
      </c>
      <c r="AH7" s="306">
        <v>765.60039708108695</v>
      </c>
      <c r="AI7" s="306">
        <v>774.19867365018581</v>
      </c>
      <c r="AJ7" s="306">
        <v>778.83393514327656</v>
      </c>
      <c r="AK7" s="306">
        <v>779.59063193766849</v>
      </c>
      <c r="AL7" s="306">
        <v>815.84656796662648</v>
      </c>
      <c r="AM7" s="306">
        <v>820.2273182771039</v>
      </c>
      <c r="AN7" s="306">
        <v>840.45786747373904</v>
      </c>
      <c r="AO7" s="306">
        <v>854.91269920514083</v>
      </c>
      <c r="AP7" s="306">
        <v>902.51972568463168</v>
      </c>
      <c r="AQ7" s="306">
        <v>907.52329464736476</v>
      </c>
      <c r="AR7" s="306">
        <v>907.67643320087416</v>
      </c>
    </row>
    <row r="8" spans="1:44">
      <c r="A8" s="299" t="s">
        <v>150</v>
      </c>
      <c r="B8" s="300">
        <v>62.800416331942436</v>
      </c>
      <c r="C8" s="300">
        <v>59.099828511026359</v>
      </c>
      <c r="D8" s="300">
        <v>60.90009795327515</v>
      </c>
      <c r="E8" s="300">
        <v>58.000220355439232</v>
      </c>
      <c r="F8" s="300">
        <v>53.500024513172967</v>
      </c>
      <c r="G8" s="300">
        <v>47.699975508317934</v>
      </c>
      <c r="H8" s="300">
        <v>49.061608575283408</v>
      </c>
      <c r="I8" s="300">
        <v>48.880612633456479</v>
      </c>
      <c r="J8" s="300">
        <v>47.917949779411259</v>
      </c>
      <c r="K8" s="300">
        <v>53.095502226770343</v>
      </c>
      <c r="L8" s="300">
        <v>49.381790713397635</v>
      </c>
      <c r="M8" s="300">
        <v>45.597713783800742</v>
      </c>
      <c r="N8" s="300">
        <v>52.40468015715723</v>
      </c>
      <c r="O8" s="300">
        <v>43.739518360982885</v>
      </c>
      <c r="P8" s="300">
        <v>47.397461865194344</v>
      </c>
      <c r="Q8" s="300">
        <v>51.512727931560761</v>
      </c>
      <c r="R8" s="301">
        <v>52.2161082544566</v>
      </c>
      <c r="S8" s="301">
        <v>46.705989186554135</v>
      </c>
      <c r="T8" s="301">
        <v>40.038671452871711</v>
      </c>
      <c r="U8" s="301">
        <v>60.078758038087777</v>
      </c>
      <c r="V8" s="301">
        <v>54.824508145538232</v>
      </c>
      <c r="W8" s="301">
        <v>49.55074245910356</v>
      </c>
      <c r="X8" s="301">
        <v>39.490696646026507</v>
      </c>
      <c r="Y8" s="301">
        <v>49.304892109859971</v>
      </c>
      <c r="Z8" s="301">
        <v>48.725515274454381</v>
      </c>
      <c r="AA8" s="301">
        <v>48.159818353450731</v>
      </c>
      <c r="AB8" s="301">
        <v>47.315215492110013</v>
      </c>
      <c r="AC8" s="301">
        <v>59.50047449989998</v>
      </c>
      <c r="AD8" s="301">
        <v>48.83160624512</v>
      </c>
      <c r="AE8" s="301">
        <v>81.95035846368998</v>
      </c>
      <c r="AF8" s="301">
        <v>94.384847005523866</v>
      </c>
      <c r="AG8" s="301">
        <v>96.772795165940011</v>
      </c>
      <c r="AH8" s="301">
        <v>85.412400778983482</v>
      </c>
      <c r="AI8" s="301">
        <v>74.057918732856407</v>
      </c>
      <c r="AJ8" s="301">
        <v>84.258565209749577</v>
      </c>
      <c r="AK8" s="301">
        <v>64.579844066146862</v>
      </c>
      <c r="AL8" s="301">
        <v>57.973797088545069</v>
      </c>
      <c r="AM8" s="301">
        <v>60.304261951392775</v>
      </c>
      <c r="AN8" s="301">
        <v>69.522637926917099</v>
      </c>
      <c r="AO8" s="301">
        <v>61.478473815171064</v>
      </c>
      <c r="AP8" s="301">
        <v>61.416812721862847</v>
      </c>
      <c r="AQ8" s="301">
        <v>60.313277453860081</v>
      </c>
      <c r="AR8" s="301">
        <v>52.087836899130174</v>
      </c>
    </row>
    <row r="9" spans="1:44">
      <c r="A9" s="299" t="s">
        <v>151</v>
      </c>
      <c r="B9" s="300">
        <v>184.98712988041527</v>
      </c>
      <c r="C9" s="300">
        <v>199.4603242200094</v>
      </c>
      <c r="D9" s="300">
        <v>179.11932938294609</v>
      </c>
      <c r="E9" s="300">
        <v>178.62620769060157</v>
      </c>
      <c r="F9" s="300">
        <v>169.29823004219247</v>
      </c>
      <c r="G9" s="300">
        <v>165.24140648623461</v>
      </c>
      <c r="H9" s="300">
        <v>163.9054979518933</v>
      </c>
      <c r="I9" s="300">
        <v>160.56179163148633</v>
      </c>
      <c r="J9" s="300">
        <v>155.88058591665927</v>
      </c>
      <c r="K9" s="300">
        <v>156.1217115729778</v>
      </c>
      <c r="L9" s="300">
        <v>158.48992754855817</v>
      </c>
      <c r="M9" s="300">
        <v>147.05570280145255</v>
      </c>
      <c r="N9" s="300">
        <v>156.11115333448123</v>
      </c>
      <c r="O9" s="300">
        <v>158.79623885542853</v>
      </c>
      <c r="P9" s="300">
        <v>159.12298370093544</v>
      </c>
      <c r="Q9" s="300">
        <v>172.93748980593594</v>
      </c>
      <c r="R9" s="301">
        <v>160.30451060942914</v>
      </c>
      <c r="S9" s="301">
        <v>167.6364436712943</v>
      </c>
      <c r="T9" s="301">
        <v>173.7923951881989</v>
      </c>
      <c r="U9" s="301">
        <v>171.02432219678676</v>
      </c>
      <c r="V9" s="301">
        <v>196.22346297936795</v>
      </c>
      <c r="W9" s="301">
        <v>208.45783463931528</v>
      </c>
      <c r="X9" s="301">
        <v>209.48604275284791</v>
      </c>
      <c r="Y9" s="301">
        <v>231.26163490452714</v>
      </c>
      <c r="Z9" s="301">
        <v>235.94159365297037</v>
      </c>
      <c r="AA9" s="301">
        <v>248.07042069485863</v>
      </c>
      <c r="AB9" s="301">
        <v>245.91470252185218</v>
      </c>
      <c r="AC9" s="301">
        <v>249.75172901910457</v>
      </c>
      <c r="AD9" s="301">
        <v>258.99289083686079</v>
      </c>
      <c r="AE9" s="301">
        <v>276.22782331255121</v>
      </c>
      <c r="AF9" s="301">
        <v>281.62939899754878</v>
      </c>
      <c r="AG9" s="301">
        <v>284.68900028615468</v>
      </c>
      <c r="AH9" s="301">
        <v>281.92028177312312</v>
      </c>
      <c r="AI9" s="301">
        <v>283.99763480992078</v>
      </c>
      <c r="AJ9" s="301">
        <v>281.627936562169</v>
      </c>
      <c r="AK9" s="301">
        <v>276.15125245615479</v>
      </c>
      <c r="AL9" s="301">
        <v>271.25303210328815</v>
      </c>
      <c r="AM9" s="301">
        <v>278.56183641798339</v>
      </c>
      <c r="AN9" s="301">
        <v>275.75501323886488</v>
      </c>
      <c r="AO9" s="301">
        <v>279.99048524886604</v>
      </c>
      <c r="AP9" s="301">
        <v>280.24285020979039</v>
      </c>
      <c r="AQ9" s="301">
        <v>291.38301231371275</v>
      </c>
      <c r="AR9" s="301">
        <v>293.2687474337165</v>
      </c>
    </row>
    <row r="10" spans="1:44">
      <c r="A10" s="299" t="s">
        <v>332</v>
      </c>
      <c r="B10" s="300">
        <v>12.921655868499998</v>
      </c>
      <c r="C10" s="300">
        <v>14.026278524419999</v>
      </c>
      <c r="D10" s="300">
        <v>37.538662299599999</v>
      </c>
      <c r="E10" s="300">
        <v>61.67469272919999</v>
      </c>
      <c r="F10" s="300">
        <v>57.915612979069991</v>
      </c>
      <c r="G10" s="300">
        <v>38.20310567125</v>
      </c>
      <c r="H10" s="300">
        <v>35.349937420198103</v>
      </c>
      <c r="I10" s="300">
        <v>43.636229488176298</v>
      </c>
      <c r="J10" s="300">
        <v>78.592631999160758</v>
      </c>
      <c r="K10" s="300">
        <v>85.242987997520444</v>
      </c>
      <c r="L10" s="300">
        <v>109.17883353167075</v>
      </c>
      <c r="M10" s="300">
        <v>139.39196667779601</v>
      </c>
      <c r="N10" s="300">
        <v>167.89811944677228</v>
      </c>
      <c r="O10" s="300">
        <v>162.47118120571631</v>
      </c>
      <c r="P10" s="300">
        <v>176.31236645414947</v>
      </c>
      <c r="Q10" s="300">
        <v>181.03640199124933</v>
      </c>
      <c r="R10" s="301">
        <v>180.1365961076886</v>
      </c>
      <c r="S10" s="301">
        <v>195.79582050595977</v>
      </c>
      <c r="T10" s="301">
        <v>207.80923872752976</v>
      </c>
      <c r="U10" s="301">
        <v>202.08298810377428</v>
      </c>
      <c r="V10" s="301">
        <v>188.47734406466031</v>
      </c>
      <c r="W10" s="301">
        <v>178.0074989827514</v>
      </c>
      <c r="X10" s="301">
        <v>203.30013176161867</v>
      </c>
      <c r="Y10" s="301">
        <v>217.71076810474426</v>
      </c>
      <c r="Z10" s="301">
        <v>193.39719354418213</v>
      </c>
      <c r="AA10" s="301">
        <v>223.64326065504687</v>
      </c>
      <c r="AB10" s="301">
        <v>235.28995389608605</v>
      </c>
      <c r="AC10" s="301">
        <v>247.47698574320378</v>
      </c>
      <c r="AD10" s="301">
        <v>235.26872028478991</v>
      </c>
      <c r="AE10" s="301">
        <v>179.4230180352109</v>
      </c>
      <c r="AF10" s="301">
        <v>161.2217855284369</v>
      </c>
      <c r="AG10" s="301">
        <v>150.15900043339943</v>
      </c>
      <c r="AH10" s="301">
        <v>154.00635704048506</v>
      </c>
      <c r="AI10" s="301">
        <v>169.46135984290265</v>
      </c>
      <c r="AJ10" s="301">
        <v>158.31031903371954</v>
      </c>
      <c r="AK10" s="301">
        <v>163.10970040016372</v>
      </c>
      <c r="AL10" s="301">
        <v>173.37646770236978</v>
      </c>
      <c r="AM10" s="301">
        <v>158.59899843468173</v>
      </c>
      <c r="AN10" s="301">
        <v>178.61282699063096</v>
      </c>
      <c r="AO10" s="301">
        <v>185.13937982669228</v>
      </c>
      <c r="AP10" s="301">
        <v>204.58947950714301</v>
      </c>
      <c r="AQ10" s="301">
        <v>190.22321603845691</v>
      </c>
      <c r="AR10" s="301">
        <v>195.82433519315498</v>
      </c>
    </row>
    <row r="11" spans="1:44">
      <c r="A11" s="299" t="s">
        <v>165</v>
      </c>
      <c r="B11" s="300">
        <v>54.674531999999999</v>
      </c>
      <c r="C11" s="300">
        <v>59.983091999999999</v>
      </c>
      <c r="D11" s="300">
        <v>55.790784000000002</v>
      </c>
      <c r="E11" s="300">
        <v>52.987428000000001</v>
      </c>
      <c r="F11" s="300">
        <v>56.36890799999999</v>
      </c>
      <c r="G11" s="300">
        <v>66.389724000000001</v>
      </c>
      <c r="H11" s="300">
        <v>69.705756000000008</v>
      </c>
      <c r="I11" s="300">
        <v>70.840188000000012</v>
      </c>
      <c r="J11" s="300">
        <v>65.887956000000003</v>
      </c>
      <c r="K11" s="300">
        <v>71.098343999999997</v>
      </c>
      <c r="L11" s="300">
        <v>73.349028000000004</v>
      </c>
      <c r="M11" s="300">
        <v>70.941220730238058</v>
      </c>
      <c r="N11" s="300">
        <v>79.543738940797894</v>
      </c>
      <c r="O11" s="300">
        <v>78.934920491861135</v>
      </c>
      <c r="P11" s="300">
        <v>82.657299165751155</v>
      </c>
      <c r="Q11" s="300">
        <v>81.203765072297088</v>
      </c>
      <c r="R11" s="301">
        <v>83.458742802398859</v>
      </c>
      <c r="S11" s="301">
        <v>82.411828019866221</v>
      </c>
      <c r="T11" s="301">
        <v>75.926019292185373</v>
      </c>
      <c r="U11" s="301">
        <v>84.565956812904204</v>
      </c>
      <c r="V11" s="301">
        <v>93.004187700693976</v>
      </c>
      <c r="W11" s="301">
        <v>99.115220922917558</v>
      </c>
      <c r="X11" s="301">
        <v>94.249119508652399</v>
      </c>
      <c r="Y11" s="301">
        <v>83.721023423999995</v>
      </c>
      <c r="Z11" s="301">
        <v>91.140459587999999</v>
      </c>
      <c r="AA11" s="301">
        <v>82.502047152000003</v>
      </c>
      <c r="AB11" s="301">
        <v>87.957119771999999</v>
      </c>
      <c r="AC11" s="301">
        <v>78.044402052000009</v>
      </c>
      <c r="AD11" s="301">
        <v>89.533937655367183</v>
      </c>
      <c r="AE11" s="301">
        <v>85.03356397390921</v>
      </c>
      <c r="AF11" s="301">
        <v>98.05450607238599</v>
      </c>
      <c r="AG11" s="301">
        <v>83.970797291387967</v>
      </c>
      <c r="AH11" s="301">
        <v>84.855102055703981</v>
      </c>
      <c r="AI11" s="301">
        <v>85.097286816624006</v>
      </c>
      <c r="AJ11" s="301">
        <v>80.443963607751897</v>
      </c>
      <c r="AK11" s="301">
        <v>87.175338391762708</v>
      </c>
      <c r="AL11" s="301">
        <v>89.055458191680771</v>
      </c>
      <c r="AM11" s="301">
        <v>90.421425153225741</v>
      </c>
      <c r="AN11" s="301">
        <v>82.441121588454138</v>
      </c>
      <c r="AO11" s="301">
        <v>82.948486753664909</v>
      </c>
      <c r="AP11" s="301">
        <v>87.53938731899359</v>
      </c>
      <c r="AQ11" s="301">
        <v>88.302154723671094</v>
      </c>
      <c r="AR11" s="301">
        <v>93.256024896748627</v>
      </c>
    </row>
    <row r="12" spans="1:44">
      <c r="A12" s="299" t="s">
        <v>166</v>
      </c>
      <c r="B12" s="300">
        <v>41.117657341490798</v>
      </c>
      <c r="C12" s="300">
        <v>41.66361362744005</v>
      </c>
      <c r="D12" s="300">
        <v>39.959176969057751</v>
      </c>
      <c r="E12" s="300">
        <v>38.148830937395658</v>
      </c>
      <c r="F12" s="300">
        <v>38.698674417984137</v>
      </c>
      <c r="G12" s="300">
        <v>35.888559002119337</v>
      </c>
      <c r="H12" s="300">
        <v>39.14685138109347</v>
      </c>
      <c r="I12" s="300">
        <v>37.755766541175049</v>
      </c>
      <c r="J12" s="300">
        <v>38.146106057887657</v>
      </c>
      <c r="K12" s="300">
        <v>38.251304451203062</v>
      </c>
      <c r="L12" s="300">
        <v>42.342029085174055</v>
      </c>
      <c r="M12" s="300">
        <v>38.582994527759809</v>
      </c>
      <c r="N12" s="300">
        <v>40.746877922616456</v>
      </c>
      <c r="O12" s="300">
        <v>39.821551727304239</v>
      </c>
      <c r="P12" s="300">
        <v>40.679122286080336</v>
      </c>
      <c r="Q12" s="300">
        <v>53.479262382039273</v>
      </c>
      <c r="R12" s="301">
        <v>61.810637479962949</v>
      </c>
      <c r="S12" s="301">
        <v>64.866781544473497</v>
      </c>
      <c r="T12" s="301">
        <v>64.227271920663839</v>
      </c>
      <c r="U12" s="301">
        <v>67.567936221637098</v>
      </c>
      <c r="V12" s="301">
        <v>63.264886187715049</v>
      </c>
      <c r="W12" s="301">
        <v>62.357015986692232</v>
      </c>
      <c r="X12" s="301">
        <v>63.458486434080044</v>
      </c>
      <c r="Y12" s="301">
        <v>65.954179791295502</v>
      </c>
      <c r="Z12" s="301">
        <v>70.133987695974284</v>
      </c>
      <c r="AA12" s="301">
        <v>74.446114420879411</v>
      </c>
      <c r="AB12" s="301">
        <v>81.636450028820988</v>
      </c>
      <c r="AC12" s="301">
        <v>75.934367682308292</v>
      </c>
      <c r="AD12" s="301">
        <v>74.083506923427464</v>
      </c>
      <c r="AE12" s="301">
        <v>73.641551634659749</v>
      </c>
      <c r="AF12" s="301">
        <v>75.292657734116517</v>
      </c>
      <c r="AG12" s="301">
        <v>82.992616983111077</v>
      </c>
      <c r="AH12" s="301">
        <v>86.065985505722836</v>
      </c>
      <c r="AI12" s="301">
        <v>90.356105684500932</v>
      </c>
      <c r="AJ12" s="301">
        <v>106.86415529872637</v>
      </c>
      <c r="AK12" s="301">
        <v>124.08246507992101</v>
      </c>
      <c r="AL12" s="301">
        <v>152.23745449514288</v>
      </c>
      <c r="AM12" s="301">
        <v>158.54929195527865</v>
      </c>
      <c r="AN12" s="301">
        <v>160.54528699159442</v>
      </c>
      <c r="AO12" s="301">
        <v>174.8843050463004</v>
      </c>
      <c r="AP12" s="301">
        <v>197.08305545971339</v>
      </c>
      <c r="AQ12" s="301">
        <v>204.60441477977596</v>
      </c>
      <c r="AR12" s="301">
        <v>201.84218834991171</v>
      </c>
    </row>
    <row r="13" spans="1:44">
      <c r="A13" s="299" t="s">
        <v>333</v>
      </c>
      <c r="B13" s="300">
        <v>22.786694387901104</v>
      </c>
      <c r="C13" s="300">
        <v>24.265390328540864</v>
      </c>
      <c r="D13" s="300">
        <v>26.586355124920942</v>
      </c>
      <c r="E13" s="300">
        <v>27.34142225391054</v>
      </c>
      <c r="F13" s="300">
        <v>26.230745287415829</v>
      </c>
      <c r="G13" s="300">
        <v>29.54901217394459</v>
      </c>
      <c r="H13" s="300">
        <v>28.665411305335674</v>
      </c>
      <c r="I13" s="300">
        <v>29.640987216131268</v>
      </c>
      <c r="J13" s="300">
        <v>27.838664021804806</v>
      </c>
      <c r="K13" s="300">
        <v>27.661332592457757</v>
      </c>
      <c r="L13" s="300">
        <v>29.959602109875785</v>
      </c>
      <c r="M13" s="300">
        <v>29.450072134130156</v>
      </c>
      <c r="N13" s="300">
        <v>29.700042301722945</v>
      </c>
      <c r="O13" s="300">
        <v>30.944549359950081</v>
      </c>
      <c r="P13" s="300">
        <v>31.258196350966287</v>
      </c>
      <c r="Q13" s="300">
        <v>36.901840051016286</v>
      </c>
      <c r="R13" s="301">
        <v>40.10054604941071</v>
      </c>
      <c r="S13" s="301">
        <v>41.079694094256553</v>
      </c>
      <c r="T13" s="301">
        <v>41.109844629290244</v>
      </c>
      <c r="U13" s="301">
        <v>43.264778683739088</v>
      </c>
      <c r="V13" s="301">
        <v>45.40894305699873</v>
      </c>
      <c r="W13" s="301">
        <v>46.764907287222613</v>
      </c>
      <c r="X13" s="301">
        <v>44.795933607942175</v>
      </c>
      <c r="Y13" s="301">
        <v>46.987621322392229</v>
      </c>
      <c r="Z13" s="301">
        <v>49.84286958135695</v>
      </c>
      <c r="AA13" s="301">
        <v>55.17940377443702</v>
      </c>
      <c r="AB13" s="301">
        <v>60.387000344719212</v>
      </c>
      <c r="AC13" s="301">
        <v>59.869628347572132</v>
      </c>
      <c r="AD13" s="301">
        <v>64.694215234610184</v>
      </c>
      <c r="AE13" s="301">
        <v>65.440796440748883</v>
      </c>
      <c r="AF13" s="301">
        <v>71.067157789620353</v>
      </c>
      <c r="AG13" s="301">
        <v>71.693383026779046</v>
      </c>
      <c r="AH13" s="301">
        <v>71.509683967068412</v>
      </c>
      <c r="AI13" s="301">
        <v>69.869413621381028</v>
      </c>
      <c r="AJ13" s="301">
        <v>65.888455929160415</v>
      </c>
      <c r="AK13" s="301">
        <v>63.124378943519453</v>
      </c>
      <c r="AL13" s="301">
        <v>70.482613491599793</v>
      </c>
      <c r="AM13" s="301">
        <v>72.603177130541653</v>
      </c>
      <c r="AN13" s="301">
        <v>72.67352232723745</v>
      </c>
      <c r="AO13" s="301">
        <v>69.2571381639262</v>
      </c>
      <c r="AP13" s="301">
        <v>70.3269280092683</v>
      </c>
      <c r="AQ13" s="301">
        <v>71.334349747028128</v>
      </c>
      <c r="AR13" s="301">
        <v>69.984033728212168</v>
      </c>
    </row>
    <row r="14" spans="1:44">
      <c r="A14" s="299" t="s">
        <v>75</v>
      </c>
      <c r="B14" s="300">
        <v>0</v>
      </c>
      <c r="C14" s="300">
        <v>0</v>
      </c>
      <c r="D14" s="300">
        <v>0</v>
      </c>
      <c r="E14" s="300">
        <v>0</v>
      </c>
      <c r="F14" s="300">
        <v>0</v>
      </c>
      <c r="G14" s="300">
        <v>0</v>
      </c>
      <c r="H14" s="300">
        <v>0</v>
      </c>
      <c r="I14" s="300">
        <v>0</v>
      </c>
      <c r="J14" s="300">
        <v>0</v>
      </c>
      <c r="K14" s="300">
        <v>0</v>
      </c>
      <c r="L14" s="300">
        <v>0</v>
      </c>
      <c r="M14" s="300">
        <v>0</v>
      </c>
      <c r="N14" s="300">
        <v>0</v>
      </c>
      <c r="O14" s="300">
        <v>0</v>
      </c>
      <c r="P14" s="300">
        <v>0</v>
      </c>
      <c r="Q14" s="300">
        <v>0</v>
      </c>
      <c r="R14" s="301">
        <v>0</v>
      </c>
      <c r="S14" s="301">
        <v>0</v>
      </c>
      <c r="T14" s="301">
        <v>0</v>
      </c>
      <c r="U14" s="301">
        <v>0</v>
      </c>
      <c r="V14" s="301">
        <v>0</v>
      </c>
      <c r="W14" s="301">
        <v>0</v>
      </c>
      <c r="X14" s="301">
        <v>0</v>
      </c>
      <c r="Y14" s="301">
        <v>0</v>
      </c>
      <c r="Z14" s="301">
        <v>0</v>
      </c>
      <c r="AA14" s="301">
        <v>0</v>
      </c>
      <c r="AB14" s="301">
        <v>0</v>
      </c>
      <c r="AC14" s="301">
        <v>0</v>
      </c>
      <c r="AD14" s="301">
        <v>0</v>
      </c>
      <c r="AE14" s="301">
        <v>0</v>
      </c>
      <c r="AF14" s="301">
        <v>0</v>
      </c>
      <c r="AG14" s="301">
        <v>0</v>
      </c>
      <c r="AH14" s="301">
        <v>0</v>
      </c>
      <c r="AI14" s="301">
        <v>0</v>
      </c>
      <c r="AJ14" s="301">
        <v>0</v>
      </c>
      <c r="AK14" s="301">
        <v>0</v>
      </c>
      <c r="AL14" s="301">
        <v>0</v>
      </c>
      <c r="AM14" s="301">
        <v>0</v>
      </c>
      <c r="AN14" s="301">
        <v>0</v>
      </c>
      <c r="AO14" s="301">
        <v>0</v>
      </c>
      <c r="AP14" s="301">
        <v>0</v>
      </c>
      <c r="AQ14" s="301">
        <v>0</v>
      </c>
      <c r="AR14" s="301">
        <v>0</v>
      </c>
    </row>
    <row r="15" spans="1:44">
      <c r="A15" s="299" t="s">
        <v>153</v>
      </c>
      <c r="B15" s="300">
        <v>0.47328239999999994</v>
      </c>
      <c r="C15" s="300">
        <v>1.0818984</v>
      </c>
      <c r="D15" s="300">
        <v>1.2847704000000002</v>
      </c>
      <c r="E15" s="300">
        <v>1.2847704000000002</v>
      </c>
      <c r="F15" s="300">
        <v>1.2847704000000002</v>
      </c>
      <c r="G15" s="300">
        <v>1.2847704000000002</v>
      </c>
      <c r="H15" s="300">
        <v>1.2847704000000002</v>
      </c>
      <c r="I15" s="300">
        <v>1.6699704</v>
      </c>
      <c r="J15" s="300">
        <v>1.7983704</v>
      </c>
      <c r="K15" s="300">
        <v>1.7983704</v>
      </c>
      <c r="L15" s="300">
        <v>1.6843897200000002</v>
      </c>
      <c r="M15" s="300">
        <v>1.6102387200000001</v>
      </c>
      <c r="N15" s="300">
        <v>1.6100589600000002</v>
      </c>
      <c r="O15" s="300">
        <v>1.61036712</v>
      </c>
      <c r="P15" s="300">
        <v>1.61139432</v>
      </c>
      <c r="Q15" s="300">
        <v>1.6083127200000003</v>
      </c>
      <c r="R15" s="301">
        <v>1.6098535200000001</v>
      </c>
      <c r="S15" s="301">
        <v>1.6088776800000002</v>
      </c>
      <c r="T15" s="301">
        <v>1.6107266400000002</v>
      </c>
      <c r="U15" s="301">
        <v>1.6105982400000001</v>
      </c>
      <c r="V15" s="301">
        <v>1.6112659200000001</v>
      </c>
      <c r="W15" s="301">
        <v>1.61011032</v>
      </c>
      <c r="X15" s="301">
        <v>1.61846274</v>
      </c>
      <c r="Y15" s="301">
        <v>1.61011032</v>
      </c>
      <c r="Z15" s="301">
        <v>1.61011032</v>
      </c>
      <c r="AA15" s="301">
        <v>1.61011032</v>
      </c>
      <c r="AB15" s="301">
        <v>1.61011032</v>
      </c>
      <c r="AC15" s="301">
        <v>1.2129177600000001</v>
      </c>
      <c r="AD15" s="301">
        <v>2.3917273440000004</v>
      </c>
      <c r="AE15" s="301">
        <v>2.1687517560000003</v>
      </c>
      <c r="AF15" s="301">
        <v>2.1301688400000001</v>
      </c>
      <c r="AG15" s="301">
        <v>1.9465838039999999</v>
      </c>
      <c r="AH15" s="301">
        <v>1.8305859600000001</v>
      </c>
      <c r="AI15" s="301">
        <v>1.3589541420000002</v>
      </c>
      <c r="AJ15" s="301">
        <v>1.440539502</v>
      </c>
      <c r="AK15" s="301">
        <v>1.3676526</v>
      </c>
      <c r="AL15" s="301">
        <v>1.467744894</v>
      </c>
      <c r="AM15" s="301">
        <v>1.188327234</v>
      </c>
      <c r="AN15" s="301">
        <v>0.90745841004000005</v>
      </c>
      <c r="AO15" s="301">
        <v>1.2144303505200003</v>
      </c>
      <c r="AP15" s="301">
        <v>1.3212124578600002</v>
      </c>
      <c r="AQ15" s="301">
        <v>1.3628695908599999</v>
      </c>
      <c r="AR15" s="301">
        <v>1.4132667000000001</v>
      </c>
    </row>
    <row r="16" spans="1:44">
      <c r="A16" s="272" t="s">
        <v>280</v>
      </c>
      <c r="B16" s="273"/>
      <c r="C16" s="273"/>
      <c r="D16" s="273"/>
      <c r="E16" s="273"/>
      <c r="F16" s="273"/>
      <c r="G16" s="273"/>
      <c r="H16" s="273"/>
      <c r="I16" s="273"/>
      <c r="J16" s="273"/>
      <c r="K16" s="273"/>
      <c r="L16" s="273"/>
      <c r="M16" s="273"/>
      <c r="N16" s="273"/>
      <c r="O16" s="273"/>
      <c r="P16" s="273"/>
      <c r="Q16" s="273"/>
      <c r="R16" s="273">
        <v>517.84181365956204</v>
      </c>
      <c r="S16" s="273">
        <v>544.63378659679222</v>
      </c>
      <c r="T16" s="273">
        <v>553.71926515206928</v>
      </c>
      <c r="U16" s="273">
        <v>576.33591088797311</v>
      </c>
      <c r="V16" s="273">
        <v>559.09196694316006</v>
      </c>
      <c r="W16" s="273">
        <v>558.18086850734119</v>
      </c>
      <c r="X16" s="273">
        <v>603.23070673685572</v>
      </c>
      <c r="Y16" s="273">
        <v>635.81121675604936</v>
      </c>
      <c r="Z16" s="273">
        <v>589.40065818391759</v>
      </c>
      <c r="AA16" s="273">
        <v>622.71671639198939</v>
      </c>
      <c r="AB16" s="273">
        <v>643.08994190386113</v>
      </c>
      <c r="AC16" s="273">
        <v>648.2348313835721</v>
      </c>
      <c r="AD16" s="273">
        <v>660.66080921955188</v>
      </c>
      <c r="AE16" s="273">
        <v>599.53701845830915</v>
      </c>
      <c r="AF16" s="273">
        <v>596.9157226373062</v>
      </c>
      <c r="AG16" s="273">
        <v>579.09191851443472</v>
      </c>
      <c r="AH16" s="273">
        <v>594.45825842842521</v>
      </c>
      <c r="AI16" s="273">
        <v>634.89848546617145</v>
      </c>
      <c r="AJ16" s="273">
        <v>672.05009839471836</v>
      </c>
      <c r="AK16" s="273">
        <v>685.10656709836792</v>
      </c>
      <c r="AL16" s="273">
        <v>754.40722494436454</v>
      </c>
      <c r="AM16" s="273">
        <v>719.44998999819904</v>
      </c>
      <c r="AN16" s="273">
        <v>715.97112072534696</v>
      </c>
      <c r="AO16" s="273">
        <v>718.27769783957046</v>
      </c>
      <c r="AP16" s="273">
        <v>757.14628305234248</v>
      </c>
      <c r="AQ16" s="273">
        <v>736.19434829128738</v>
      </c>
      <c r="AR16" s="273">
        <v>718.68200101197215</v>
      </c>
    </row>
    <row r="17" spans="1:44">
      <c r="A17" s="299" t="s">
        <v>150</v>
      </c>
      <c r="B17" s="300"/>
      <c r="C17" s="300"/>
      <c r="D17" s="300"/>
      <c r="E17" s="300"/>
      <c r="F17" s="300"/>
      <c r="G17" s="300"/>
      <c r="H17" s="300"/>
      <c r="I17" s="300"/>
      <c r="J17" s="300"/>
      <c r="K17" s="300"/>
      <c r="L17" s="300"/>
      <c r="M17" s="300"/>
      <c r="N17" s="300"/>
      <c r="O17" s="300"/>
      <c r="P17" s="300"/>
      <c r="Q17" s="300"/>
      <c r="R17" s="301">
        <v>62.725447267478252</v>
      </c>
      <c r="S17" s="301">
        <v>65.804898659830712</v>
      </c>
      <c r="T17" s="301">
        <v>74.933181644613441</v>
      </c>
      <c r="U17" s="301">
        <v>84.559536798575863</v>
      </c>
      <c r="V17" s="301">
        <v>77.644752027660601</v>
      </c>
      <c r="W17" s="301">
        <v>95.211778233301786</v>
      </c>
      <c r="X17" s="301">
        <v>97.212809334672158</v>
      </c>
      <c r="Y17" s="301">
        <v>91.468068519154187</v>
      </c>
      <c r="Z17" s="301">
        <v>79.440229320259007</v>
      </c>
      <c r="AA17" s="301">
        <v>91.706005149999996</v>
      </c>
      <c r="AB17" s="301">
        <v>91.350403730000011</v>
      </c>
      <c r="AC17" s="301">
        <v>103.78887907999999</v>
      </c>
      <c r="AD17" s="301">
        <v>119.32217731999999</v>
      </c>
      <c r="AE17" s="301">
        <v>135.48612197999998</v>
      </c>
      <c r="AF17" s="301">
        <v>136.98135985661048</v>
      </c>
      <c r="AG17" s="301">
        <v>139.43115345000001</v>
      </c>
      <c r="AH17" s="301">
        <v>150.03479112760755</v>
      </c>
      <c r="AI17" s="301">
        <v>124.82161316380844</v>
      </c>
      <c r="AJ17" s="301">
        <v>125.04830396179486</v>
      </c>
      <c r="AK17" s="301">
        <v>117.4358589898</v>
      </c>
      <c r="AL17" s="301">
        <v>138.5288258265</v>
      </c>
      <c r="AM17" s="301">
        <v>127.76943146399999</v>
      </c>
      <c r="AN17" s="301">
        <v>127.27248904</v>
      </c>
      <c r="AO17" s="301">
        <v>119.15165631499998</v>
      </c>
      <c r="AP17" s="301">
        <v>102.87579256999999</v>
      </c>
      <c r="AQ17" s="301">
        <v>85.304812819999995</v>
      </c>
      <c r="AR17" s="301">
        <v>72.909252259999988</v>
      </c>
    </row>
    <row r="18" spans="1:44">
      <c r="A18" s="299" t="s">
        <v>151</v>
      </c>
      <c r="B18" s="300"/>
      <c r="C18" s="300"/>
      <c r="D18" s="300"/>
      <c r="E18" s="300"/>
      <c r="F18" s="300"/>
      <c r="G18" s="300"/>
      <c r="H18" s="300"/>
      <c r="I18" s="300"/>
      <c r="J18" s="300"/>
      <c r="K18" s="300"/>
      <c r="L18" s="300"/>
      <c r="M18" s="300"/>
      <c r="N18" s="300"/>
      <c r="O18" s="300"/>
      <c r="P18" s="300"/>
      <c r="Q18" s="300"/>
      <c r="R18" s="301">
        <v>88.019010432622593</v>
      </c>
      <c r="S18" s="301">
        <v>93.065466092405529</v>
      </c>
      <c r="T18" s="301">
        <v>88.10271229778661</v>
      </c>
      <c r="U18" s="301">
        <v>92.707116027342579</v>
      </c>
      <c r="V18" s="301">
        <v>89.690587985431307</v>
      </c>
      <c r="W18" s="301">
        <v>75.125336774455604</v>
      </c>
      <c r="X18" s="301">
        <v>98.552763349890142</v>
      </c>
      <c r="Y18" s="301">
        <v>128.38244527446321</v>
      </c>
      <c r="Z18" s="301">
        <v>103.8098081341452</v>
      </c>
      <c r="AA18" s="301">
        <v>93.546463328717039</v>
      </c>
      <c r="AB18" s="301">
        <v>84.976903812234895</v>
      </c>
      <c r="AC18" s="301">
        <v>81.918650718487868</v>
      </c>
      <c r="AD18" s="301">
        <v>75.37252445735723</v>
      </c>
      <c r="AE18" s="301">
        <v>58.33821463778046</v>
      </c>
      <c r="AF18" s="301">
        <v>52.15108681613588</v>
      </c>
      <c r="AG18" s="301">
        <v>48.915383525757136</v>
      </c>
      <c r="AH18" s="301">
        <v>46.164752771837342</v>
      </c>
      <c r="AI18" s="301">
        <v>93.883502194954445</v>
      </c>
      <c r="AJ18" s="301">
        <v>132.47572106156537</v>
      </c>
      <c r="AK18" s="301">
        <v>124.73190269320102</v>
      </c>
      <c r="AL18" s="301">
        <v>123.36542034307135</v>
      </c>
      <c r="AM18" s="301">
        <v>107.03853503047121</v>
      </c>
      <c r="AN18" s="301">
        <v>95.463788973389825</v>
      </c>
      <c r="AO18" s="301">
        <v>83.644078643466599</v>
      </c>
      <c r="AP18" s="301">
        <v>93.777773388364167</v>
      </c>
      <c r="AQ18" s="301">
        <v>97.179310791495368</v>
      </c>
      <c r="AR18" s="301">
        <v>82.486561764944724</v>
      </c>
    </row>
    <row r="19" spans="1:44">
      <c r="A19" s="299" t="s">
        <v>332</v>
      </c>
      <c r="B19" s="300"/>
      <c r="C19" s="300"/>
      <c r="D19" s="300"/>
      <c r="E19" s="300"/>
      <c r="F19" s="300"/>
      <c r="G19" s="300"/>
      <c r="H19" s="300"/>
      <c r="I19" s="300"/>
      <c r="J19" s="300"/>
      <c r="K19" s="300"/>
      <c r="L19" s="300"/>
      <c r="M19" s="300"/>
      <c r="N19" s="300"/>
      <c r="O19" s="300"/>
      <c r="P19" s="300"/>
      <c r="Q19" s="300"/>
      <c r="R19" s="301">
        <v>180.11757610768859</v>
      </c>
      <c r="S19" s="301">
        <v>195.79624050595976</v>
      </c>
      <c r="T19" s="301">
        <v>207.80950872752976</v>
      </c>
      <c r="U19" s="301">
        <v>202.05998810377429</v>
      </c>
      <c r="V19" s="301">
        <v>188.46734406466032</v>
      </c>
      <c r="W19" s="301">
        <v>177.9964989827514</v>
      </c>
      <c r="X19" s="301">
        <v>203.34313176161868</v>
      </c>
      <c r="Y19" s="301">
        <v>217.68776810474426</v>
      </c>
      <c r="Z19" s="301">
        <v>193.42319354418214</v>
      </c>
      <c r="AA19" s="301">
        <v>223.72657224595596</v>
      </c>
      <c r="AB19" s="301">
        <v>235.17195389608605</v>
      </c>
      <c r="AC19" s="301">
        <v>247.46598574320379</v>
      </c>
      <c r="AD19" s="301">
        <v>235.26272028478991</v>
      </c>
      <c r="AE19" s="301">
        <v>179.4280180352109</v>
      </c>
      <c r="AF19" s="301">
        <v>161.23878552843689</v>
      </c>
      <c r="AG19" s="301">
        <v>150.14200043339943</v>
      </c>
      <c r="AH19" s="301">
        <v>153.99735704048507</v>
      </c>
      <c r="AI19" s="301">
        <v>169.51160984290266</v>
      </c>
      <c r="AJ19" s="301">
        <v>159.88895903371954</v>
      </c>
      <c r="AK19" s="301">
        <v>167.18897040016373</v>
      </c>
      <c r="AL19" s="301">
        <v>179.26970770236977</v>
      </c>
      <c r="AM19" s="301">
        <v>161.87980203068173</v>
      </c>
      <c r="AN19" s="301">
        <v>176.66745339463097</v>
      </c>
      <c r="AO19" s="301">
        <v>187.17760256669229</v>
      </c>
      <c r="AP19" s="301">
        <v>204.22213384814302</v>
      </c>
      <c r="AQ19" s="301">
        <v>188.10643583845692</v>
      </c>
      <c r="AR19" s="301">
        <v>196.79067331215498</v>
      </c>
    </row>
    <row r="20" spans="1:44">
      <c r="A20" s="299" t="s">
        <v>165</v>
      </c>
      <c r="B20" s="300"/>
      <c r="C20" s="300"/>
      <c r="D20" s="300"/>
      <c r="E20" s="300"/>
      <c r="F20" s="300"/>
      <c r="G20" s="300"/>
      <c r="H20" s="300"/>
      <c r="I20" s="300"/>
      <c r="J20" s="300"/>
      <c r="K20" s="300"/>
      <c r="L20" s="300"/>
      <c r="M20" s="300"/>
      <c r="N20" s="300"/>
      <c r="O20" s="300"/>
      <c r="P20" s="300"/>
      <c r="Q20" s="300"/>
      <c r="R20" s="301">
        <v>83.458742802398859</v>
      </c>
      <c r="S20" s="301">
        <v>82.411828019866221</v>
      </c>
      <c r="T20" s="301">
        <v>75.926019292185373</v>
      </c>
      <c r="U20" s="301">
        <v>84.565956812904204</v>
      </c>
      <c r="V20" s="301">
        <v>93.004187700693976</v>
      </c>
      <c r="W20" s="301">
        <v>99.115220922917558</v>
      </c>
      <c r="X20" s="301">
        <v>94.249119508652399</v>
      </c>
      <c r="Y20" s="301">
        <v>83.721023423999995</v>
      </c>
      <c r="Z20" s="301">
        <v>91.140459587999999</v>
      </c>
      <c r="AA20" s="301">
        <v>82.502047152000003</v>
      </c>
      <c r="AB20" s="301">
        <v>87.957119771999999</v>
      </c>
      <c r="AC20" s="301">
        <v>78.044402052000009</v>
      </c>
      <c r="AD20" s="301">
        <v>89.533937655367183</v>
      </c>
      <c r="AE20" s="301">
        <v>85.03356397390921</v>
      </c>
      <c r="AF20" s="301">
        <v>98.05450607238599</v>
      </c>
      <c r="AG20" s="301">
        <v>83.970797291387967</v>
      </c>
      <c r="AH20" s="301">
        <v>84.855102055703981</v>
      </c>
      <c r="AI20" s="301">
        <v>85.097286816624006</v>
      </c>
      <c r="AJ20" s="301">
        <v>80.443963607751897</v>
      </c>
      <c r="AK20" s="301">
        <v>87.175338391762708</v>
      </c>
      <c r="AL20" s="301">
        <v>89.055458191680771</v>
      </c>
      <c r="AM20" s="301">
        <v>90.421425153225741</v>
      </c>
      <c r="AN20" s="301">
        <v>82.441121588454138</v>
      </c>
      <c r="AO20" s="301">
        <v>82.948486753664909</v>
      </c>
      <c r="AP20" s="301">
        <v>87.53938731899359</v>
      </c>
      <c r="AQ20" s="301">
        <v>88.302154723671094</v>
      </c>
      <c r="AR20" s="301">
        <v>93.256024896748627</v>
      </c>
    </row>
    <row r="21" spans="1:44">
      <c r="A21" s="299" t="s">
        <v>166</v>
      </c>
      <c r="B21" s="300"/>
      <c r="C21" s="300"/>
      <c r="D21" s="300"/>
      <c r="E21" s="300"/>
      <c r="F21" s="300"/>
      <c r="G21" s="300"/>
      <c r="H21" s="300"/>
      <c r="I21" s="300"/>
      <c r="J21" s="300"/>
      <c r="K21" s="300"/>
      <c r="L21" s="300"/>
      <c r="M21" s="300"/>
      <c r="N21" s="300"/>
      <c r="O21" s="300"/>
      <c r="P21" s="300"/>
      <c r="Q21" s="300"/>
      <c r="R21" s="301">
        <v>61.810637479962949</v>
      </c>
      <c r="S21" s="301">
        <v>64.866781544473497</v>
      </c>
      <c r="T21" s="301">
        <v>64.227271920663839</v>
      </c>
      <c r="U21" s="301">
        <v>67.567936221637098</v>
      </c>
      <c r="V21" s="301">
        <v>63.264886187715049</v>
      </c>
      <c r="W21" s="301">
        <v>62.357015986692232</v>
      </c>
      <c r="X21" s="301">
        <v>63.458486434080044</v>
      </c>
      <c r="Y21" s="301">
        <v>65.954179791295502</v>
      </c>
      <c r="Z21" s="301">
        <v>70.133987695974284</v>
      </c>
      <c r="AA21" s="301">
        <v>74.446114420879411</v>
      </c>
      <c r="AB21" s="301">
        <v>81.636450028820988</v>
      </c>
      <c r="AC21" s="301">
        <v>75.934367682308292</v>
      </c>
      <c r="AD21" s="301">
        <v>74.083506923427464</v>
      </c>
      <c r="AE21" s="301">
        <v>73.641551634659749</v>
      </c>
      <c r="AF21" s="301">
        <v>75.292657734116517</v>
      </c>
      <c r="AG21" s="301">
        <v>82.992616983111077</v>
      </c>
      <c r="AH21" s="301">
        <v>86.065985505722836</v>
      </c>
      <c r="AI21" s="301">
        <v>90.356105684500932</v>
      </c>
      <c r="AJ21" s="301">
        <v>106.86415529872637</v>
      </c>
      <c r="AK21" s="301">
        <v>124.08246507992101</v>
      </c>
      <c r="AL21" s="301">
        <v>152.23745449514288</v>
      </c>
      <c r="AM21" s="301">
        <v>158.54929195527865</v>
      </c>
      <c r="AN21" s="301">
        <v>160.54528699159442</v>
      </c>
      <c r="AO21" s="301">
        <v>174.8843050463004</v>
      </c>
      <c r="AP21" s="301">
        <v>197.08305545971339</v>
      </c>
      <c r="AQ21" s="301">
        <v>204.60441477977596</v>
      </c>
      <c r="AR21" s="301">
        <v>201.84218834991171</v>
      </c>
    </row>
    <row r="22" spans="1:44">
      <c r="A22" s="299" t="s">
        <v>333</v>
      </c>
      <c r="B22" s="300"/>
      <c r="C22" s="300"/>
      <c r="D22" s="300"/>
      <c r="E22" s="300"/>
      <c r="F22" s="300"/>
      <c r="G22" s="300"/>
      <c r="H22" s="300"/>
      <c r="I22" s="300"/>
      <c r="J22" s="300"/>
      <c r="K22" s="300"/>
      <c r="L22" s="300"/>
      <c r="M22" s="300"/>
      <c r="N22" s="300"/>
      <c r="O22" s="300"/>
      <c r="P22" s="300"/>
      <c r="Q22" s="300"/>
      <c r="R22" s="301">
        <v>40.10054604941071</v>
      </c>
      <c r="S22" s="301">
        <v>41.079694094256553</v>
      </c>
      <c r="T22" s="301">
        <v>41.109844629290244</v>
      </c>
      <c r="U22" s="301">
        <v>43.264778683739088</v>
      </c>
      <c r="V22" s="301">
        <v>45.40894305699873</v>
      </c>
      <c r="W22" s="301">
        <v>46.764907287222613</v>
      </c>
      <c r="X22" s="301">
        <v>44.795933607942175</v>
      </c>
      <c r="Y22" s="301">
        <v>46.987621322392229</v>
      </c>
      <c r="Z22" s="301">
        <v>49.84286958135695</v>
      </c>
      <c r="AA22" s="301">
        <v>55.17940377443702</v>
      </c>
      <c r="AB22" s="301">
        <v>60.387000344719212</v>
      </c>
      <c r="AC22" s="301">
        <v>59.869628347572132</v>
      </c>
      <c r="AD22" s="301">
        <v>64.694215234610184</v>
      </c>
      <c r="AE22" s="301">
        <v>65.440796440748883</v>
      </c>
      <c r="AF22" s="301">
        <v>71.067157789620353</v>
      </c>
      <c r="AG22" s="301">
        <v>71.693383026779046</v>
      </c>
      <c r="AH22" s="301">
        <v>71.509683967068412</v>
      </c>
      <c r="AI22" s="301">
        <v>69.869413621381028</v>
      </c>
      <c r="AJ22" s="301">
        <v>65.888455929160415</v>
      </c>
      <c r="AK22" s="301">
        <v>63.124378943519453</v>
      </c>
      <c r="AL22" s="301">
        <v>70.482613491599793</v>
      </c>
      <c r="AM22" s="301">
        <v>72.603177130541653</v>
      </c>
      <c r="AN22" s="301">
        <v>72.67352232723745</v>
      </c>
      <c r="AO22" s="301">
        <v>69.2571381639262</v>
      </c>
      <c r="AP22" s="301">
        <v>70.3269280092683</v>
      </c>
      <c r="AQ22" s="301">
        <v>71.334349747028128</v>
      </c>
      <c r="AR22" s="301">
        <v>69.984033728212168</v>
      </c>
    </row>
    <row r="23" spans="1:44">
      <c r="A23" s="299" t="s">
        <v>75</v>
      </c>
      <c r="B23" s="300"/>
      <c r="C23" s="300"/>
      <c r="D23" s="300"/>
      <c r="E23" s="300"/>
      <c r="F23" s="300"/>
      <c r="G23" s="300"/>
      <c r="H23" s="300"/>
      <c r="I23" s="300"/>
      <c r="J23" s="300"/>
      <c r="K23" s="300"/>
      <c r="L23" s="300"/>
      <c r="M23" s="300"/>
      <c r="N23" s="300"/>
      <c r="O23" s="300"/>
      <c r="P23" s="300"/>
      <c r="Q23" s="300"/>
      <c r="R23" s="301">
        <v>0</v>
      </c>
      <c r="S23" s="301">
        <v>0</v>
      </c>
      <c r="T23" s="301">
        <v>0</v>
      </c>
      <c r="U23" s="301">
        <v>0</v>
      </c>
      <c r="V23" s="301">
        <v>0</v>
      </c>
      <c r="W23" s="301">
        <v>0</v>
      </c>
      <c r="X23" s="301">
        <v>0</v>
      </c>
      <c r="Y23" s="301">
        <v>0</v>
      </c>
      <c r="Z23" s="301">
        <v>0</v>
      </c>
      <c r="AA23" s="301">
        <v>0</v>
      </c>
      <c r="AB23" s="301">
        <v>0</v>
      </c>
      <c r="AC23" s="301">
        <v>0</v>
      </c>
      <c r="AD23" s="301">
        <v>0</v>
      </c>
      <c r="AE23" s="301">
        <v>0</v>
      </c>
      <c r="AF23" s="301">
        <v>0</v>
      </c>
      <c r="AG23" s="301">
        <v>0</v>
      </c>
      <c r="AH23" s="301">
        <v>0</v>
      </c>
      <c r="AI23" s="301">
        <v>0</v>
      </c>
      <c r="AJ23" s="301">
        <v>0</v>
      </c>
      <c r="AK23" s="301">
        <v>0</v>
      </c>
      <c r="AL23" s="301">
        <v>0</v>
      </c>
      <c r="AM23" s="301">
        <v>0</v>
      </c>
      <c r="AN23" s="301">
        <v>0</v>
      </c>
      <c r="AO23" s="301">
        <v>0</v>
      </c>
      <c r="AP23" s="301">
        <v>0</v>
      </c>
      <c r="AQ23" s="301">
        <v>0</v>
      </c>
      <c r="AR23" s="301">
        <v>0</v>
      </c>
    </row>
    <row r="24" spans="1:44">
      <c r="A24" s="299" t="s">
        <v>153</v>
      </c>
      <c r="B24" s="300"/>
      <c r="C24" s="300"/>
      <c r="D24" s="300"/>
      <c r="E24" s="300"/>
      <c r="F24" s="300"/>
      <c r="G24" s="300"/>
      <c r="H24" s="300"/>
      <c r="I24" s="300"/>
      <c r="J24" s="300"/>
      <c r="K24" s="300"/>
      <c r="L24" s="300"/>
      <c r="M24" s="300"/>
      <c r="N24" s="300"/>
      <c r="O24" s="300"/>
      <c r="P24" s="300"/>
      <c r="Q24" s="300"/>
      <c r="R24" s="301">
        <v>1.6098535200000001</v>
      </c>
      <c r="S24" s="301">
        <v>1.6088776800000002</v>
      </c>
      <c r="T24" s="301">
        <v>1.6107266400000002</v>
      </c>
      <c r="U24" s="301">
        <v>1.6105982400000001</v>
      </c>
      <c r="V24" s="301">
        <v>1.6112659200000001</v>
      </c>
      <c r="W24" s="301">
        <v>1.61011032</v>
      </c>
      <c r="X24" s="301">
        <v>1.61846274</v>
      </c>
      <c r="Y24" s="301">
        <v>1.61011032</v>
      </c>
      <c r="Z24" s="301">
        <v>1.61011032</v>
      </c>
      <c r="AA24" s="301">
        <v>1.61011032</v>
      </c>
      <c r="AB24" s="301">
        <v>1.61011032</v>
      </c>
      <c r="AC24" s="301">
        <v>1.2129177600000001</v>
      </c>
      <c r="AD24" s="301">
        <v>2.3917273440000004</v>
      </c>
      <c r="AE24" s="301">
        <v>2.1687517560000003</v>
      </c>
      <c r="AF24" s="301">
        <v>2.1301688400000001</v>
      </c>
      <c r="AG24" s="301">
        <v>1.9465838039999999</v>
      </c>
      <c r="AH24" s="301">
        <v>1.8305859600000001</v>
      </c>
      <c r="AI24" s="301">
        <v>1.3589541420000002</v>
      </c>
      <c r="AJ24" s="301">
        <v>1.440539502</v>
      </c>
      <c r="AK24" s="301">
        <v>1.3676526</v>
      </c>
      <c r="AL24" s="301">
        <v>1.467744894</v>
      </c>
      <c r="AM24" s="301">
        <v>1.188327234</v>
      </c>
      <c r="AN24" s="301">
        <v>0.90745841004000005</v>
      </c>
      <c r="AO24" s="301">
        <v>1.2144303505200003</v>
      </c>
      <c r="AP24" s="301">
        <v>1.3212124578600002</v>
      </c>
      <c r="AQ24" s="301">
        <v>1.3628695908599999</v>
      </c>
      <c r="AR24" s="301">
        <v>1.4132667000000001</v>
      </c>
    </row>
    <row r="25" spans="1:44">
      <c r="A25" s="272" t="s">
        <v>61</v>
      </c>
      <c r="B25" s="273"/>
      <c r="C25" s="273"/>
      <c r="D25" s="273"/>
      <c r="E25" s="273"/>
      <c r="F25" s="273"/>
      <c r="G25" s="273"/>
      <c r="H25" s="273"/>
      <c r="I25" s="273"/>
      <c r="J25" s="273"/>
      <c r="K25" s="273"/>
      <c r="L25" s="273"/>
      <c r="M25" s="273"/>
      <c r="N25" s="273"/>
      <c r="O25" s="273"/>
      <c r="P25" s="273"/>
      <c r="Q25" s="273"/>
      <c r="R25" s="273">
        <v>169.46885072302999</v>
      </c>
      <c r="S25" s="273">
        <v>172.31220107543194</v>
      </c>
      <c r="T25" s="273">
        <v>169.10060431833759</v>
      </c>
      <c r="U25" s="273">
        <v>185.67888177728906</v>
      </c>
      <c r="V25" s="273">
        <v>208.42369883082543</v>
      </c>
      <c r="W25" s="273">
        <v>216.85602234593094</v>
      </c>
      <c r="X25" s="273">
        <v>232.77587169705046</v>
      </c>
      <c r="Y25" s="273">
        <v>239.67188641197427</v>
      </c>
      <c r="Z25" s="273">
        <v>261.92583568813723</v>
      </c>
      <c r="AA25" s="273">
        <v>275.84251382093964</v>
      </c>
      <c r="AB25" s="273">
        <v>267.97591066333058</v>
      </c>
      <c r="AC25" s="273">
        <v>271.30889152902358</v>
      </c>
      <c r="AD25" s="273">
        <v>289.43792934016187</v>
      </c>
      <c r="AE25" s="273">
        <v>314.36557476389714</v>
      </c>
      <c r="AF25" s="273">
        <v>335.8114087032672</v>
      </c>
      <c r="AG25" s="273">
        <v>333.8153733599064</v>
      </c>
      <c r="AH25" s="273">
        <v>337.59073339559359</v>
      </c>
      <c r="AI25" s="273">
        <v>340.24962553137317</v>
      </c>
      <c r="AJ25" s="273">
        <v>340.42109397024558</v>
      </c>
      <c r="AK25" s="273">
        <v>333.20233187699199</v>
      </c>
      <c r="AL25" s="273">
        <v>318.27326035190794</v>
      </c>
      <c r="AM25" s="273">
        <v>330.1414347222954</v>
      </c>
      <c r="AN25" s="273">
        <v>329.54851087574031</v>
      </c>
      <c r="AO25" s="273">
        <v>349.09607697631719</v>
      </c>
      <c r="AP25" s="273">
        <v>343.88604366719829</v>
      </c>
      <c r="AQ25" s="273">
        <v>345.37160160373094</v>
      </c>
      <c r="AR25" s="273">
        <v>363.95915560967359</v>
      </c>
    </row>
    <row r="26" spans="1:44">
      <c r="A26" s="299" t="s">
        <v>150</v>
      </c>
      <c r="B26" s="300"/>
      <c r="C26" s="300"/>
      <c r="D26" s="300"/>
      <c r="E26" s="300"/>
      <c r="F26" s="300"/>
      <c r="G26" s="300"/>
      <c r="H26" s="300"/>
      <c r="I26" s="300"/>
      <c r="J26" s="300"/>
      <c r="K26" s="300"/>
      <c r="L26" s="300"/>
      <c r="M26" s="300"/>
      <c r="N26" s="300"/>
      <c r="O26" s="300"/>
      <c r="P26" s="300"/>
      <c r="Q26" s="300"/>
      <c r="R26" s="301">
        <v>1.8828195236084994E-2</v>
      </c>
      <c r="S26" s="301">
        <v>1.8475557151926416E-2</v>
      </c>
      <c r="T26" s="301">
        <v>2.0113199135916342E-2</v>
      </c>
      <c r="U26" s="301">
        <v>1.5154614161142485E-2</v>
      </c>
      <c r="V26" s="301">
        <v>1.3454701266870716E-2</v>
      </c>
      <c r="W26" s="301">
        <v>3.0588051556206352E-3</v>
      </c>
      <c r="X26" s="301">
        <v>1.8310305236490928E-3</v>
      </c>
      <c r="Y26" s="301">
        <v>4.8504399331909565E-4</v>
      </c>
      <c r="Z26" s="301">
        <v>2.0364661218447134E-3</v>
      </c>
      <c r="AA26" s="301">
        <v>4.8589525E-4</v>
      </c>
      <c r="AB26" s="301">
        <v>0.48402201331</v>
      </c>
      <c r="AC26" s="301">
        <v>0.90543748989999995</v>
      </c>
      <c r="AD26" s="301">
        <v>2.2831855747200001</v>
      </c>
      <c r="AE26" s="301">
        <v>10.133655738890001</v>
      </c>
      <c r="AF26" s="301">
        <v>20.055836867453479</v>
      </c>
      <c r="AG26" s="301">
        <v>24.749554575360001</v>
      </c>
      <c r="AH26" s="301">
        <v>28.07037531237216</v>
      </c>
      <c r="AI26" s="301">
        <v>16.850043390004373</v>
      </c>
      <c r="AJ26" s="301">
        <v>13.846891591006695</v>
      </c>
      <c r="AK26" s="301">
        <v>15.708466646340931</v>
      </c>
      <c r="AL26" s="301">
        <v>5.8662003931566788</v>
      </c>
      <c r="AM26" s="301">
        <v>3.9855056969761877</v>
      </c>
      <c r="AN26" s="301">
        <v>4.0374276855975527E-2</v>
      </c>
      <c r="AO26" s="301">
        <v>11.729164251219537</v>
      </c>
      <c r="AP26" s="301">
        <v>10.430683322539871</v>
      </c>
      <c r="AQ26" s="301">
        <v>9.6241248894550075</v>
      </c>
      <c r="AR26" s="301">
        <v>10.159793118469437</v>
      </c>
    </row>
    <row r="27" spans="1:44">
      <c r="A27" s="299" t="s">
        <v>151</v>
      </c>
      <c r="B27" s="300"/>
      <c r="C27" s="300"/>
      <c r="D27" s="300"/>
      <c r="E27" s="300"/>
      <c r="F27" s="300"/>
      <c r="G27" s="300"/>
      <c r="H27" s="300"/>
      <c r="I27" s="300"/>
      <c r="J27" s="300"/>
      <c r="K27" s="300"/>
      <c r="L27" s="300"/>
      <c r="M27" s="300"/>
      <c r="N27" s="300"/>
      <c r="O27" s="300"/>
      <c r="P27" s="300"/>
      <c r="Q27" s="300"/>
      <c r="R27" s="301">
        <v>169.45002252779389</v>
      </c>
      <c r="S27" s="301">
        <v>172.29372551828001</v>
      </c>
      <c r="T27" s="301">
        <v>169.08049111920167</v>
      </c>
      <c r="U27" s="301">
        <v>185.66372716312793</v>
      </c>
      <c r="V27" s="301">
        <v>208.41024412955855</v>
      </c>
      <c r="W27" s="301">
        <v>216.85296354077531</v>
      </c>
      <c r="X27" s="301">
        <v>232.77404066652682</v>
      </c>
      <c r="Y27" s="301">
        <v>239.67140136798096</v>
      </c>
      <c r="Z27" s="301">
        <v>261.92379922201536</v>
      </c>
      <c r="AA27" s="301">
        <v>275.84202792568965</v>
      </c>
      <c r="AB27" s="301">
        <v>267.4918886500206</v>
      </c>
      <c r="AC27" s="301">
        <v>270.40345403912357</v>
      </c>
      <c r="AD27" s="301">
        <v>287.15474376544188</v>
      </c>
      <c r="AE27" s="301">
        <v>304.23191902500713</v>
      </c>
      <c r="AF27" s="301">
        <v>315.75557183581373</v>
      </c>
      <c r="AG27" s="301">
        <v>309.06581878454642</v>
      </c>
      <c r="AH27" s="301">
        <v>309.52035808322142</v>
      </c>
      <c r="AI27" s="301">
        <v>323.3995821413688</v>
      </c>
      <c r="AJ27" s="301">
        <v>326.5742023792389</v>
      </c>
      <c r="AK27" s="301">
        <v>317.49386523065107</v>
      </c>
      <c r="AL27" s="301">
        <v>312.40705995875123</v>
      </c>
      <c r="AM27" s="301">
        <v>326.15592902531921</v>
      </c>
      <c r="AN27" s="301">
        <v>329.50813659888433</v>
      </c>
      <c r="AO27" s="301">
        <v>337.36691272509768</v>
      </c>
      <c r="AP27" s="301">
        <v>333.4553603446584</v>
      </c>
      <c r="AQ27" s="301">
        <v>335.74747671427593</v>
      </c>
      <c r="AR27" s="301">
        <v>353.79936249120414</v>
      </c>
    </row>
    <row r="28" spans="1:44">
      <c r="A28" s="299" t="s">
        <v>332</v>
      </c>
      <c r="B28" s="300"/>
      <c r="C28" s="300"/>
      <c r="D28" s="300"/>
      <c r="E28" s="300"/>
      <c r="F28" s="300"/>
      <c r="G28" s="300"/>
      <c r="H28" s="300"/>
      <c r="I28" s="300"/>
      <c r="J28" s="300"/>
      <c r="K28" s="300"/>
      <c r="L28" s="300"/>
      <c r="M28" s="300"/>
      <c r="N28" s="300"/>
      <c r="O28" s="300"/>
      <c r="P28" s="300"/>
      <c r="Q28" s="300"/>
      <c r="R28" s="301">
        <v>0</v>
      </c>
      <c r="S28" s="301">
        <v>0</v>
      </c>
      <c r="T28" s="301">
        <v>0</v>
      </c>
      <c r="U28" s="301">
        <v>0</v>
      </c>
      <c r="V28" s="301">
        <v>0</v>
      </c>
      <c r="W28" s="301">
        <v>0</v>
      </c>
      <c r="X28" s="301">
        <v>0</v>
      </c>
      <c r="Y28" s="301">
        <v>0</v>
      </c>
      <c r="Z28" s="301">
        <v>0</v>
      </c>
      <c r="AA28" s="301">
        <v>0</v>
      </c>
      <c r="AB28" s="301">
        <v>0</v>
      </c>
      <c r="AC28" s="301">
        <v>0</v>
      </c>
      <c r="AD28" s="301">
        <v>0</v>
      </c>
      <c r="AE28" s="301">
        <v>0</v>
      </c>
      <c r="AF28" s="301">
        <v>0</v>
      </c>
      <c r="AG28" s="301">
        <v>0</v>
      </c>
      <c r="AH28" s="301">
        <v>0</v>
      </c>
      <c r="AI28" s="301">
        <v>0</v>
      </c>
      <c r="AJ28" s="301">
        <v>0</v>
      </c>
      <c r="AK28" s="301">
        <v>0</v>
      </c>
      <c r="AL28" s="301">
        <v>0</v>
      </c>
      <c r="AM28" s="301">
        <v>0</v>
      </c>
      <c r="AN28" s="301">
        <v>0</v>
      </c>
      <c r="AO28" s="301">
        <v>0</v>
      </c>
      <c r="AP28" s="301">
        <v>0</v>
      </c>
      <c r="AQ28" s="301">
        <v>0</v>
      </c>
      <c r="AR28" s="301">
        <v>0</v>
      </c>
    </row>
    <row r="29" spans="1:44">
      <c r="A29" s="299" t="s">
        <v>165</v>
      </c>
      <c r="B29" s="300"/>
      <c r="C29" s="300"/>
      <c r="D29" s="300"/>
      <c r="E29" s="300"/>
      <c r="F29" s="300"/>
      <c r="G29" s="300"/>
      <c r="H29" s="300"/>
      <c r="I29" s="300"/>
      <c r="J29" s="300"/>
      <c r="K29" s="300"/>
      <c r="L29" s="300"/>
      <c r="M29" s="300"/>
      <c r="N29" s="300"/>
      <c r="O29" s="300"/>
      <c r="P29" s="300"/>
      <c r="Q29" s="300"/>
      <c r="R29" s="301">
        <v>0</v>
      </c>
      <c r="S29" s="301">
        <v>0</v>
      </c>
      <c r="T29" s="301">
        <v>0</v>
      </c>
      <c r="U29" s="301">
        <v>0</v>
      </c>
      <c r="V29" s="301">
        <v>0</v>
      </c>
      <c r="W29" s="301">
        <v>0</v>
      </c>
      <c r="X29" s="301">
        <v>0</v>
      </c>
      <c r="Y29" s="301">
        <v>0</v>
      </c>
      <c r="Z29" s="301">
        <v>0</v>
      </c>
      <c r="AA29" s="301">
        <v>0</v>
      </c>
      <c r="AB29" s="301">
        <v>0</v>
      </c>
      <c r="AC29" s="301">
        <v>0</v>
      </c>
      <c r="AD29" s="301">
        <v>0</v>
      </c>
      <c r="AE29" s="301">
        <v>0</v>
      </c>
      <c r="AF29" s="301">
        <v>0</v>
      </c>
      <c r="AG29" s="301">
        <v>0</v>
      </c>
      <c r="AH29" s="301">
        <v>0</v>
      </c>
      <c r="AI29" s="301">
        <v>0</v>
      </c>
      <c r="AJ29" s="301">
        <v>0</v>
      </c>
      <c r="AK29" s="301">
        <v>0</v>
      </c>
      <c r="AL29" s="301">
        <v>0</v>
      </c>
      <c r="AM29" s="301">
        <v>0</v>
      </c>
      <c r="AN29" s="301">
        <v>0</v>
      </c>
      <c r="AO29" s="301">
        <v>0</v>
      </c>
      <c r="AP29" s="301">
        <v>0</v>
      </c>
      <c r="AQ29" s="301">
        <v>0</v>
      </c>
      <c r="AR29" s="301">
        <v>0</v>
      </c>
    </row>
    <row r="30" spans="1:44">
      <c r="A30" s="299" t="s">
        <v>166</v>
      </c>
      <c r="B30" s="300"/>
      <c r="C30" s="300"/>
      <c r="D30" s="300"/>
      <c r="E30" s="300"/>
      <c r="F30" s="300"/>
      <c r="G30" s="300"/>
      <c r="H30" s="300"/>
      <c r="I30" s="300"/>
      <c r="J30" s="300"/>
      <c r="K30" s="300"/>
      <c r="L30" s="300"/>
      <c r="M30" s="300"/>
      <c r="N30" s="300"/>
      <c r="O30" s="300"/>
      <c r="P30" s="300"/>
      <c r="Q30" s="300"/>
      <c r="R30" s="301">
        <v>0</v>
      </c>
      <c r="S30" s="301">
        <v>0</v>
      </c>
      <c r="T30" s="301">
        <v>0</v>
      </c>
      <c r="U30" s="301">
        <v>0</v>
      </c>
      <c r="V30" s="301">
        <v>0</v>
      </c>
      <c r="W30" s="301">
        <v>0</v>
      </c>
      <c r="X30" s="301">
        <v>0</v>
      </c>
      <c r="Y30" s="301">
        <v>0</v>
      </c>
      <c r="Z30" s="301">
        <v>0</v>
      </c>
      <c r="AA30" s="301">
        <v>0</v>
      </c>
      <c r="AB30" s="301">
        <v>0</v>
      </c>
      <c r="AC30" s="301">
        <v>0</v>
      </c>
      <c r="AD30" s="301">
        <v>0</v>
      </c>
      <c r="AE30" s="301">
        <v>0</v>
      </c>
      <c r="AF30" s="301">
        <v>0</v>
      </c>
      <c r="AG30" s="301">
        <v>0</v>
      </c>
      <c r="AH30" s="301">
        <v>0</v>
      </c>
      <c r="AI30" s="301">
        <v>0</v>
      </c>
      <c r="AJ30" s="301">
        <v>0</v>
      </c>
      <c r="AK30" s="301">
        <v>0</v>
      </c>
      <c r="AL30" s="301">
        <v>0</v>
      </c>
      <c r="AM30" s="301">
        <v>0</v>
      </c>
      <c r="AN30" s="301">
        <v>0</v>
      </c>
      <c r="AO30" s="301">
        <v>0</v>
      </c>
      <c r="AP30" s="301">
        <v>0</v>
      </c>
      <c r="AQ30" s="301">
        <v>0</v>
      </c>
      <c r="AR30" s="301">
        <v>0</v>
      </c>
    </row>
    <row r="31" spans="1:44">
      <c r="A31" s="299" t="s">
        <v>333</v>
      </c>
      <c r="B31" s="300"/>
      <c r="C31" s="300"/>
      <c r="D31" s="300"/>
      <c r="E31" s="300"/>
      <c r="F31" s="300"/>
      <c r="G31" s="300"/>
      <c r="H31" s="300"/>
      <c r="I31" s="300"/>
      <c r="J31" s="300"/>
      <c r="K31" s="300"/>
      <c r="L31" s="300"/>
      <c r="M31" s="300"/>
      <c r="N31" s="300"/>
      <c r="O31" s="300"/>
      <c r="P31" s="300"/>
      <c r="Q31" s="300"/>
      <c r="R31" s="301">
        <v>0</v>
      </c>
      <c r="S31" s="301">
        <v>0</v>
      </c>
      <c r="T31" s="301">
        <v>0</v>
      </c>
      <c r="U31" s="301">
        <v>0</v>
      </c>
      <c r="V31" s="301">
        <v>0</v>
      </c>
      <c r="W31" s="301">
        <v>0</v>
      </c>
      <c r="X31" s="301">
        <v>0</v>
      </c>
      <c r="Y31" s="301">
        <v>0</v>
      </c>
      <c r="Z31" s="301">
        <v>0</v>
      </c>
      <c r="AA31" s="301">
        <v>0</v>
      </c>
      <c r="AB31" s="301">
        <v>0</v>
      </c>
      <c r="AC31" s="301">
        <v>0</v>
      </c>
      <c r="AD31" s="301">
        <v>0</v>
      </c>
      <c r="AE31" s="301">
        <v>0</v>
      </c>
      <c r="AF31" s="301">
        <v>0</v>
      </c>
      <c r="AG31" s="301">
        <v>0</v>
      </c>
      <c r="AH31" s="301">
        <v>0</v>
      </c>
      <c r="AI31" s="301">
        <v>0</v>
      </c>
      <c r="AJ31" s="301">
        <v>0</v>
      </c>
      <c r="AK31" s="301">
        <v>0</v>
      </c>
      <c r="AL31" s="301">
        <v>0</v>
      </c>
      <c r="AM31" s="301">
        <v>0</v>
      </c>
      <c r="AN31" s="301">
        <v>0</v>
      </c>
      <c r="AO31" s="301">
        <v>0</v>
      </c>
      <c r="AP31" s="301">
        <v>0</v>
      </c>
      <c r="AQ31" s="301">
        <v>0</v>
      </c>
      <c r="AR31" s="301">
        <v>0</v>
      </c>
    </row>
    <row r="32" spans="1:44">
      <c r="A32" s="299" t="s">
        <v>75</v>
      </c>
      <c r="B32" s="300"/>
      <c r="C32" s="300"/>
      <c r="D32" s="300"/>
      <c r="E32" s="300"/>
      <c r="F32" s="300"/>
      <c r="G32" s="300"/>
      <c r="H32" s="300"/>
      <c r="I32" s="300"/>
      <c r="J32" s="300"/>
      <c r="K32" s="300"/>
      <c r="L32" s="300"/>
      <c r="M32" s="300"/>
      <c r="N32" s="300"/>
      <c r="O32" s="300"/>
      <c r="P32" s="300"/>
      <c r="Q32" s="300"/>
      <c r="R32" s="301">
        <v>0</v>
      </c>
      <c r="S32" s="301">
        <v>0</v>
      </c>
      <c r="T32" s="301">
        <v>0</v>
      </c>
      <c r="U32" s="301">
        <v>0</v>
      </c>
      <c r="V32" s="301">
        <v>0</v>
      </c>
      <c r="W32" s="301">
        <v>0</v>
      </c>
      <c r="X32" s="301">
        <v>0</v>
      </c>
      <c r="Y32" s="301">
        <v>0</v>
      </c>
      <c r="Z32" s="301">
        <v>0</v>
      </c>
      <c r="AA32" s="301">
        <v>0</v>
      </c>
      <c r="AB32" s="301">
        <v>0</v>
      </c>
      <c r="AC32" s="301">
        <v>0</v>
      </c>
      <c r="AD32" s="301">
        <v>0</v>
      </c>
      <c r="AE32" s="301">
        <v>0</v>
      </c>
      <c r="AF32" s="301">
        <v>0</v>
      </c>
      <c r="AG32" s="301">
        <v>0</v>
      </c>
      <c r="AH32" s="301">
        <v>0</v>
      </c>
      <c r="AI32" s="301">
        <v>0</v>
      </c>
      <c r="AJ32" s="301">
        <v>0</v>
      </c>
      <c r="AK32" s="301">
        <v>0</v>
      </c>
      <c r="AL32" s="301">
        <v>0</v>
      </c>
      <c r="AM32" s="301">
        <v>0</v>
      </c>
      <c r="AN32" s="301">
        <v>0</v>
      </c>
      <c r="AO32" s="301">
        <v>0</v>
      </c>
      <c r="AP32" s="301">
        <v>0</v>
      </c>
      <c r="AQ32" s="301">
        <v>0</v>
      </c>
      <c r="AR32" s="301">
        <v>0</v>
      </c>
    </row>
    <row r="33" spans="1:44">
      <c r="A33" s="299" t="s">
        <v>153</v>
      </c>
      <c r="B33" s="300"/>
      <c r="C33" s="300"/>
      <c r="D33" s="300"/>
      <c r="E33" s="300"/>
      <c r="F33" s="300"/>
      <c r="G33" s="300"/>
      <c r="H33" s="300"/>
      <c r="I33" s="300"/>
      <c r="J33" s="300"/>
      <c r="K33" s="300"/>
      <c r="L33" s="300"/>
      <c r="M33" s="300"/>
      <c r="N33" s="300"/>
      <c r="O33" s="300"/>
      <c r="P33" s="300"/>
      <c r="Q33" s="300"/>
      <c r="R33" s="301">
        <v>0</v>
      </c>
      <c r="S33" s="301">
        <v>0</v>
      </c>
      <c r="T33" s="301">
        <v>0</v>
      </c>
      <c r="U33" s="301">
        <v>0</v>
      </c>
      <c r="V33" s="301">
        <v>0</v>
      </c>
      <c r="W33" s="301">
        <v>0</v>
      </c>
      <c r="X33" s="301">
        <v>0</v>
      </c>
      <c r="Y33" s="301">
        <v>0</v>
      </c>
      <c r="Z33" s="301">
        <v>0</v>
      </c>
      <c r="AA33" s="301">
        <v>0</v>
      </c>
      <c r="AB33" s="301">
        <v>0</v>
      </c>
      <c r="AC33" s="301">
        <v>0</v>
      </c>
      <c r="AD33" s="301">
        <v>0</v>
      </c>
      <c r="AE33" s="301">
        <v>0</v>
      </c>
      <c r="AF33" s="301">
        <v>0</v>
      </c>
      <c r="AG33" s="301">
        <v>0</v>
      </c>
      <c r="AH33" s="301">
        <v>0</v>
      </c>
      <c r="AI33" s="301">
        <v>0</v>
      </c>
      <c r="AJ33" s="301">
        <v>0</v>
      </c>
      <c r="AK33" s="301">
        <v>0</v>
      </c>
      <c r="AL33" s="301">
        <v>0</v>
      </c>
      <c r="AM33" s="301">
        <v>0</v>
      </c>
      <c r="AN33" s="301">
        <v>0</v>
      </c>
      <c r="AO33" s="301">
        <v>0</v>
      </c>
      <c r="AP33" s="301">
        <v>0</v>
      </c>
      <c r="AQ33" s="301">
        <v>0</v>
      </c>
      <c r="AR33" s="301">
        <v>0</v>
      </c>
    </row>
    <row r="34" spans="1:44">
      <c r="A34" s="272" t="s">
        <v>63</v>
      </c>
      <c r="B34" s="273"/>
      <c r="C34" s="273"/>
      <c r="D34" s="273"/>
      <c r="E34" s="273"/>
      <c r="F34" s="273"/>
      <c r="G34" s="273"/>
      <c r="H34" s="273"/>
      <c r="I34" s="273"/>
      <c r="J34" s="273"/>
      <c r="K34" s="273"/>
      <c r="L34" s="273"/>
      <c r="M34" s="273"/>
      <c r="N34" s="273"/>
      <c r="O34" s="273"/>
      <c r="P34" s="273"/>
      <c r="Q34" s="273"/>
      <c r="R34" s="273">
        <v>73.198558108396583</v>
      </c>
      <c r="S34" s="273">
        <v>86.50359606799114</v>
      </c>
      <c r="T34" s="273">
        <v>76.944690216553767</v>
      </c>
      <c r="U34" s="273">
        <v>92.288806693535975</v>
      </c>
      <c r="V34" s="273">
        <v>92.833522383972266</v>
      </c>
      <c r="W34" s="273">
        <v>88.185942114498943</v>
      </c>
      <c r="X34" s="273">
        <v>114.06869025745887</v>
      </c>
      <c r="Y34" s="273">
        <v>128.33164831076775</v>
      </c>
      <c r="Z34" s="273">
        <v>114.95364697014284</v>
      </c>
      <c r="AA34" s="273">
        <v>125.34497445244887</v>
      </c>
      <c r="AB34" s="273">
        <v>114.27279998300406</v>
      </c>
      <c r="AC34" s="273">
        <v>122.22943928583075</v>
      </c>
      <c r="AD34" s="273">
        <v>121.66925786115793</v>
      </c>
      <c r="AE34" s="273">
        <v>115.4042880697059</v>
      </c>
      <c r="AF34" s="273">
        <v>97.912111719804628</v>
      </c>
      <c r="AG34" s="273">
        <v>110.08368491952994</v>
      </c>
      <c r="AH34" s="273">
        <v>120.64294397757362</v>
      </c>
      <c r="AI34" s="273">
        <v>144.21927476339707</v>
      </c>
      <c r="AJ34" s="273">
        <v>207.45097635816578</v>
      </c>
      <c r="AK34" s="273">
        <v>181.57610365331732</v>
      </c>
      <c r="AL34" s="273">
        <v>190.89910269542349</v>
      </c>
      <c r="AM34" s="273">
        <v>174.28265194443696</v>
      </c>
      <c r="AN34" s="273">
        <v>165.68543738967196</v>
      </c>
      <c r="AO34" s="273">
        <v>145.3015769021905</v>
      </c>
      <c r="AP34" s="273">
        <v>141.55684866483267</v>
      </c>
      <c r="AQ34" s="273">
        <v>135.98338306923608</v>
      </c>
      <c r="AR34" s="273">
        <v>110.40763735637135</v>
      </c>
    </row>
    <row r="35" spans="1:44">
      <c r="A35" s="299" t="s">
        <v>150</v>
      </c>
      <c r="B35" s="300"/>
      <c r="C35" s="300"/>
      <c r="D35" s="300"/>
      <c r="E35" s="300"/>
      <c r="F35" s="300"/>
      <c r="G35" s="300"/>
      <c r="H35" s="300"/>
      <c r="I35" s="300"/>
      <c r="J35" s="300"/>
      <c r="K35" s="300"/>
      <c r="L35" s="300"/>
      <c r="M35" s="300"/>
      <c r="N35" s="300"/>
      <c r="O35" s="300"/>
      <c r="P35" s="300"/>
      <c r="Q35" s="300"/>
      <c r="R35" s="301">
        <v>10.528167208257731</v>
      </c>
      <c r="S35" s="301">
        <v>19.117385030428508</v>
      </c>
      <c r="T35" s="301">
        <v>24.146293995859217</v>
      </c>
      <c r="U35" s="301">
        <v>24.708076102641321</v>
      </c>
      <c r="V35" s="301">
        <v>32.737875650919129</v>
      </c>
      <c r="W35" s="301">
        <v>42.707378001921228</v>
      </c>
      <c r="X35" s="301">
        <v>50.897662504002554</v>
      </c>
      <c r="Y35" s="301">
        <v>40.202842424090463</v>
      </c>
      <c r="Z35" s="301">
        <v>33.326672475430115</v>
      </c>
      <c r="AA35" s="301">
        <v>50.618046439999993</v>
      </c>
      <c r="AB35" s="301">
        <v>48.484375581199998</v>
      </c>
      <c r="AC35" s="301">
        <v>56.854357039999996</v>
      </c>
      <c r="AD35" s="301">
        <v>61.022006229599995</v>
      </c>
      <c r="AE35" s="301">
        <v>69.462344207200005</v>
      </c>
      <c r="AF35" s="301">
        <v>60.13175694374479</v>
      </c>
      <c r="AG35" s="301">
        <v>73.451554079420006</v>
      </c>
      <c r="AH35" s="301">
        <v>85.237387596918069</v>
      </c>
      <c r="AI35" s="301">
        <v>63.671627580721676</v>
      </c>
      <c r="AJ35" s="301">
        <v>78.510382093603823</v>
      </c>
      <c r="AK35" s="301">
        <v>65.142692457632094</v>
      </c>
      <c r="AL35" s="301">
        <v>75.293930008997989</v>
      </c>
      <c r="AM35" s="301">
        <v>67.683362717557642</v>
      </c>
      <c r="AN35" s="301">
        <v>69.734578503542338</v>
      </c>
      <c r="AO35" s="301">
        <v>66.234891931370413</v>
      </c>
      <c r="AP35" s="301">
        <v>54.933156305742656</v>
      </c>
      <c r="AQ35" s="301">
        <v>43.056289411846521</v>
      </c>
      <c r="AR35" s="301">
        <v>37.827595596400414</v>
      </c>
    </row>
    <row r="36" spans="1:44">
      <c r="A36" s="299" t="s">
        <v>151</v>
      </c>
      <c r="B36" s="300"/>
      <c r="C36" s="300"/>
      <c r="D36" s="300"/>
      <c r="E36" s="300"/>
      <c r="F36" s="300"/>
      <c r="G36" s="300"/>
      <c r="H36" s="300"/>
      <c r="I36" s="300"/>
      <c r="J36" s="300"/>
      <c r="K36" s="300"/>
      <c r="L36" s="300"/>
      <c r="M36" s="300"/>
      <c r="N36" s="300"/>
      <c r="O36" s="300"/>
      <c r="P36" s="300"/>
      <c r="Q36" s="300"/>
      <c r="R36" s="301">
        <v>62.670390900138855</v>
      </c>
      <c r="S36" s="301">
        <v>67.386211037562632</v>
      </c>
      <c r="T36" s="301">
        <v>52.798396220694542</v>
      </c>
      <c r="U36" s="301">
        <v>67.58073059089466</v>
      </c>
      <c r="V36" s="301">
        <v>60.095646733053137</v>
      </c>
      <c r="W36" s="301">
        <v>45.478564112577708</v>
      </c>
      <c r="X36" s="301">
        <v>63.171027753456315</v>
      </c>
      <c r="Y36" s="301">
        <v>88.128805886677284</v>
      </c>
      <c r="Z36" s="301">
        <v>81.626974494712726</v>
      </c>
      <c r="AA36" s="301">
        <v>74.726928012448866</v>
      </c>
      <c r="AB36" s="301">
        <v>65.788424401804065</v>
      </c>
      <c r="AC36" s="301">
        <v>65.375082245830754</v>
      </c>
      <c r="AD36" s="301">
        <v>60.647251631557936</v>
      </c>
      <c r="AE36" s="301">
        <v>45.941943862505902</v>
      </c>
      <c r="AF36" s="301">
        <v>37.780354776059838</v>
      </c>
      <c r="AG36" s="301">
        <v>36.632130840109937</v>
      </c>
      <c r="AH36" s="301">
        <v>35.405556380655554</v>
      </c>
      <c r="AI36" s="301">
        <v>80.547647182675391</v>
      </c>
      <c r="AJ36" s="301">
        <v>128.94059426456195</v>
      </c>
      <c r="AK36" s="301">
        <v>116.43341119568521</v>
      </c>
      <c r="AL36" s="301">
        <v>115.60517268642549</v>
      </c>
      <c r="AM36" s="301">
        <v>106.59928922687931</v>
      </c>
      <c r="AN36" s="301">
        <v>95.950858886129637</v>
      </c>
      <c r="AO36" s="301">
        <v>79.066684970820091</v>
      </c>
      <c r="AP36" s="301">
        <v>86.623692359090029</v>
      </c>
      <c r="AQ36" s="301">
        <v>92.927093657389577</v>
      </c>
      <c r="AR36" s="301">
        <v>72.580041759970939</v>
      </c>
    </row>
    <row r="37" spans="1:44">
      <c r="A37" s="299" t="s">
        <v>332</v>
      </c>
      <c r="B37" s="300"/>
      <c r="C37" s="300"/>
      <c r="D37" s="300"/>
      <c r="E37" s="300"/>
      <c r="F37" s="300"/>
      <c r="G37" s="300"/>
      <c r="H37" s="300"/>
      <c r="I37" s="300"/>
      <c r="J37" s="300"/>
      <c r="K37" s="300"/>
      <c r="L37" s="300"/>
      <c r="M37" s="300"/>
      <c r="N37" s="300"/>
      <c r="O37" s="300"/>
      <c r="P37" s="300"/>
      <c r="Q37" s="300"/>
      <c r="R37" s="301">
        <v>0</v>
      </c>
      <c r="S37" s="301">
        <v>0</v>
      </c>
      <c r="T37" s="301">
        <v>0</v>
      </c>
      <c r="U37" s="301">
        <v>0</v>
      </c>
      <c r="V37" s="301">
        <v>0</v>
      </c>
      <c r="W37" s="301">
        <v>0</v>
      </c>
      <c r="X37" s="301">
        <v>0</v>
      </c>
      <c r="Y37" s="301">
        <v>0</v>
      </c>
      <c r="Z37" s="301">
        <v>0</v>
      </c>
      <c r="AA37" s="301">
        <v>0</v>
      </c>
      <c r="AB37" s="301">
        <v>0</v>
      </c>
      <c r="AC37" s="301">
        <v>0</v>
      </c>
      <c r="AD37" s="301">
        <v>0</v>
      </c>
      <c r="AE37" s="301">
        <v>0</v>
      </c>
      <c r="AF37" s="301">
        <v>0</v>
      </c>
      <c r="AG37" s="301">
        <v>0</v>
      </c>
      <c r="AH37" s="301">
        <v>0</v>
      </c>
      <c r="AI37" s="301">
        <v>0</v>
      </c>
      <c r="AJ37" s="301">
        <v>0</v>
      </c>
      <c r="AK37" s="301">
        <v>0</v>
      </c>
      <c r="AL37" s="301">
        <v>0</v>
      </c>
      <c r="AM37" s="301">
        <v>0</v>
      </c>
      <c r="AN37" s="301">
        <v>0</v>
      </c>
      <c r="AO37" s="301">
        <v>0</v>
      </c>
      <c r="AP37" s="301">
        <v>0</v>
      </c>
      <c r="AQ37" s="301">
        <v>0</v>
      </c>
      <c r="AR37" s="301">
        <v>0</v>
      </c>
    </row>
    <row r="38" spans="1:44">
      <c r="A38" s="299" t="s">
        <v>165</v>
      </c>
      <c r="B38" s="300"/>
      <c r="C38" s="300"/>
      <c r="D38" s="300"/>
      <c r="E38" s="300"/>
      <c r="F38" s="300"/>
      <c r="G38" s="300"/>
      <c r="H38" s="300"/>
      <c r="I38" s="300"/>
      <c r="J38" s="300"/>
      <c r="K38" s="300"/>
      <c r="L38" s="300"/>
      <c r="M38" s="300"/>
      <c r="N38" s="300"/>
      <c r="O38" s="300"/>
      <c r="P38" s="300"/>
      <c r="Q38" s="300"/>
      <c r="R38" s="301">
        <v>0</v>
      </c>
      <c r="S38" s="301">
        <v>0</v>
      </c>
      <c r="T38" s="301">
        <v>0</v>
      </c>
      <c r="U38" s="301">
        <v>0</v>
      </c>
      <c r="V38" s="301">
        <v>0</v>
      </c>
      <c r="W38" s="301">
        <v>0</v>
      </c>
      <c r="X38" s="301">
        <v>0</v>
      </c>
      <c r="Y38" s="301">
        <v>0</v>
      </c>
      <c r="Z38" s="301">
        <v>0</v>
      </c>
      <c r="AA38" s="301">
        <v>0</v>
      </c>
      <c r="AB38" s="301">
        <v>0</v>
      </c>
      <c r="AC38" s="301">
        <v>0</v>
      </c>
      <c r="AD38" s="301">
        <v>0</v>
      </c>
      <c r="AE38" s="301">
        <v>0</v>
      </c>
      <c r="AF38" s="301">
        <v>0</v>
      </c>
      <c r="AG38" s="301">
        <v>0</v>
      </c>
      <c r="AH38" s="301">
        <v>0</v>
      </c>
      <c r="AI38" s="301">
        <v>0</v>
      </c>
      <c r="AJ38" s="301">
        <v>0</v>
      </c>
      <c r="AK38" s="301">
        <v>0</v>
      </c>
      <c r="AL38" s="301">
        <v>0</v>
      </c>
      <c r="AM38" s="301">
        <v>0</v>
      </c>
      <c r="AN38" s="301">
        <v>0</v>
      </c>
      <c r="AO38" s="301">
        <v>0</v>
      </c>
      <c r="AP38" s="301">
        <v>0</v>
      </c>
      <c r="AQ38" s="301">
        <v>0</v>
      </c>
      <c r="AR38" s="301">
        <v>0</v>
      </c>
    </row>
    <row r="39" spans="1:44">
      <c r="A39" s="299" t="s">
        <v>166</v>
      </c>
      <c r="B39" s="300"/>
      <c r="C39" s="300"/>
      <c r="D39" s="300"/>
      <c r="E39" s="300"/>
      <c r="F39" s="300"/>
      <c r="G39" s="300"/>
      <c r="H39" s="300"/>
      <c r="I39" s="300"/>
      <c r="J39" s="300"/>
      <c r="K39" s="300"/>
      <c r="L39" s="300"/>
      <c r="M39" s="300"/>
      <c r="N39" s="300"/>
      <c r="O39" s="300"/>
      <c r="P39" s="300"/>
      <c r="Q39" s="300"/>
      <c r="R39" s="301">
        <v>0</v>
      </c>
      <c r="S39" s="301">
        <v>0</v>
      </c>
      <c r="T39" s="301">
        <v>0</v>
      </c>
      <c r="U39" s="301">
        <v>0</v>
      </c>
      <c r="V39" s="301">
        <v>0</v>
      </c>
      <c r="W39" s="301">
        <v>0</v>
      </c>
      <c r="X39" s="301">
        <v>0</v>
      </c>
      <c r="Y39" s="301">
        <v>0</v>
      </c>
      <c r="Z39" s="301">
        <v>0</v>
      </c>
      <c r="AA39" s="301">
        <v>0</v>
      </c>
      <c r="AB39" s="301">
        <v>0</v>
      </c>
      <c r="AC39" s="301">
        <v>0</v>
      </c>
      <c r="AD39" s="301">
        <v>0</v>
      </c>
      <c r="AE39" s="301">
        <v>0</v>
      </c>
      <c r="AF39" s="301">
        <v>0</v>
      </c>
      <c r="AG39" s="301">
        <v>0</v>
      </c>
      <c r="AH39" s="301">
        <v>0</v>
      </c>
      <c r="AI39" s="301">
        <v>0</v>
      </c>
      <c r="AJ39" s="301">
        <v>0</v>
      </c>
      <c r="AK39" s="301">
        <v>0</v>
      </c>
      <c r="AL39" s="301">
        <v>0</v>
      </c>
      <c r="AM39" s="301">
        <v>0</v>
      </c>
      <c r="AN39" s="301">
        <v>0</v>
      </c>
      <c r="AO39" s="301">
        <v>0</v>
      </c>
      <c r="AP39" s="301">
        <v>0</v>
      </c>
      <c r="AQ39" s="301">
        <v>0</v>
      </c>
      <c r="AR39" s="301">
        <v>0</v>
      </c>
    </row>
    <row r="40" spans="1:44">
      <c r="A40" s="299" t="s">
        <v>333</v>
      </c>
      <c r="B40" s="300"/>
      <c r="C40" s="300"/>
      <c r="D40" s="300"/>
      <c r="E40" s="300"/>
      <c r="F40" s="300"/>
      <c r="G40" s="300"/>
      <c r="H40" s="300"/>
      <c r="I40" s="300"/>
      <c r="J40" s="300"/>
      <c r="K40" s="300"/>
      <c r="L40" s="300"/>
      <c r="M40" s="300"/>
      <c r="N40" s="300"/>
      <c r="O40" s="300"/>
      <c r="P40" s="300"/>
      <c r="Q40" s="300"/>
      <c r="R40" s="301">
        <v>0</v>
      </c>
      <c r="S40" s="301">
        <v>0</v>
      </c>
      <c r="T40" s="301">
        <v>0</v>
      </c>
      <c r="U40" s="301">
        <v>0</v>
      </c>
      <c r="V40" s="301">
        <v>0</v>
      </c>
      <c r="W40" s="301">
        <v>0</v>
      </c>
      <c r="X40" s="301">
        <v>0</v>
      </c>
      <c r="Y40" s="301">
        <v>0</v>
      </c>
      <c r="Z40" s="301">
        <v>0</v>
      </c>
      <c r="AA40" s="301">
        <v>0</v>
      </c>
      <c r="AB40" s="301">
        <v>0</v>
      </c>
      <c r="AC40" s="301">
        <v>0</v>
      </c>
      <c r="AD40" s="301">
        <v>0</v>
      </c>
      <c r="AE40" s="301">
        <v>0</v>
      </c>
      <c r="AF40" s="301">
        <v>0</v>
      </c>
      <c r="AG40" s="301">
        <v>0</v>
      </c>
      <c r="AH40" s="301">
        <v>0</v>
      </c>
      <c r="AI40" s="301">
        <v>0</v>
      </c>
      <c r="AJ40" s="301">
        <v>0</v>
      </c>
      <c r="AK40" s="301">
        <v>0</v>
      </c>
      <c r="AL40" s="301">
        <v>0</v>
      </c>
      <c r="AM40" s="301">
        <v>0</v>
      </c>
      <c r="AN40" s="301">
        <v>0</v>
      </c>
      <c r="AO40" s="301">
        <v>0</v>
      </c>
      <c r="AP40" s="301">
        <v>0</v>
      </c>
      <c r="AQ40" s="301">
        <v>0</v>
      </c>
      <c r="AR40" s="301">
        <v>0</v>
      </c>
    </row>
    <row r="41" spans="1:44">
      <c r="A41" s="299" t="s">
        <v>75</v>
      </c>
      <c r="B41" s="300"/>
      <c r="C41" s="300"/>
      <c r="D41" s="300"/>
      <c r="E41" s="300"/>
      <c r="F41" s="300"/>
      <c r="G41" s="300"/>
      <c r="H41" s="300"/>
      <c r="I41" s="300"/>
      <c r="J41" s="300"/>
      <c r="K41" s="300"/>
      <c r="L41" s="300"/>
      <c r="M41" s="300"/>
      <c r="N41" s="300"/>
      <c r="O41" s="300"/>
      <c r="P41" s="300"/>
      <c r="Q41" s="300"/>
      <c r="R41" s="301">
        <v>0</v>
      </c>
      <c r="S41" s="301">
        <v>0</v>
      </c>
      <c r="T41" s="301">
        <v>0</v>
      </c>
      <c r="U41" s="301">
        <v>0</v>
      </c>
      <c r="V41" s="301">
        <v>0</v>
      </c>
      <c r="W41" s="301">
        <v>0</v>
      </c>
      <c r="X41" s="301">
        <v>0</v>
      </c>
      <c r="Y41" s="301">
        <v>0</v>
      </c>
      <c r="Z41" s="301">
        <v>0</v>
      </c>
      <c r="AA41" s="301">
        <v>0</v>
      </c>
      <c r="AB41" s="301">
        <v>0</v>
      </c>
      <c r="AC41" s="301">
        <v>0</v>
      </c>
      <c r="AD41" s="301">
        <v>0</v>
      </c>
      <c r="AE41" s="301">
        <v>0</v>
      </c>
      <c r="AF41" s="301">
        <v>0</v>
      </c>
      <c r="AG41" s="301">
        <v>0</v>
      </c>
      <c r="AH41" s="301">
        <v>0</v>
      </c>
      <c r="AI41" s="301">
        <v>0</v>
      </c>
      <c r="AJ41" s="301">
        <v>0</v>
      </c>
      <c r="AK41" s="301">
        <v>0</v>
      </c>
      <c r="AL41" s="301">
        <v>0</v>
      </c>
      <c r="AM41" s="301">
        <v>0</v>
      </c>
      <c r="AN41" s="301">
        <v>0</v>
      </c>
      <c r="AO41" s="301">
        <v>0</v>
      </c>
      <c r="AP41" s="301">
        <v>0</v>
      </c>
      <c r="AQ41" s="301">
        <v>0</v>
      </c>
      <c r="AR41" s="301">
        <v>0</v>
      </c>
    </row>
    <row r="42" spans="1:44">
      <c r="A42" s="299" t="s">
        <v>153</v>
      </c>
      <c r="B42" s="300"/>
      <c r="C42" s="300"/>
      <c r="D42" s="300"/>
      <c r="E42" s="300"/>
      <c r="F42" s="300"/>
      <c r="G42" s="300"/>
      <c r="H42" s="300"/>
      <c r="I42" s="300"/>
      <c r="J42" s="300"/>
      <c r="K42" s="300"/>
      <c r="L42" s="300"/>
      <c r="M42" s="300"/>
      <c r="N42" s="300"/>
      <c r="O42" s="300"/>
      <c r="P42" s="300"/>
      <c r="Q42" s="300"/>
      <c r="R42" s="301">
        <v>0</v>
      </c>
      <c r="S42" s="301">
        <v>0</v>
      </c>
      <c r="T42" s="301">
        <v>0</v>
      </c>
      <c r="U42" s="301">
        <v>0</v>
      </c>
      <c r="V42" s="301">
        <v>0</v>
      </c>
      <c r="W42" s="301">
        <v>0</v>
      </c>
      <c r="X42" s="301">
        <v>0</v>
      </c>
      <c r="Y42" s="301">
        <v>0</v>
      </c>
      <c r="Z42" s="301">
        <v>0</v>
      </c>
      <c r="AA42" s="301">
        <v>0</v>
      </c>
      <c r="AB42" s="301">
        <v>0</v>
      </c>
      <c r="AC42" s="301">
        <v>0</v>
      </c>
      <c r="AD42" s="301">
        <v>0</v>
      </c>
      <c r="AE42" s="301">
        <v>0</v>
      </c>
      <c r="AF42" s="301">
        <v>0</v>
      </c>
      <c r="AG42" s="301">
        <v>0</v>
      </c>
      <c r="AH42" s="301">
        <v>0</v>
      </c>
      <c r="AI42" s="301">
        <v>0</v>
      </c>
      <c r="AJ42" s="301">
        <v>0</v>
      </c>
      <c r="AK42" s="301">
        <v>0</v>
      </c>
      <c r="AL42" s="301">
        <v>0</v>
      </c>
      <c r="AM42" s="301">
        <v>0</v>
      </c>
      <c r="AN42" s="301">
        <v>0</v>
      </c>
      <c r="AO42" s="301">
        <v>0</v>
      </c>
      <c r="AP42" s="301">
        <v>0</v>
      </c>
      <c r="AQ42" s="301">
        <v>0</v>
      </c>
      <c r="AR42" s="301">
        <v>0</v>
      </c>
    </row>
    <row r="43" spans="1:44">
      <c r="A43" s="272" t="s">
        <v>200</v>
      </c>
      <c r="B43" s="273"/>
      <c r="C43" s="273"/>
      <c r="D43" s="273"/>
      <c r="E43" s="273"/>
      <c r="F43" s="273"/>
      <c r="G43" s="273"/>
      <c r="H43" s="273"/>
      <c r="I43" s="273"/>
      <c r="J43" s="273"/>
      <c r="K43" s="273"/>
      <c r="L43" s="273"/>
      <c r="M43" s="273"/>
      <c r="N43" s="273"/>
      <c r="O43" s="273"/>
      <c r="P43" s="273"/>
      <c r="Q43" s="273"/>
      <c r="R43" s="273">
        <v>0.42427610813302802</v>
      </c>
      <c r="S43" s="273">
        <v>-1.8251946358827498</v>
      </c>
      <c r="T43" s="273">
        <v>10.537143904934931</v>
      </c>
      <c r="U43" s="273">
        <v>7.7041237681569292</v>
      </c>
      <c r="V43" s="273">
        <v>-6.2272247669629524</v>
      </c>
      <c r="W43" s="273">
        <v>1.4838893885971809</v>
      </c>
      <c r="X43" s="273">
        <v>26.559133367212667</v>
      </c>
      <c r="Y43" s="273">
        <v>11.047186334160255</v>
      </c>
      <c r="Z43" s="273">
        <v>4.6347226841737772</v>
      </c>
      <c r="AA43" s="273">
        <v>-7.4931260008425538E-2</v>
      </c>
      <c r="AB43" s="273">
        <v>-2.0430769944906349E-2</v>
      </c>
      <c r="AC43" s="273">
        <v>-14.201771627545106</v>
      </c>
      <c r="AD43" s="273">
        <v>13.943842275266277</v>
      </c>
      <c r="AE43" s="273">
        <v>-6.5520161156165635</v>
      </c>
      <c r="AF43" s="273">
        <v>8.3402695783638929</v>
      </c>
      <c r="AG43" s="273">
        <v>-15.402591853777327</v>
      </c>
      <c r="AH43" s="273">
        <v>0.7381180226980838</v>
      </c>
      <c r="AI43" s="273">
        <v>9.7836747901438947</v>
      </c>
      <c r="AJ43" s="273">
        <v>-22.620179191284382</v>
      </c>
      <c r="AK43" s="273">
        <v>9.6380124342601192</v>
      </c>
      <c r="AL43" s="273">
        <v>17.557422958700393</v>
      </c>
      <c r="AM43" s="273">
        <v>5.8868226353076532</v>
      </c>
      <c r="AN43" s="273">
        <v>-10.437952113179229</v>
      </c>
      <c r="AO43" s="273">
        <v>17.421231699522949</v>
      </c>
      <c r="AP43" s="273">
        <v>6.5962652545907803</v>
      </c>
      <c r="AQ43" s="273">
        <v>-16.333998846670561</v>
      </c>
      <c r="AR43" s="273">
        <v>2.8566028753302981</v>
      </c>
    </row>
    <row r="44" spans="1:44">
      <c r="A44" s="299" t="s">
        <v>150</v>
      </c>
      <c r="B44" s="300"/>
      <c r="C44" s="300"/>
      <c r="D44" s="300"/>
      <c r="E44" s="300"/>
      <c r="F44" s="300"/>
      <c r="G44" s="300"/>
      <c r="H44" s="300"/>
      <c r="I44" s="300"/>
      <c r="J44" s="300"/>
      <c r="K44" s="300"/>
      <c r="L44" s="300"/>
      <c r="M44" s="300"/>
      <c r="N44" s="300"/>
      <c r="O44" s="300"/>
      <c r="P44" s="300"/>
      <c r="Q44" s="300"/>
      <c r="R44" s="301">
        <v>0</v>
      </c>
      <c r="S44" s="301">
        <v>0</v>
      </c>
      <c r="T44" s="301">
        <v>10.768329395018434</v>
      </c>
      <c r="U44" s="301">
        <v>-0.212142727992088</v>
      </c>
      <c r="V44" s="301">
        <v>-9.9041770675298935</v>
      </c>
      <c r="W44" s="301">
        <v>2.9567165774326165</v>
      </c>
      <c r="X44" s="301">
        <v>6.8262812151667474</v>
      </c>
      <c r="Y44" s="301">
        <v>1.9608190291970766</v>
      </c>
      <c r="Z44" s="301">
        <v>-2.6099219635036395</v>
      </c>
      <c r="AA44" s="301">
        <v>-7.0713737482007346</v>
      </c>
      <c r="AB44" s="301">
        <v>-3.9651653300000027</v>
      </c>
      <c r="AC44" s="301">
        <v>-11.660514969999998</v>
      </c>
      <c r="AD44" s="301">
        <v>11.751750419999993</v>
      </c>
      <c r="AE44" s="301">
        <v>-5.7929249519999981</v>
      </c>
      <c r="AF44" s="301">
        <v>2.5205927747952988</v>
      </c>
      <c r="AG44" s="301">
        <v>-6.0436412200000014</v>
      </c>
      <c r="AH44" s="301">
        <v>7.4553780640781584</v>
      </c>
      <c r="AI44" s="301">
        <v>3.9421102402347099</v>
      </c>
      <c r="AJ44" s="301">
        <v>-23.873751750551826</v>
      </c>
      <c r="AK44" s="301">
        <v>3.421789112361977</v>
      </c>
      <c r="AL44" s="301">
        <v>11.127299122113609</v>
      </c>
      <c r="AM44" s="301">
        <v>3.7673124920257557</v>
      </c>
      <c r="AN44" s="301">
        <v>-11.944353113603476</v>
      </c>
      <c r="AO44" s="301">
        <v>3.1674548196780354</v>
      </c>
      <c r="AP44" s="301">
        <v>-3.0434931350656509</v>
      </c>
      <c r="AQ44" s="301">
        <v>-8.4406291562516031</v>
      </c>
      <c r="AR44" s="301">
        <v>-6.8463871170611643</v>
      </c>
    </row>
    <row r="45" spans="1:44">
      <c r="A45" s="299" t="s">
        <v>151</v>
      </c>
      <c r="B45" s="300"/>
      <c r="C45" s="300"/>
      <c r="D45" s="300"/>
      <c r="E45" s="300"/>
      <c r="F45" s="300"/>
      <c r="G45" s="300"/>
      <c r="H45" s="300"/>
      <c r="I45" s="300"/>
      <c r="J45" s="300"/>
      <c r="K45" s="300"/>
      <c r="L45" s="300"/>
      <c r="M45" s="300"/>
      <c r="N45" s="300"/>
      <c r="O45" s="300"/>
      <c r="P45" s="300"/>
      <c r="Q45" s="300"/>
      <c r="R45" s="301">
        <v>0.443296108133028</v>
      </c>
      <c r="S45" s="301">
        <v>-1.8256146358827499</v>
      </c>
      <c r="T45" s="301">
        <v>-0.23145549008350347</v>
      </c>
      <c r="U45" s="301">
        <v>7.9392664961490169</v>
      </c>
      <c r="V45" s="301">
        <v>3.6869523005669409</v>
      </c>
      <c r="W45" s="301">
        <v>-1.4618271888354357</v>
      </c>
      <c r="X45" s="301">
        <v>19.689852152045919</v>
      </c>
      <c r="Y45" s="301">
        <v>9.1093673049631789</v>
      </c>
      <c r="Z45" s="301">
        <v>7.2186446476774169</v>
      </c>
      <c r="AA45" s="301">
        <v>6.9131308972832182</v>
      </c>
      <c r="AB45" s="301">
        <v>4.0627345600550964</v>
      </c>
      <c r="AC45" s="301">
        <v>-2.5302566575451095</v>
      </c>
      <c r="AD45" s="301">
        <v>2.1980918552662834</v>
      </c>
      <c r="AE45" s="301">
        <v>-0.76409116361656526</v>
      </c>
      <c r="AF45" s="301">
        <v>5.8026768035685947</v>
      </c>
      <c r="AG45" s="301">
        <v>-9.3419506337773264</v>
      </c>
      <c r="AH45" s="301">
        <v>-6.7082600413800746</v>
      </c>
      <c r="AI45" s="301">
        <v>5.7913145499091847</v>
      </c>
      <c r="AJ45" s="301">
        <v>-0.32506744073255689</v>
      </c>
      <c r="AK45" s="301">
        <v>2.1369533218981416</v>
      </c>
      <c r="AL45" s="301">
        <v>0.5368838365867834</v>
      </c>
      <c r="AM45" s="301">
        <v>-1.1612934527181022</v>
      </c>
      <c r="AN45" s="301">
        <v>3.4517745964242472</v>
      </c>
      <c r="AO45" s="301">
        <v>12.215554139844915</v>
      </c>
      <c r="AP45" s="301">
        <v>10.00710404865643</v>
      </c>
      <c r="AQ45" s="301">
        <v>-5.7765894904189565</v>
      </c>
      <c r="AR45" s="301">
        <v>8.7366518733914624</v>
      </c>
    </row>
    <row r="46" spans="1:44">
      <c r="A46" s="299" t="s">
        <v>332</v>
      </c>
      <c r="B46" s="300"/>
      <c r="C46" s="300"/>
      <c r="D46" s="300"/>
      <c r="E46" s="300"/>
      <c r="F46" s="300"/>
      <c r="G46" s="300"/>
      <c r="H46" s="300"/>
      <c r="I46" s="300"/>
      <c r="J46" s="300"/>
      <c r="K46" s="300"/>
      <c r="L46" s="300"/>
      <c r="M46" s="300"/>
      <c r="N46" s="300"/>
      <c r="O46" s="300"/>
      <c r="P46" s="300"/>
      <c r="Q46" s="300"/>
      <c r="R46" s="301">
        <v>-1.9019999999999985E-2</v>
      </c>
      <c r="S46" s="301">
        <v>4.2000000000007309E-4</v>
      </c>
      <c r="T46" s="301">
        <v>2.6999999999998553E-4</v>
      </c>
      <c r="U46" s="301">
        <v>-2.2999999999999996E-2</v>
      </c>
      <c r="V46" s="301">
        <v>-9.9999999999999985E-3</v>
      </c>
      <c r="W46" s="301">
        <v>-1.0999999999999996E-2</v>
      </c>
      <c r="X46" s="301">
        <v>4.3000000000000003E-2</v>
      </c>
      <c r="Y46" s="301">
        <v>-2.3E-2</v>
      </c>
      <c r="Z46" s="301">
        <v>2.6000000000000002E-2</v>
      </c>
      <c r="AA46" s="301">
        <v>8.3311590909090905E-2</v>
      </c>
      <c r="AB46" s="301">
        <v>-0.11800000000000001</v>
      </c>
      <c r="AC46" s="301">
        <v>-1.0999999999999996E-2</v>
      </c>
      <c r="AD46" s="301">
        <v>-5.9999999999999984E-3</v>
      </c>
      <c r="AE46" s="301">
        <v>4.999999999999994E-3</v>
      </c>
      <c r="AF46" s="301">
        <v>1.7000000000000001E-2</v>
      </c>
      <c r="AG46" s="301">
        <v>-1.7000000000000001E-2</v>
      </c>
      <c r="AH46" s="301">
        <v>-9.000000000000008E-3</v>
      </c>
      <c r="AI46" s="301">
        <v>5.0249999999999989E-2</v>
      </c>
      <c r="AJ46" s="301">
        <v>1.5786399999999994</v>
      </c>
      <c r="AK46" s="301">
        <v>4.0792700000000002</v>
      </c>
      <c r="AL46" s="301">
        <v>5.8932399999999996</v>
      </c>
      <c r="AM46" s="301">
        <v>3.2808035959999997</v>
      </c>
      <c r="AN46" s="301">
        <v>-1.9453735959999994</v>
      </c>
      <c r="AO46" s="301">
        <v>2.0382227399999993</v>
      </c>
      <c r="AP46" s="301">
        <v>-0.3673456589999986</v>
      </c>
      <c r="AQ46" s="301">
        <v>-2.1167802000000009</v>
      </c>
      <c r="AR46" s="301">
        <v>0.966338119</v>
      </c>
    </row>
    <row r="47" spans="1:44">
      <c r="A47" s="299" t="s">
        <v>165</v>
      </c>
      <c r="B47" s="300"/>
      <c r="C47" s="300"/>
      <c r="D47" s="300"/>
      <c r="E47" s="300"/>
      <c r="F47" s="300"/>
      <c r="G47" s="300"/>
      <c r="H47" s="300"/>
      <c r="I47" s="300"/>
      <c r="J47" s="300"/>
      <c r="K47" s="300"/>
      <c r="L47" s="300"/>
      <c r="M47" s="300"/>
      <c r="N47" s="300"/>
      <c r="O47" s="300"/>
      <c r="P47" s="300"/>
      <c r="Q47" s="300"/>
      <c r="R47" s="301">
        <v>0</v>
      </c>
      <c r="S47" s="301">
        <v>0</v>
      </c>
      <c r="T47" s="301">
        <v>0</v>
      </c>
      <c r="U47" s="301">
        <v>0</v>
      </c>
      <c r="V47" s="301">
        <v>0</v>
      </c>
      <c r="W47" s="301">
        <v>0</v>
      </c>
      <c r="X47" s="301">
        <v>0</v>
      </c>
      <c r="Y47" s="301">
        <v>0</v>
      </c>
      <c r="Z47" s="301">
        <v>0</v>
      </c>
      <c r="AA47" s="301">
        <v>0</v>
      </c>
      <c r="AB47" s="301">
        <v>0</v>
      </c>
      <c r="AC47" s="301">
        <v>0</v>
      </c>
      <c r="AD47" s="301">
        <v>0</v>
      </c>
      <c r="AE47" s="301">
        <v>0</v>
      </c>
      <c r="AF47" s="301">
        <v>0</v>
      </c>
      <c r="AG47" s="301">
        <v>0</v>
      </c>
      <c r="AH47" s="301">
        <v>0</v>
      </c>
      <c r="AI47" s="301">
        <v>0</v>
      </c>
      <c r="AJ47" s="301">
        <v>0</v>
      </c>
      <c r="AK47" s="301">
        <v>0</v>
      </c>
      <c r="AL47" s="301">
        <v>0</v>
      </c>
      <c r="AM47" s="301">
        <v>0</v>
      </c>
      <c r="AN47" s="301">
        <v>0</v>
      </c>
      <c r="AO47" s="301">
        <v>0</v>
      </c>
      <c r="AP47" s="301">
        <v>0</v>
      </c>
      <c r="AQ47" s="301">
        <v>0</v>
      </c>
      <c r="AR47" s="301">
        <v>0</v>
      </c>
    </row>
    <row r="48" spans="1:44">
      <c r="A48" s="299" t="s">
        <v>166</v>
      </c>
      <c r="B48" s="300"/>
      <c r="C48" s="300"/>
      <c r="D48" s="300"/>
      <c r="E48" s="300"/>
      <c r="F48" s="300"/>
      <c r="G48" s="300"/>
      <c r="H48" s="300"/>
      <c r="I48" s="300"/>
      <c r="J48" s="300"/>
      <c r="K48" s="300"/>
      <c r="L48" s="300"/>
      <c r="M48" s="300"/>
      <c r="N48" s="300"/>
      <c r="O48" s="300"/>
      <c r="P48" s="300"/>
      <c r="Q48" s="300"/>
      <c r="R48" s="301">
        <v>0</v>
      </c>
      <c r="S48" s="301">
        <v>0</v>
      </c>
      <c r="T48" s="301">
        <v>0</v>
      </c>
      <c r="U48" s="301">
        <v>0</v>
      </c>
      <c r="V48" s="301">
        <v>0</v>
      </c>
      <c r="W48" s="301">
        <v>0</v>
      </c>
      <c r="X48" s="301">
        <v>0</v>
      </c>
      <c r="Y48" s="301">
        <v>0</v>
      </c>
      <c r="Z48" s="301">
        <v>0</v>
      </c>
      <c r="AA48" s="301">
        <v>0</v>
      </c>
      <c r="AB48" s="301">
        <v>0</v>
      </c>
      <c r="AC48" s="301">
        <v>0</v>
      </c>
      <c r="AD48" s="301">
        <v>0</v>
      </c>
      <c r="AE48" s="301">
        <v>0</v>
      </c>
      <c r="AF48" s="301">
        <v>0</v>
      </c>
      <c r="AG48" s="301">
        <v>0</v>
      </c>
      <c r="AH48" s="301">
        <v>0</v>
      </c>
      <c r="AI48" s="301">
        <v>0</v>
      </c>
      <c r="AJ48" s="301">
        <v>0</v>
      </c>
      <c r="AK48" s="301">
        <v>0</v>
      </c>
      <c r="AL48" s="301">
        <v>0</v>
      </c>
      <c r="AM48" s="301">
        <v>0</v>
      </c>
      <c r="AN48" s="301">
        <v>0</v>
      </c>
      <c r="AO48" s="301">
        <v>0</v>
      </c>
      <c r="AP48" s="301">
        <v>0</v>
      </c>
      <c r="AQ48" s="301">
        <v>0</v>
      </c>
      <c r="AR48" s="301">
        <v>0</v>
      </c>
    </row>
    <row r="49" spans="1:44">
      <c r="A49" s="299" t="s">
        <v>333</v>
      </c>
      <c r="B49" s="300"/>
      <c r="C49" s="300"/>
      <c r="D49" s="300"/>
      <c r="E49" s="300"/>
      <c r="F49" s="300"/>
      <c r="G49" s="300"/>
      <c r="H49" s="300"/>
      <c r="I49" s="300"/>
      <c r="J49" s="300"/>
      <c r="K49" s="300"/>
      <c r="L49" s="300"/>
      <c r="M49" s="300"/>
      <c r="N49" s="300"/>
      <c r="O49" s="300"/>
      <c r="P49" s="300"/>
      <c r="Q49" s="300"/>
      <c r="R49" s="301">
        <v>0</v>
      </c>
      <c r="S49" s="301">
        <v>0</v>
      </c>
      <c r="T49" s="301">
        <v>0</v>
      </c>
      <c r="U49" s="301">
        <v>0</v>
      </c>
      <c r="V49" s="301">
        <v>0</v>
      </c>
      <c r="W49" s="301">
        <v>0</v>
      </c>
      <c r="X49" s="301">
        <v>0</v>
      </c>
      <c r="Y49" s="301">
        <v>0</v>
      </c>
      <c r="Z49" s="301">
        <v>0</v>
      </c>
      <c r="AA49" s="301">
        <v>0</v>
      </c>
      <c r="AB49" s="301">
        <v>0</v>
      </c>
      <c r="AC49" s="301">
        <v>0</v>
      </c>
      <c r="AD49" s="301">
        <v>0</v>
      </c>
      <c r="AE49" s="301">
        <v>0</v>
      </c>
      <c r="AF49" s="301">
        <v>0</v>
      </c>
      <c r="AG49" s="301">
        <v>0</v>
      </c>
      <c r="AH49" s="301">
        <v>0</v>
      </c>
      <c r="AI49" s="301">
        <v>0</v>
      </c>
      <c r="AJ49" s="301">
        <v>0</v>
      </c>
      <c r="AK49" s="301">
        <v>0</v>
      </c>
      <c r="AL49" s="301">
        <v>0</v>
      </c>
      <c r="AM49" s="301">
        <v>0</v>
      </c>
      <c r="AN49" s="301">
        <v>0</v>
      </c>
      <c r="AO49" s="301">
        <v>0</v>
      </c>
      <c r="AP49" s="301">
        <v>0</v>
      </c>
      <c r="AQ49" s="301">
        <v>0</v>
      </c>
      <c r="AR49" s="301">
        <v>0</v>
      </c>
    </row>
    <row r="50" spans="1:44">
      <c r="A50" s="299" t="s">
        <v>75</v>
      </c>
      <c r="B50" s="300"/>
      <c r="C50" s="300"/>
      <c r="D50" s="300"/>
      <c r="E50" s="300"/>
      <c r="F50" s="300"/>
      <c r="G50" s="300"/>
      <c r="H50" s="300"/>
      <c r="I50" s="300"/>
      <c r="J50" s="300"/>
      <c r="K50" s="300"/>
      <c r="L50" s="300"/>
      <c r="M50" s="300"/>
      <c r="N50" s="300"/>
      <c r="O50" s="300"/>
      <c r="P50" s="300"/>
      <c r="Q50" s="300"/>
      <c r="R50" s="301">
        <v>0</v>
      </c>
      <c r="S50" s="301">
        <v>0</v>
      </c>
      <c r="T50" s="301">
        <v>0</v>
      </c>
      <c r="U50" s="301">
        <v>0</v>
      </c>
      <c r="V50" s="301">
        <v>0</v>
      </c>
      <c r="W50" s="301">
        <v>0</v>
      </c>
      <c r="X50" s="301">
        <v>0</v>
      </c>
      <c r="Y50" s="301">
        <v>0</v>
      </c>
      <c r="Z50" s="301">
        <v>0</v>
      </c>
      <c r="AA50" s="301">
        <v>0</v>
      </c>
      <c r="AB50" s="301">
        <v>0</v>
      </c>
      <c r="AC50" s="301">
        <v>0</v>
      </c>
      <c r="AD50" s="301">
        <v>0</v>
      </c>
      <c r="AE50" s="301">
        <v>0</v>
      </c>
      <c r="AF50" s="301">
        <v>0</v>
      </c>
      <c r="AG50" s="301">
        <v>0</v>
      </c>
      <c r="AH50" s="301">
        <v>0</v>
      </c>
      <c r="AI50" s="301">
        <v>0</v>
      </c>
      <c r="AJ50" s="301">
        <v>0</v>
      </c>
      <c r="AK50" s="301">
        <v>0</v>
      </c>
      <c r="AL50" s="301">
        <v>0</v>
      </c>
      <c r="AM50" s="301">
        <v>0</v>
      </c>
      <c r="AN50" s="301">
        <v>0</v>
      </c>
      <c r="AO50" s="301">
        <v>0</v>
      </c>
      <c r="AP50" s="301">
        <v>0</v>
      </c>
      <c r="AQ50" s="301">
        <v>0</v>
      </c>
      <c r="AR50" s="301">
        <v>0</v>
      </c>
    </row>
    <row r="51" spans="1:44">
      <c r="A51" s="299" t="s">
        <v>153</v>
      </c>
      <c r="B51" s="300"/>
      <c r="C51" s="300"/>
      <c r="D51" s="300"/>
      <c r="E51" s="300"/>
      <c r="F51" s="300"/>
      <c r="G51" s="300"/>
      <c r="H51" s="300"/>
      <c r="I51" s="300"/>
      <c r="J51" s="300"/>
      <c r="K51" s="300"/>
      <c r="L51" s="300"/>
      <c r="M51" s="300"/>
      <c r="N51" s="300"/>
      <c r="O51" s="300"/>
      <c r="P51" s="300"/>
      <c r="Q51" s="300"/>
      <c r="R51" s="301">
        <v>0</v>
      </c>
      <c r="S51" s="301">
        <v>0</v>
      </c>
      <c r="T51" s="301">
        <v>0</v>
      </c>
      <c r="U51" s="301">
        <v>0</v>
      </c>
      <c r="V51" s="301">
        <v>0</v>
      </c>
      <c r="W51" s="301">
        <v>0</v>
      </c>
      <c r="X51" s="301">
        <v>0</v>
      </c>
      <c r="Y51" s="301">
        <v>0</v>
      </c>
      <c r="Z51" s="301">
        <v>0</v>
      </c>
      <c r="AA51" s="301">
        <v>0</v>
      </c>
      <c r="AB51" s="301">
        <v>0</v>
      </c>
      <c r="AC51" s="301">
        <v>0</v>
      </c>
      <c r="AD51" s="301">
        <v>0</v>
      </c>
      <c r="AE51" s="301">
        <v>0</v>
      </c>
      <c r="AF51" s="301">
        <v>0</v>
      </c>
      <c r="AG51" s="301">
        <v>0</v>
      </c>
      <c r="AH51" s="301">
        <v>0</v>
      </c>
      <c r="AI51" s="301">
        <v>0</v>
      </c>
      <c r="AJ51" s="301">
        <v>0</v>
      </c>
      <c r="AK51" s="301">
        <v>0</v>
      </c>
      <c r="AL51" s="301">
        <v>0</v>
      </c>
      <c r="AM51" s="301">
        <v>0</v>
      </c>
      <c r="AN51" s="301">
        <v>0</v>
      </c>
      <c r="AO51" s="301">
        <v>0</v>
      </c>
      <c r="AP51" s="301">
        <v>0</v>
      </c>
      <c r="AQ51" s="301">
        <v>0</v>
      </c>
      <c r="AR51" s="301">
        <v>0</v>
      </c>
    </row>
    <row r="52" spans="1:44">
      <c r="A52" s="272" t="s">
        <v>294</v>
      </c>
      <c r="B52" s="273"/>
      <c r="C52" s="273"/>
      <c r="D52" s="273"/>
      <c r="E52" s="273"/>
      <c r="F52" s="273"/>
      <c r="G52" s="273"/>
      <c r="H52" s="273"/>
      <c r="I52" s="273"/>
      <c r="J52" s="273"/>
      <c r="K52" s="273"/>
      <c r="L52" s="273"/>
      <c r="M52" s="273"/>
      <c r="N52" s="273"/>
      <c r="O52" s="273"/>
      <c r="P52" s="273"/>
      <c r="Q52" s="273"/>
      <c r="R52" s="273">
        <v>34.050835342715466</v>
      </c>
      <c r="S52" s="273">
        <v>32.16215153771136</v>
      </c>
      <c r="T52" s="273">
        <v>30.823867498178302</v>
      </c>
      <c r="U52" s="273">
        <v>31.826523906640062</v>
      </c>
      <c r="V52" s="273">
        <v>38.094770102001853</v>
      </c>
      <c r="W52" s="273">
        <v>39.503728752173352</v>
      </c>
      <c r="X52" s="273">
        <v>38.979881358066855</v>
      </c>
      <c r="Y52" s="273">
        <v>39.55403854627653</v>
      </c>
      <c r="Z52" s="273">
        <v>40.946394560800044</v>
      </c>
      <c r="AA52" s="273">
        <v>39.678011649815971</v>
      </c>
      <c r="AB52" s="273">
        <v>36.702930978544146</v>
      </c>
      <c r="AC52" s="273">
        <v>39.725550150221224</v>
      </c>
      <c r="AD52" s="273">
        <v>40.689033899114065</v>
      </c>
      <c r="AE52" s="273">
        <v>41.164457651347057</v>
      </c>
      <c r="AF52" s="273">
        <v>42.694228074772397</v>
      </c>
      <c r="AG52" s="273">
        <v>46.002021817816278</v>
      </c>
      <c r="AH52" s="273">
        <v>45.067532742660134</v>
      </c>
      <c r="AI52" s="273">
        <v>46.946487793817816</v>
      </c>
      <c r="AJ52" s="273">
        <v>48.806460054805889</v>
      </c>
      <c r="AK52" s="273">
        <v>47.504150950113946</v>
      </c>
      <c r="AL52" s="273">
        <v>48.377391675522183</v>
      </c>
      <c r="AM52" s="273">
        <v>49.194631863645824</v>
      </c>
      <c r="AN52" s="273">
        <v>49.814278850855388</v>
      </c>
      <c r="AO52" s="273">
        <v>49.738267009033223</v>
      </c>
      <c r="AP52" s="273">
        <v>50.359487115485777</v>
      </c>
      <c r="AQ52" s="273">
        <v>54.393271025087941</v>
      </c>
      <c r="AR52" s="273">
        <v>61.700483189069956</v>
      </c>
    </row>
    <row r="53" spans="1:44">
      <c r="A53" s="299" t="s">
        <v>150</v>
      </c>
      <c r="B53" s="300"/>
      <c r="C53" s="300"/>
      <c r="D53" s="300"/>
      <c r="E53" s="300"/>
      <c r="F53" s="300"/>
      <c r="G53" s="300"/>
      <c r="H53" s="300"/>
      <c r="I53" s="300"/>
      <c r="J53" s="300"/>
      <c r="K53" s="300"/>
      <c r="L53" s="300"/>
      <c r="M53" s="300"/>
      <c r="N53" s="300"/>
      <c r="O53" s="300"/>
      <c r="P53" s="300"/>
      <c r="Q53" s="300"/>
      <c r="R53" s="301">
        <v>0</v>
      </c>
      <c r="S53" s="301">
        <v>0</v>
      </c>
      <c r="T53" s="301">
        <v>0</v>
      </c>
      <c r="U53" s="301">
        <v>0</v>
      </c>
      <c r="V53" s="301">
        <v>0</v>
      </c>
      <c r="W53" s="301">
        <v>0</v>
      </c>
      <c r="X53" s="301">
        <v>0</v>
      </c>
      <c r="Y53" s="301">
        <v>0</v>
      </c>
      <c r="Z53" s="301">
        <v>0</v>
      </c>
      <c r="AA53" s="301">
        <v>0</v>
      </c>
      <c r="AB53" s="301">
        <v>0</v>
      </c>
      <c r="AC53" s="301">
        <v>0</v>
      </c>
      <c r="AD53" s="301">
        <v>0</v>
      </c>
      <c r="AE53" s="301">
        <v>0</v>
      </c>
      <c r="AF53" s="301">
        <v>0</v>
      </c>
      <c r="AG53" s="301">
        <v>0</v>
      </c>
      <c r="AH53" s="301">
        <v>0</v>
      </c>
      <c r="AI53" s="301">
        <v>0</v>
      </c>
      <c r="AJ53" s="301">
        <v>0</v>
      </c>
      <c r="AK53" s="301">
        <v>0</v>
      </c>
      <c r="AL53" s="301">
        <v>0</v>
      </c>
      <c r="AM53" s="301">
        <v>0</v>
      </c>
      <c r="AN53" s="301">
        <v>0</v>
      </c>
      <c r="AO53" s="301">
        <v>0</v>
      </c>
      <c r="AP53" s="301">
        <v>0</v>
      </c>
      <c r="AQ53" s="301">
        <v>0</v>
      </c>
      <c r="AR53" s="301">
        <v>0</v>
      </c>
    </row>
    <row r="54" spans="1:44">
      <c r="A54" s="299" t="s">
        <v>151</v>
      </c>
      <c r="B54" s="300"/>
      <c r="C54" s="300"/>
      <c r="D54" s="300"/>
      <c r="E54" s="300"/>
      <c r="F54" s="300"/>
      <c r="G54" s="300"/>
      <c r="H54" s="300"/>
      <c r="I54" s="300"/>
      <c r="J54" s="300"/>
      <c r="K54" s="300"/>
      <c r="L54" s="300"/>
      <c r="M54" s="300"/>
      <c r="N54" s="300"/>
      <c r="O54" s="300"/>
      <c r="P54" s="300"/>
      <c r="Q54" s="300"/>
      <c r="R54" s="301">
        <v>34.050835342715466</v>
      </c>
      <c r="S54" s="301">
        <v>32.16215153771136</v>
      </c>
      <c r="T54" s="301">
        <v>30.823867498178302</v>
      </c>
      <c r="U54" s="301">
        <v>31.826523906640062</v>
      </c>
      <c r="V54" s="301">
        <v>38.094770102001853</v>
      </c>
      <c r="W54" s="301">
        <v>39.503728752173352</v>
      </c>
      <c r="X54" s="301">
        <v>38.979881358066855</v>
      </c>
      <c r="Y54" s="301">
        <v>39.55403854627653</v>
      </c>
      <c r="Z54" s="301">
        <v>40.946394560800044</v>
      </c>
      <c r="AA54" s="301">
        <v>39.678011649815971</v>
      </c>
      <c r="AB54" s="301">
        <v>36.702930978544146</v>
      </c>
      <c r="AC54" s="301">
        <v>39.725550150221224</v>
      </c>
      <c r="AD54" s="301">
        <v>40.689033899114065</v>
      </c>
      <c r="AE54" s="301">
        <v>41.164457651347057</v>
      </c>
      <c r="AF54" s="301">
        <v>42.694228074772397</v>
      </c>
      <c r="AG54" s="301">
        <v>46.002021817816278</v>
      </c>
      <c r="AH54" s="301">
        <v>45.067532742660134</v>
      </c>
      <c r="AI54" s="301">
        <v>46.946487793817816</v>
      </c>
      <c r="AJ54" s="301">
        <v>48.806460054805889</v>
      </c>
      <c r="AK54" s="301">
        <v>47.504150950113946</v>
      </c>
      <c r="AL54" s="301">
        <v>48.377391675522183</v>
      </c>
      <c r="AM54" s="301">
        <v>49.194631863645824</v>
      </c>
      <c r="AN54" s="301">
        <v>49.814278850855388</v>
      </c>
      <c r="AO54" s="301">
        <v>49.738267009033223</v>
      </c>
      <c r="AP54" s="301">
        <v>50.359487115485777</v>
      </c>
      <c r="AQ54" s="301">
        <v>54.393271025087941</v>
      </c>
      <c r="AR54" s="301">
        <v>61.700483189069956</v>
      </c>
    </row>
    <row r="55" spans="1:44">
      <c r="A55" s="299" t="s">
        <v>332</v>
      </c>
      <c r="B55" s="300"/>
      <c r="C55" s="300"/>
      <c r="D55" s="300"/>
      <c r="E55" s="300"/>
      <c r="F55" s="300"/>
      <c r="G55" s="300"/>
      <c r="H55" s="300"/>
      <c r="I55" s="300"/>
      <c r="J55" s="300"/>
      <c r="K55" s="300"/>
      <c r="L55" s="300"/>
      <c r="M55" s="300"/>
      <c r="N55" s="300"/>
      <c r="O55" s="300"/>
      <c r="P55" s="300"/>
      <c r="Q55" s="300"/>
      <c r="R55" s="301">
        <v>0</v>
      </c>
      <c r="S55" s="301">
        <v>0</v>
      </c>
      <c r="T55" s="301">
        <v>0</v>
      </c>
      <c r="U55" s="301">
        <v>0</v>
      </c>
      <c r="V55" s="301">
        <v>0</v>
      </c>
      <c r="W55" s="301">
        <v>0</v>
      </c>
      <c r="X55" s="301">
        <v>0</v>
      </c>
      <c r="Y55" s="301">
        <v>0</v>
      </c>
      <c r="Z55" s="301">
        <v>0</v>
      </c>
      <c r="AA55" s="301">
        <v>0</v>
      </c>
      <c r="AB55" s="301">
        <v>0</v>
      </c>
      <c r="AC55" s="301">
        <v>0</v>
      </c>
      <c r="AD55" s="301">
        <v>0</v>
      </c>
      <c r="AE55" s="301">
        <v>0</v>
      </c>
      <c r="AF55" s="301">
        <v>0</v>
      </c>
      <c r="AG55" s="301">
        <v>0</v>
      </c>
      <c r="AH55" s="301">
        <v>0</v>
      </c>
      <c r="AI55" s="301">
        <v>0</v>
      </c>
      <c r="AJ55" s="301">
        <v>0</v>
      </c>
      <c r="AK55" s="301">
        <v>0</v>
      </c>
      <c r="AL55" s="301">
        <v>0</v>
      </c>
      <c r="AM55" s="301">
        <v>0</v>
      </c>
      <c r="AN55" s="301">
        <v>0</v>
      </c>
      <c r="AO55" s="301">
        <v>0</v>
      </c>
      <c r="AP55" s="301">
        <v>0</v>
      </c>
      <c r="AQ55" s="301">
        <v>0</v>
      </c>
      <c r="AR55" s="301">
        <v>0</v>
      </c>
    </row>
    <row r="56" spans="1:44">
      <c r="A56" s="299" t="s">
        <v>165</v>
      </c>
      <c r="B56" s="300"/>
      <c r="C56" s="300"/>
      <c r="D56" s="300"/>
      <c r="E56" s="300"/>
      <c r="F56" s="300"/>
      <c r="G56" s="300"/>
      <c r="H56" s="300"/>
      <c r="I56" s="300"/>
      <c r="J56" s="300"/>
      <c r="K56" s="300"/>
      <c r="L56" s="300"/>
      <c r="M56" s="300"/>
      <c r="N56" s="300"/>
      <c r="O56" s="300"/>
      <c r="P56" s="300"/>
      <c r="Q56" s="300"/>
      <c r="R56" s="301">
        <v>0</v>
      </c>
      <c r="S56" s="301">
        <v>0</v>
      </c>
      <c r="T56" s="301">
        <v>0</v>
      </c>
      <c r="U56" s="301">
        <v>0</v>
      </c>
      <c r="V56" s="301">
        <v>0</v>
      </c>
      <c r="W56" s="301">
        <v>0</v>
      </c>
      <c r="X56" s="301">
        <v>0</v>
      </c>
      <c r="Y56" s="301">
        <v>0</v>
      </c>
      <c r="Z56" s="301">
        <v>0</v>
      </c>
      <c r="AA56" s="301">
        <v>0</v>
      </c>
      <c r="AB56" s="301">
        <v>0</v>
      </c>
      <c r="AC56" s="301">
        <v>0</v>
      </c>
      <c r="AD56" s="301">
        <v>0</v>
      </c>
      <c r="AE56" s="301">
        <v>0</v>
      </c>
      <c r="AF56" s="301">
        <v>0</v>
      </c>
      <c r="AG56" s="301">
        <v>0</v>
      </c>
      <c r="AH56" s="301">
        <v>0</v>
      </c>
      <c r="AI56" s="301">
        <v>0</v>
      </c>
      <c r="AJ56" s="301">
        <v>0</v>
      </c>
      <c r="AK56" s="301">
        <v>0</v>
      </c>
      <c r="AL56" s="301">
        <v>0</v>
      </c>
      <c r="AM56" s="301">
        <v>0</v>
      </c>
      <c r="AN56" s="301">
        <v>0</v>
      </c>
      <c r="AO56" s="301">
        <v>0</v>
      </c>
      <c r="AP56" s="301">
        <v>0</v>
      </c>
      <c r="AQ56" s="301">
        <v>0</v>
      </c>
      <c r="AR56" s="301">
        <v>0</v>
      </c>
    </row>
    <row r="57" spans="1:44">
      <c r="A57" s="299" t="s">
        <v>166</v>
      </c>
      <c r="B57" s="300"/>
      <c r="C57" s="300"/>
      <c r="D57" s="300"/>
      <c r="E57" s="300"/>
      <c r="F57" s="300"/>
      <c r="G57" s="300"/>
      <c r="H57" s="300"/>
      <c r="I57" s="300"/>
      <c r="J57" s="300"/>
      <c r="K57" s="300"/>
      <c r="L57" s="300"/>
      <c r="M57" s="300"/>
      <c r="N57" s="300"/>
      <c r="O57" s="300"/>
      <c r="P57" s="300"/>
      <c r="Q57" s="300"/>
      <c r="R57" s="301">
        <v>0</v>
      </c>
      <c r="S57" s="301">
        <v>0</v>
      </c>
      <c r="T57" s="301">
        <v>0</v>
      </c>
      <c r="U57" s="301">
        <v>0</v>
      </c>
      <c r="V57" s="301">
        <v>0</v>
      </c>
      <c r="W57" s="301">
        <v>0</v>
      </c>
      <c r="X57" s="301">
        <v>0</v>
      </c>
      <c r="Y57" s="301">
        <v>0</v>
      </c>
      <c r="Z57" s="301">
        <v>0</v>
      </c>
      <c r="AA57" s="301">
        <v>0</v>
      </c>
      <c r="AB57" s="301">
        <v>0</v>
      </c>
      <c r="AC57" s="301">
        <v>0</v>
      </c>
      <c r="AD57" s="301">
        <v>0</v>
      </c>
      <c r="AE57" s="301">
        <v>0</v>
      </c>
      <c r="AF57" s="301">
        <v>0</v>
      </c>
      <c r="AG57" s="301">
        <v>0</v>
      </c>
      <c r="AH57" s="301">
        <v>0</v>
      </c>
      <c r="AI57" s="301">
        <v>0</v>
      </c>
      <c r="AJ57" s="301">
        <v>0</v>
      </c>
      <c r="AK57" s="301">
        <v>0</v>
      </c>
      <c r="AL57" s="301">
        <v>0</v>
      </c>
      <c r="AM57" s="301">
        <v>0</v>
      </c>
      <c r="AN57" s="301">
        <v>0</v>
      </c>
      <c r="AO57" s="301">
        <v>0</v>
      </c>
      <c r="AP57" s="301">
        <v>0</v>
      </c>
      <c r="AQ57" s="301">
        <v>0</v>
      </c>
      <c r="AR57" s="301">
        <v>0</v>
      </c>
    </row>
    <row r="58" spans="1:44">
      <c r="A58" s="299" t="s">
        <v>333</v>
      </c>
      <c r="B58" s="300"/>
      <c r="C58" s="300"/>
      <c r="D58" s="300"/>
      <c r="E58" s="300"/>
      <c r="F58" s="300"/>
      <c r="G58" s="300"/>
      <c r="H58" s="300"/>
      <c r="I58" s="300"/>
      <c r="J58" s="300"/>
      <c r="K58" s="300"/>
      <c r="L58" s="300"/>
      <c r="M58" s="300"/>
      <c r="N58" s="300"/>
      <c r="O58" s="300"/>
      <c r="P58" s="300"/>
      <c r="Q58" s="300"/>
      <c r="R58" s="301">
        <v>0</v>
      </c>
      <c r="S58" s="301">
        <v>0</v>
      </c>
      <c r="T58" s="301">
        <v>0</v>
      </c>
      <c r="U58" s="301">
        <v>0</v>
      </c>
      <c r="V58" s="301">
        <v>0</v>
      </c>
      <c r="W58" s="301">
        <v>0</v>
      </c>
      <c r="X58" s="301">
        <v>0</v>
      </c>
      <c r="Y58" s="301">
        <v>0</v>
      </c>
      <c r="Z58" s="301">
        <v>0</v>
      </c>
      <c r="AA58" s="301">
        <v>0</v>
      </c>
      <c r="AB58" s="301">
        <v>0</v>
      </c>
      <c r="AC58" s="301">
        <v>0</v>
      </c>
      <c r="AD58" s="301">
        <v>0</v>
      </c>
      <c r="AE58" s="301">
        <v>0</v>
      </c>
      <c r="AF58" s="301">
        <v>0</v>
      </c>
      <c r="AG58" s="301">
        <v>0</v>
      </c>
      <c r="AH58" s="301">
        <v>0</v>
      </c>
      <c r="AI58" s="301">
        <v>0</v>
      </c>
      <c r="AJ58" s="301">
        <v>0</v>
      </c>
      <c r="AK58" s="301">
        <v>0</v>
      </c>
      <c r="AL58" s="301">
        <v>0</v>
      </c>
      <c r="AM58" s="301">
        <v>0</v>
      </c>
      <c r="AN58" s="301">
        <v>0</v>
      </c>
      <c r="AO58" s="301">
        <v>0</v>
      </c>
      <c r="AP58" s="301">
        <v>0</v>
      </c>
      <c r="AQ58" s="301">
        <v>0</v>
      </c>
      <c r="AR58" s="301">
        <v>0</v>
      </c>
    </row>
    <row r="59" spans="1:44">
      <c r="A59" s="299" t="s">
        <v>75</v>
      </c>
      <c r="B59" s="300"/>
      <c r="C59" s="300"/>
      <c r="D59" s="300"/>
      <c r="E59" s="300"/>
      <c r="F59" s="300"/>
      <c r="G59" s="300"/>
      <c r="H59" s="300"/>
      <c r="I59" s="300"/>
      <c r="J59" s="300"/>
      <c r="K59" s="300"/>
      <c r="L59" s="300"/>
      <c r="M59" s="300"/>
      <c r="N59" s="300"/>
      <c r="O59" s="300"/>
      <c r="P59" s="300"/>
      <c r="Q59" s="300"/>
      <c r="R59" s="301">
        <v>0</v>
      </c>
      <c r="S59" s="301">
        <v>0</v>
      </c>
      <c r="T59" s="301">
        <v>0</v>
      </c>
      <c r="U59" s="301">
        <v>0</v>
      </c>
      <c r="V59" s="301">
        <v>0</v>
      </c>
      <c r="W59" s="301">
        <v>0</v>
      </c>
      <c r="X59" s="301">
        <v>0</v>
      </c>
      <c r="Y59" s="301">
        <v>0</v>
      </c>
      <c r="Z59" s="301">
        <v>0</v>
      </c>
      <c r="AA59" s="301">
        <v>0</v>
      </c>
      <c r="AB59" s="301">
        <v>0</v>
      </c>
      <c r="AC59" s="301">
        <v>0</v>
      </c>
      <c r="AD59" s="301">
        <v>0</v>
      </c>
      <c r="AE59" s="301">
        <v>0</v>
      </c>
      <c r="AF59" s="301">
        <v>0</v>
      </c>
      <c r="AG59" s="301">
        <v>0</v>
      </c>
      <c r="AH59" s="301">
        <v>0</v>
      </c>
      <c r="AI59" s="301">
        <v>0</v>
      </c>
      <c r="AJ59" s="301">
        <v>0</v>
      </c>
      <c r="AK59" s="301">
        <v>0</v>
      </c>
      <c r="AL59" s="301">
        <v>0</v>
      </c>
      <c r="AM59" s="301">
        <v>0</v>
      </c>
      <c r="AN59" s="301">
        <v>0</v>
      </c>
      <c r="AO59" s="301">
        <v>0</v>
      </c>
      <c r="AP59" s="301">
        <v>0</v>
      </c>
      <c r="AQ59" s="301">
        <v>0</v>
      </c>
      <c r="AR59" s="301">
        <v>0</v>
      </c>
    </row>
    <row r="60" spans="1:44">
      <c r="A60" s="299" t="s">
        <v>153</v>
      </c>
      <c r="B60" s="300"/>
      <c r="C60" s="300"/>
      <c r="D60" s="300"/>
      <c r="E60" s="300"/>
      <c r="F60" s="300"/>
      <c r="G60" s="300"/>
      <c r="H60" s="300"/>
      <c r="I60" s="300"/>
      <c r="J60" s="300"/>
      <c r="K60" s="300"/>
      <c r="L60" s="300"/>
      <c r="M60" s="300"/>
      <c r="N60" s="300"/>
      <c r="O60" s="300"/>
      <c r="P60" s="300"/>
      <c r="Q60" s="300"/>
      <c r="R60" s="301">
        <v>0</v>
      </c>
      <c r="S60" s="301">
        <v>0</v>
      </c>
      <c r="T60" s="301">
        <v>0</v>
      </c>
      <c r="U60" s="301">
        <v>0</v>
      </c>
      <c r="V60" s="301">
        <v>0</v>
      </c>
      <c r="W60" s="301">
        <v>0</v>
      </c>
      <c r="X60" s="301">
        <v>0</v>
      </c>
      <c r="Y60" s="301">
        <v>0</v>
      </c>
      <c r="Z60" s="301">
        <v>0</v>
      </c>
      <c r="AA60" s="301">
        <v>0</v>
      </c>
      <c r="AB60" s="301">
        <v>0</v>
      </c>
      <c r="AC60" s="301">
        <v>0</v>
      </c>
      <c r="AD60" s="301">
        <v>0</v>
      </c>
      <c r="AE60" s="301">
        <v>0</v>
      </c>
      <c r="AF60" s="301">
        <v>0</v>
      </c>
      <c r="AG60" s="301">
        <v>0</v>
      </c>
      <c r="AH60" s="301">
        <v>0</v>
      </c>
      <c r="AI60" s="301">
        <v>0</v>
      </c>
      <c r="AJ60" s="301">
        <v>0</v>
      </c>
      <c r="AK60" s="301">
        <v>0</v>
      </c>
      <c r="AL60" s="301">
        <v>0</v>
      </c>
      <c r="AM60" s="301">
        <v>0</v>
      </c>
      <c r="AN60" s="301">
        <v>0</v>
      </c>
      <c r="AO60" s="301">
        <v>0</v>
      </c>
      <c r="AP60" s="301">
        <v>0</v>
      </c>
      <c r="AQ60" s="301">
        <v>0</v>
      </c>
      <c r="AR60" s="301">
        <v>0</v>
      </c>
    </row>
    <row r="61" spans="1:44">
      <c r="A61" s="283"/>
      <c r="B61" s="283"/>
      <c r="C61" s="283"/>
      <c r="D61" s="283"/>
      <c r="E61" s="283"/>
      <c r="F61" s="283"/>
      <c r="G61" s="283"/>
      <c r="H61" s="283"/>
      <c r="I61" s="283"/>
      <c r="J61" s="283"/>
      <c r="K61" s="283"/>
      <c r="L61" s="283"/>
      <c r="M61" s="283"/>
      <c r="N61" s="283"/>
      <c r="O61" s="283"/>
      <c r="P61" s="283"/>
      <c r="Q61" s="283"/>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95"/>
      <c r="AR61" s="295"/>
    </row>
    <row r="62" spans="1:44">
      <c r="A62" s="296" t="s">
        <v>263</v>
      </c>
      <c r="B62" s="281"/>
      <c r="C62" s="281"/>
      <c r="D62" s="281"/>
      <c r="E62" s="281"/>
      <c r="F62" s="281"/>
      <c r="G62" s="281"/>
      <c r="H62" s="281"/>
      <c r="I62" s="281"/>
      <c r="J62" s="281"/>
      <c r="K62" s="281"/>
      <c r="L62" s="281"/>
      <c r="M62" s="281"/>
      <c r="N62" s="281"/>
      <c r="O62" s="281"/>
      <c r="P62" s="281"/>
      <c r="Q62" s="281"/>
      <c r="R62" s="285">
        <v>-140.23716262657808</v>
      </c>
      <c r="S62" s="285">
        <v>-151.1050363541834</v>
      </c>
      <c r="T62" s="285">
        <v>-162.49494802169829</v>
      </c>
      <c r="U62" s="285">
        <v>-147.20942288366612</v>
      </c>
      <c r="V62" s="285">
        <v>-141.61254544419035</v>
      </c>
      <c r="W62" s="285">
        <v>-133.32598808844799</v>
      </c>
      <c r="X62" s="285">
        <v>-145.73730907916928</v>
      </c>
      <c r="Y62" s="285">
        <v>-166.35542077019505</v>
      </c>
      <c r="Z62" s="285">
        <v>-156.06852640516533</v>
      </c>
      <c r="AA62" s="285">
        <v>-176.48679120816135</v>
      </c>
      <c r="AB62" s="285">
        <v>-174.39209557842349</v>
      </c>
      <c r="AC62" s="285">
        <v>-187.33388376013576</v>
      </c>
      <c r="AD62" s="285">
        <v>-169.59332678616602</v>
      </c>
      <c r="AE62" s="285">
        <v>-183.55599466250334</v>
      </c>
      <c r="AF62" s="285">
        <v>-181.46850986644051</v>
      </c>
      <c r="AG62" s="285">
        <v>-208.42565211942252</v>
      </c>
      <c r="AH62" s="285">
        <v>-203.07404253719534</v>
      </c>
      <c r="AI62" s="285">
        <v>-194.71339353173215</v>
      </c>
      <c r="AJ62" s="285">
        <v>-213.20595744371565</v>
      </c>
      <c r="AK62" s="285">
        <v>-209.19940149480504</v>
      </c>
      <c r="AL62" s="285">
        <v>-238.95208211222669</v>
      </c>
      <c r="AM62" s="285">
        <v>-239.81913624389006</v>
      </c>
      <c r="AN62" s="285">
        <v>-250.49900741285583</v>
      </c>
      <c r="AO62" s="285">
        <v>-253.6551932554288</v>
      </c>
      <c r="AP62" s="285">
        <v>-266.40898375787071</v>
      </c>
      <c r="AQ62" s="285">
        <v>-271.70592321136172</v>
      </c>
      <c r="AR62" s="285">
        <v>-257.99211425314422</v>
      </c>
    </row>
    <row r="63" spans="1:44">
      <c r="A63" s="299" t="s">
        <v>150</v>
      </c>
      <c r="B63" s="300"/>
      <c r="C63" s="300"/>
      <c r="D63" s="300"/>
      <c r="E63" s="300"/>
      <c r="F63" s="300"/>
      <c r="G63" s="300"/>
      <c r="H63" s="300"/>
      <c r="I63" s="300"/>
      <c r="J63" s="300"/>
      <c r="K63" s="300"/>
      <c r="L63" s="300"/>
      <c r="M63" s="300"/>
      <c r="N63" s="300"/>
      <c r="O63" s="300"/>
      <c r="P63" s="300"/>
      <c r="Q63" s="300"/>
      <c r="R63" s="301">
        <v>-20.89377539502328</v>
      </c>
      <c r="S63" s="301">
        <v>-18.936263725209415</v>
      </c>
      <c r="T63" s="301">
        <v>-27.159489123195204</v>
      </c>
      <c r="U63" s="301">
        <v>-22.345812668829591</v>
      </c>
      <c r="V63" s="301">
        <v>-20.575938782308597</v>
      </c>
      <c r="W63" s="301">
        <v>-23.26325060506775</v>
      </c>
      <c r="X63" s="301">
        <v>-23.495799308585337</v>
      </c>
      <c r="Y63" s="301">
        <v>-28.255260021129477</v>
      </c>
      <c r="Z63" s="301">
        <v>-24.854335313100279</v>
      </c>
      <c r="AA63" s="301">
        <v>-28.59358376183561</v>
      </c>
      <c r="AB63" s="301">
        <v>-25.793530160473232</v>
      </c>
      <c r="AC63" s="301">
        <v>-31.748535890837509</v>
      </c>
      <c r="AD63" s="301">
        <v>-31.252205000837503</v>
      </c>
      <c r="AE63" s="301">
        <v>-51.104026320837505</v>
      </c>
      <c r="AF63" s="301">
        <v>-61.270773349666626</v>
      </c>
      <c r="AG63" s="301">
        <v>-72.098455860837504</v>
      </c>
      <c r="AH63" s="301">
        <v>-69.106684603367441</v>
      </c>
      <c r="AI63" s="301">
        <v>-44.151489288865633</v>
      </c>
      <c r="AJ63" s="301">
        <v>-60.045103181759153</v>
      </c>
      <c r="AK63" s="301">
        <v>-44.788728103221828</v>
      </c>
      <c r="AL63" s="301">
        <v>-33.149738508720084</v>
      </c>
      <c r="AM63" s="301">
        <v>-35.673637471761836</v>
      </c>
      <c r="AN63" s="301">
        <v>-48.216692456369799</v>
      </c>
      <c r="AO63" s="301">
        <v>-37.287295611317141</v>
      </c>
      <c r="AP63" s="301">
        <v>-34.682669849178367</v>
      </c>
      <c r="AQ63" s="301">
        <v>-34.089715561050859</v>
      </c>
      <c r="AR63" s="301">
        <v>-26.575449647245883</v>
      </c>
    </row>
    <row r="64" spans="1:44">
      <c r="A64" s="299" t="s">
        <v>151</v>
      </c>
      <c r="B64" s="300"/>
      <c r="C64" s="300"/>
      <c r="D64" s="300"/>
      <c r="E64" s="300"/>
      <c r="F64" s="300"/>
      <c r="G64" s="300"/>
      <c r="H64" s="300"/>
      <c r="I64" s="300"/>
      <c r="J64" s="300"/>
      <c r="K64" s="300"/>
      <c r="L64" s="300"/>
      <c r="M64" s="300"/>
      <c r="N64" s="300"/>
      <c r="O64" s="300"/>
      <c r="P64" s="300"/>
      <c r="Q64" s="300"/>
      <c r="R64" s="301">
        <v>18.190236902891542</v>
      </c>
      <c r="S64" s="301">
        <v>10.67510027567433</v>
      </c>
      <c r="T64" s="301">
        <v>15.217176348168776</v>
      </c>
      <c r="U64" s="301">
        <v>24.659276627407337</v>
      </c>
      <c r="V64" s="301">
        <v>10.399216557073585</v>
      </c>
      <c r="W64" s="301">
        <v>4.4309770945467442</v>
      </c>
      <c r="X64" s="301">
        <v>-1.5484404020897369</v>
      </c>
      <c r="Y64" s="301">
        <v>-8.2545855614507602</v>
      </c>
      <c r="Z64" s="301">
        <v>-10.95679221586499</v>
      </c>
      <c r="AA64" s="301">
        <v>-16.600519702483606</v>
      </c>
      <c r="AB64" s="301">
        <v>-9.2412398165136196</v>
      </c>
      <c r="AC64" s="301">
        <v>-12.958447376285786</v>
      </c>
      <c r="AD64" s="301">
        <v>-8.4980716497227302</v>
      </c>
      <c r="AE64" s="301">
        <v>-16.162388001619046</v>
      </c>
      <c r="AF64" s="301">
        <v>-18.087936504308601</v>
      </c>
      <c r="AG64" s="301">
        <v>-20.263379613842389</v>
      </c>
      <c r="AH64" s="301">
        <v>-13.960842915260361</v>
      </c>
      <c r="AI64" s="301">
        <v>-10.133059396240954</v>
      </c>
      <c r="AJ64" s="301">
        <v>-14.954246424518651</v>
      </c>
      <c r="AK64" s="301">
        <v>-11.591565245872204</v>
      </c>
      <c r="AL64" s="301">
        <v>-14.506216090229159</v>
      </c>
      <c r="AM64" s="301">
        <v>-15.044748579782048</v>
      </c>
      <c r="AN64" s="301">
        <v>-15.502737653150259</v>
      </c>
      <c r="AO64" s="301">
        <v>-12.213861381838939</v>
      </c>
      <c r="AP64" s="301">
        <v>-14.270135312369938</v>
      </c>
      <c r="AQ64" s="301">
        <v>-15.656528607313627</v>
      </c>
      <c r="AR64" s="301">
        <v>-11.962911042343462</v>
      </c>
    </row>
    <row r="65" spans="1:44">
      <c r="A65" s="299" t="s">
        <v>332</v>
      </c>
      <c r="B65" s="300"/>
      <c r="C65" s="300"/>
      <c r="D65" s="300"/>
      <c r="E65" s="300"/>
      <c r="F65" s="300"/>
      <c r="G65" s="300"/>
      <c r="H65" s="300"/>
      <c r="I65" s="300"/>
      <c r="J65" s="300"/>
      <c r="K65" s="300"/>
      <c r="L65" s="300"/>
      <c r="M65" s="300"/>
      <c r="N65" s="300"/>
      <c r="O65" s="300"/>
      <c r="P65" s="300"/>
      <c r="Q65" s="300"/>
      <c r="R65" s="301">
        <v>-95.477312398055474</v>
      </c>
      <c r="S65" s="301">
        <v>-101.89497871110193</v>
      </c>
      <c r="T65" s="301">
        <v>-114.9670279975968</v>
      </c>
      <c r="U65" s="301">
        <v>-107.05839698749364</v>
      </c>
      <c r="V65" s="301">
        <v>-87.173135109339881</v>
      </c>
      <c r="W65" s="301">
        <v>-68.990918168420365</v>
      </c>
      <c r="X65" s="301">
        <v>-80.8006518435771</v>
      </c>
      <c r="Y65" s="301">
        <v>-99.167852778037698</v>
      </c>
      <c r="Z65" s="301">
        <v>-78.7348787200186</v>
      </c>
      <c r="AA65" s="301">
        <v>-95.205181921332695</v>
      </c>
      <c r="AB65" s="301">
        <v>-94.025506111189657</v>
      </c>
      <c r="AC65" s="301">
        <v>-115.42303284477835</v>
      </c>
      <c r="AD65" s="301">
        <v>-98.165634536854284</v>
      </c>
      <c r="AE65" s="301">
        <v>-90.524238662173516</v>
      </c>
      <c r="AF65" s="301">
        <v>-67.126681370257558</v>
      </c>
      <c r="AG65" s="301">
        <v>-86.530575773305785</v>
      </c>
      <c r="AH65" s="301">
        <v>-87.440995367897315</v>
      </c>
      <c r="AI65" s="301">
        <v>-103.82775733123532</v>
      </c>
      <c r="AJ65" s="301">
        <v>-88.766928630435615</v>
      </c>
      <c r="AK65" s="301">
        <v>-77.468609764643077</v>
      </c>
      <c r="AL65" s="301">
        <v>-88.93802299085506</v>
      </c>
      <c r="AM65" s="301">
        <v>-76.302921479917757</v>
      </c>
      <c r="AN65" s="301">
        <v>-78.975359332337504</v>
      </c>
      <c r="AO65" s="301">
        <v>-77.772712752647706</v>
      </c>
      <c r="AP65" s="301">
        <v>-64.964506448374664</v>
      </c>
      <c r="AQ65" s="301">
        <v>-63.074021410280395</v>
      </c>
      <c r="AR65" s="301">
        <v>-56.363796885337365</v>
      </c>
    </row>
    <row r="66" spans="1:44">
      <c r="A66" s="299" t="s">
        <v>165</v>
      </c>
      <c r="B66" s="300"/>
      <c r="C66" s="300"/>
      <c r="D66" s="300"/>
      <c r="E66" s="300"/>
      <c r="F66" s="300"/>
      <c r="G66" s="300"/>
      <c r="H66" s="300"/>
      <c r="I66" s="300"/>
      <c r="J66" s="300"/>
      <c r="K66" s="300"/>
      <c r="L66" s="300"/>
      <c r="M66" s="300"/>
      <c r="N66" s="300"/>
      <c r="O66" s="300"/>
      <c r="P66" s="300"/>
      <c r="Q66" s="300"/>
      <c r="R66" s="301">
        <v>-83.458742802398859</v>
      </c>
      <c r="S66" s="301">
        <v>-82.411828019866221</v>
      </c>
      <c r="T66" s="301">
        <v>-75.926019292185373</v>
      </c>
      <c r="U66" s="301">
        <v>-84.565956812904204</v>
      </c>
      <c r="V66" s="301">
        <v>-93.004187700693976</v>
      </c>
      <c r="W66" s="301">
        <v>-99.115220922917558</v>
      </c>
      <c r="X66" s="301">
        <v>-94.249119508652399</v>
      </c>
      <c r="Y66" s="301">
        <v>-83.721023423999995</v>
      </c>
      <c r="Z66" s="301">
        <v>-91.140459587999999</v>
      </c>
      <c r="AA66" s="301">
        <v>-82.502047152000003</v>
      </c>
      <c r="AB66" s="301">
        <v>-87.957119771999999</v>
      </c>
      <c r="AC66" s="301">
        <v>-78.044402052000009</v>
      </c>
      <c r="AD66" s="301">
        <v>-89.533937655367183</v>
      </c>
      <c r="AE66" s="301">
        <v>-85.03356397390921</v>
      </c>
      <c r="AF66" s="301">
        <v>-98.05450607238599</v>
      </c>
      <c r="AG66" s="301">
        <v>-83.970797291387967</v>
      </c>
      <c r="AH66" s="301">
        <v>-84.855102055703981</v>
      </c>
      <c r="AI66" s="301">
        <v>-85.097286816624006</v>
      </c>
      <c r="AJ66" s="301">
        <v>-80.443963607751897</v>
      </c>
      <c r="AK66" s="301">
        <v>-87.175338391762708</v>
      </c>
      <c r="AL66" s="301">
        <v>-89.055458191680771</v>
      </c>
      <c r="AM66" s="301">
        <v>-90.421425153225741</v>
      </c>
      <c r="AN66" s="301">
        <v>-82.441121588454138</v>
      </c>
      <c r="AO66" s="301">
        <v>-82.948486753664909</v>
      </c>
      <c r="AP66" s="301">
        <v>-87.53938731899359</v>
      </c>
      <c r="AQ66" s="301">
        <v>-88.302154723671094</v>
      </c>
      <c r="AR66" s="301">
        <v>-93.256024896748627</v>
      </c>
    </row>
    <row r="67" spans="1:44">
      <c r="A67" s="299" t="s">
        <v>166</v>
      </c>
      <c r="B67" s="300"/>
      <c r="C67" s="300"/>
      <c r="D67" s="300"/>
      <c r="E67" s="300"/>
      <c r="F67" s="300"/>
      <c r="G67" s="300"/>
      <c r="H67" s="300"/>
      <c r="I67" s="300"/>
      <c r="J67" s="300"/>
      <c r="K67" s="300"/>
      <c r="L67" s="300"/>
      <c r="M67" s="300"/>
      <c r="N67" s="300"/>
      <c r="O67" s="300"/>
      <c r="P67" s="300"/>
      <c r="Q67" s="300"/>
      <c r="R67" s="301">
        <v>-54.713262857142858</v>
      </c>
      <c r="S67" s="301">
        <v>-57.824822000000005</v>
      </c>
      <c r="T67" s="301">
        <v>-57.212583000000031</v>
      </c>
      <c r="U67" s="301">
        <v>-60.324620999999993</v>
      </c>
      <c r="V67" s="301">
        <v>-55.751189999999994</v>
      </c>
      <c r="W67" s="301">
        <v>-54.873587074972448</v>
      </c>
      <c r="X67" s="301">
        <v>-55.959892115027543</v>
      </c>
      <c r="Y67" s="301">
        <v>-58.415866640000004</v>
      </c>
      <c r="Z67" s="301">
        <v>-62.335565439999996</v>
      </c>
      <c r="AA67" s="301">
        <v>-66.487605280000011</v>
      </c>
      <c r="AB67" s="301">
        <v>-73.512161280000015</v>
      </c>
      <c r="AC67" s="301">
        <v>-67.762426879999992</v>
      </c>
      <c r="AD67" s="301">
        <v>-65.203126349809168</v>
      </c>
      <c r="AE67" s="301">
        <v>-64.634175881276022</v>
      </c>
      <c r="AF67" s="301">
        <v>-66.006804146426433</v>
      </c>
      <c r="AG67" s="301">
        <v>-73.592542879792788</v>
      </c>
      <c r="AH67" s="301">
        <v>-76.975355492208195</v>
      </c>
      <c r="AI67" s="301">
        <v>-81.087205654159021</v>
      </c>
      <c r="AJ67" s="301">
        <v>-97.543945321349781</v>
      </c>
      <c r="AK67" s="301">
        <v>-114.31166890207498</v>
      </c>
      <c r="AL67" s="301">
        <v>-142.97100147510437</v>
      </c>
      <c r="AM67" s="301">
        <v>-149.93560175614576</v>
      </c>
      <c r="AN67" s="301">
        <v>-151.94263170322967</v>
      </c>
      <c r="AO67" s="301">
        <v>-167.18054293018002</v>
      </c>
      <c r="AP67" s="301">
        <v>-189.09255899448797</v>
      </c>
      <c r="AQ67" s="301">
        <v>-196.46810340849598</v>
      </c>
      <c r="AR67" s="301">
        <v>-194.19161113316801</v>
      </c>
    </row>
    <row r="68" spans="1:44">
      <c r="A68" s="299" t="s">
        <v>333</v>
      </c>
      <c r="B68" s="300"/>
      <c r="C68" s="300"/>
      <c r="D68" s="300"/>
      <c r="E68" s="300"/>
      <c r="F68" s="300"/>
      <c r="G68" s="300"/>
      <c r="H68" s="300"/>
      <c r="I68" s="300"/>
      <c r="J68" s="300"/>
      <c r="K68" s="300"/>
      <c r="L68" s="300"/>
      <c r="M68" s="300"/>
      <c r="N68" s="300"/>
      <c r="O68" s="300"/>
      <c r="P68" s="300"/>
      <c r="Q68" s="300"/>
      <c r="R68" s="301">
        <v>-6.8629543200000009</v>
      </c>
      <c r="S68" s="301">
        <v>-7.1287423200000006</v>
      </c>
      <c r="T68" s="301">
        <v>-7.1843869440000008</v>
      </c>
      <c r="U68" s="301">
        <v>-7.185448656000001</v>
      </c>
      <c r="V68" s="301">
        <v>-7.2722059200000011</v>
      </c>
      <c r="W68" s="301">
        <v>-7.398763380000001</v>
      </c>
      <c r="X68" s="301">
        <v>-6.6783560554019292</v>
      </c>
      <c r="Y68" s="301">
        <v>-6.6424388263199994</v>
      </c>
      <c r="Z68" s="301">
        <v>-8.071587615296627</v>
      </c>
      <c r="AA68" s="301">
        <v>-7.4212840850903019</v>
      </c>
      <c r="AB68" s="301">
        <v>-8.3453564970827863</v>
      </c>
      <c r="AC68" s="301">
        <v>-6.8657275868704666</v>
      </c>
      <c r="AD68" s="301">
        <v>-5.4926699152613327</v>
      </c>
      <c r="AE68" s="301">
        <v>-5.5561721104280011</v>
      </c>
      <c r="AF68" s="301">
        <v>-7.295177998522</v>
      </c>
      <c r="AG68" s="301">
        <v>-8.5250286453120001</v>
      </c>
      <c r="AH68" s="301">
        <v>-9.1920055429048002</v>
      </c>
      <c r="AI68" s="301">
        <v>-10.536394689901323</v>
      </c>
      <c r="AJ68" s="301">
        <v>-11.043027213998664</v>
      </c>
      <c r="AK68" s="301">
        <v>-13.145873832897157</v>
      </c>
      <c r="AL68" s="301">
        <v>-13.973708173274732</v>
      </c>
      <c r="AM68" s="301">
        <v>-15.416288704002886</v>
      </c>
      <c r="AN68" s="301">
        <v>-15.791388533553194</v>
      </c>
      <c r="AO68" s="301">
        <v>-15.371101174715021</v>
      </c>
      <c r="AP68" s="301">
        <v>-16.145519426939583</v>
      </c>
      <c r="AQ68" s="301">
        <v>-16.539811996318726</v>
      </c>
      <c r="AR68" s="301">
        <v>-15.672597741942361</v>
      </c>
    </row>
    <row r="69" spans="1:44">
      <c r="A69" s="299" t="s">
        <v>75</v>
      </c>
      <c r="B69" s="300"/>
      <c r="C69" s="300"/>
      <c r="D69" s="300"/>
      <c r="E69" s="300"/>
      <c r="F69" s="300"/>
      <c r="G69" s="300"/>
      <c r="H69" s="300"/>
      <c r="I69" s="300"/>
      <c r="J69" s="300"/>
      <c r="K69" s="300"/>
      <c r="L69" s="300"/>
      <c r="M69" s="300"/>
      <c r="N69" s="300"/>
      <c r="O69" s="300"/>
      <c r="P69" s="300"/>
      <c r="Q69" s="300"/>
      <c r="R69" s="301">
        <v>104.58850176315084</v>
      </c>
      <c r="S69" s="301">
        <v>108.02537582631983</v>
      </c>
      <c r="T69" s="301">
        <v>106.34810862711031</v>
      </c>
      <c r="U69" s="301">
        <v>111.22213485415398</v>
      </c>
      <c r="V69" s="301">
        <v>113.37616143107851</v>
      </c>
      <c r="W69" s="301">
        <v>117.49488528838339</v>
      </c>
      <c r="X69" s="301">
        <v>118.61341289416478</v>
      </c>
      <c r="Y69" s="301">
        <v>119.71171680074292</v>
      </c>
      <c r="Z69" s="301">
        <v>121.63520280711514</v>
      </c>
      <c r="AA69" s="301">
        <v>121.93354101458085</v>
      </c>
      <c r="AB69" s="301">
        <v>126.09292837883582</v>
      </c>
      <c r="AC69" s="301">
        <v>126.68160663063637</v>
      </c>
      <c r="AD69" s="301">
        <v>130.94404566568619</v>
      </c>
      <c r="AE69" s="301">
        <v>131.62732204373992</v>
      </c>
      <c r="AF69" s="301">
        <v>138.50353841512671</v>
      </c>
      <c r="AG69" s="301">
        <v>138.50171174905589</v>
      </c>
      <c r="AH69" s="301">
        <v>140.28752940014675</v>
      </c>
      <c r="AI69" s="301">
        <v>141.47875378729412</v>
      </c>
      <c r="AJ69" s="301">
        <v>141.0317964380981</v>
      </c>
      <c r="AK69" s="301">
        <v>140.65003534566694</v>
      </c>
      <c r="AL69" s="301">
        <v>145.10980821163747</v>
      </c>
      <c r="AM69" s="301">
        <v>144.16381413494599</v>
      </c>
      <c r="AN69" s="301">
        <v>143.27838226427872</v>
      </c>
      <c r="AO69" s="301">
        <v>140.33323769945491</v>
      </c>
      <c r="AP69" s="301">
        <v>141.60700605033338</v>
      </c>
      <c r="AQ69" s="301">
        <v>143.78728208662901</v>
      </c>
      <c r="AR69" s="301">
        <v>141.44354379364151</v>
      </c>
    </row>
    <row r="70" spans="1:44">
      <c r="A70" s="299" t="s">
        <v>153</v>
      </c>
      <c r="B70" s="300"/>
      <c r="C70" s="300"/>
      <c r="D70" s="300"/>
      <c r="E70" s="300"/>
      <c r="F70" s="300"/>
      <c r="G70" s="300"/>
      <c r="H70" s="300"/>
      <c r="I70" s="300"/>
      <c r="J70" s="300"/>
      <c r="K70" s="300"/>
      <c r="L70" s="300"/>
      <c r="M70" s="300"/>
      <c r="N70" s="300"/>
      <c r="O70" s="300"/>
      <c r="P70" s="300"/>
      <c r="Q70" s="300"/>
      <c r="R70" s="301">
        <v>-1.6098535200000001</v>
      </c>
      <c r="S70" s="301">
        <v>-1.6088776800000002</v>
      </c>
      <c r="T70" s="301">
        <v>-1.6107266400000002</v>
      </c>
      <c r="U70" s="301">
        <v>-1.6105982400000001</v>
      </c>
      <c r="V70" s="301">
        <v>-1.6112659200000001</v>
      </c>
      <c r="W70" s="301">
        <v>-1.61011032</v>
      </c>
      <c r="X70" s="301">
        <v>-1.61846274</v>
      </c>
      <c r="Y70" s="301">
        <v>-1.61011032</v>
      </c>
      <c r="Z70" s="301">
        <v>-1.61011032</v>
      </c>
      <c r="AA70" s="301">
        <v>-1.61011032</v>
      </c>
      <c r="AB70" s="301">
        <v>-1.61011032</v>
      </c>
      <c r="AC70" s="301">
        <v>-1.2129177600000001</v>
      </c>
      <c r="AD70" s="301">
        <v>-2.3917273440000004</v>
      </c>
      <c r="AE70" s="301">
        <v>-2.1687517560000003</v>
      </c>
      <c r="AF70" s="301">
        <v>-2.1301688400000001</v>
      </c>
      <c r="AG70" s="301">
        <v>-1.9465838039999999</v>
      </c>
      <c r="AH70" s="301">
        <v>-1.8305859600000001</v>
      </c>
      <c r="AI70" s="301">
        <v>-1.3589541420000002</v>
      </c>
      <c r="AJ70" s="301">
        <v>-1.440539502</v>
      </c>
      <c r="AK70" s="301">
        <v>-1.3676526</v>
      </c>
      <c r="AL70" s="301">
        <v>-1.467744894</v>
      </c>
      <c r="AM70" s="301">
        <v>-1.188327234</v>
      </c>
      <c r="AN70" s="301">
        <v>-0.90745841004000005</v>
      </c>
      <c r="AO70" s="301">
        <v>-1.2144303505200003</v>
      </c>
      <c r="AP70" s="301">
        <v>-1.3212124578600002</v>
      </c>
      <c r="AQ70" s="301">
        <v>-1.3628695908599999</v>
      </c>
      <c r="AR70" s="301">
        <v>-1.4132667000000001</v>
      </c>
    </row>
    <row r="71" spans="1:44">
      <c r="A71" s="272" t="s">
        <v>202</v>
      </c>
      <c r="B71" s="273"/>
      <c r="C71" s="273"/>
      <c r="D71" s="273"/>
      <c r="E71" s="273"/>
      <c r="F71" s="273"/>
      <c r="G71" s="273"/>
      <c r="H71" s="273"/>
      <c r="I71" s="273"/>
      <c r="J71" s="273"/>
      <c r="K71" s="273"/>
      <c r="L71" s="273"/>
      <c r="M71" s="273"/>
      <c r="N71" s="273"/>
      <c r="O71" s="273"/>
      <c r="P71" s="273"/>
      <c r="Q71" s="273"/>
      <c r="R71" s="273">
        <v>-86.375306976201728</v>
      </c>
      <c r="S71" s="273">
        <v>-95.040087023444912</v>
      </c>
      <c r="T71" s="273">
        <v>-104.29187483059503</v>
      </c>
      <c r="U71" s="273">
        <v>-98.702783103678684</v>
      </c>
      <c r="V71" s="273">
        <v>-85.453236085754071</v>
      </c>
      <c r="W71" s="273">
        <v>-79.186883362733653</v>
      </c>
      <c r="X71" s="273">
        <v>-88.607546173053663</v>
      </c>
      <c r="Y71" s="273">
        <v>-106.51393647700199</v>
      </c>
      <c r="Z71" s="273">
        <v>-91.130045801957593</v>
      </c>
      <c r="AA71" s="273">
        <v>-105.65132170384572</v>
      </c>
      <c r="AB71" s="273">
        <v>-111.25064966192861</v>
      </c>
      <c r="AC71" s="273">
        <v>-116.01495696947805</v>
      </c>
      <c r="AD71" s="273">
        <v>-104.63107050033483</v>
      </c>
      <c r="AE71" s="273">
        <v>-108.89941950492988</v>
      </c>
      <c r="AF71" s="273">
        <v>-105.46113021154261</v>
      </c>
      <c r="AG71" s="273">
        <v>-127.73676599402069</v>
      </c>
      <c r="AH71" s="273">
        <v>-130.4325134682521</v>
      </c>
      <c r="AI71" s="273">
        <v>-125.36752513926677</v>
      </c>
      <c r="AJ71" s="273">
        <v>-141.52473860925667</v>
      </c>
      <c r="AK71" s="273">
        <v>-142.18164360309586</v>
      </c>
      <c r="AL71" s="273">
        <v>-163.17626173026633</v>
      </c>
      <c r="AM71" s="273">
        <v>-165.13734172820682</v>
      </c>
      <c r="AN71" s="273">
        <v>-175.34710167180543</v>
      </c>
      <c r="AO71" s="273">
        <v>-183.40983788398145</v>
      </c>
      <c r="AP71" s="273">
        <v>-193.17399719127718</v>
      </c>
      <c r="AQ71" s="273">
        <v>-197.25511268767897</v>
      </c>
      <c r="AR71" s="273">
        <v>-189.27670385568899</v>
      </c>
    </row>
    <row r="72" spans="1:44">
      <c r="A72" s="299" t="s">
        <v>150</v>
      </c>
      <c r="B72" s="300"/>
      <c r="C72" s="300"/>
      <c r="D72" s="300"/>
      <c r="E72" s="300"/>
      <c r="F72" s="300"/>
      <c r="G72" s="300"/>
      <c r="H72" s="300"/>
      <c r="I72" s="300"/>
      <c r="J72" s="300"/>
      <c r="K72" s="300"/>
      <c r="L72" s="300"/>
      <c r="M72" s="300"/>
      <c r="N72" s="300"/>
      <c r="O72" s="300"/>
      <c r="P72" s="300"/>
      <c r="Q72" s="300"/>
      <c r="R72" s="301">
        <v>-5.2056694541857738</v>
      </c>
      <c r="S72" s="301">
        <v>-2.423837784371909</v>
      </c>
      <c r="T72" s="301">
        <v>-9.6801321823576991</v>
      </c>
      <c r="U72" s="301">
        <v>-4.7250247279920865</v>
      </c>
      <c r="V72" s="301">
        <v>-4.1204028414710905</v>
      </c>
      <c r="W72" s="301">
        <v>-6.0411146642302418</v>
      </c>
      <c r="X72" s="301">
        <v>-6.6192553677478294</v>
      </c>
      <c r="Y72" s="301">
        <v>-12.901072080291971</v>
      </c>
      <c r="Z72" s="301">
        <v>-8.2575273722627731</v>
      </c>
      <c r="AA72" s="301">
        <v>-12.01064865</v>
      </c>
      <c r="AB72" s="301">
        <v>-9.6868035000000017</v>
      </c>
      <c r="AC72" s="301">
        <v>-14.831337950000002</v>
      </c>
      <c r="AD72" s="301">
        <v>-14.86790002</v>
      </c>
      <c r="AE72" s="301">
        <v>-32.52881928</v>
      </c>
      <c r="AF72" s="301">
        <v>-42.581907288829129</v>
      </c>
      <c r="AG72" s="301">
        <v>-53.942744200000007</v>
      </c>
      <c r="AH72" s="301">
        <v>-50.985820342529934</v>
      </c>
      <c r="AI72" s="301">
        <v>-26.067270998028128</v>
      </c>
      <c r="AJ72" s="301">
        <v>-43.093823330921651</v>
      </c>
      <c r="AK72" s="301">
        <v>-27.720831695845881</v>
      </c>
      <c r="AL72" s="301">
        <v>-13.907773571859568</v>
      </c>
      <c r="AM72" s="301">
        <v>-16.521460138840922</v>
      </c>
      <c r="AN72" s="301">
        <v>-29.323386668625435</v>
      </c>
      <c r="AO72" s="301">
        <v>-17.564171295114996</v>
      </c>
      <c r="AP72" s="301">
        <v>-13.217439079170202</v>
      </c>
      <c r="AQ72" s="301">
        <v>-11.994563813045062</v>
      </c>
      <c r="AR72" s="301">
        <v>-4.844613025000001</v>
      </c>
    </row>
    <row r="73" spans="1:44">
      <c r="A73" s="299" t="s">
        <v>151</v>
      </c>
      <c r="B73" s="300"/>
      <c r="C73" s="300"/>
      <c r="D73" s="300"/>
      <c r="E73" s="300"/>
      <c r="F73" s="300"/>
      <c r="G73" s="300"/>
      <c r="H73" s="300"/>
      <c r="I73" s="300"/>
      <c r="J73" s="300"/>
      <c r="K73" s="300"/>
      <c r="L73" s="300"/>
      <c r="M73" s="300"/>
      <c r="N73" s="300"/>
      <c r="O73" s="300"/>
      <c r="P73" s="300"/>
      <c r="Q73" s="300"/>
      <c r="R73" s="301">
        <v>-0.14496093919390579</v>
      </c>
      <c r="S73" s="301">
        <v>-0.30851049515195356</v>
      </c>
      <c r="T73" s="301">
        <v>-2.5174277197114661</v>
      </c>
      <c r="U73" s="301">
        <v>-0.75785115646258494</v>
      </c>
      <c r="V73" s="301">
        <v>-0.25686978260869564</v>
      </c>
      <c r="W73" s="301">
        <v>-0.61447124437154799</v>
      </c>
      <c r="X73" s="301">
        <v>-0.23895667572000001</v>
      </c>
      <c r="Y73" s="301">
        <v>-1.0894545454545469E-3</v>
      </c>
      <c r="Z73" s="301">
        <v>-3.8848787602634612E-2</v>
      </c>
      <c r="AA73" s="301">
        <v>-6.1444536000000011E-4</v>
      </c>
      <c r="AB73" s="301">
        <v>-1.944618E-4</v>
      </c>
      <c r="AC73" s="301">
        <v>0</v>
      </c>
      <c r="AD73" s="301">
        <v>-5.4570000000000001E-5</v>
      </c>
      <c r="AE73" s="301">
        <v>-0.24028599719999999</v>
      </c>
      <c r="AF73" s="301">
        <v>-0.30115963600000001</v>
      </c>
      <c r="AG73" s="301">
        <v>-4.4618940226250008E-2</v>
      </c>
      <c r="AH73" s="301">
        <v>-0.23307198335000001</v>
      </c>
      <c r="AI73" s="301">
        <v>-7.2420596862499999E-3</v>
      </c>
      <c r="AJ73" s="301">
        <v>-1.4250462581300003</v>
      </c>
      <c r="AK73" s="301">
        <v>-9.8590632370000014E-2</v>
      </c>
      <c r="AL73" s="301">
        <v>-1.848066701E-2</v>
      </c>
      <c r="AM73" s="301">
        <v>-1.463638596509002E-2</v>
      </c>
      <c r="AN73" s="301">
        <v>-4.0052613912864271E-2</v>
      </c>
      <c r="AO73" s="301">
        <v>-4.5940550680701166E-2</v>
      </c>
      <c r="AP73" s="301">
        <v>-2.3478432340354464E-2</v>
      </c>
      <c r="AQ73" s="301">
        <v>-1.3445979740009707E-2</v>
      </c>
      <c r="AR73" s="301">
        <v>-2.0124877431310466E-2</v>
      </c>
    </row>
    <row r="74" spans="1:44">
      <c r="A74" s="299" t="s">
        <v>332</v>
      </c>
      <c r="B74" s="300"/>
      <c r="C74" s="300"/>
      <c r="D74" s="300"/>
      <c r="E74" s="300"/>
      <c r="F74" s="300"/>
      <c r="G74" s="300"/>
      <c r="H74" s="300"/>
      <c r="I74" s="300"/>
      <c r="J74" s="300"/>
      <c r="K74" s="300"/>
      <c r="L74" s="300"/>
      <c r="M74" s="300"/>
      <c r="N74" s="300"/>
      <c r="O74" s="300"/>
      <c r="P74" s="300"/>
      <c r="Q74" s="300"/>
      <c r="R74" s="301">
        <v>-56.98271904274818</v>
      </c>
      <c r="S74" s="301">
        <v>-69.476947284949816</v>
      </c>
      <c r="T74" s="301">
        <v>-74.853578714760204</v>
      </c>
      <c r="U74" s="301">
        <v>-69.104884037375371</v>
      </c>
      <c r="V74" s="301">
        <v>-54.703443652081233</v>
      </c>
      <c r="W74" s="301">
        <v>-44.623097923076919</v>
      </c>
      <c r="X74" s="301">
        <v>-58.036829153846156</v>
      </c>
      <c r="Y74" s="301">
        <v>-76.327612692307696</v>
      </c>
      <c r="Z74" s="301">
        <v>-53.730588918665056</v>
      </c>
      <c r="AA74" s="301">
        <v>-69.798917108953844</v>
      </c>
      <c r="AB74" s="301">
        <v>-70.830333716515071</v>
      </c>
      <c r="AC74" s="301">
        <v>-85.719877346763738</v>
      </c>
      <c r="AD74" s="301">
        <v>-70.038195981941669</v>
      </c>
      <c r="AE74" s="301">
        <v>-60.32020463538462</v>
      </c>
      <c r="AF74" s="301">
        <v>-39.771331230000001</v>
      </c>
      <c r="AG74" s="301">
        <v>-56.622311421949675</v>
      </c>
      <c r="AH74" s="301">
        <v>-60.104354966000002</v>
      </c>
      <c r="AI74" s="301">
        <v>-75.347673634999992</v>
      </c>
      <c r="AJ74" s="301">
        <v>-60.896325439999998</v>
      </c>
      <c r="AK74" s="301">
        <v>-54.152358210000003</v>
      </c>
      <c r="AL74" s="301">
        <v>-62.097078639999992</v>
      </c>
      <c r="AM74" s="301">
        <v>-50.856663119999993</v>
      </c>
      <c r="AN74" s="301">
        <v>-52.679856559439997</v>
      </c>
      <c r="AO74" s="301">
        <v>-54.132975913999999</v>
      </c>
      <c r="AP74" s="301">
        <v>-42.049614552439991</v>
      </c>
      <c r="AQ74" s="301">
        <v>-41.220333731999993</v>
      </c>
      <c r="AR74" s="301">
        <v>-37.761408227399997</v>
      </c>
    </row>
    <row r="75" spans="1:44">
      <c r="A75" s="299" t="s">
        <v>165</v>
      </c>
      <c r="B75" s="300"/>
      <c r="C75" s="300"/>
      <c r="D75" s="300"/>
      <c r="E75" s="300"/>
      <c r="F75" s="300"/>
      <c r="G75" s="300"/>
      <c r="H75" s="300"/>
      <c r="I75" s="300"/>
      <c r="J75" s="300"/>
      <c r="K75" s="300"/>
      <c r="L75" s="300"/>
      <c r="M75" s="300"/>
      <c r="N75" s="300"/>
      <c r="O75" s="300"/>
      <c r="P75" s="300"/>
      <c r="Q75" s="300"/>
      <c r="R75" s="301">
        <v>-83.458742802398859</v>
      </c>
      <c r="S75" s="301">
        <v>-82.411828019866221</v>
      </c>
      <c r="T75" s="301">
        <v>-75.926019292185373</v>
      </c>
      <c r="U75" s="301">
        <v>-84.565956812904204</v>
      </c>
      <c r="V75" s="301">
        <v>-93.004187700693976</v>
      </c>
      <c r="W75" s="301">
        <v>-99.115220922917558</v>
      </c>
      <c r="X75" s="301">
        <v>-94.249119508652399</v>
      </c>
      <c r="Y75" s="301">
        <v>-83.721023423999995</v>
      </c>
      <c r="Z75" s="301">
        <v>-91.140459587999999</v>
      </c>
      <c r="AA75" s="301">
        <v>-82.502047152000003</v>
      </c>
      <c r="AB75" s="301">
        <v>-87.957119771999999</v>
      </c>
      <c r="AC75" s="301">
        <v>-78.044402052000009</v>
      </c>
      <c r="AD75" s="301">
        <v>-89.533937655367183</v>
      </c>
      <c r="AE75" s="301">
        <v>-85.03356397390921</v>
      </c>
      <c r="AF75" s="301">
        <v>-98.05450607238599</v>
      </c>
      <c r="AG75" s="301">
        <v>-83.970797291387967</v>
      </c>
      <c r="AH75" s="301">
        <v>-84.855102055703981</v>
      </c>
      <c r="AI75" s="301">
        <v>-85.097286816624006</v>
      </c>
      <c r="AJ75" s="301">
        <v>-80.443963607751897</v>
      </c>
      <c r="AK75" s="301">
        <v>-87.175338391762708</v>
      </c>
      <c r="AL75" s="301">
        <v>-89.055458191680771</v>
      </c>
      <c r="AM75" s="301">
        <v>-90.421425153225741</v>
      </c>
      <c r="AN75" s="301">
        <v>-82.441121588454138</v>
      </c>
      <c r="AO75" s="301">
        <v>-82.948486753664909</v>
      </c>
      <c r="AP75" s="301">
        <v>-87.53938731899359</v>
      </c>
      <c r="AQ75" s="301">
        <v>-88.302154723671094</v>
      </c>
      <c r="AR75" s="301">
        <v>-93.256024896748627</v>
      </c>
    </row>
    <row r="76" spans="1:44">
      <c r="A76" s="299" t="s">
        <v>166</v>
      </c>
      <c r="B76" s="300"/>
      <c r="C76" s="300"/>
      <c r="D76" s="300"/>
      <c r="E76" s="300"/>
      <c r="F76" s="300"/>
      <c r="G76" s="300"/>
      <c r="H76" s="300"/>
      <c r="I76" s="300"/>
      <c r="J76" s="300"/>
      <c r="K76" s="300"/>
      <c r="L76" s="300"/>
      <c r="M76" s="300"/>
      <c r="N76" s="300"/>
      <c r="O76" s="300"/>
      <c r="P76" s="300"/>
      <c r="Q76" s="300"/>
      <c r="R76" s="301">
        <v>-53.339502857142861</v>
      </c>
      <c r="S76" s="301">
        <v>-56.451061999999993</v>
      </c>
      <c r="T76" s="301">
        <v>-55.838823000000005</v>
      </c>
      <c r="U76" s="301">
        <v>-58.950861000000003</v>
      </c>
      <c r="V76" s="301">
        <v>-54.377430000000004</v>
      </c>
      <c r="W76" s="301">
        <v>-53.499827074972451</v>
      </c>
      <c r="X76" s="301">
        <v>-54.563159795027545</v>
      </c>
      <c r="Y76" s="301">
        <v>-57.053758160000001</v>
      </c>
      <c r="Z76" s="301">
        <v>-60.943921119999999</v>
      </c>
      <c r="AA76" s="301">
        <v>-65.157678400000009</v>
      </c>
      <c r="AB76" s="301">
        <v>-72.512114880000013</v>
      </c>
      <c r="AC76" s="301">
        <v>-66.460026079999992</v>
      </c>
      <c r="AD76" s="301">
        <v>-63.955141709809169</v>
      </c>
      <c r="AE76" s="301">
        <v>-63.500478680045248</v>
      </c>
      <c r="AF76" s="301">
        <v>-64.796915319349509</v>
      </c>
      <c r="AG76" s="301">
        <v>-72.100944799792785</v>
      </c>
      <c r="AH76" s="301">
        <v>-75.646166372208199</v>
      </c>
      <c r="AI76" s="301">
        <v>-79.839221014159023</v>
      </c>
      <c r="AJ76" s="301">
        <v>-96.295960681349783</v>
      </c>
      <c r="AK76" s="301">
        <v>-113.02054438207499</v>
      </c>
      <c r="AL76" s="301">
        <v>-141.66549699510438</v>
      </c>
      <c r="AM76" s="301">
        <v>-148.58076090856576</v>
      </c>
      <c r="AN76" s="301">
        <v>-150.57134539978966</v>
      </c>
      <c r="AO76" s="301">
        <v>-165.55971635680004</v>
      </c>
      <c r="AP76" s="301">
        <v>-187.38853325112797</v>
      </c>
      <c r="AQ76" s="301">
        <v>-194.76407130513599</v>
      </c>
      <c r="AR76" s="301">
        <v>-192.48757902980802</v>
      </c>
    </row>
    <row r="77" spans="1:44">
      <c r="A77" s="299" t="s">
        <v>333</v>
      </c>
      <c r="B77" s="300"/>
      <c r="C77" s="300"/>
      <c r="D77" s="300"/>
      <c r="E77" s="300"/>
      <c r="F77" s="300"/>
      <c r="G77" s="300"/>
      <c r="H77" s="300"/>
      <c r="I77" s="300"/>
      <c r="J77" s="300"/>
      <c r="K77" s="300"/>
      <c r="L77" s="300"/>
      <c r="M77" s="300"/>
      <c r="N77" s="300"/>
      <c r="O77" s="300"/>
      <c r="P77" s="300"/>
      <c r="Q77" s="300"/>
      <c r="R77" s="301">
        <v>-0.31894560000000005</v>
      </c>
      <c r="S77" s="301">
        <v>-0.58473360000000008</v>
      </c>
      <c r="T77" s="301">
        <v>-0.64037822400000011</v>
      </c>
      <c r="U77" s="301">
        <v>-0.64143993600000004</v>
      </c>
      <c r="V77" s="301">
        <v>-0.64152720000000008</v>
      </c>
      <c r="W77" s="301">
        <v>-0.74256516000000006</v>
      </c>
      <c r="X77" s="301">
        <v>-0.89393662800000007</v>
      </c>
      <c r="Y77" s="301">
        <v>-1.0618666663199998</v>
      </c>
      <c r="Z77" s="301">
        <v>-0.92209364400000005</v>
      </c>
      <c r="AA77" s="301">
        <v>-1.0688080680000001</v>
      </c>
      <c r="AB77" s="301">
        <v>-1.3505732159999999</v>
      </c>
      <c r="AC77" s="301">
        <v>-1.3649647680000001</v>
      </c>
      <c r="AD77" s="301">
        <v>-1.5389640326879994</v>
      </c>
      <c r="AE77" s="301">
        <v>-1.956028390908001</v>
      </c>
      <c r="AF77" s="301">
        <v>-3.0139413670019994</v>
      </c>
      <c r="AG77" s="301">
        <v>-3.870287676432</v>
      </c>
      <c r="AH77" s="301">
        <v>-4.1111753781048002</v>
      </c>
      <c r="AI77" s="301">
        <v>-5.2587913825013217</v>
      </c>
      <c r="AJ77" s="301">
        <v>-5.6148921519986636</v>
      </c>
      <c r="AK77" s="301">
        <v>-7.2147911506432569</v>
      </c>
      <c r="AL77" s="301">
        <v>-7.8717346330847313</v>
      </c>
      <c r="AM77" s="301">
        <v>-9.3021086057928848</v>
      </c>
      <c r="AN77" s="301">
        <v>-9.6970973255708515</v>
      </c>
      <c r="AO77" s="301">
        <v>-9.4432645535902342</v>
      </c>
      <c r="AP77" s="301">
        <v>-10.190784085674469</v>
      </c>
      <c r="AQ77" s="301">
        <v>-10.698466546506724</v>
      </c>
      <c r="AR77" s="301">
        <v>-9.8782041461383603</v>
      </c>
    </row>
    <row r="78" spans="1:44">
      <c r="A78" s="299" t="s">
        <v>75</v>
      </c>
      <c r="B78" s="300"/>
      <c r="C78" s="300"/>
      <c r="D78" s="300"/>
      <c r="E78" s="300"/>
      <c r="F78" s="300"/>
      <c r="G78" s="300"/>
      <c r="H78" s="300"/>
      <c r="I78" s="300"/>
      <c r="J78" s="300"/>
      <c r="K78" s="300"/>
      <c r="L78" s="300"/>
      <c r="M78" s="300"/>
      <c r="N78" s="300"/>
      <c r="O78" s="300"/>
      <c r="P78" s="300"/>
      <c r="Q78" s="300"/>
      <c r="R78" s="301">
        <v>113.07523371946786</v>
      </c>
      <c r="S78" s="301">
        <v>116.61683216089496</v>
      </c>
      <c r="T78" s="301">
        <v>115.16448430241969</v>
      </c>
      <c r="U78" s="301">
        <v>120.04323456705558</v>
      </c>
      <c r="V78" s="301">
        <v>121.65062509110095</v>
      </c>
      <c r="W78" s="301">
        <v>125.44941362683505</v>
      </c>
      <c r="X78" s="301">
        <v>125.99371095594029</v>
      </c>
      <c r="Y78" s="301">
        <v>124.55248600046313</v>
      </c>
      <c r="Z78" s="301">
        <v>123.90339362857286</v>
      </c>
      <c r="AA78" s="301">
        <v>124.88739212046812</v>
      </c>
      <c r="AB78" s="301">
        <v>131.08648988438648</v>
      </c>
      <c r="AC78" s="301">
        <v>130.40565122728569</v>
      </c>
      <c r="AD78" s="301">
        <v>135.30312346947119</v>
      </c>
      <c r="AE78" s="301">
        <v>134.6799614525172</v>
      </c>
      <c r="AF78" s="301">
        <v>143.058630702024</v>
      </c>
      <c r="AG78" s="301">
        <v>142.81493833576798</v>
      </c>
      <c r="AH78" s="301">
        <v>145.5031776296448</v>
      </c>
      <c r="AI78" s="301">
        <v>146.24996076673199</v>
      </c>
      <c r="AJ78" s="301">
        <v>146.24527286089531</v>
      </c>
      <c r="AK78" s="301">
        <v>147.20081085960098</v>
      </c>
      <c r="AL78" s="301">
        <v>151.43976096847308</v>
      </c>
      <c r="AM78" s="301">
        <v>150.55971258418361</v>
      </c>
      <c r="AN78" s="301">
        <v>149.40575848398748</v>
      </c>
      <c r="AO78" s="301">
        <v>146.28471753986938</v>
      </c>
      <c r="AP78" s="301">
        <v>147.23523952846938</v>
      </c>
      <c r="AQ78" s="301">
        <v>149.73792341241992</v>
      </c>
      <c r="AR78" s="301">
        <v>148.97125034683734</v>
      </c>
    </row>
    <row r="79" spans="1:44">
      <c r="A79" s="299" t="s">
        <v>153</v>
      </c>
      <c r="B79" s="300"/>
      <c r="C79" s="300"/>
      <c r="D79" s="300"/>
      <c r="E79" s="300"/>
      <c r="F79" s="300"/>
      <c r="G79" s="300"/>
      <c r="H79" s="300"/>
      <c r="I79" s="300"/>
      <c r="J79" s="300"/>
      <c r="K79" s="300"/>
      <c r="L79" s="300"/>
      <c r="M79" s="300"/>
      <c r="N79" s="300"/>
      <c r="O79" s="300"/>
      <c r="P79" s="300"/>
      <c r="Q79" s="300"/>
      <c r="R79" s="301">
        <v>0</v>
      </c>
      <c r="S79" s="301">
        <v>0</v>
      </c>
      <c r="T79" s="301">
        <v>0</v>
      </c>
      <c r="U79" s="301">
        <v>0</v>
      </c>
      <c r="V79" s="301">
        <v>0</v>
      </c>
      <c r="W79" s="301">
        <v>0</v>
      </c>
      <c r="X79" s="301">
        <v>0</v>
      </c>
      <c r="Y79" s="301">
        <v>0</v>
      </c>
      <c r="Z79" s="301">
        <v>0</v>
      </c>
      <c r="AA79" s="301">
        <v>0</v>
      </c>
      <c r="AB79" s="301">
        <v>0</v>
      </c>
      <c r="AC79" s="301">
        <v>0</v>
      </c>
      <c r="AD79" s="301">
        <v>0</v>
      </c>
      <c r="AE79" s="301">
        <v>0</v>
      </c>
      <c r="AF79" s="301">
        <v>0</v>
      </c>
      <c r="AG79" s="301">
        <v>0</v>
      </c>
      <c r="AH79" s="301">
        <v>0</v>
      </c>
      <c r="AI79" s="301">
        <v>0</v>
      </c>
      <c r="AJ79" s="301">
        <v>0</v>
      </c>
      <c r="AK79" s="301">
        <v>0</v>
      </c>
      <c r="AL79" s="301">
        <v>0</v>
      </c>
      <c r="AM79" s="301">
        <v>0</v>
      </c>
      <c r="AN79" s="301">
        <v>0</v>
      </c>
      <c r="AO79" s="301">
        <v>0</v>
      </c>
      <c r="AP79" s="301">
        <v>0</v>
      </c>
      <c r="AQ79" s="301">
        <v>0</v>
      </c>
      <c r="AR79" s="301">
        <v>0</v>
      </c>
    </row>
    <row r="80" spans="1:44">
      <c r="A80" s="272" t="s">
        <v>185</v>
      </c>
      <c r="B80" s="273"/>
      <c r="C80" s="273"/>
      <c r="D80" s="273"/>
      <c r="E80" s="273"/>
      <c r="F80" s="273"/>
      <c r="G80" s="273"/>
      <c r="H80" s="273"/>
      <c r="I80" s="273"/>
      <c r="J80" s="273"/>
      <c r="K80" s="273"/>
      <c r="L80" s="273"/>
      <c r="M80" s="273"/>
      <c r="N80" s="273"/>
      <c r="O80" s="273"/>
      <c r="P80" s="273"/>
      <c r="Q80" s="273"/>
      <c r="R80" s="273">
        <v>-9.533384046000057</v>
      </c>
      <c r="S80" s="273">
        <v>-9.9436378139999437</v>
      </c>
      <c r="T80" s="273">
        <v>-9.9795310320000077</v>
      </c>
      <c r="U80" s="273">
        <v>-10.167219095999991</v>
      </c>
      <c r="V80" s="273">
        <v>-11.26116395099999</v>
      </c>
      <c r="W80" s="273">
        <v>-12.657575924283233</v>
      </c>
      <c r="X80" s="273">
        <v>-14.651838681913121</v>
      </c>
      <c r="Y80" s="273">
        <v>-19.759931568045555</v>
      </c>
      <c r="Z80" s="273">
        <v>-25.586075347173693</v>
      </c>
      <c r="AA80" s="273">
        <v>-25.024055577182086</v>
      </c>
      <c r="AB80" s="273">
        <v>-24.006626575376774</v>
      </c>
      <c r="AC80" s="273">
        <v>-27.377908512736152</v>
      </c>
      <c r="AD80" s="273">
        <v>-26.066212890807936</v>
      </c>
      <c r="AE80" s="273">
        <v>-27.80167170909656</v>
      </c>
      <c r="AF80" s="273">
        <v>-26.511303611061376</v>
      </c>
      <c r="AG80" s="273">
        <v>-27.665306182014554</v>
      </c>
      <c r="AH80" s="273">
        <v>-26.571638891562706</v>
      </c>
      <c r="AI80" s="273">
        <v>-26.523564065586257</v>
      </c>
      <c r="AJ80" s="273">
        <v>-26.947598827476021</v>
      </c>
      <c r="AK80" s="273">
        <v>-23.326802276247488</v>
      </c>
      <c r="AL80" s="273">
        <v>-25.909388988972054</v>
      </c>
      <c r="AM80" s="273">
        <v>-23.625528971818756</v>
      </c>
      <c r="AN80" s="273">
        <v>-24.324700242021454</v>
      </c>
      <c r="AO80" s="273">
        <v>-23.933177457333198</v>
      </c>
      <c r="AP80" s="273">
        <v>-23.427493837854271</v>
      </c>
      <c r="AQ80" s="273">
        <v>-22.723556005379088</v>
      </c>
      <c r="AR80" s="273">
        <v>-21.381277798346765</v>
      </c>
    </row>
    <row r="81" spans="1:44">
      <c r="A81" s="299" t="s">
        <v>150</v>
      </c>
      <c r="B81" s="300"/>
      <c r="C81" s="300"/>
      <c r="D81" s="300"/>
      <c r="E81" s="300"/>
      <c r="F81" s="300"/>
      <c r="G81" s="300"/>
      <c r="H81" s="300"/>
      <c r="I81" s="300"/>
      <c r="J81" s="300"/>
      <c r="K81" s="300"/>
      <c r="L81" s="300"/>
      <c r="M81" s="300"/>
      <c r="N81" s="300"/>
      <c r="O81" s="300"/>
      <c r="P81" s="300"/>
      <c r="Q81" s="300"/>
      <c r="R81" s="301">
        <v>-2.3678755200000001</v>
      </c>
      <c r="S81" s="301">
        <v>-2.8665412800000003</v>
      </c>
      <c r="T81" s="301">
        <v>-2.8743236400000001</v>
      </c>
      <c r="U81" s="301">
        <v>-3.0999123600000003</v>
      </c>
      <c r="V81" s="301">
        <v>-3.20719464</v>
      </c>
      <c r="W81" s="301">
        <v>-3.2031628799999998</v>
      </c>
      <c r="X81" s="301">
        <v>-3.1532857200000004</v>
      </c>
      <c r="Y81" s="301">
        <v>-3.9582192000000007</v>
      </c>
      <c r="Z81" s="301">
        <v>-7.4981059200000004</v>
      </c>
      <c r="AA81" s="301">
        <v>-7.1342850371988273</v>
      </c>
      <c r="AB81" s="301">
        <v>-7.1398490196357232</v>
      </c>
      <c r="AC81" s="301">
        <v>-7.7917519160000017</v>
      </c>
      <c r="AD81" s="301">
        <v>-7.2336207239999997</v>
      </c>
      <c r="AE81" s="301">
        <v>-8.6407922312285521</v>
      </c>
      <c r="AF81" s="301">
        <v>-8.4447748243999996</v>
      </c>
      <c r="AG81" s="301">
        <v>-7.8780703037181112</v>
      </c>
      <c r="AH81" s="301">
        <v>-8.2259391520000005</v>
      </c>
      <c r="AI81" s="301">
        <v>-7.7319247744000004</v>
      </c>
      <c r="AJ81" s="301">
        <v>-7.3553881791999993</v>
      </c>
      <c r="AK81" s="301">
        <v>-7.1037655133000008</v>
      </c>
      <c r="AL81" s="301">
        <v>-8.0746601679190118</v>
      </c>
      <c r="AM81" s="301">
        <v>-7.0743739609719558</v>
      </c>
      <c r="AN81" s="301">
        <v>-7.665669864777735</v>
      </c>
      <c r="AO81" s="301">
        <v>-7.9484587551372172</v>
      </c>
      <c r="AP81" s="301">
        <v>-7.7514169375197159</v>
      </c>
      <c r="AQ81" s="301">
        <v>-7.9934736869622318</v>
      </c>
      <c r="AR81" s="301">
        <v>-7.4883139368000009</v>
      </c>
    </row>
    <row r="82" spans="1:44">
      <c r="A82" s="299" t="s">
        <v>151</v>
      </c>
      <c r="B82" s="300"/>
      <c r="C82" s="300"/>
      <c r="D82" s="300"/>
      <c r="E82" s="300"/>
      <c r="F82" s="300"/>
      <c r="G82" s="300"/>
      <c r="H82" s="300"/>
      <c r="I82" s="300"/>
      <c r="J82" s="300"/>
      <c r="K82" s="300"/>
      <c r="L82" s="300"/>
      <c r="M82" s="300"/>
      <c r="N82" s="300"/>
      <c r="O82" s="300"/>
      <c r="P82" s="300"/>
      <c r="Q82" s="300"/>
      <c r="R82" s="301">
        <v>0</v>
      </c>
      <c r="S82" s="301">
        <v>0</v>
      </c>
      <c r="T82" s="301">
        <v>0</v>
      </c>
      <c r="U82" s="301">
        <v>0</v>
      </c>
      <c r="V82" s="301">
        <v>0</v>
      </c>
      <c r="W82" s="301">
        <v>0</v>
      </c>
      <c r="X82" s="301">
        <v>0</v>
      </c>
      <c r="Y82" s="301">
        <v>0</v>
      </c>
      <c r="Z82" s="301">
        <v>0</v>
      </c>
      <c r="AA82" s="301">
        <v>0</v>
      </c>
      <c r="AB82" s="301">
        <v>0</v>
      </c>
      <c r="AC82" s="301">
        <v>0</v>
      </c>
      <c r="AD82" s="301">
        <v>0</v>
      </c>
      <c r="AE82" s="301">
        <v>0</v>
      </c>
      <c r="AF82" s="301">
        <v>0</v>
      </c>
      <c r="AG82" s="301">
        <v>0</v>
      </c>
      <c r="AH82" s="301">
        <v>0</v>
      </c>
      <c r="AI82" s="301">
        <v>0</v>
      </c>
      <c r="AJ82" s="301">
        <v>0</v>
      </c>
      <c r="AK82" s="301">
        <v>0</v>
      </c>
      <c r="AL82" s="301">
        <v>0</v>
      </c>
      <c r="AM82" s="301">
        <v>0</v>
      </c>
      <c r="AN82" s="301">
        <v>0</v>
      </c>
      <c r="AO82" s="301">
        <v>0</v>
      </c>
      <c r="AP82" s="301">
        <v>0</v>
      </c>
      <c r="AQ82" s="301">
        <v>0</v>
      </c>
      <c r="AR82" s="301">
        <v>0</v>
      </c>
    </row>
    <row r="83" spans="1:44">
      <c r="A83" s="299" t="s">
        <v>332</v>
      </c>
      <c r="B83" s="300"/>
      <c r="C83" s="300"/>
      <c r="D83" s="300"/>
      <c r="E83" s="300"/>
      <c r="F83" s="300"/>
      <c r="G83" s="300"/>
      <c r="H83" s="300"/>
      <c r="I83" s="300"/>
      <c r="J83" s="300"/>
      <c r="K83" s="300"/>
      <c r="L83" s="300"/>
      <c r="M83" s="300"/>
      <c r="N83" s="300"/>
      <c r="O83" s="300"/>
      <c r="P83" s="300"/>
      <c r="Q83" s="300"/>
      <c r="R83" s="301">
        <v>-0.71400030000007975</v>
      </c>
      <c r="S83" s="301">
        <v>-0.80259629999990578</v>
      </c>
      <c r="T83" s="301">
        <v>-0.84384479999997997</v>
      </c>
      <c r="U83" s="301">
        <v>-0.88653780000000237</v>
      </c>
      <c r="V83" s="301">
        <v>-2.2545531299999992</v>
      </c>
      <c r="W83" s="301">
        <v>-4.1851083669230764</v>
      </c>
      <c r="X83" s="301">
        <v>-8.0083041987176333</v>
      </c>
      <c r="Y83" s="301">
        <v>-16.288726738212475</v>
      </c>
      <c r="Z83" s="301">
        <v>-19.431909890604835</v>
      </c>
      <c r="AA83" s="301">
        <v>-19.855162811769755</v>
      </c>
      <c r="AB83" s="301">
        <v>-17.465742338883985</v>
      </c>
      <c r="AC83" s="301">
        <v>-23.619074392988015</v>
      </c>
      <c r="AD83" s="301">
        <v>-22.202643542350607</v>
      </c>
      <c r="AE83" s="301">
        <v>-24.38016829045786</v>
      </c>
      <c r="AF83" s="301">
        <v>-21.116042918999998</v>
      </c>
      <c r="AG83" s="301">
        <v>-23.325349304550503</v>
      </c>
      <c r="AH83" s="301">
        <v>-21.017741338315901</v>
      </c>
      <c r="AI83" s="301">
        <v>-22.379832753975879</v>
      </c>
      <c r="AJ83" s="301">
        <v>-23.123704783960704</v>
      </c>
      <c r="AK83" s="301">
        <v>-16.929635370754649</v>
      </c>
      <c r="AL83" s="301">
        <v>-19.07529282396812</v>
      </c>
      <c r="AM83" s="301">
        <v>-17.395723023637462</v>
      </c>
      <c r="AN83" s="301">
        <v>-18.476788182403933</v>
      </c>
      <c r="AO83" s="301">
        <v>-16.825118478407248</v>
      </c>
      <c r="AP83" s="301">
        <v>-16.158341154758819</v>
      </c>
      <c r="AQ83" s="301">
        <v>-15.221592283477248</v>
      </c>
      <c r="AR83" s="301">
        <v>-12.884796211456669</v>
      </c>
    </row>
    <row r="84" spans="1:44">
      <c r="A84" s="299" t="s">
        <v>165</v>
      </c>
      <c r="B84" s="300"/>
      <c r="C84" s="300"/>
      <c r="D84" s="300"/>
      <c r="E84" s="300"/>
      <c r="F84" s="300"/>
      <c r="G84" s="300"/>
      <c r="H84" s="300"/>
      <c r="I84" s="300"/>
      <c r="J84" s="300"/>
      <c r="K84" s="300"/>
      <c r="L84" s="300"/>
      <c r="M84" s="300"/>
      <c r="N84" s="300"/>
      <c r="O84" s="300"/>
      <c r="P84" s="300"/>
      <c r="Q84" s="300"/>
      <c r="R84" s="301">
        <v>0</v>
      </c>
      <c r="S84" s="301">
        <v>0</v>
      </c>
      <c r="T84" s="301">
        <v>0</v>
      </c>
      <c r="U84" s="301">
        <v>0</v>
      </c>
      <c r="V84" s="301">
        <v>0</v>
      </c>
      <c r="W84" s="301">
        <v>0</v>
      </c>
      <c r="X84" s="301">
        <v>0</v>
      </c>
      <c r="Y84" s="301">
        <v>0</v>
      </c>
      <c r="Z84" s="301">
        <v>0</v>
      </c>
      <c r="AA84" s="301">
        <v>0</v>
      </c>
      <c r="AB84" s="301">
        <v>0</v>
      </c>
      <c r="AC84" s="301">
        <v>0</v>
      </c>
      <c r="AD84" s="301">
        <v>0</v>
      </c>
      <c r="AE84" s="301">
        <v>0</v>
      </c>
      <c r="AF84" s="301">
        <v>0</v>
      </c>
      <c r="AG84" s="301">
        <v>0</v>
      </c>
      <c r="AH84" s="301">
        <v>0</v>
      </c>
      <c r="AI84" s="301">
        <v>0</v>
      </c>
      <c r="AJ84" s="301">
        <v>0</v>
      </c>
      <c r="AK84" s="301">
        <v>0</v>
      </c>
      <c r="AL84" s="301">
        <v>0</v>
      </c>
      <c r="AM84" s="301">
        <v>0</v>
      </c>
      <c r="AN84" s="301">
        <v>0</v>
      </c>
      <c r="AO84" s="301">
        <v>0</v>
      </c>
      <c r="AP84" s="301">
        <v>0</v>
      </c>
      <c r="AQ84" s="301">
        <v>0</v>
      </c>
      <c r="AR84" s="301">
        <v>0</v>
      </c>
    </row>
    <row r="85" spans="1:44">
      <c r="A85" s="299" t="s">
        <v>166</v>
      </c>
      <c r="B85" s="300"/>
      <c r="C85" s="300"/>
      <c r="D85" s="300"/>
      <c r="E85" s="300"/>
      <c r="F85" s="300"/>
      <c r="G85" s="300"/>
      <c r="H85" s="300"/>
      <c r="I85" s="300"/>
      <c r="J85" s="300"/>
      <c r="K85" s="300"/>
      <c r="L85" s="300"/>
      <c r="M85" s="300"/>
      <c r="N85" s="300"/>
      <c r="O85" s="300"/>
      <c r="P85" s="300"/>
      <c r="Q85" s="300"/>
      <c r="R85" s="301">
        <v>-1.3737599999999988</v>
      </c>
      <c r="S85" s="301">
        <v>-1.3737600000000101</v>
      </c>
      <c r="T85" s="301">
        <v>-1.3737600000000245</v>
      </c>
      <c r="U85" s="301">
        <v>-1.3737599999999883</v>
      </c>
      <c r="V85" s="301">
        <v>-1.373759999999987</v>
      </c>
      <c r="W85" s="301">
        <v>-1.3737599999999985</v>
      </c>
      <c r="X85" s="301">
        <v>-1.3967323199999957</v>
      </c>
      <c r="Y85" s="301">
        <v>-1.3621084800000003</v>
      </c>
      <c r="Z85" s="301">
        <v>-1.3916443200000002</v>
      </c>
      <c r="AA85" s="301">
        <v>-1.3299268799999999</v>
      </c>
      <c r="AB85" s="301">
        <v>-1.0000464</v>
      </c>
      <c r="AC85" s="301">
        <v>-1.3024008</v>
      </c>
      <c r="AD85" s="301">
        <v>-1.2479846400000001</v>
      </c>
      <c r="AE85" s="301">
        <v>-1.1336972012307691</v>
      </c>
      <c r="AF85" s="301">
        <v>-1.2098888270769232</v>
      </c>
      <c r="AG85" s="301">
        <v>-1.4915980799999997</v>
      </c>
      <c r="AH85" s="301">
        <v>-1.3291891200000001</v>
      </c>
      <c r="AI85" s="301">
        <v>-1.2479846400000001</v>
      </c>
      <c r="AJ85" s="301">
        <v>-1.2479846400000001</v>
      </c>
      <c r="AK85" s="301">
        <v>-1.2911245199999999</v>
      </c>
      <c r="AL85" s="301">
        <v>-1.30550448</v>
      </c>
      <c r="AM85" s="301">
        <v>-1.35484084758</v>
      </c>
      <c r="AN85" s="301">
        <v>-1.37128630344</v>
      </c>
      <c r="AO85" s="301">
        <v>-1.6208265733800002</v>
      </c>
      <c r="AP85" s="301">
        <v>-1.7040257433600001</v>
      </c>
      <c r="AQ85" s="301">
        <v>-1.7040321033600001</v>
      </c>
      <c r="AR85" s="301">
        <v>-1.7040321033600001</v>
      </c>
    </row>
    <row r="86" spans="1:44">
      <c r="A86" s="299" t="s">
        <v>333</v>
      </c>
      <c r="B86" s="300"/>
      <c r="C86" s="300"/>
      <c r="D86" s="300"/>
      <c r="E86" s="300"/>
      <c r="F86" s="300"/>
      <c r="G86" s="300"/>
      <c r="H86" s="300"/>
      <c r="I86" s="300"/>
      <c r="J86" s="300"/>
      <c r="K86" s="300"/>
      <c r="L86" s="300"/>
      <c r="M86" s="300"/>
      <c r="N86" s="300"/>
      <c r="O86" s="300"/>
      <c r="P86" s="300"/>
      <c r="Q86" s="300"/>
      <c r="R86" s="301">
        <v>-6.5440087200000008</v>
      </c>
      <c r="S86" s="301">
        <v>-6.5440087200000008</v>
      </c>
      <c r="T86" s="301">
        <v>-6.5440087200000008</v>
      </c>
      <c r="U86" s="301">
        <v>-6.5440087200000008</v>
      </c>
      <c r="V86" s="301">
        <v>-6.6306787200000006</v>
      </c>
      <c r="W86" s="301">
        <v>-6.6561982200000012</v>
      </c>
      <c r="X86" s="301">
        <v>-5.7844194274019287</v>
      </c>
      <c r="Y86" s="301">
        <v>-5.58057216</v>
      </c>
      <c r="Z86" s="301">
        <v>-7.1494939712966268</v>
      </c>
      <c r="AA86" s="301">
        <v>-6.3524760170903019</v>
      </c>
      <c r="AB86" s="301">
        <v>-6.9947832810827855</v>
      </c>
      <c r="AC86" s="301">
        <v>-5.5007628188704665</v>
      </c>
      <c r="AD86" s="301">
        <v>-3.9537058825733329</v>
      </c>
      <c r="AE86" s="301">
        <v>-3.6001437195200001</v>
      </c>
      <c r="AF86" s="301">
        <v>-4.2812366315200006</v>
      </c>
      <c r="AG86" s="301">
        <v>-4.6547409688799997</v>
      </c>
      <c r="AH86" s="301">
        <v>-5.0808301648</v>
      </c>
      <c r="AI86" s="301">
        <v>-5.2285833074000001</v>
      </c>
      <c r="AJ86" s="301">
        <v>-5.339335062</v>
      </c>
      <c r="AK86" s="301">
        <v>-5.8042248538400001</v>
      </c>
      <c r="AL86" s="301">
        <v>-5.917452119830001</v>
      </c>
      <c r="AM86" s="301">
        <v>-5.8675192772100004</v>
      </c>
      <c r="AN86" s="301">
        <v>-5.818365857982343</v>
      </c>
      <c r="AO86" s="301">
        <v>-5.7717273177267856</v>
      </c>
      <c r="AP86" s="301">
        <v>-5.811203416065112</v>
      </c>
      <c r="AQ86" s="301">
        <v>-5.7153085172119997</v>
      </c>
      <c r="AR86" s="301">
        <v>-5.6646317795040009</v>
      </c>
    </row>
    <row r="87" spans="1:44">
      <c r="A87" s="299" t="s">
        <v>75</v>
      </c>
      <c r="B87" s="300"/>
      <c r="C87" s="300"/>
      <c r="D87" s="300"/>
      <c r="E87" s="300"/>
      <c r="F87" s="300"/>
      <c r="G87" s="300"/>
      <c r="H87" s="300"/>
      <c r="I87" s="300"/>
      <c r="J87" s="300"/>
      <c r="K87" s="300"/>
      <c r="L87" s="300"/>
      <c r="M87" s="300"/>
      <c r="N87" s="300"/>
      <c r="O87" s="300"/>
      <c r="P87" s="300"/>
      <c r="Q87" s="300"/>
      <c r="R87" s="301">
        <v>3.0761140140000238</v>
      </c>
      <c r="S87" s="301">
        <v>3.2521461659999735</v>
      </c>
      <c r="T87" s="301">
        <v>3.2671327679999975</v>
      </c>
      <c r="U87" s="301">
        <v>3.347598023999999</v>
      </c>
      <c r="V87" s="301">
        <v>3.8162884589999981</v>
      </c>
      <c r="W87" s="301">
        <v>4.3707638626398451</v>
      </c>
      <c r="X87" s="301">
        <v>5.3093657242064358</v>
      </c>
      <c r="Y87" s="301">
        <v>9.0398053301669226</v>
      </c>
      <c r="Z87" s="301">
        <v>11.495189074727771</v>
      </c>
      <c r="AA87" s="301">
        <v>11.257905488876796</v>
      </c>
      <c r="AB87" s="301">
        <v>10.203904784225719</v>
      </c>
      <c r="AC87" s="301">
        <v>12.048999175122324</v>
      </c>
      <c r="AD87" s="301">
        <v>10.963469242115998</v>
      </c>
      <c r="AE87" s="301">
        <v>12.121881489340618</v>
      </c>
      <c r="AF87" s="301">
        <v>10.670808430935544</v>
      </c>
      <c r="AG87" s="301">
        <v>11.631036279134058</v>
      </c>
      <c r="AH87" s="301">
        <v>10.912646843553198</v>
      </c>
      <c r="AI87" s="301">
        <v>11.423715552189618</v>
      </c>
      <c r="AJ87" s="301">
        <v>11.559353339684677</v>
      </c>
      <c r="AK87" s="301">
        <v>9.1696005816471633</v>
      </c>
      <c r="AL87" s="301">
        <v>9.9312654967450769</v>
      </c>
      <c r="AM87" s="301">
        <v>9.2552553715806631</v>
      </c>
      <c r="AN87" s="301">
        <v>9.9148683766225609</v>
      </c>
      <c r="AO87" s="301">
        <v>9.4473840178380524</v>
      </c>
      <c r="AP87" s="301">
        <v>9.3187058717093763</v>
      </c>
      <c r="AQ87" s="301">
        <v>9.2737201764923913</v>
      </c>
      <c r="AR87" s="301">
        <v>7.773762932773904</v>
      </c>
    </row>
    <row r="88" spans="1:44">
      <c r="A88" s="299" t="s">
        <v>153</v>
      </c>
      <c r="B88" s="300"/>
      <c r="C88" s="300"/>
      <c r="D88" s="300"/>
      <c r="E88" s="300"/>
      <c r="F88" s="300"/>
      <c r="G88" s="300"/>
      <c r="H88" s="300"/>
      <c r="I88" s="300"/>
      <c r="J88" s="300"/>
      <c r="K88" s="300"/>
      <c r="L88" s="300"/>
      <c r="M88" s="300"/>
      <c r="N88" s="300"/>
      <c r="O88" s="300"/>
      <c r="P88" s="300"/>
      <c r="Q88" s="300"/>
      <c r="R88" s="301">
        <v>-1.6098535200000001</v>
      </c>
      <c r="S88" s="301">
        <v>-1.6088776800000002</v>
      </c>
      <c r="T88" s="301">
        <v>-1.6107266400000002</v>
      </c>
      <c r="U88" s="301">
        <v>-1.6105982400000001</v>
      </c>
      <c r="V88" s="301">
        <v>-1.6112659200000001</v>
      </c>
      <c r="W88" s="301">
        <v>-1.61011032</v>
      </c>
      <c r="X88" s="301">
        <v>-1.61846274</v>
      </c>
      <c r="Y88" s="301">
        <v>-1.61011032</v>
      </c>
      <c r="Z88" s="301">
        <v>-1.61011032</v>
      </c>
      <c r="AA88" s="301">
        <v>-1.61011032</v>
      </c>
      <c r="AB88" s="301">
        <v>-1.61011032</v>
      </c>
      <c r="AC88" s="301">
        <v>-1.2129177600000001</v>
      </c>
      <c r="AD88" s="301">
        <v>-2.3917273440000004</v>
      </c>
      <c r="AE88" s="301">
        <v>-2.1687517560000003</v>
      </c>
      <c r="AF88" s="301">
        <v>-2.1301688400000001</v>
      </c>
      <c r="AG88" s="301">
        <v>-1.9465838039999999</v>
      </c>
      <c r="AH88" s="301">
        <v>-1.8305859600000001</v>
      </c>
      <c r="AI88" s="301">
        <v>-1.3589541420000002</v>
      </c>
      <c r="AJ88" s="301">
        <v>-1.440539502</v>
      </c>
      <c r="AK88" s="301">
        <v>-1.3676526</v>
      </c>
      <c r="AL88" s="301">
        <v>-1.467744894</v>
      </c>
      <c r="AM88" s="301">
        <v>-1.188327234</v>
      </c>
      <c r="AN88" s="301">
        <v>-0.90745841004000005</v>
      </c>
      <c r="AO88" s="301">
        <v>-1.2144303505200003</v>
      </c>
      <c r="AP88" s="301">
        <v>-1.3212124578600002</v>
      </c>
      <c r="AQ88" s="301">
        <v>-1.3628695908599999</v>
      </c>
      <c r="AR88" s="301">
        <v>-1.4132667000000001</v>
      </c>
    </row>
    <row r="89" spans="1:44">
      <c r="A89" s="272" t="s">
        <v>295</v>
      </c>
      <c r="B89" s="273"/>
      <c r="C89" s="273"/>
      <c r="D89" s="273"/>
      <c r="E89" s="273"/>
      <c r="F89" s="273"/>
      <c r="G89" s="273"/>
      <c r="H89" s="273"/>
      <c r="I89" s="273"/>
      <c r="J89" s="273"/>
      <c r="K89" s="273"/>
      <c r="L89" s="273"/>
      <c r="M89" s="273"/>
      <c r="N89" s="273"/>
      <c r="O89" s="273"/>
      <c r="P89" s="273"/>
      <c r="Q89" s="273"/>
      <c r="R89" s="273">
        <v>-9.2310785300251297</v>
      </c>
      <c r="S89" s="273">
        <v>-10.667815054426462</v>
      </c>
      <c r="T89" s="273">
        <v>-9.3436752687950779</v>
      </c>
      <c r="U89" s="273">
        <v>-2.758264667052579</v>
      </c>
      <c r="V89" s="273">
        <v>-7.8791213443465971</v>
      </c>
      <c r="W89" s="273">
        <v>-4.8529602006182397</v>
      </c>
      <c r="X89" s="273">
        <v>-3.1005185882972217</v>
      </c>
      <c r="Y89" s="273">
        <v>-8.2460353999939464</v>
      </c>
      <c r="Z89" s="273">
        <v>-6.8628418128380613</v>
      </c>
      <c r="AA89" s="273">
        <v>-4.8729197217723179</v>
      </c>
      <c r="AB89" s="273">
        <v>-4.5561500551675387</v>
      </c>
      <c r="AC89" s="273">
        <v>-5.1739117484170487</v>
      </c>
      <c r="AD89" s="273">
        <v>-2.5664231861973565</v>
      </c>
      <c r="AE89" s="273">
        <v>-7.7063218461944709</v>
      </c>
      <c r="AF89" s="273">
        <v>2.946796941100871E-2</v>
      </c>
      <c r="AG89" s="273">
        <v>-2.942309272294775</v>
      </c>
      <c r="AH89" s="273">
        <v>-5.8092952504461639</v>
      </c>
      <c r="AI89" s="273">
        <v>-2.4180283033493155</v>
      </c>
      <c r="AJ89" s="273">
        <v>-4.9290183113690258</v>
      </c>
      <c r="AK89" s="273">
        <v>-3.3375648802391136</v>
      </c>
      <c r="AL89" s="273">
        <v>-6.4519446752127143</v>
      </c>
      <c r="AM89" s="273">
        <v>-7.522028441780388</v>
      </c>
      <c r="AN89" s="273">
        <v>-5.9824947821240286</v>
      </c>
      <c r="AO89" s="273">
        <v>-6.0303571007764472</v>
      </c>
      <c r="AP89" s="273">
        <v>-7.025737631368405</v>
      </c>
      <c r="AQ89" s="273">
        <v>-7.6103986213453512</v>
      </c>
      <c r="AR89" s="273">
        <v>-4.7457076544606416</v>
      </c>
    </row>
    <row r="90" spans="1:44">
      <c r="A90" s="299" t="s">
        <v>150</v>
      </c>
      <c r="B90" s="300"/>
      <c r="C90" s="300"/>
      <c r="D90" s="300"/>
      <c r="E90" s="300"/>
      <c r="F90" s="300"/>
      <c r="G90" s="300"/>
      <c r="H90" s="300"/>
      <c r="I90" s="300"/>
      <c r="J90" s="300"/>
      <c r="K90" s="300"/>
      <c r="L90" s="300"/>
      <c r="M90" s="300"/>
      <c r="N90" s="300"/>
      <c r="O90" s="300"/>
      <c r="P90" s="300"/>
      <c r="Q90" s="300"/>
      <c r="R90" s="301">
        <v>0</v>
      </c>
      <c r="S90" s="301">
        <v>0</v>
      </c>
      <c r="T90" s="301">
        <v>0</v>
      </c>
      <c r="U90" s="301">
        <v>0</v>
      </c>
      <c r="V90" s="301">
        <v>0</v>
      </c>
      <c r="W90" s="301">
        <v>0</v>
      </c>
      <c r="X90" s="301">
        <v>0</v>
      </c>
      <c r="Y90" s="301">
        <v>0</v>
      </c>
      <c r="Z90" s="301">
        <v>0</v>
      </c>
      <c r="AA90" s="301">
        <v>0</v>
      </c>
      <c r="AB90" s="301">
        <v>0</v>
      </c>
      <c r="AC90" s="301">
        <v>0</v>
      </c>
      <c r="AD90" s="301">
        <v>0</v>
      </c>
      <c r="AE90" s="301">
        <v>0</v>
      </c>
      <c r="AF90" s="301">
        <v>0</v>
      </c>
      <c r="AG90" s="301">
        <v>0</v>
      </c>
      <c r="AH90" s="301">
        <v>0</v>
      </c>
      <c r="AI90" s="301">
        <v>0</v>
      </c>
      <c r="AJ90" s="301">
        <v>0</v>
      </c>
      <c r="AK90" s="301">
        <v>0</v>
      </c>
      <c r="AL90" s="301">
        <v>0</v>
      </c>
      <c r="AM90" s="301">
        <v>0</v>
      </c>
      <c r="AN90" s="301">
        <v>0</v>
      </c>
      <c r="AO90" s="301">
        <v>0</v>
      </c>
      <c r="AP90" s="301">
        <v>0</v>
      </c>
      <c r="AQ90" s="301">
        <v>0</v>
      </c>
      <c r="AR90" s="301">
        <v>0</v>
      </c>
    </row>
    <row r="91" spans="1:44">
      <c r="A91" s="299" t="s">
        <v>151</v>
      </c>
      <c r="B91" s="300"/>
      <c r="C91" s="300"/>
      <c r="D91" s="300"/>
      <c r="E91" s="300"/>
      <c r="F91" s="300"/>
      <c r="G91" s="300"/>
      <c r="H91" s="300"/>
      <c r="I91" s="300"/>
      <c r="J91" s="300"/>
      <c r="K91" s="300"/>
      <c r="L91" s="300"/>
      <c r="M91" s="300"/>
      <c r="N91" s="300"/>
      <c r="O91" s="300"/>
      <c r="P91" s="300"/>
      <c r="Q91" s="300"/>
      <c r="R91" s="301">
        <v>25.593141602351096</v>
      </c>
      <c r="S91" s="301">
        <v>18.31716299750061</v>
      </c>
      <c r="T91" s="301">
        <v>25.801395865530392</v>
      </c>
      <c r="U91" s="301">
        <v>29.938186673410037</v>
      </c>
      <c r="V91" s="301">
        <v>17.650695721551198</v>
      </c>
      <c r="W91" s="301">
        <v>10.635711176015164</v>
      </c>
      <c r="X91" s="301">
        <v>6.2747925388638848</v>
      </c>
      <c r="Y91" s="301">
        <v>-7.4860715466413694</v>
      </c>
      <c r="Z91" s="301">
        <v>-6.8628418128380613</v>
      </c>
      <c r="AA91" s="301">
        <v>-4.8729197217723179</v>
      </c>
      <c r="AB91" s="301">
        <v>-4.5561500551675387</v>
      </c>
      <c r="AC91" s="301">
        <v>-5.1739117484170487</v>
      </c>
      <c r="AD91" s="301">
        <v>-2.5664231861973565</v>
      </c>
      <c r="AE91" s="301">
        <v>-7.7063218461944709</v>
      </c>
      <c r="AF91" s="301">
        <v>2.946796941100871E-2</v>
      </c>
      <c r="AG91" s="301">
        <v>-2.942309272294775</v>
      </c>
      <c r="AH91" s="301">
        <v>-5.8092952504461639</v>
      </c>
      <c r="AI91" s="301">
        <v>-2.3690083033493154</v>
      </c>
      <c r="AJ91" s="301">
        <v>-4.8402183113690258</v>
      </c>
      <c r="AK91" s="301">
        <v>-3.2107070518252137</v>
      </c>
      <c r="AL91" s="301">
        <v>-6.267423254852714</v>
      </c>
      <c r="AM91" s="301">
        <v>-7.2753676207803881</v>
      </c>
      <c r="AN91" s="301">
        <v>-5.706569432124029</v>
      </c>
      <c r="AO91" s="301">
        <v>-5.8742477973784473</v>
      </c>
      <c r="AP91" s="301">
        <v>-6.8822057061684054</v>
      </c>
      <c r="AQ91" s="301">
        <v>-7.4843616887453512</v>
      </c>
      <c r="AR91" s="301">
        <v>-4.6159458381606413</v>
      </c>
    </row>
    <row r="92" spans="1:44">
      <c r="A92" s="299" t="s">
        <v>332</v>
      </c>
      <c r="B92" s="300"/>
      <c r="C92" s="300"/>
      <c r="D92" s="300"/>
      <c r="E92" s="300"/>
      <c r="F92" s="300"/>
      <c r="G92" s="300"/>
      <c r="H92" s="300"/>
      <c r="I92" s="300"/>
      <c r="J92" s="300"/>
      <c r="K92" s="300"/>
      <c r="L92" s="300"/>
      <c r="M92" s="300"/>
      <c r="N92" s="300"/>
      <c r="O92" s="300"/>
      <c r="P92" s="300"/>
      <c r="Q92" s="300"/>
      <c r="R92" s="301">
        <v>-34.824220132376226</v>
      </c>
      <c r="S92" s="301">
        <v>-28.984978051927072</v>
      </c>
      <c r="T92" s="301">
        <v>-35.14507113432547</v>
      </c>
      <c r="U92" s="301">
        <v>-32.696451340462616</v>
      </c>
      <c r="V92" s="301">
        <v>-25.529817065897795</v>
      </c>
      <c r="W92" s="301">
        <v>-15.488671376633404</v>
      </c>
      <c r="X92" s="301">
        <v>-9.3753111271611065</v>
      </c>
      <c r="Y92" s="301">
        <v>-0.75996385335257777</v>
      </c>
      <c r="Z92" s="301">
        <v>0</v>
      </c>
      <c r="AA92" s="301">
        <v>0</v>
      </c>
      <c r="AB92" s="301">
        <v>0</v>
      </c>
      <c r="AC92" s="301">
        <v>0</v>
      </c>
      <c r="AD92" s="301">
        <v>0</v>
      </c>
      <c r="AE92" s="301">
        <v>0</v>
      </c>
      <c r="AF92" s="301">
        <v>0</v>
      </c>
      <c r="AG92" s="301">
        <v>0</v>
      </c>
      <c r="AH92" s="301">
        <v>0</v>
      </c>
      <c r="AI92" s="301">
        <v>0</v>
      </c>
      <c r="AJ92" s="301">
        <v>0</v>
      </c>
      <c r="AK92" s="301">
        <v>0</v>
      </c>
      <c r="AL92" s="301">
        <v>0</v>
      </c>
      <c r="AM92" s="301">
        <v>0</v>
      </c>
      <c r="AN92" s="301">
        <v>0</v>
      </c>
      <c r="AO92" s="301">
        <v>0</v>
      </c>
      <c r="AP92" s="301">
        <v>0</v>
      </c>
      <c r="AQ92" s="301">
        <v>0</v>
      </c>
      <c r="AR92" s="301">
        <v>0</v>
      </c>
    </row>
    <row r="93" spans="1:44">
      <c r="A93" s="299" t="s">
        <v>165</v>
      </c>
      <c r="B93" s="300"/>
      <c r="C93" s="300"/>
      <c r="D93" s="300"/>
      <c r="E93" s="300"/>
      <c r="F93" s="300"/>
      <c r="G93" s="300"/>
      <c r="H93" s="300"/>
      <c r="I93" s="300"/>
      <c r="J93" s="300"/>
      <c r="K93" s="300"/>
      <c r="L93" s="300"/>
      <c r="M93" s="300"/>
      <c r="N93" s="300"/>
      <c r="O93" s="300"/>
      <c r="P93" s="300"/>
      <c r="Q93" s="300"/>
      <c r="R93" s="301">
        <v>0</v>
      </c>
      <c r="S93" s="301">
        <v>0</v>
      </c>
      <c r="T93" s="301">
        <v>0</v>
      </c>
      <c r="U93" s="301">
        <v>0</v>
      </c>
      <c r="V93" s="301">
        <v>0</v>
      </c>
      <c r="W93" s="301">
        <v>0</v>
      </c>
      <c r="X93" s="301">
        <v>0</v>
      </c>
      <c r="Y93" s="301">
        <v>0</v>
      </c>
      <c r="Z93" s="301">
        <v>0</v>
      </c>
      <c r="AA93" s="301">
        <v>0</v>
      </c>
      <c r="AB93" s="301">
        <v>0</v>
      </c>
      <c r="AC93" s="301">
        <v>0</v>
      </c>
      <c r="AD93" s="301">
        <v>0</v>
      </c>
      <c r="AE93" s="301">
        <v>0</v>
      </c>
      <c r="AF93" s="301">
        <v>0</v>
      </c>
      <c r="AG93" s="301">
        <v>0</v>
      </c>
      <c r="AH93" s="301">
        <v>0</v>
      </c>
      <c r="AI93" s="301">
        <v>0</v>
      </c>
      <c r="AJ93" s="301">
        <v>0</v>
      </c>
      <c r="AK93" s="301">
        <v>0</v>
      </c>
      <c r="AL93" s="301">
        <v>0</v>
      </c>
      <c r="AM93" s="301">
        <v>0</v>
      </c>
      <c r="AN93" s="301">
        <v>0</v>
      </c>
      <c r="AO93" s="301">
        <v>0</v>
      </c>
      <c r="AP93" s="301">
        <v>0</v>
      </c>
      <c r="AQ93" s="301">
        <v>0</v>
      </c>
      <c r="AR93" s="301">
        <v>0</v>
      </c>
    </row>
    <row r="94" spans="1:44">
      <c r="A94" s="299" t="s">
        <v>166</v>
      </c>
      <c r="B94" s="300"/>
      <c r="C94" s="300"/>
      <c r="D94" s="300"/>
      <c r="E94" s="300"/>
      <c r="F94" s="300"/>
      <c r="G94" s="300"/>
      <c r="H94" s="300"/>
      <c r="I94" s="300"/>
      <c r="J94" s="300"/>
      <c r="K94" s="300"/>
      <c r="L94" s="300"/>
      <c r="M94" s="300"/>
      <c r="N94" s="300"/>
      <c r="O94" s="300"/>
      <c r="P94" s="300"/>
      <c r="Q94" s="300"/>
      <c r="R94" s="301">
        <v>0</v>
      </c>
      <c r="S94" s="301">
        <v>0</v>
      </c>
      <c r="T94" s="301">
        <v>0</v>
      </c>
      <c r="U94" s="301">
        <v>0</v>
      </c>
      <c r="V94" s="301">
        <v>0</v>
      </c>
      <c r="W94" s="301">
        <v>0</v>
      </c>
      <c r="X94" s="301">
        <v>0</v>
      </c>
      <c r="Y94" s="301">
        <v>0</v>
      </c>
      <c r="Z94" s="301">
        <v>0</v>
      </c>
      <c r="AA94" s="301">
        <v>0</v>
      </c>
      <c r="AB94" s="301">
        <v>0</v>
      </c>
      <c r="AC94" s="301">
        <v>0</v>
      </c>
      <c r="AD94" s="301">
        <v>0</v>
      </c>
      <c r="AE94" s="301">
        <v>0</v>
      </c>
      <c r="AF94" s="301">
        <v>0</v>
      </c>
      <c r="AG94" s="301">
        <v>0</v>
      </c>
      <c r="AH94" s="301">
        <v>0</v>
      </c>
      <c r="AI94" s="301">
        <v>0</v>
      </c>
      <c r="AJ94" s="301">
        <v>0</v>
      </c>
      <c r="AK94" s="301">
        <v>0</v>
      </c>
      <c r="AL94" s="301">
        <v>0</v>
      </c>
      <c r="AM94" s="301">
        <v>0</v>
      </c>
      <c r="AN94" s="301">
        <v>0</v>
      </c>
      <c r="AO94" s="301">
        <v>0</v>
      </c>
      <c r="AP94" s="301">
        <v>0</v>
      </c>
      <c r="AQ94" s="301">
        <v>0</v>
      </c>
      <c r="AR94" s="301">
        <v>0</v>
      </c>
    </row>
    <row r="95" spans="1:44">
      <c r="A95" s="299" t="s">
        <v>333</v>
      </c>
      <c r="B95" s="300"/>
      <c r="C95" s="300"/>
      <c r="D95" s="300"/>
      <c r="E95" s="300"/>
      <c r="F95" s="300"/>
      <c r="G95" s="300"/>
      <c r="H95" s="300"/>
      <c r="I95" s="300"/>
      <c r="J95" s="300"/>
      <c r="K95" s="300"/>
      <c r="L95" s="300"/>
      <c r="M95" s="300"/>
      <c r="N95" s="300"/>
      <c r="O95" s="300"/>
      <c r="P95" s="300"/>
      <c r="Q95" s="300"/>
      <c r="R95" s="301">
        <v>0</v>
      </c>
      <c r="S95" s="301">
        <v>0</v>
      </c>
      <c r="T95" s="301">
        <v>0</v>
      </c>
      <c r="U95" s="301">
        <v>0</v>
      </c>
      <c r="V95" s="301">
        <v>0</v>
      </c>
      <c r="W95" s="301">
        <v>0</v>
      </c>
      <c r="X95" s="301">
        <v>0</v>
      </c>
      <c r="Y95" s="301">
        <v>0</v>
      </c>
      <c r="Z95" s="301">
        <v>0</v>
      </c>
      <c r="AA95" s="301">
        <v>0</v>
      </c>
      <c r="AB95" s="301">
        <v>0</v>
      </c>
      <c r="AC95" s="301">
        <v>0</v>
      </c>
      <c r="AD95" s="301">
        <v>0</v>
      </c>
      <c r="AE95" s="301">
        <v>0</v>
      </c>
      <c r="AF95" s="301">
        <v>0</v>
      </c>
      <c r="AG95" s="301">
        <v>0</v>
      </c>
      <c r="AH95" s="301">
        <v>0</v>
      </c>
      <c r="AI95" s="301">
        <v>-4.9020000000000001E-2</v>
      </c>
      <c r="AJ95" s="301">
        <v>-8.8800000000000004E-2</v>
      </c>
      <c r="AK95" s="301">
        <v>-0.12685782841390003</v>
      </c>
      <c r="AL95" s="301">
        <v>-0.18452142036000002</v>
      </c>
      <c r="AM95" s="301">
        <v>-0.24666082100000003</v>
      </c>
      <c r="AN95" s="301">
        <v>-0.27592535000000001</v>
      </c>
      <c r="AO95" s="301">
        <v>-0.156109303398</v>
      </c>
      <c r="AP95" s="301">
        <v>-0.14353192519999999</v>
      </c>
      <c r="AQ95" s="301">
        <v>-0.12603693259999998</v>
      </c>
      <c r="AR95" s="301">
        <v>-0.1297618163</v>
      </c>
    </row>
    <row r="96" spans="1:44">
      <c r="A96" s="299" t="s">
        <v>75</v>
      </c>
      <c r="B96" s="300"/>
      <c r="C96" s="300"/>
      <c r="D96" s="300"/>
      <c r="E96" s="300"/>
      <c r="F96" s="300"/>
      <c r="G96" s="300"/>
      <c r="H96" s="300"/>
      <c r="I96" s="300"/>
      <c r="J96" s="300"/>
      <c r="K96" s="300"/>
      <c r="L96" s="300"/>
      <c r="M96" s="300"/>
      <c r="N96" s="300"/>
      <c r="O96" s="300"/>
      <c r="P96" s="300"/>
      <c r="Q96" s="300"/>
      <c r="R96" s="301">
        <v>0</v>
      </c>
      <c r="S96" s="301">
        <v>0</v>
      </c>
      <c r="T96" s="301">
        <v>0</v>
      </c>
      <c r="U96" s="301">
        <v>0</v>
      </c>
      <c r="V96" s="301">
        <v>0</v>
      </c>
      <c r="W96" s="301">
        <v>0</v>
      </c>
      <c r="X96" s="301">
        <v>0</v>
      </c>
      <c r="Y96" s="301">
        <v>0</v>
      </c>
      <c r="Z96" s="301">
        <v>0</v>
      </c>
      <c r="AA96" s="301">
        <v>0</v>
      </c>
      <c r="AB96" s="301">
        <v>0</v>
      </c>
      <c r="AC96" s="301">
        <v>0</v>
      </c>
      <c r="AD96" s="301">
        <v>0</v>
      </c>
      <c r="AE96" s="301">
        <v>0</v>
      </c>
      <c r="AF96" s="301">
        <v>0</v>
      </c>
      <c r="AG96" s="301">
        <v>0</v>
      </c>
      <c r="AH96" s="301">
        <v>0</v>
      </c>
      <c r="AI96" s="301">
        <v>0</v>
      </c>
      <c r="AJ96" s="301">
        <v>0</v>
      </c>
      <c r="AK96" s="301">
        <v>0</v>
      </c>
      <c r="AL96" s="301">
        <v>0</v>
      </c>
      <c r="AM96" s="301">
        <v>0</v>
      </c>
      <c r="AN96" s="301">
        <v>0</v>
      </c>
      <c r="AO96" s="301">
        <v>0</v>
      </c>
      <c r="AP96" s="301">
        <v>0</v>
      </c>
      <c r="AQ96" s="301">
        <v>0</v>
      </c>
      <c r="AR96" s="301">
        <v>0</v>
      </c>
    </row>
    <row r="97" spans="1:44">
      <c r="A97" s="299" t="s">
        <v>153</v>
      </c>
      <c r="B97" s="300"/>
      <c r="C97" s="300"/>
      <c r="D97" s="300"/>
      <c r="E97" s="300"/>
      <c r="F97" s="300"/>
      <c r="G97" s="300"/>
      <c r="H97" s="300"/>
      <c r="I97" s="300"/>
      <c r="J97" s="300"/>
      <c r="K97" s="300"/>
      <c r="L97" s="300"/>
      <c r="M97" s="300"/>
      <c r="N97" s="300"/>
      <c r="O97" s="300"/>
      <c r="P97" s="300"/>
      <c r="Q97" s="300"/>
      <c r="R97" s="301">
        <v>0</v>
      </c>
      <c r="S97" s="301">
        <v>0</v>
      </c>
      <c r="T97" s="301">
        <v>0</v>
      </c>
      <c r="U97" s="301">
        <v>0</v>
      </c>
      <c r="V97" s="301">
        <v>0</v>
      </c>
      <c r="W97" s="301">
        <v>0</v>
      </c>
      <c r="X97" s="301">
        <v>0</v>
      </c>
      <c r="Y97" s="301">
        <v>0</v>
      </c>
      <c r="Z97" s="301">
        <v>0</v>
      </c>
      <c r="AA97" s="301">
        <v>0</v>
      </c>
      <c r="AB97" s="301">
        <v>0</v>
      </c>
      <c r="AC97" s="301">
        <v>0</v>
      </c>
      <c r="AD97" s="301">
        <v>0</v>
      </c>
      <c r="AE97" s="301">
        <v>0</v>
      </c>
      <c r="AF97" s="301">
        <v>0</v>
      </c>
      <c r="AG97" s="301">
        <v>0</v>
      </c>
      <c r="AH97" s="301">
        <v>0</v>
      </c>
      <c r="AI97" s="301">
        <v>0</v>
      </c>
      <c r="AJ97" s="301">
        <v>0</v>
      </c>
      <c r="AK97" s="301">
        <v>0</v>
      </c>
      <c r="AL97" s="301">
        <v>0</v>
      </c>
      <c r="AM97" s="301">
        <v>0</v>
      </c>
      <c r="AN97" s="301">
        <v>0</v>
      </c>
      <c r="AO97" s="301">
        <v>0</v>
      </c>
      <c r="AP97" s="301">
        <v>0</v>
      </c>
      <c r="AQ97" s="301">
        <v>0</v>
      </c>
      <c r="AR97" s="301">
        <v>0</v>
      </c>
    </row>
    <row r="98" spans="1:44">
      <c r="A98" s="272" t="s">
        <v>187</v>
      </c>
      <c r="B98" s="273"/>
      <c r="C98" s="273"/>
      <c r="D98" s="273"/>
      <c r="E98" s="273"/>
      <c r="F98" s="273"/>
      <c r="G98" s="273"/>
      <c r="H98" s="273"/>
      <c r="I98" s="273"/>
      <c r="J98" s="273"/>
      <c r="K98" s="273"/>
      <c r="L98" s="273"/>
      <c r="M98" s="273"/>
      <c r="N98" s="273"/>
      <c r="O98" s="273"/>
      <c r="P98" s="273"/>
      <c r="Q98" s="273"/>
      <c r="R98" s="273">
        <v>-12.892284480000001</v>
      </c>
      <c r="S98" s="273">
        <v>-13.217938719999998</v>
      </c>
      <c r="T98" s="273">
        <v>-14.17708736</v>
      </c>
      <c r="U98" s="273">
        <v>-14.092929639999999</v>
      </c>
      <c r="V98" s="273">
        <v>-12.820395359999999</v>
      </c>
      <c r="W98" s="273">
        <v>-13.59102712</v>
      </c>
      <c r="X98" s="273">
        <v>-13.295312279999999</v>
      </c>
      <c r="Y98" s="273">
        <v>-10.968022799999998</v>
      </c>
      <c r="Z98" s="273">
        <v>-8.6707560799999985</v>
      </c>
      <c r="AA98" s="273">
        <v>-9.0207041337992742</v>
      </c>
      <c r="AB98" s="273">
        <v>-8.5389316999999991</v>
      </c>
      <c r="AC98" s="273">
        <v>-8.6975000839999979</v>
      </c>
      <c r="AD98" s="273">
        <v>-8.7227383159999974</v>
      </c>
      <c r="AE98" s="273">
        <v>-9.5064688687714494</v>
      </c>
      <c r="AF98" s="273">
        <v>-9.8161452955999984</v>
      </c>
      <c r="AG98" s="273">
        <v>-9.8496954162818877</v>
      </c>
      <c r="AH98" s="273">
        <v>-9.4669791679999999</v>
      </c>
      <c r="AI98" s="273">
        <v>-9.9243475756000006</v>
      </c>
      <c r="AJ98" s="273">
        <v>-9.1679457307999996</v>
      </c>
      <c r="AK98" s="273">
        <v>-9.6943201867000006</v>
      </c>
      <c r="AL98" s="273">
        <v>-10.581223594642454</v>
      </c>
      <c r="AM98" s="273">
        <v>-11.412645377192467</v>
      </c>
      <c r="AN98" s="273">
        <v>-11.058697159038728</v>
      </c>
      <c r="AO98" s="273">
        <v>-11.546040361289814</v>
      </c>
      <c r="AP98" s="273">
        <v>-11.807339753633865</v>
      </c>
      <c r="AQ98" s="273">
        <v>-11.839690794541768</v>
      </c>
      <c r="AR98" s="273">
        <v>-11.702980283199999</v>
      </c>
    </row>
    <row r="99" spans="1:44">
      <c r="A99" s="299" t="s">
        <v>150</v>
      </c>
      <c r="B99" s="300"/>
      <c r="C99" s="300"/>
      <c r="D99" s="300"/>
      <c r="E99" s="300"/>
      <c r="F99" s="300"/>
      <c r="G99" s="300"/>
      <c r="H99" s="300"/>
      <c r="I99" s="300"/>
      <c r="J99" s="300"/>
      <c r="K99" s="300"/>
      <c r="L99" s="300"/>
      <c r="M99" s="300"/>
      <c r="N99" s="300"/>
      <c r="O99" s="300"/>
      <c r="P99" s="300"/>
      <c r="Q99" s="300"/>
      <c r="R99" s="301">
        <v>-12.892284480000001</v>
      </c>
      <c r="S99" s="301">
        <v>-13.217938719999998</v>
      </c>
      <c r="T99" s="301">
        <v>-14.17708736</v>
      </c>
      <c r="U99" s="301">
        <v>-14.092929639999999</v>
      </c>
      <c r="V99" s="301">
        <v>-12.820395359999999</v>
      </c>
      <c r="W99" s="301">
        <v>-13.59102712</v>
      </c>
      <c r="X99" s="301">
        <v>-13.295312279999999</v>
      </c>
      <c r="Y99" s="301">
        <v>-10.968022799999998</v>
      </c>
      <c r="Z99" s="301">
        <v>-8.6707560799999985</v>
      </c>
      <c r="AA99" s="301">
        <v>-9.0207041337992742</v>
      </c>
      <c r="AB99" s="301">
        <v>-8.5389316999999991</v>
      </c>
      <c r="AC99" s="301">
        <v>-8.6975000839999979</v>
      </c>
      <c r="AD99" s="301">
        <v>-8.7227383159999974</v>
      </c>
      <c r="AE99" s="301">
        <v>-9.5064688687714494</v>
      </c>
      <c r="AF99" s="301">
        <v>-9.8161452955999984</v>
      </c>
      <c r="AG99" s="301">
        <v>-9.8496954162818877</v>
      </c>
      <c r="AH99" s="301">
        <v>-9.4669791679999999</v>
      </c>
      <c r="AI99" s="301">
        <v>-9.9243475756000006</v>
      </c>
      <c r="AJ99" s="301">
        <v>-9.1679457307999996</v>
      </c>
      <c r="AK99" s="301">
        <v>-9.6943201867000006</v>
      </c>
      <c r="AL99" s="301">
        <v>-10.581223594642454</v>
      </c>
      <c r="AM99" s="301">
        <v>-11.412645377192467</v>
      </c>
      <c r="AN99" s="301">
        <v>-11.058697159038728</v>
      </c>
      <c r="AO99" s="301">
        <v>-11.546040361289814</v>
      </c>
      <c r="AP99" s="301">
        <v>-11.807339753633865</v>
      </c>
      <c r="AQ99" s="301">
        <v>-11.839690794541768</v>
      </c>
      <c r="AR99" s="301">
        <v>-11.702980283199999</v>
      </c>
    </row>
    <row r="100" spans="1:44">
      <c r="A100" s="299" t="s">
        <v>151</v>
      </c>
      <c r="B100" s="300"/>
      <c r="C100" s="300"/>
      <c r="D100" s="300"/>
      <c r="E100" s="300"/>
      <c r="F100" s="300"/>
      <c r="G100" s="300"/>
      <c r="H100" s="300"/>
      <c r="I100" s="300"/>
      <c r="J100" s="300"/>
      <c r="K100" s="300"/>
      <c r="L100" s="300"/>
      <c r="M100" s="300"/>
      <c r="N100" s="300"/>
      <c r="O100" s="300"/>
      <c r="P100" s="300"/>
      <c r="Q100" s="300"/>
      <c r="R100" s="301">
        <v>0</v>
      </c>
      <c r="S100" s="301">
        <v>0</v>
      </c>
      <c r="T100" s="301">
        <v>0</v>
      </c>
      <c r="U100" s="301">
        <v>0</v>
      </c>
      <c r="V100" s="301">
        <v>0</v>
      </c>
      <c r="W100" s="301">
        <v>0</v>
      </c>
      <c r="X100" s="301">
        <v>0</v>
      </c>
      <c r="Y100" s="301">
        <v>0</v>
      </c>
      <c r="Z100" s="301">
        <v>0</v>
      </c>
      <c r="AA100" s="301">
        <v>0</v>
      </c>
      <c r="AB100" s="301">
        <v>0</v>
      </c>
      <c r="AC100" s="301">
        <v>0</v>
      </c>
      <c r="AD100" s="301">
        <v>0</v>
      </c>
      <c r="AE100" s="301">
        <v>0</v>
      </c>
      <c r="AF100" s="301">
        <v>0</v>
      </c>
      <c r="AG100" s="301">
        <v>0</v>
      </c>
      <c r="AH100" s="301">
        <v>0</v>
      </c>
      <c r="AI100" s="301">
        <v>0</v>
      </c>
      <c r="AJ100" s="301">
        <v>0</v>
      </c>
      <c r="AK100" s="301">
        <v>0</v>
      </c>
      <c r="AL100" s="301">
        <v>0</v>
      </c>
      <c r="AM100" s="301">
        <v>0</v>
      </c>
      <c r="AN100" s="301">
        <v>0</v>
      </c>
      <c r="AO100" s="301">
        <v>0</v>
      </c>
      <c r="AP100" s="301">
        <v>0</v>
      </c>
      <c r="AQ100" s="301">
        <v>0</v>
      </c>
      <c r="AR100" s="301">
        <v>0</v>
      </c>
    </row>
    <row r="101" spans="1:44">
      <c r="A101" s="299" t="s">
        <v>332</v>
      </c>
      <c r="B101" s="300"/>
      <c r="C101" s="300"/>
      <c r="D101" s="300"/>
      <c r="E101" s="300"/>
      <c r="F101" s="300"/>
      <c r="G101" s="300"/>
      <c r="H101" s="300"/>
      <c r="I101" s="300"/>
      <c r="J101" s="300"/>
      <c r="K101" s="300"/>
      <c r="L101" s="300"/>
      <c r="M101" s="300"/>
      <c r="N101" s="300"/>
      <c r="O101" s="300"/>
      <c r="P101" s="300"/>
      <c r="Q101" s="300"/>
      <c r="R101" s="301">
        <v>0</v>
      </c>
      <c r="S101" s="301">
        <v>0</v>
      </c>
      <c r="T101" s="301">
        <v>0</v>
      </c>
      <c r="U101" s="301">
        <v>0</v>
      </c>
      <c r="V101" s="301">
        <v>0</v>
      </c>
      <c r="W101" s="301">
        <v>0</v>
      </c>
      <c r="X101" s="301">
        <v>0</v>
      </c>
      <c r="Y101" s="301">
        <v>0</v>
      </c>
      <c r="Z101" s="301">
        <v>0</v>
      </c>
      <c r="AA101" s="301">
        <v>0</v>
      </c>
      <c r="AB101" s="301">
        <v>0</v>
      </c>
      <c r="AC101" s="301">
        <v>0</v>
      </c>
      <c r="AD101" s="301">
        <v>0</v>
      </c>
      <c r="AE101" s="301">
        <v>0</v>
      </c>
      <c r="AF101" s="301">
        <v>0</v>
      </c>
      <c r="AG101" s="301">
        <v>0</v>
      </c>
      <c r="AH101" s="301">
        <v>0</v>
      </c>
      <c r="AI101" s="301">
        <v>0</v>
      </c>
      <c r="AJ101" s="301">
        <v>0</v>
      </c>
      <c r="AK101" s="301">
        <v>0</v>
      </c>
      <c r="AL101" s="301">
        <v>0</v>
      </c>
      <c r="AM101" s="301">
        <v>0</v>
      </c>
      <c r="AN101" s="301">
        <v>0</v>
      </c>
      <c r="AO101" s="301">
        <v>0</v>
      </c>
      <c r="AP101" s="301">
        <v>0</v>
      </c>
      <c r="AQ101" s="301">
        <v>0</v>
      </c>
      <c r="AR101" s="301">
        <v>0</v>
      </c>
    </row>
    <row r="102" spans="1:44">
      <c r="A102" s="299" t="s">
        <v>165</v>
      </c>
      <c r="B102" s="300"/>
      <c r="C102" s="300"/>
      <c r="D102" s="300"/>
      <c r="E102" s="300"/>
      <c r="F102" s="300"/>
      <c r="G102" s="300"/>
      <c r="H102" s="300"/>
      <c r="I102" s="300"/>
      <c r="J102" s="300"/>
      <c r="K102" s="300"/>
      <c r="L102" s="300"/>
      <c r="M102" s="300"/>
      <c r="N102" s="300"/>
      <c r="O102" s="300"/>
      <c r="P102" s="300"/>
      <c r="Q102" s="300"/>
      <c r="R102" s="301">
        <v>0</v>
      </c>
      <c r="S102" s="301">
        <v>0</v>
      </c>
      <c r="T102" s="301">
        <v>0</v>
      </c>
      <c r="U102" s="301">
        <v>0</v>
      </c>
      <c r="V102" s="301">
        <v>0</v>
      </c>
      <c r="W102" s="301">
        <v>0</v>
      </c>
      <c r="X102" s="301">
        <v>0</v>
      </c>
      <c r="Y102" s="301">
        <v>0</v>
      </c>
      <c r="Z102" s="301">
        <v>0</v>
      </c>
      <c r="AA102" s="301">
        <v>0</v>
      </c>
      <c r="AB102" s="301">
        <v>0</v>
      </c>
      <c r="AC102" s="301">
        <v>0</v>
      </c>
      <c r="AD102" s="301">
        <v>0</v>
      </c>
      <c r="AE102" s="301">
        <v>0</v>
      </c>
      <c r="AF102" s="301">
        <v>0</v>
      </c>
      <c r="AG102" s="301">
        <v>0</v>
      </c>
      <c r="AH102" s="301">
        <v>0</v>
      </c>
      <c r="AI102" s="301">
        <v>0</v>
      </c>
      <c r="AJ102" s="301">
        <v>0</v>
      </c>
      <c r="AK102" s="301">
        <v>0</v>
      </c>
      <c r="AL102" s="301">
        <v>0</v>
      </c>
      <c r="AM102" s="301">
        <v>0</v>
      </c>
      <c r="AN102" s="301">
        <v>0</v>
      </c>
      <c r="AO102" s="301">
        <v>0</v>
      </c>
      <c r="AP102" s="301">
        <v>0</v>
      </c>
      <c r="AQ102" s="301">
        <v>0</v>
      </c>
      <c r="AR102" s="301">
        <v>0</v>
      </c>
    </row>
    <row r="103" spans="1:44">
      <c r="A103" s="299" t="s">
        <v>166</v>
      </c>
      <c r="B103" s="300"/>
      <c r="C103" s="300"/>
      <c r="D103" s="300"/>
      <c r="E103" s="300"/>
      <c r="F103" s="300"/>
      <c r="G103" s="300"/>
      <c r="H103" s="300"/>
      <c r="I103" s="300"/>
      <c r="J103" s="300"/>
      <c r="K103" s="300"/>
      <c r="L103" s="300"/>
      <c r="M103" s="300"/>
      <c r="N103" s="300"/>
      <c r="O103" s="300"/>
      <c r="P103" s="300"/>
      <c r="Q103" s="300"/>
      <c r="R103" s="301">
        <v>0</v>
      </c>
      <c r="S103" s="301">
        <v>0</v>
      </c>
      <c r="T103" s="301">
        <v>0</v>
      </c>
      <c r="U103" s="301">
        <v>0</v>
      </c>
      <c r="V103" s="301">
        <v>0</v>
      </c>
      <c r="W103" s="301">
        <v>0</v>
      </c>
      <c r="X103" s="301">
        <v>0</v>
      </c>
      <c r="Y103" s="301">
        <v>0</v>
      </c>
      <c r="Z103" s="301">
        <v>0</v>
      </c>
      <c r="AA103" s="301">
        <v>0</v>
      </c>
      <c r="AB103" s="301">
        <v>0</v>
      </c>
      <c r="AC103" s="301">
        <v>0</v>
      </c>
      <c r="AD103" s="301">
        <v>0</v>
      </c>
      <c r="AE103" s="301">
        <v>0</v>
      </c>
      <c r="AF103" s="301">
        <v>0</v>
      </c>
      <c r="AG103" s="301">
        <v>0</v>
      </c>
      <c r="AH103" s="301">
        <v>0</v>
      </c>
      <c r="AI103" s="301">
        <v>0</v>
      </c>
      <c r="AJ103" s="301">
        <v>0</v>
      </c>
      <c r="AK103" s="301">
        <v>0</v>
      </c>
      <c r="AL103" s="301">
        <v>0</v>
      </c>
      <c r="AM103" s="301">
        <v>0</v>
      </c>
      <c r="AN103" s="301">
        <v>0</v>
      </c>
      <c r="AO103" s="301">
        <v>0</v>
      </c>
      <c r="AP103" s="301">
        <v>0</v>
      </c>
      <c r="AQ103" s="301">
        <v>0</v>
      </c>
      <c r="AR103" s="301">
        <v>0</v>
      </c>
    </row>
    <row r="104" spans="1:44">
      <c r="A104" s="299" t="s">
        <v>333</v>
      </c>
      <c r="B104" s="300"/>
      <c r="C104" s="300"/>
      <c r="D104" s="300"/>
      <c r="E104" s="300"/>
      <c r="F104" s="300"/>
      <c r="G104" s="300"/>
      <c r="H104" s="300"/>
      <c r="I104" s="300"/>
      <c r="J104" s="300"/>
      <c r="K104" s="300"/>
      <c r="L104" s="300"/>
      <c r="M104" s="300"/>
      <c r="N104" s="300"/>
      <c r="O104" s="300"/>
      <c r="P104" s="300"/>
      <c r="Q104" s="300"/>
      <c r="R104" s="301">
        <v>0</v>
      </c>
      <c r="S104" s="301">
        <v>0</v>
      </c>
      <c r="T104" s="301">
        <v>0</v>
      </c>
      <c r="U104" s="301">
        <v>0</v>
      </c>
      <c r="V104" s="301">
        <v>0</v>
      </c>
      <c r="W104" s="301">
        <v>0</v>
      </c>
      <c r="X104" s="301">
        <v>0</v>
      </c>
      <c r="Y104" s="301">
        <v>0</v>
      </c>
      <c r="Z104" s="301">
        <v>0</v>
      </c>
      <c r="AA104" s="301">
        <v>0</v>
      </c>
      <c r="AB104" s="301">
        <v>0</v>
      </c>
      <c r="AC104" s="301">
        <v>0</v>
      </c>
      <c r="AD104" s="301">
        <v>0</v>
      </c>
      <c r="AE104" s="301">
        <v>0</v>
      </c>
      <c r="AF104" s="301">
        <v>0</v>
      </c>
      <c r="AG104" s="301">
        <v>0</v>
      </c>
      <c r="AH104" s="301">
        <v>0</v>
      </c>
      <c r="AI104" s="301">
        <v>0</v>
      </c>
      <c r="AJ104" s="301">
        <v>0</v>
      </c>
      <c r="AK104" s="301">
        <v>0</v>
      </c>
      <c r="AL104" s="301">
        <v>0</v>
      </c>
      <c r="AM104" s="301">
        <v>0</v>
      </c>
      <c r="AN104" s="301">
        <v>0</v>
      </c>
      <c r="AO104" s="301">
        <v>0</v>
      </c>
      <c r="AP104" s="301">
        <v>0</v>
      </c>
      <c r="AQ104" s="301">
        <v>0</v>
      </c>
      <c r="AR104" s="301">
        <v>0</v>
      </c>
    </row>
    <row r="105" spans="1:44">
      <c r="A105" s="299" t="s">
        <v>75</v>
      </c>
      <c r="B105" s="300"/>
      <c r="C105" s="300"/>
      <c r="D105" s="300"/>
      <c r="E105" s="300"/>
      <c r="F105" s="300"/>
      <c r="G105" s="300"/>
      <c r="H105" s="300"/>
      <c r="I105" s="300"/>
      <c r="J105" s="300"/>
      <c r="K105" s="300"/>
      <c r="L105" s="300"/>
      <c r="M105" s="300"/>
      <c r="N105" s="300"/>
      <c r="O105" s="300"/>
      <c r="P105" s="300"/>
      <c r="Q105" s="300"/>
      <c r="R105" s="301">
        <v>0</v>
      </c>
      <c r="S105" s="301">
        <v>0</v>
      </c>
      <c r="T105" s="301">
        <v>0</v>
      </c>
      <c r="U105" s="301">
        <v>0</v>
      </c>
      <c r="V105" s="301">
        <v>0</v>
      </c>
      <c r="W105" s="301">
        <v>0</v>
      </c>
      <c r="X105" s="301">
        <v>0</v>
      </c>
      <c r="Y105" s="301">
        <v>0</v>
      </c>
      <c r="Z105" s="301">
        <v>0</v>
      </c>
      <c r="AA105" s="301">
        <v>0</v>
      </c>
      <c r="AB105" s="301">
        <v>0</v>
      </c>
      <c r="AC105" s="301">
        <v>0</v>
      </c>
      <c r="AD105" s="301">
        <v>0</v>
      </c>
      <c r="AE105" s="301">
        <v>0</v>
      </c>
      <c r="AF105" s="301">
        <v>0</v>
      </c>
      <c r="AG105" s="301">
        <v>0</v>
      </c>
      <c r="AH105" s="301">
        <v>0</v>
      </c>
      <c r="AI105" s="301">
        <v>0</v>
      </c>
      <c r="AJ105" s="301">
        <v>0</v>
      </c>
      <c r="AK105" s="301">
        <v>0</v>
      </c>
      <c r="AL105" s="301">
        <v>0</v>
      </c>
      <c r="AM105" s="301">
        <v>0</v>
      </c>
      <c r="AN105" s="301">
        <v>0</v>
      </c>
      <c r="AO105" s="301">
        <v>0</v>
      </c>
      <c r="AP105" s="301">
        <v>0</v>
      </c>
      <c r="AQ105" s="301">
        <v>0</v>
      </c>
      <c r="AR105" s="301">
        <v>0</v>
      </c>
    </row>
    <row r="106" spans="1:44">
      <c r="A106" s="299" t="s">
        <v>153</v>
      </c>
      <c r="B106" s="300"/>
      <c r="C106" s="300"/>
      <c r="D106" s="300"/>
      <c r="E106" s="300"/>
      <c r="F106" s="300"/>
      <c r="G106" s="300"/>
      <c r="H106" s="300"/>
      <c r="I106" s="300"/>
      <c r="J106" s="300"/>
      <c r="K106" s="300"/>
      <c r="L106" s="300"/>
      <c r="M106" s="300"/>
      <c r="N106" s="300"/>
      <c r="O106" s="300"/>
      <c r="P106" s="300"/>
      <c r="Q106" s="300"/>
      <c r="R106" s="301">
        <v>0</v>
      </c>
      <c r="S106" s="301">
        <v>0</v>
      </c>
      <c r="T106" s="301">
        <v>0</v>
      </c>
      <c r="U106" s="301">
        <v>0</v>
      </c>
      <c r="V106" s="301">
        <v>0</v>
      </c>
      <c r="W106" s="301">
        <v>0</v>
      </c>
      <c r="X106" s="301">
        <v>0</v>
      </c>
      <c r="Y106" s="301">
        <v>0</v>
      </c>
      <c r="Z106" s="301">
        <v>0</v>
      </c>
      <c r="AA106" s="301">
        <v>0</v>
      </c>
      <c r="AB106" s="301">
        <v>0</v>
      </c>
      <c r="AC106" s="301">
        <v>0</v>
      </c>
      <c r="AD106" s="301">
        <v>0</v>
      </c>
      <c r="AE106" s="301">
        <v>0</v>
      </c>
      <c r="AF106" s="301">
        <v>0</v>
      </c>
      <c r="AG106" s="301">
        <v>0</v>
      </c>
      <c r="AH106" s="301">
        <v>0</v>
      </c>
      <c r="AI106" s="301">
        <v>0</v>
      </c>
      <c r="AJ106" s="301">
        <v>0</v>
      </c>
      <c r="AK106" s="301">
        <v>0</v>
      </c>
      <c r="AL106" s="301">
        <v>0</v>
      </c>
      <c r="AM106" s="301">
        <v>0</v>
      </c>
      <c r="AN106" s="301">
        <v>0</v>
      </c>
      <c r="AO106" s="301">
        <v>0</v>
      </c>
      <c r="AP106" s="301">
        <v>0</v>
      </c>
      <c r="AQ106" s="301">
        <v>0</v>
      </c>
      <c r="AR106" s="301">
        <v>0</v>
      </c>
    </row>
    <row r="107" spans="1:44">
      <c r="A107" s="272" t="s">
        <v>188</v>
      </c>
      <c r="B107" s="273"/>
      <c r="C107" s="273"/>
      <c r="D107" s="273"/>
      <c r="E107" s="273"/>
      <c r="F107" s="273"/>
      <c r="G107" s="273"/>
      <c r="H107" s="273"/>
      <c r="I107" s="273"/>
      <c r="J107" s="273"/>
      <c r="K107" s="273"/>
      <c r="L107" s="273"/>
      <c r="M107" s="273"/>
      <c r="N107" s="273"/>
      <c r="O107" s="273"/>
      <c r="P107" s="273"/>
      <c r="Q107" s="273"/>
      <c r="R107" s="273">
        <v>-22.205108594351174</v>
      </c>
      <c r="S107" s="273">
        <v>-22.235557742312064</v>
      </c>
      <c r="T107" s="273">
        <v>-24.702779530308167</v>
      </c>
      <c r="U107" s="273">
        <v>-21.488226376934872</v>
      </c>
      <c r="V107" s="273">
        <v>-24.1986287030897</v>
      </c>
      <c r="W107" s="273">
        <v>-23.037541480812855</v>
      </c>
      <c r="X107" s="273">
        <v>-26.082093355905258</v>
      </c>
      <c r="Y107" s="273">
        <v>-20.867494525153536</v>
      </c>
      <c r="Z107" s="273">
        <v>-23.818807363195997</v>
      </c>
      <c r="AA107" s="273">
        <v>-31.917790071561935</v>
      </c>
      <c r="AB107" s="273">
        <v>-26.039737585950569</v>
      </c>
      <c r="AC107" s="273">
        <v>-30.06960644550449</v>
      </c>
      <c r="AD107" s="273">
        <v>-27.606881892825868</v>
      </c>
      <c r="AE107" s="273">
        <v>-29.642112733511009</v>
      </c>
      <c r="AF107" s="273">
        <v>-39.709398717647531</v>
      </c>
      <c r="AG107" s="273">
        <v>-40.231575254810636</v>
      </c>
      <c r="AH107" s="273">
        <v>-30.793615758934372</v>
      </c>
      <c r="AI107" s="273">
        <v>-30.479928447929822</v>
      </c>
      <c r="AJ107" s="273">
        <v>-30.63665596481394</v>
      </c>
      <c r="AK107" s="273">
        <v>-30.659070548522571</v>
      </c>
      <c r="AL107" s="273">
        <v>-32.833263123133129</v>
      </c>
      <c r="AM107" s="273">
        <v>-32.121591724891637</v>
      </c>
      <c r="AN107" s="273">
        <v>-33.786013557866177</v>
      </c>
      <c r="AO107" s="273">
        <v>-28.735780452047887</v>
      </c>
      <c r="AP107" s="273">
        <v>-30.974415343736979</v>
      </c>
      <c r="AQ107" s="273">
        <v>-32.277165102416504</v>
      </c>
      <c r="AR107" s="273">
        <v>-30.885444661447838</v>
      </c>
    </row>
    <row r="108" spans="1:44">
      <c r="A108" s="299" t="s">
        <v>150</v>
      </c>
      <c r="B108" s="300"/>
      <c r="C108" s="300"/>
      <c r="D108" s="300"/>
      <c r="E108" s="300"/>
      <c r="F108" s="300"/>
      <c r="G108" s="300"/>
      <c r="H108" s="300"/>
      <c r="I108" s="300"/>
      <c r="J108" s="300"/>
      <c r="K108" s="300"/>
      <c r="L108" s="300"/>
      <c r="M108" s="300"/>
      <c r="N108" s="300"/>
      <c r="O108" s="300"/>
      <c r="P108" s="300"/>
      <c r="Q108" s="300"/>
      <c r="R108" s="301">
        <v>-0.42794594083750548</v>
      </c>
      <c r="S108" s="301">
        <v>-0.42794594083750548</v>
      </c>
      <c r="T108" s="301">
        <v>-0.42794594083750548</v>
      </c>
      <c r="U108" s="301">
        <v>-0.42794594083750548</v>
      </c>
      <c r="V108" s="301">
        <v>-0.42794594083750548</v>
      </c>
      <c r="W108" s="301">
        <v>-0.42794594083750548</v>
      </c>
      <c r="X108" s="301">
        <v>-0.42794594083750548</v>
      </c>
      <c r="Y108" s="301">
        <v>-0.42794594083750548</v>
      </c>
      <c r="Z108" s="301">
        <v>-0.42794594083750548</v>
      </c>
      <c r="AA108" s="301">
        <v>-0.42794594083750548</v>
      </c>
      <c r="AB108" s="301">
        <v>-0.42794594083750548</v>
      </c>
      <c r="AC108" s="301">
        <v>-0.42794594083750548</v>
      </c>
      <c r="AD108" s="301">
        <v>-0.42794594083750548</v>
      </c>
      <c r="AE108" s="301">
        <v>-0.42794594083750548</v>
      </c>
      <c r="AF108" s="301">
        <v>-0.42794594083750548</v>
      </c>
      <c r="AG108" s="301">
        <v>-0.42794594083750548</v>
      </c>
      <c r="AH108" s="301">
        <v>-0.42794594083750548</v>
      </c>
      <c r="AI108" s="301">
        <v>-0.42794594083750548</v>
      </c>
      <c r="AJ108" s="301">
        <v>-0.42794594083750548</v>
      </c>
      <c r="AK108" s="301">
        <v>-0.26981070737595536</v>
      </c>
      <c r="AL108" s="301">
        <v>-0.5860811742990556</v>
      </c>
      <c r="AM108" s="301">
        <v>-0.66515799475649384</v>
      </c>
      <c r="AN108" s="301">
        <v>-0.16893876392789597</v>
      </c>
      <c r="AO108" s="301">
        <v>-0.22862519977511969</v>
      </c>
      <c r="AP108" s="301">
        <v>-1.9064740788545849</v>
      </c>
      <c r="AQ108" s="301">
        <v>-2.2619872665017948</v>
      </c>
      <c r="AR108" s="301">
        <v>-2.5395424022458832</v>
      </c>
    </row>
    <row r="109" spans="1:44">
      <c r="A109" s="299" t="s">
        <v>151</v>
      </c>
      <c r="B109" s="300"/>
      <c r="C109" s="300"/>
      <c r="D109" s="300"/>
      <c r="E109" s="300"/>
      <c r="F109" s="300"/>
      <c r="G109" s="300"/>
      <c r="H109" s="300"/>
      <c r="I109" s="300"/>
      <c r="J109" s="300"/>
      <c r="K109" s="300"/>
      <c r="L109" s="300"/>
      <c r="M109" s="300"/>
      <c r="N109" s="300"/>
      <c r="O109" s="300"/>
      <c r="P109" s="300"/>
      <c r="Q109" s="300"/>
      <c r="R109" s="301">
        <v>-7.2579437602656487</v>
      </c>
      <c r="S109" s="301">
        <v>-7.3335522266743265</v>
      </c>
      <c r="T109" s="301">
        <v>-8.0667917976501489</v>
      </c>
      <c r="U109" s="301">
        <v>-4.5210588895401145</v>
      </c>
      <c r="V109" s="301">
        <v>-6.9946093818689175</v>
      </c>
      <c r="W109" s="301">
        <v>-5.590262837096871</v>
      </c>
      <c r="X109" s="301">
        <v>-7.5842762652336217</v>
      </c>
      <c r="Y109" s="301">
        <v>-0.76742456026393646</v>
      </c>
      <c r="Z109" s="301">
        <v>-4.0551016154242951</v>
      </c>
      <c r="AA109" s="301">
        <v>-11.726985535351288</v>
      </c>
      <c r="AB109" s="301">
        <v>-4.6848952995460822</v>
      </c>
      <c r="AC109" s="301">
        <v>-7.7845356278687383</v>
      </c>
      <c r="AD109" s="301">
        <v>-5.9315938935253731</v>
      </c>
      <c r="AE109" s="301">
        <v>-8.2157801582245753</v>
      </c>
      <c r="AF109" s="301">
        <v>-17.816244837719609</v>
      </c>
      <c r="AG109" s="301">
        <v>-17.276451401321363</v>
      </c>
      <c r="AH109" s="301">
        <v>-7.9184756814641961</v>
      </c>
      <c r="AI109" s="301">
        <v>-7.7568090332053883</v>
      </c>
      <c r="AJ109" s="301">
        <v>-8.6889818550196249</v>
      </c>
      <c r="AK109" s="301">
        <v>-8.2822675616769903</v>
      </c>
      <c r="AL109" s="301">
        <v>-8.2203121683664442</v>
      </c>
      <c r="AM109" s="301">
        <v>-7.7547445730365707</v>
      </c>
      <c r="AN109" s="301">
        <v>-9.7561156071133652</v>
      </c>
      <c r="AO109" s="301">
        <v>-6.2936730337797915</v>
      </c>
      <c r="AP109" s="301">
        <v>-7.3644511738611786</v>
      </c>
      <c r="AQ109" s="301">
        <v>-8.1587209388282655</v>
      </c>
      <c r="AR109" s="301">
        <v>-7.3268403267515101</v>
      </c>
    </row>
    <row r="110" spans="1:44">
      <c r="A110" s="299" t="s">
        <v>332</v>
      </c>
      <c r="B110" s="300"/>
      <c r="C110" s="300"/>
      <c r="D110" s="300"/>
      <c r="E110" s="300"/>
      <c r="F110" s="300"/>
      <c r="G110" s="300"/>
      <c r="H110" s="300"/>
      <c r="I110" s="300"/>
      <c r="J110" s="300"/>
      <c r="K110" s="300"/>
      <c r="L110" s="300"/>
      <c r="M110" s="300"/>
      <c r="N110" s="300"/>
      <c r="O110" s="300"/>
      <c r="P110" s="300"/>
      <c r="Q110" s="300"/>
      <c r="R110" s="301">
        <v>-2.9563729229309752</v>
      </c>
      <c r="S110" s="301">
        <v>-2.6304570742251352</v>
      </c>
      <c r="T110" s="301">
        <v>-4.1245333485111306</v>
      </c>
      <c r="U110" s="301">
        <v>-4.3705238096556567</v>
      </c>
      <c r="V110" s="301">
        <v>-4.6853212613608521</v>
      </c>
      <c r="W110" s="301">
        <v>-4.6940405017869651</v>
      </c>
      <c r="X110" s="301">
        <v>-5.3802073638521897</v>
      </c>
      <c r="Y110" s="301">
        <v>-5.7915494941649595</v>
      </c>
      <c r="Z110" s="301">
        <v>-5.5723799107487046</v>
      </c>
      <c r="AA110" s="301">
        <v>-5.5511020006090934</v>
      </c>
      <c r="AB110" s="301">
        <v>-5.7294300557905959</v>
      </c>
      <c r="AC110" s="301">
        <v>-6.0840811050265966</v>
      </c>
      <c r="AD110" s="301">
        <v>-5.9247950125620008</v>
      </c>
      <c r="AE110" s="301">
        <v>-5.8238657363310313</v>
      </c>
      <c r="AF110" s="301">
        <v>-6.2393072212575618</v>
      </c>
      <c r="AG110" s="301">
        <v>-6.582915046805609</v>
      </c>
      <c r="AH110" s="301">
        <v>-6.3188990635814113</v>
      </c>
      <c r="AI110" s="301">
        <v>-6.1002509422594526</v>
      </c>
      <c r="AJ110" s="301">
        <v>-4.746898406474914</v>
      </c>
      <c r="AK110" s="301">
        <v>-6.3866161838884228</v>
      </c>
      <c r="AL110" s="301">
        <v>-7.7656515268869377</v>
      </c>
      <c r="AM110" s="301">
        <v>-8.0505353362802978</v>
      </c>
      <c r="AN110" s="301">
        <v>-7.8187145904935704</v>
      </c>
      <c r="AO110" s="301">
        <v>-6.8146183602404644</v>
      </c>
      <c r="AP110" s="301">
        <v>-6.7565507411758512</v>
      </c>
      <c r="AQ110" s="301">
        <v>-6.6320953948031534</v>
      </c>
      <c r="AR110" s="301">
        <v>-5.7175924464807046</v>
      </c>
    </row>
    <row r="111" spans="1:44">
      <c r="A111" s="299" t="s">
        <v>165</v>
      </c>
      <c r="B111" s="300"/>
      <c r="C111" s="300"/>
      <c r="D111" s="300"/>
      <c r="E111" s="300"/>
      <c r="F111" s="300"/>
      <c r="G111" s="300"/>
      <c r="H111" s="300"/>
      <c r="I111" s="300"/>
      <c r="J111" s="300"/>
      <c r="K111" s="300"/>
      <c r="L111" s="300"/>
      <c r="M111" s="300"/>
      <c r="N111" s="300"/>
      <c r="O111" s="300"/>
      <c r="P111" s="300"/>
      <c r="Q111" s="300"/>
      <c r="R111" s="301">
        <v>0</v>
      </c>
      <c r="S111" s="301">
        <v>0</v>
      </c>
      <c r="T111" s="301">
        <v>0</v>
      </c>
      <c r="U111" s="301">
        <v>0</v>
      </c>
      <c r="V111" s="301">
        <v>0</v>
      </c>
      <c r="W111" s="301">
        <v>0</v>
      </c>
      <c r="X111" s="301">
        <v>0</v>
      </c>
      <c r="Y111" s="301">
        <v>0</v>
      </c>
      <c r="Z111" s="301">
        <v>0</v>
      </c>
      <c r="AA111" s="301">
        <v>0</v>
      </c>
      <c r="AB111" s="301">
        <v>0</v>
      </c>
      <c r="AC111" s="301">
        <v>0</v>
      </c>
      <c r="AD111" s="301">
        <v>0</v>
      </c>
      <c r="AE111" s="301">
        <v>0</v>
      </c>
      <c r="AF111" s="301">
        <v>0</v>
      </c>
      <c r="AG111" s="301">
        <v>0</v>
      </c>
      <c r="AH111" s="301">
        <v>0</v>
      </c>
      <c r="AI111" s="301">
        <v>0</v>
      </c>
      <c r="AJ111" s="301">
        <v>0</v>
      </c>
      <c r="AK111" s="301">
        <v>0</v>
      </c>
      <c r="AL111" s="301">
        <v>0</v>
      </c>
      <c r="AM111" s="301">
        <v>0</v>
      </c>
      <c r="AN111" s="301">
        <v>0</v>
      </c>
      <c r="AO111" s="301">
        <v>0</v>
      </c>
      <c r="AP111" s="301">
        <v>0</v>
      </c>
      <c r="AQ111" s="301">
        <v>0</v>
      </c>
      <c r="AR111" s="301">
        <v>0</v>
      </c>
    </row>
    <row r="112" spans="1:44">
      <c r="A112" s="299" t="s">
        <v>166</v>
      </c>
      <c r="B112" s="300"/>
      <c r="C112" s="300"/>
      <c r="D112" s="300"/>
      <c r="E112" s="300"/>
      <c r="F112" s="300"/>
      <c r="G112" s="300"/>
      <c r="H112" s="300"/>
      <c r="I112" s="300"/>
      <c r="J112" s="300"/>
      <c r="K112" s="300"/>
      <c r="L112" s="300"/>
      <c r="M112" s="300"/>
      <c r="N112" s="300"/>
      <c r="O112" s="300"/>
      <c r="P112" s="300"/>
      <c r="Q112" s="300"/>
      <c r="R112" s="301">
        <v>0</v>
      </c>
      <c r="S112" s="301">
        <v>0</v>
      </c>
      <c r="T112" s="301">
        <v>0</v>
      </c>
      <c r="U112" s="301">
        <v>0</v>
      </c>
      <c r="V112" s="301">
        <v>0</v>
      </c>
      <c r="W112" s="301">
        <v>0</v>
      </c>
      <c r="X112" s="301">
        <v>0</v>
      </c>
      <c r="Y112" s="301">
        <v>0</v>
      </c>
      <c r="Z112" s="301">
        <v>0</v>
      </c>
      <c r="AA112" s="301">
        <v>0</v>
      </c>
      <c r="AB112" s="301">
        <v>0</v>
      </c>
      <c r="AC112" s="301">
        <v>0</v>
      </c>
      <c r="AD112" s="301">
        <v>0</v>
      </c>
      <c r="AE112" s="301">
        <v>0</v>
      </c>
      <c r="AF112" s="301">
        <v>0</v>
      </c>
      <c r="AG112" s="301">
        <v>0</v>
      </c>
      <c r="AH112" s="301">
        <v>0</v>
      </c>
      <c r="AI112" s="301">
        <v>0</v>
      </c>
      <c r="AJ112" s="301">
        <v>0</v>
      </c>
      <c r="AK112" s="301">
        <v>0</v>
      </c>
      <c r="AL112" s="301">
        <v>0</v>
      </c>
      <c r="AM112" s="301">
        <v>0</v>
      </c>
      <c r="AN112" s="301">
        <v>0</v>
      </c>
      <c r="AO112" s="301">
        <v>0</v>
      </c>
      <c r="AP112" s="301">
        <v>0</v>
      </c>
      <c r="AQ112" s="301">
        <v>0</v>
      </c>
      <c r="AR112" s="301">
        <v>0</v>
      </c>
    </row>
    <row r="113" spans="1:44">
      <c r="A113" s="299" t="s">
        <v>333</v>
      </c>
      <c r="B113" s="300"/>
      <c r="C113" s="300"/>
      <c r="D113" s="300"/>
      <c r="E113" s="300"/>
      <c r="F113" s="300"/>
      <c r="G113" s="300"/>
      <c r="H113" s="300"/>
      <c r="I113" s="300"/>
      <c r="J113" s="300"/>
      <c r="K113" s="300"/>
      <c r="L113" s="300"/>
      <c r="M113" s="300"/>
      <c r="N113" s="300"/>
      <c r="O113" s="300"/>
      <c r="P113" s="300"/>
      <c r="Q113" s="300"/>
      <c r="R113" s="301">
        <v>0</v>
      </c>
      <c r="S113" s="301">
        <v>0</v>
      </c>
      <c r="T113" s="301">
        <v>0</v>
      </c>
      <c r="U113" s="301">
        <v>0</v>
      </c>
      <c r="V113" s="301">
        <v>0</v>
      </c>
      <c r="W113" s="301">
        <v>0</v>
      </c>
      <c r="X113" s="301">
        <v>0</v>
      </c>
      <c r="Y113" s="301">
        <v>0</v>
      </c>
      <c r="Z113" s="301">
        <v>0</v>
      </c>
      <c r="AA113" s="301">
        <v>0</v>
      </c>
      <c r="AB113" s="301">
        <v>0</v>
      </c>
      <c r="AC113" s="301">
        <v>0</v>
      </c>
      <c r="AD113" s="301">
        <v>0</v>
      </c>
      <c r="AE113" s="301">
        <v>0</v>
      </c>
      <c r="AF113" s="301">
        <v>0</v>
      </c>
      <c r="AG113" s="301">
        <v>0</v>
      </c>
      <c r="AH113" s="301">
        <v>0</v>
      </c>
      <c r="AI113" s="301">
        <v>0</v>
      </c>
      <c r="AJ113" s="301">
        <v>0</v>
      </c>
      <c r="AK113" s="301">
        <v>0</v>
      </c>
      <c r="AL113" s="301">
        <v>0</v>
      </c>
      <c r="AM113" s="301">
        <v>0</v>
      </c>
      <c r="AN113" s="301">
        <v>0</v>
      </c>
      <c r="AO113" s="301">
        <v>0</v>
      </c>
      <c r="AP113" s="301">
        <v>0</v>
      </c>
      <c r="AQ113" s="301">
        <v>0</v>
      </c>
      <c r="AR113" s="301">
        <v>0</v>
      </c>
    </row>
    <row r="114" spans="1:44">
      <c r="A114" s="299" t="s">
        <v>75</v>
      </c>
      <c r="B114" s="300"/>
      <c r="C114" s="300"/>
      <c r="D114" s="300"/>
      <c r="E114" s="300"/>
      <c r="F114" s="300"/>
      <c r="G114" s="300"/>
      <c r="H114" s="300"/>
      <c r="I114" s="300"/>
      <c r="J114" s="300"/>
      <c r="K114" s="300"/>
      <c r="L114" s="300"/>
      <c r="M114" s="300"/>
      <c r="N114" s="300"/>
      <c r="O114" s="300"/>
      <c r="P114" s="300"/>
      <c r="Q114" s="300"/>
      <c r="R114" s="301">
        <v>-11.562845970317046</v>
      </c>
      <c r="S114" s="301">
        <v>-11.843602500575098</v>
      </c>
      <c r="T114" s="301">
        <v>-12.083508443309382</v>
      </c>
      <c r="U114" s="301">
        <v>-12.168697736901596</v>
      </c>
      <c r="V114" s="301">
        <v>-12.090752119022426</v>
      </c>
      <c r="W114" s="301">
        <v>-12.325292201091512</v>
      </c>
      <c r="X114" s="301">
        <v>-12.68966378598194</v>
      </c>
      <c r="Y114" s="301">
        <v>-13.880574529887134</v>
      </c>
      <c r="Z114" s="301">
        <v>-13.763379896185493</v>
      </c>
      <c r="AA114" s="301">
        <v>-14.211756594764051</v>
      </c>
      <c r="AB114" s="301">
        <v>-15.197466289776383</v>
      </c>
      <c r="AC114" s="301">
        <v>-15.773043771771649</v>
      </c>
      <c r="AD114" s="301">
        <v>-15.322547045900986</v>
      </c>
      <c r="AE114" s="301">
        <v>-15.174520898117898</v>
      </c>
      <c r="AF114" s="301">
        <v>-15.225900717832854</v>
      </c>
      <c r="AG114" s="301">
        <v>-15.944262865846159</v>
      </c>
      <c r="AH114" s="301">
        <v>-16.128295073051259</v>
      </c>
      <c r="AI114" s="301">
        <v>-16.194922531627476</v>
      </c>
      <c r="AJ114" s="301">
        <v>-16.772829762481898</v>
      </c>
      <c r="AK114" s="301">
        <v>-15.720376095581202</v>
      </c>
      <c r="AL114" s="301">
        <v>-16.261218253580694</v>
      </c>
      <c r="AM114" s="301">
        <v>-15.651153820818275</v>
      </c>
      <c r="AN114" s="301">
        <v>-16.042244596331344</v>
      </c>
      <c r="AO114" s="301">
        <v>-15.398863858252511</v>
      </c>
      <c r="AP114" s="301">
        <v>-14.946939349845367</v>
      </c>
      <c r="AQ114" s="301">
        <v>-15.224361502283294</v>
      </c>
      <c r="AR114" s="301">
        <v>-15.30146948596974</v>
      </c>
    </row>
    <row r="115" spans="1:44">
      <c r="A115" s="299" t="s">
        <v>153</v>
      </c>
      <c r="B115" s="300"/>
      <c r="C115" s="300"/>
      <c r="D115" s="300"/>
      <c r="E115" s="300"/>
      <c r="F115" s="300"/>
      <c r="G115" s="300"/>
      <c r="H115" s="300"/>
      <c r="I115" s="300"/>
      <c r="J115" s="300"/>
      <c r="K115" s="300"/>
      <c r="L115" s="300"/>
      <c r="M115" s="300"/>
      <c r="N115" s="300"/>
      <c r="O115" s="300"/>
      <c r="P115" s="300"/>
      <c r="Q115" s="300"/>
      <c r="R115" s="301">
        <v>0</v>
      </c>
      <c r="S115" s="301">
        <v>0</v>
      </c>
      <c r="T115" s="301">
        <v>0</v>
      </c>
      <c r="U115" s="301">
        <v>0</v>
      </c>
      <c r="V115" s="301">
        <v>0</v>
      </c>
      <c r="W115" s="301">
        <v>0</v>
      </c>
      <c r="X115" s="301">
        <v>0</v>
      </c>
      <c r="Y115" s="301">
        <v>0</v>
      </c>
      <c r="Z115" s="301">
        <v>0</v>
      </c>
      <c r="AA115" s="301">
        <v>0</v>
      </c>
      <c r="AB115" s="301">
        <v>0</v>
      </c>
      <c r="AC115" s="301">
        <v>0</v>
      </c>
      <c r="AD115" s="301">
        <v>0</v>
      </c>
      <c r="AE115" s="301">
        <v>0</v>
      </c>
      <c r="AF115" s="301">
        <v>0</v>
      </c>
      <c r="AG115" s="301">
        <v>0</v>
      </c>
      <c r="AH115" s="301">
        <v>0</v>
      </c>
      <c r="AI115" s="301">
        <v>0</v>
      </c>
      <c r="AJ115" s="301">
        <v>0</v>
      </c>
      <c r="AK115" s="301">
        <v>0</v>
      </c>
      <c r="AL115" s="301">
        <v>0</v>
      </c>
      <c r="AM115" s="301">
        <v>0</v>
      </c>
      <c r="AN115" s="301">
        <v>0</v>
      </c>
      <c r="AO115" s="301">
        <v>0</v>
      </c>
      <c r="AP115" s="301">
        <v>0</v>
      </c>
      <c r="AQ115" s="301">
        <v>0</v>
      </c>
      <c r="AR115" s="301">
        <v>0</v>
      </c>
    </row>
    <row r="116" spans="1:44">
      <c r="A116" s="251"/>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row>
    <row r="117" spans="1:44" ht="15">
      <c r="A117" s="296" t="s">
        <v>337</v>
      </c>
      <c r="B117" s="284"/>
      <c r="C117" s="284"/>
      <c r="D117" s="284"/>
      <c r="E117" s="284"/>
      <c r="F117" s="284"/>
      <c r="G117" s="284"/>
      <c r="H117" s="284"/>
      <c r="I117" s="284"/>
      <c r="J117" s="284"/>
      <c r="K117" s="284"/>
      <c r="L117" s="284"/>
      <c r="M117" s="284"/>
      <c r="N117" s="284"/>
      <c r="O117" s="284"/>
      <c r="P117" s="284"/>
      <c r="Q117" s="284"/>
      <c r="R117" s="273">
        <v>-27.771039699671029</v>
      </c>
      <c r="S117" s="273">
        <v>-33.013733404410189</v>
      </c>
      <c r="T117" s="273">
        <v>-30.673580699518652</v>
      </c>
      <c r="U117" s="273">
        <v>-33.41417647448808</v>
      </c>
      <c r="V117" s="273">
        <v>-39.268592057122241</v>
      </c>
      <c r="W117" s="273">
        <v>-50.840553584544978</v>
      </c>
      <c r="X117" s="273">
        <v>-61.398281561897889</v>
      </c>
      <c r="Y117" s="273">
        <v>-62.736185518970331</v>
      </c>
      <c r="Z117" s="273">
        <v>-59.467404273911214</v>
      </c>
      <c r="AA117" s="273">
        <v>-67.327177052982165</v>
      </c>
      <c r="AB117" s="273">
        <v>-75.432431995822895</v>
      </c>
      <c r="AC117" s="273">
        <v>-65.452975119761618</v>
      </c>
      <c r="AD117" s="273">
        <v>-69.277309150862607</v>
      </c>
      <c r="AE117" s="273">
        <v>-38.060975582481284</v>
      </c>
      <c r="AF117" s="273">
        <v>-45.277892866100458</v>
      </c>
      <c r="AG117" s="273">
        <v>-25.341080023607901</v>
      </c>
      <c r="AH117" s="273">
        <v>-28.987250913924733</v>
      </c>
      <c r="AI117" s="273">
        <v>-29.018674906154317</v>
      </c>
      <c r="AJ117" s="273">
        <v>-31.799592634379113</v>
      </c>
      <c r="AK117" s="273">
        <v>-36.902788383875567</v>
      </c>
      <c r="AL117" s="273">
        <v>-40.160237824833949</v>
      </c>
      <c r="AM117" s="273">
        <v>-36.273302616758528</v>
      </c>
      <c r="AN117" s="273">
        <v>-42.255181177118288</v>
      </c>
      <c r="AO117" s="273">
        <v>-51.621707297544518</v>
      </c>
      <c r="AP117" s="273">
        <v>-70.797891283686681</v>
      </c>
      <c r="AQ117" s="273">
        <v>-62.933287857724693</v>
      </c>
      <c r="AR117" s="273">
        <v>-68.560617634317992</v>
      </c>
    </row>
    <row r="118" spans="1:44">
      <c r="A118" s="299" t="s">
        <v>151</v>
      </c>
      <c r="B118" s="300"/>
      <c r="C118" s="300"/>
      <c r="D118" s="300"/>
      <c r="E118" s="300"/>
      <c r="F118" s="300"/>
      <c r="G118" s="300"/>
      <c r="H118" s="300"/>
      <c r="I118" s="300"/>
      <c r="J118" s="300"/>
      <c r="K118" s="300"/>
      <c r="L118" s="300"/>
      <c r="M118" s="300"/>
      <c r="N118" s="300"/>
      <c r="O118" s="300"/>
      <c r="P118" s="300"/>
      <c r="Q118" s="300"/>
      <c r="R118" s="301">
        <v>-13.977320159029848</v>
      </c>
      <c r="S118" s="301">
        <v>-12.662200405480192</v>
      </c>
      <c r="T118" s="301">
        <v>-12.878733102316783</v>
      </c>
      <c r="U118" s="301">
        <v>-13.589719466331482</v>
      </c>
      <c r="V118" s="301">
        <v>-14.483995196268921</v>
      </c>
      <c r="W118" s="301">
        <v>-14.360448644782256</v>
      </c>
      <c r="X118" s="301">
        <v>-13.686938997460633</v>
      </c>
      <c r="Y118" s="301">
        <v>-13.860347625259095</v>
      </c>
      <c r="Z118" s="301">
        <v>-12.923068908552551</v>
      </c>
      <c r="AA118" s="301">
        <v>-13.185629983036955</v>
      </c>
      <c r="AB118" s="301">
        <v>-13.732161220852966</v>
      </c>
      <c r="AC118" s="301">
        <v>-10.197078101511536</v>
      </c>
      <c r="AD118" s="301">
        <v>-11.631379877367399</v>
      </c>
      <c r="AE118" s="301">
        <v>-12.022029877356415</v>
      </c>
      <c r="AF118" s="301">
        <v>-13.275880528891754</v>
      </c>
      <c r="AG118" s="301">
        <v>-12.50284424345398</v>
      </c>
      <c r="AH118" s="301">
        <v>-14.091237787141571</v>
      </c>
      <c r="AI118" s="301">
        <v>-13.753327695639191</v>
      </c>
      <c r="AJ118" s="301">
        <v>-13.721962099361267</v>
      </c>
      <c r="AK118" s="301">
        <v>-11.50286661798874</v>
      </c>
      <c r="AL118" s="301">
        <v>-14.716836319638672</v>
      </c>
      <c r="AM118" s="301">
        <v>-11.922966434426728</v>
      </c>
      <c r="AN118" s="301">
        <v>-10.592244322056885</v>
      </c>
      <c r="AO118" s="301">
        <v>-12.046732135636748</v>
      </c>
      <c r="AP118" s="301">
        <v>-11.620154816638184</v>
      </c>
      <c r="AQ118" s="301">
        <v>-12.751229603897858</v>
      </c>
      <c r="AR118" s="301">
        <v>-10.409396667390595</v>
      </c>
    </row>
    <row r="119" spans="1:44">
      <c r="A119" s="299" t="s">
        <v>332</v>
      </c>
      <c r="B119" s="300"/>
      <c r="C119" s="300"/>
      <c r="D119" s="300"/>
      <c r="E119" s="300"/>
      <c r="F119" s="300"/>
      <c r="G119" s="300"/>
      <c r="H119" s="300"/>
      <c r="I119" s="300"/>
      <c r="J119" s="300"/>
      <c r="K119" s="300"/>
      <c r="L119" s="300"/>
      <c r="M119" s="300"/>
      <c r="N119" s="300"/>
      <c r="O119" s="300"/>
      <c r="P119" s="300"/>
      <c r="Q119" s="300"/>
      <c r="R119" s="301">
        <v>-13.793719540641181</v>
      </c>
      <c r="S119" s="301">
        <v>-20.351532998929994</v>
      </c>
      <c r="T119" s="301">
        <v>-17.794847597201869</v>
      </c>
      <c r="U119" s="301">
        <v>-19.8244570081566</v>
      </c>
      <c r="V119" s="301">
        <v>-24.78459686085332</v>
      </c>
      <c r="W119" s="301">
        <v>-36.480104939762725</v>
      </c>
      <c r="X119" s="301">
        <v>-47.71134256443726</v>
      </c>
      <c r="Y119" s="301">
        <v>-48.875837893711235</v>
      </c>
      <c r="Z119" s="301">
        <v>-46.544335365358663</v>
      </c>
      <c r="AA119" s="301">
        <v>-54.141547069945204</v>
      </c>
      <c r="AB119" s="301">
        <v>-61.70027077496993</v>
      </c>
      <c r="AC119" s="301">
        <v>-55.255897018250081</v>
      </c>
      <c r="AD119" s="301">
        <v>-57.645929273495213</v>
      </c>
      <c r="AE119" s="301">
        <v>-26.03894570512487</v>
      </c>
      <c r="AF119" s="301">
        <v>-32.002012337208704</v>
      </c>
      <c r="AG119" s="301">
        <v>-12.838235780153919</v>
      </c>
      <c r="AH119" s="301">
        <v>-14.896013126783163</v>
      </c>
      <c r="AI119" s="301">
        <v>-15.265347210515127</v>
      </c>
      <c r="AJ119" s="301">
        <v>-18.077630535017846</v>
      </c>
      <c r="AK119" s="301">
        <v>-25.399921765886827</v>
      </c>
      <c r="AL119" s="301">
        <v>-25.443401505195279</v>
      </c>
      <c r="AM119" s="301">
        <v>-24.350336182331802</v>
      </c>
      <c r="AN119" s="301">
        <v>-31.6629368550614</v>
      </c>
      <c r="AO119" s="301">
        <v>-39.574975161907766</v>
      </c>
      <c r="AP119" s="301">
        <v>-59.177736467048497</v>
      </c>
      <c r="AQ119" s="301">
        <v>-50.182058253826838</v>
      </c>
      <c r="AR119" s="301">
        <v>-58.151220966927397</v>
      </c>
    </row>
    <row r="120" spans="1:44">
      <c r="A120" s="302"/>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row>
    <row r="121" spans="1:44">
      <c r="A121" s="296" t="s">
        <v>334</v>
      </c>
      <c r="B121" s="281"/>
      <c r="C121" s="281"/>
      <c r="D121" s="281"/>
      <c r="E121" s="281"/>
      <c r="F121" s="281"/>
      <c r="G121" s="281"/>
      <c r="H121" s="281"/>
      <c r="I121" s="281"/>
      <c r="J121" s="281"/>
      <c r="K121" s="281"/>
      <c r="L121" s="281"/>
      <c r="M121" s="281"/>
      <c r="N121" s="281"/>
      <c r="O121" s="281"/>
      <c r="P121" s="281"/>
      <c r="Q121" s="281"/>
      <c r="R121" s="285">
        <v>405.06639298996305</v>
      </c>
      <c r="S121" s="285">
        <v>407.08143573834934</v>
      </c>
      <c r="T121" s="285">
        <v>416.13374972653207</v>
      </c>
      <c r="U121" s="285">
        <v>426.09994548974231</v>
      </c>
      <c r="V121" s="285">
        <v>446.88854275513506</v>
      </c>
      <c r="W121" s="285">
        <v>456.17329041770057</v>
      </c>
      <c r="X121" s="285">
        <v>459.5474165854265</v>
      </c>
      <c r="Y121" s="285">
        <v>464.58694896264001</v>
      </c>
      <c r="Z121" s="285">
        <v>465.16966506897347</v>
      </c>
      <c r="AA121" s="285">
        <v>479.37623643414406</v>
      </c>
      <c r="AB121" s="285">
        <v>504.76801994567859</v>
      </c>
      <c r="AC121" s="285">
        <v>513.62131822145057</v>
      </c>
      <c r="AD121" s="285">
        <v>537.54537349624957</v>
      </c>
      <c r="AE121" s="285">
        <v>536.47639244761513</v>
      </c>
      <c r="AF121" s="285">
        <v>547.10126746503113</v>
      </c>
      <c r="AG121" s="285">
        <v>537.15628517405185</v>
      </c>
      <c r="AH121" s="285">
        <v>540.44869166466424</v>
      </c>
      <c r="AI121" s="285">
        <v>544.11156480988348</v>
      </c>
      <c r="AJ121" s="285">
        <v>535.7533745052383</v>
      </c>
      <c r="AK121" s="285">
        <v>525.75003503965115</v>
      </c>
      <c r="AL121" s="285">
        <v>541.25072528839257</v>
      </c>
      <c r="AM121" s="285">
        <v>536.44279080614888</v>
      </c>
      <c r="AN121" s="285">
        <v>542.7429296145516</v>
      </c>
      <c r="AO121" s="285">
        <v>549.4716036969894</v>
      </c>
      <c r="AP121" s="285">
        <v>568.83340833465923</v>
      </c>
      <c r="AQ121" s="285">
        <v>571.67651936069603</v>
      </c>
      <c r="AR121" s="285">
        <v>577.59714927067239</v>
      </c>
    </row>
    <row r="122" spans="1:44">
      <c r="A122" s="272" t="s">
        <v>299</v>
      </c>
      <c r="B122" s="285"/>
      <c r="C122" s="285"/>
      <c r="D122" s="285"/>
      <c r="E122" s="285"/>
      <c r="F122" s="285"/>
      <c r="G122" s="285"/>
      <c r="H122" s="285"/>
      <c r="I122" s="285"/>
      <c r="J122" s="285"/>
      <c r="K122" s="285"/>
      <c r="L122" s="285"/>
      <c r="M122" s="285"/>
      <c r="N122" s="285"/>
      <c r="O122" s="285"/>
      <c r="P122" s="285"/>
      <c r="Q122" s="285"/>
      <c r="R122" s="285">
        <v>20.775876003028863</v>
      </c>
      <c r="S122" s="285">
        <v>19.183899403005022</v>
      </c>
      <c r="T122" s="285">
        <v>20.841294191455628</v>
      </c>
      <c r="U122" s="285">
        <v>21.162112857457402</v>
      </c>
      <c r="V122" s="285">
        <v>22.322629869441773</v>
      </c>
      <c r="W122" s="285">
        <v>23.36663304255724</v>
      </c>
      <c r="X122" s="285">
        <v>24.148668028606398</v>
      </c>
      <c r="Y122" s="285">
        <v>26.094247667606631</v>
      </c>
      <c r="Z122" s="285">
        <v>27.077322289074637</v>
      </c>
      <c r="AA122" s="285">
        <v>27.951457249168193</v>
      </c>
      <c r="AB122" s="285">
        <v>27.204484709371986</v>
      </c>
      <c r="AC122" s="285">
        <v>27.949431277928312</v>
      </c>
      <c r="AD122" s="285">
        <v>30.048540932323849</v>
      </c>
      <c r="AE122" s="285">
        <v>31.514103441911221</v>
      </c>
      <c r="AF122" s="285">
        <v>28.959192992108569</v>
      </c>
      <c r="AG122" s="285">
        <v>31.521220926301162</v>
      </c>
      <c r="AH122" s="285">
        <v>32.353329481553324</v>
      </c>
      <c r="AI122" s="285">
        <v>32.056973634301983</v>
      </c>
      <c r="AJ122" s="285">
        <v>31.39835089458418</v>
      </c>
      <c r="AK122" s="285">
        <v>28.942608222448722</v>
      </c>
      <c r="AL122" s="285">
        <v>29.028970471810489</v>
      </c>
      <c r="AM122" s="285">
        <v>31.037537289086067</v>
      </c>
      <c r="AN122" s="285">
        <v>33.709919941082504</v>
      </c>
      <c r="AO122" s="285">
        <v>32.783311501861363</v>
      </c>
      <c r="AP122" s="285">
        <v>35.286905962817585</v>
      </c>
      <c r="AQ122" s="285">
        <v>34.147567719311667</v>
      </c>
      <c r="AR122" s="285">
        <v>31.927696773426618</v>
      </c>
    </row>
    <row r="123" spans="1:44">
      <c r="A123" s="299" t="s">
        <v>150</v>
      </c>
      <c r="B123" s="300"/>
      <c r="C123" s="300"/>
      <c r="D123" s="300"/>
      <c r="E123" s="300"/>
      <c r="F123" s="300"/>
      <c r="G123" s="300"/>
      <c r="H123" s="300"/>
      <c r="I123" s="300"/>
      <c r="J123" s="300"/>
      <c r="K123" s="300"/>
      <c r="L123" s="300"/>
      <c r="M123" s="300"/>
      <c r="N123" s="300"/>
      <c r="O123" s="300"/>
      <c r="P123" s="300"/>
      <c r="Q123" s="300"/>
      <c r="R123" s="301">
        <v>0.39144867589584398</v>
      </c>
      <c r="S123" s="301">
        <v>0.38053641811491978</v>
      </c>
      <c r="T123" s="301">
        <v>0.35201751186785379</v>
      </c>
      <c r="U123" s="301">
        <v>0.37131574556071567</v>
      </c>
      <c r="V123" s="301">
        <v>0.71807599000864386</v>
      </c>
      <c r="W123" s="301">
        <v>0.99468483247839212</v>
      </c>
      <c r="X123" s="301">
        <v>1.0310403505418906</v>
      </c>
      <c r="Y123" s="301">
        <v>0.91246681425075482</v>
      </c>
      <c r="Z123" s="301">
        <v>0.75780270569868635</v>
      </c>
      <c r="AA123" s="301">
        <v>0.48775639999999998</v>
      </c>
      <c r="AB123" s="301">
        <v>0.58381038820000009</v>
      </c>
      <c r="AC123" s="301">
        <v>0.58675531400000003</v>
      </c>
      <c r="AD123" s="301">
        <v>0.62645469570000001</v>
      </c>
      <c r="AE123" s="301">
        <v>0.5543586398</v>
      </c>
      <c r="AF123" s="301">
        <v>0.53325638515076701</v>
      </c>
      <c r="AG123" s="301">
        <v>1.2231787920000001</v>
      </c>
      <c r="AH123" s="301">
        <v>1.9823826868243768</v>
      </c>
      <c r="AI123" s="301">
        <v>1.462409735816744</v>
      </c>
      <c r="AJ123" s="301">
        <v>1.7370653733104531</v>
      </c>
      <c r="AK123" s="301">
        <v>0.86189673033918601</v>
      </c>
      <c r="AL123" s="301">
        <v>1.9185226302908063</v>
      </c>
      <c r="AM123" s="301">
        <v>2.7693554566328444</v>
      </c>
      <c r="AN123" s="301">
        <v>3.6931919342152639</v>
      </c>
      <c r="AO123" s="301">
        <v>3.1871235890073732</v>
      </c>
      <c r="AP123" s="301">
        <v>1.7759850498337073</v>
      </c>
      <c r="AQ123" s="301">
        <v>2.1043400928935139</v>
      </c>
      <c r="AR123" s="301">
        <v>1.5164150023223519</v>
      </c>
    </row>
    <row r="124" spans="1:44">
      <c r="A124" s="299" t="s">
        <v>151</v>
      </c>
      <c r="B124" s="300"/>
      <c r="C124" s="300"/>
      <c r="D124" s="300"/>
      <c r="E124" s="300"/>
      <c r="F124" s="300"/>
      <c r="G124" s="300"/>
      <c r="H124" s="300"/>
      <c r="I124" s="300"/>
      <c r="J124" s="300"/>
      <c r="K124" s="300"/>
      <c r="L124" s="300"/>
      <c r="M124" s="300"/>
      <c r="N124" s="300"/>
      <c r="O124" s="300"/>
      <c r="P124" s="300"/>
      <c r="Q124" s="300"/>
      <c r="R124" s="301">
        <v>15.62050246420845</v>
      </c>
      <c r="S124" s="301">
        <v>13.939127677711934</v>
      </c>
      <c r="T124" s="301">
        <v>15.509827779390712</v>
      </c>
      <c r="U124" s="301">
        <v>15.701520362203578</v>
      </c>
      <c r="V124" s="301">
        <v>16.275426438754312</v>
      </c>
      <c r="W124" s="301">
        <v>16.794790783560384</v>
      </c>
      <c r="X124" s="301">
        <v>17.25666193234597</v>
      </c>
      <c r="Y124" s="301">
        <v>18.653138202888645</v>
      </c>
      <c r="Z124" s="301">
        <v>19.679967477492365</v>
      </c>
      <c r="AA124" s="301">
        <v>20.578360233711255</v>
      </c>
      <c r="AB124" s="301">
        <v>19.512614562811763</v>
      </c>
      <c r="AC124" s="301">
        <v>19.760811779204282</v>
      </c>
      <c r="AD124" s="301">
        <v>21.791440512565881</v>
      </c>
      <c r="AE124" s="301">
        <v>23.18047261110236</v>
      </c>
      <c r="AF124" s="301">
        <v>20.853397048619954</v>
      </c>
      <c r="AG124" s="301">
        <v>22.362516004987789</v>
      </c>
      <c r="AH124" s="301">
        <v>21.903308199817541</v>
      </c>
      <c r="AI124" s="301">
        <v>21.619683159088879</v>
      </c>
      <c r="AJ124" s="301">
        <v>20.083875733353871</v>
      </c>
      <c r="AK124" s="301">
        <v>18.191843766959018</v>
      </c>
      <c r="AL124" s="301">
        <v>17.097596754025872</v>
      </c>
      <c r="AM124" s="301">
        <v>18.348717225944192</v>
      </c>
      <c r="AN124" s="301">
        <v>19.44167171005666</v>
      </c>
      <c r="AO124" s="301">
        <v>18.868801564056405</v>
      </c>
      <c r="AP124" s="301">
        <v>21.538783497464095</v>
      </c>
      <c r="AQ124" s="301">
        <v>19.66325073070977</v>
      </c>
      <c r="AR124" s="301">
        <v>18.971679014380854</v>
      </c>
    </row>
    <row r="125" spans="1:44">
      <c r="A125" s="299" t="s">
        <v>332</v>
      </c>
      <c r="B125" s="300"/>
      <c r="C125" s="300"/>
      <c r="D125" s="300"/>
      <c r="E125" s="300"/>
      <c r="F125" s="300"/>
      <c r="G125" s="300"/>
      <c r="H125" s="300"/>
      <c r="I125" s="300"/>
      <c r="J125" s="300"/>
      <c r="K125" s="300"/>
      <c r="L125" s="300"/>
      <c r="M125" s="300"/>
      <c r="N125" s="300"/>
      <c r="O125" s="300"/>
      <c r="P125" s="300"/>
      <c r="Q125" s="300"/>
      <c r="R125" s="301">
        <v>1.9979607797652672</v>
      </c>
      <c r="S125" s="301">
        <v>2.0094510564389374</v>
      </c>
      <c r="T125" s="301">
        <v>1.9612631113764354</v>
      </c>
      <c r="U125" s="301">
        <v>1.9608787209312282</v>
      </c>
      <c r="V125" s="301">
        <v>1.9626980303276453</v>
      </c>
      <c r="W125" s="301">
        <v>2.0414382000044329</v>
      </c>
      <c r="X125" s="301">
        <v>2.0138840309032484</v>
      </c>
      <c r="Y125" s="301">
        <v>2.1224143735017904</v>
      </c>
      <c r="Z125" s="301">
        <v>2.0303521376992948</v>
      </c>
      <c r="AA125" s="301">
        <v>1.9746511753671601</v>
      </c>
      <c r="AB125" s="301">
        <v>2.0955044806186982</v>
      </c>
      <c r="AC125" s="301">
        <v>2.1193501084037241</v>
      </c>
      <c r="AD125" s="301">
        <v>2.0393445586286743</v>
      </c>
      <c r="AE125" s="301">
        <v>2.0644909568107304</v>
      </c>
      <c r="AF125" s="301">
        <v>1.9621104610503359</v>
      </c>
      <c r="AG125" s="301">
        <v>2.0563416267862791</v>
      </c>
      <c r="AH125" s="301">
        <v>1.8844700000000003</v>
      </c>
      <c r="AI125" s="301">
        <v>1.8084100000000001</v>
      </c>
      <c r="AJ125" s="301">
        <v>1.7308300000000001</v>
      </c>
      <c r="AK125" s="301">
        <v>1.7235000000000003</v>
      </c>
      <c r="AL125" s="301">
        <v>1.4707610397256028</v>
      </c>
      <c r="AM125" s="301">
        <v>1.6727324668334671</v>
      </c>
      <c r="AN125" s="301">
        <v>1.5624138256800002</v>
      </c>
      <c r="AO125" s="301">
        <v>1.5471751030000003</v>
      </c>
      <c r="AP125" s="301">
        <v>1.6317636539999998</v>
      </c>
      <c r="AQ125" s="301">
        <v>1.647070641</v>
      </c>
      <c r="AR125" s="301">
        <v>1.6058704309999998</v>
      </c>
    </row>
    <row r="126" spans="1:44">
      <c r="A126" s="299" t="s">
        <v>165</v>
      </c>
      <c r="B126" s="300"/>
      <c r="C126" s="300"/>
      <c r="D126" s="300"/>
      <c r="E126" s="300"/>
      <c r="F126" s="300"/>
      <c r="G126" s="300"/>
      <c r="H126" s="300"/>
      <c r="I126" s="300"/>
      <c r="J126" s="300"/>
      <c r="K126" s="300"/>
      <c r="L126" s="300"/>
      <c r="M126" s="300"/>
      <c r="N126" s="300"/>
      <c r="O126" s="300"/>
      <c r="P126" s="300"/>
      <c r="Q126" s="300"/>
      <c r="R126" s="301">
        <v>0</v>
      </c>
      <c r="S126" s="301">
        <v>0</v>
      </c>
      <c r="T126" s="301">
        <v>0</v>
      </c>
      <c r="U126" s="301">
        <v>0</v>
      </c>
      <c r="V126" s="301">
        <v>0</v>
      </c>
      <c r="W126" s="301">
        <v>0</v>
      </c>
      <c r="X126" s="301">
        <v>0</v>
      </c>
      <c r="Y126" s="301">
        <v>0</v>
      </c>
      <c r="Z126" s="301">
        <v>0</v>
      </c>
      <c r="AA126" s="301">
        <v>0</v>
      </c>
      <c r="AB126" s="301">
        <v>0</v>
      </c>
      <c r="AC126" s="301">
        <v>0</v>
      </c>
      <c r="AD126" s="301">
        <v>0</v>
      </c>
      <c r="AE126" s="301">
        <v>0</v>
      </c>
      <c r="AF126" s="301">
        <v>0</v>
      </c>
      <c r="AG126" s="301">
        <v>0</v>
      </c>
      <c r="AH126" s="301">
        <v>0</v>
      </c>
      <c r="AI126" s="301">
        <v>0</v>
      </c>
      <c r="AJ126" s="301">
        <v>0</v>
      </c>
      <c r="AK126" s="301">
        <v>0</v>
      </c>
      <c r="AL126" s="301">
        <v>0</v>
      </c>
      <c r="AM126" s="301">
        <v>0</v>
      </c>
      <c r="AN126" s="301">
        <v>0</v>
      </c>
      <c r="AO126" s="301">
        <v>0</v>
      </c>
      <c r="AP126" s="301">
        <v>0</v>
      </c>
      <c r="AQ126" s="301">
        <v>0</v>
      </c>
      <c r="AR126" s="301">
        <v>0</v>
      </c>
    </row>
    <row r="127" spans="1:44">
      <c r="A127" s="299" t="s">
        <v>166</v>
      </c>
      <c r="B127" s="300"/>
      <c r="C127" s="300"/>
      <c r="D127" s="300"/>
      <c r="E127" s="300"/>
      <c r="F127" s="300"/>
      <c r="G127" s="300"/>
      <c r="H127" s="300"/>
      <c r="I127" s="300"/>
      <c r="J127" s="300"/>
      <c r="K127" s="300"/>
      <c r="L127" s="300"/>
      <c r="M127" s="300"/>
      <c r="N127" s="300"/>
      <c r="O127" s="300"/>
      <c r="P127" s="300"/>
      <c r="Q127" s="300"/>
      <c r="R127" s="301">
        <v>0.311612</v>
      </c>
      <c r="S127" s="301">
        <v>0.31512800000000002</v>
      </c>
      <c r="T127" s="301">
        <v>0.31864399999999998</v>
      </c>
      <c r="U127" s="301">
        <v>0.32215999999999995</v>
      </c>
      <c r="V127" s="301">
        <v>0.32567600000000002</v>
      </c>
      <c r="W127" s="301">
        <v>0.32919199999999998</v>
      </c>
      <c r="X127" s="301">
        <v>0.332708</v>
      </c>
      <c r="Y127" s="301">
        <v>0.33822400000000002</v>
      </c>
      <c r="Z127" s="301">
        <v>0.34173999999999999</v>
      </c>
      <c r="AA127" s="301">
        <v>0.34525600000000001</v>
      </c>
      <c r="AB127" s="301">
        <v>0.34877200000000003</v>
      </c>
      <c r="AC127" s="301">
        <v>0.367288</v>
      </c>
      <c r="AD127" s="301">
        <v>0.39780399999999999</v>
      </c>
      <c r="AE127" s="301">
        <v>0.54131999999999991</v>
      </c>
      <c r="AF127" s="301">
        <v>0.54483599999999999</v>
      </c>
      <c r="AG127" s="301">
        <v>0.54835199999999995</v>
      </c>
      <c r="AH127" s="301">
        <v>0.55186799999999991</v>
      </c>
      <c r="AI127" s="301">
        <v>0.55538399999999999</v>
      </c>
      <c r="AJ127" s="301">
        <v>0.73250000000000004</v>
      </c>
      <c r="AK127" s="301">
        <v>0.88214787840000009</v>
      </c>
      <c r="AL127" s="301">
        <v>0.86623164523441665</v>
      </c>
      <c r="AM127" s="301">
        <v>0.7383184300099126</v>
      </c>
      <c r="AN127" s="301">
        <v>0.71934320290257248</v>
      </c>
      <c r="AO127" s="301">
        <v>0.65539907234983519</v>
      </c>
      <c r="AP127" s="301">
        <v>0.73178960232758583</v>
      </c>
      <c r="AQ127" s="301">
        <v>0.73139267555936893</v>
      </c>
      <c r="AR127" s="301">
        <v>0.59877287825369963</v>
      </c>
    </row>
    <row r="128" spans="1:44">
      <c r="A128" s="299" t="s">
        <v>333</v>
      </c>
      <c r="B128" s="300"/>
      <c r="C128" s="300"/>
      <c r="D128" s="300"/>
      <c r="E128" s="300"/>
      <c r="F128" s="300"/>
      <c r="G128" s="300"/>
      <c r="H128" s="300"/>
      <c r="I128" s="300"/>
      <c r="J128" s="300"/>
      <c r="K128" s="300"/>
      <c r="L128" s="300"/>
      <c r="M128" s="300"/>
      <c r="N128" s="300"/>
      <c r="O128" s="300"/>
      <c r="P128" s="300"/>
      <c r="Q128" s="300"/>
      <c r="R128" s="301">
        <v>0</v>
      </c>
      <c r="S128" s="301">
        <v>0</v>
      </c>
      <c r="T128" s="301">
        <v>0</v>
      </c>
      <c r="U128" s="301">
        <v>0</v>
      </c>
      <c r="V128" s="301">
        <v>0</v>
      </c>
      <c r="W128" s="301">
        <v>0</v>
      </c>
      <c r="X128" s="301">
        <v>0</v>
      </c>
      <c r="Y128" s="301">
        <v>0</v>
      </c>
      <c r="Z128" s="301">
        <v>0</v>
      </c>
      <c r="AA128" s="301">
        <v>0</v>
      </c>
      <c r="AB128" s="301">
        <v>0</v>
      </c>
      <c r="AC128" s="301">
        <v>0</v>
      </c>
      <c r="AD128" s="301">
        <v>0</v>
      </c>
      <c r="AE128" s="301">
        <v>0</v>
      </c>
      <c r="AF128" s="301">
        <v>0</v>
      </c>
      <c r="AG128" s="301">
        <v>0</v>
      </c>
      <c r="AH128" s="301">
        <v>0</v>
      </c>
      <c r="AI128" s="301">
        <v>0</v>
      </c>
      <c r="AJ128" s="301">
        <v>0</v>
      </c>
      <c r="AK128" s="301">
        <v>0</v>
      </c>
      <c r="AL128" s="301">
        <v>0</v>
      </c>
      <c r="AM128" s="301">
        <v>0</v>
      </c>
      <c r="AN128" s="301">
        <v>0</v>
      </c>
      <c r="AO128" s="301">
        <v>0</v>
      </c>
      <c r="AP128" s="301">
        <v>0</v>
      </c>
      <c r="AQ128" s="301">
        <v>0</v>
      </c>
      <c r="AR128" s="301">
        <v>0</v>
      </c>
    </row>
    <row r="129" spans="1:44" ht="15">
      <c r="A129" s="299" t="s">
        <v>338</v>
      </c>
      <c r="B129" s="300"/>
      <c r="C129" s="300"/>
      <c r="D129" s="300"/>
      <c r="E129" s="300"/>
      <c r="F129" s="300"/>
      <c r="G129" s="300"/>
      <c r="H129" s="300"/>
      <c r="I129" s="300"/>
      <c r="J129" s="300"/>
      <c r="K129" s="300"/>
      <c r="L129" s="300"/>
      <c r="M129" s="300"/>
      <c r="N129" s="300"/>
      <c r="O129" s="300"/>
      <c r="P129" s="300"/>
      <c r="Q129" s="300"/>
      <c r="R129" s="301">
        <v>2.4543520831593004</v>
      </c>
      <c r="S129" s="301">
        <v>2.5396562507392293</v>
      </c>
      <c r="T129" s="301">
        <v>2.6995417888206292</v>
      </c>
      <c r="U129" s="301">
        <v>2.8062380287618836</v>
      </c>
      <c r="V129" s="301">
        <v>3.0407534103511722</v>
      </c>
      <c r="W129" s="301">
        <v>3.2065272265140332</v>
      </c>
      <c r="X129" s="301">
        <v>3.5143737148152883</v>
      </c>
      <c r="Y129" s="301">
        <v>4.0680042769654392</v>
      </c>
      <c r="Z129" s="301">
        <v>4.2674599681842853</v>
      </c>
      <c r="AA129" s="301">
        <v>4.5654334400897802</v>
      </c>
      <c r="AB129" s="301">
        <v>4.6637832777415253</v>
      </c>
      <c r="AC129" s="301">
        <v>5.1152260763203072</v>
      </c>
      <c r="AD129" s="301">
        <v>5.1934971654292923</v>
      </c>
      <c r="AE129" s="301">
        <v>5.1734612341981325</v>
      </c>
      <c r="AF129" s="301">
        <v>5.0655930972875129</v>
      </c>
      <c r="AG129" s="301">
        <v>5.3308325025270928</v>
      </c>
      <c r="AH129" s="301">
        <v>6.0313005949114071</v>
      </c>
      <c r="AI129" s="301">
        <v>6.6110867393963622</v>
      </c>
      <c r="AJ129" s="301">
        <v>7.1140797879198514</v>
      </c>
      <c r="AK129" s="301">
        <v>7.2832198467505149</v>
      </c>
      <c r="AL129" s="301">
        <v>7.6758584025337919</v>
      </c>
      <c r="AM129" s="301">
        <v>7.5084137096656516</v>
      </c>
      <c r="AN129" s="301">
        <v>8.2932992682280045</v>
      </c>
      <c r="AO129" s="301">
        <v>8.5248121734477511</v>
      </c>
      <c r="AP129" s="301">
        <v>9.6085841591921977</v>
      </c>
      <c r="AQ129" s="301">
        <v>10.001513579149012</v>
      </c>
      <c r="AR129" s="301">
        <v>9.2349594474697128</v>
      </c>
    </row>
    <row r="130" spans="1:44" ht="15">
      <c r="A130" s="272" t="s">
        <v>339</v>
      </c>
      <c r="B130" s="285"/>
      <c r="C130" s="285"/>
      <c r="D130" s="285"/>
      <c r="E130" s="285"/>
      <c r="F130" s="285"/>
      <c r="G130" s="285"/>
      <c r="H130" s="285"/>
      <c r="I130" s="285"/>
      <c r="J130" s="285"/>
      <c r="K130" s="285"/>
      <c r="L130" s="285"/>
      <c r="M130" s="285"/>
      <c r="N130" s="285"/>
      <c r="O130" s="285"/>
      <c r="P130" s="285"/>
      <c r="Q130" s="285"/>
      <c r="R130" s="285">
        <v>165.60962344409333</v>
      </c>
      <c r="S130" s="285">
        <v>169.41732194563872</v>
      </c>
      <c r="T130" s="285">
        <v>171.04465084893548</v>
      </c>
      <c r="U130" s="285">
        <v>178.34953937626628</v>
      </c>
      <c r="V130" s="285">
        <v>183.30707228114642</v>
      </c>
      <c r="W130" s="285">
        <v>181.08610375365959</v>
      </c>
      <c r="X130" s="285">
        <v>182.22489386895504</v>
      </c>
      <c r="Y130" s="285">
        <v>180.68801608254302</v>
      </c>
      <c r="Z130" s="285">
        <v>175.87103211836643</v>
      </c>
      <c r="AA130" s="285">
        <v>183.00306623421346</v>
      </c>
      <c r="AB130" s="285">
        <v>197.94025700822979</v>
      </c>
      <c r="AC130" s="285">
        <v>202.16543521367893</v>
      </c>
      <c r="AD130" s="285">
        <v>215.87930993175411</v>
      </c>
      <c r="AE130" s="285">
        <v>201.09786197675908</v>
      </c>
      <c r="AF130" s="285">
        <v>204.64391570873829</v>
      </c>
      <c r="AG130" s="285">
        <v>191.71670418609111</v>
      </c>
      <c r="AH130" s="285">
        <v>189.05825006115828</v>
      </c>
      <c r="AI130" s="285">
        <v>192.59841492169926</v>
      </c>
      <c r="AJ130" s="285">
        <v>185.97556259343474</v>
      </c>
      <c r="AK130" s="285">
        <v>179.9221824495753</v>
      </c>
      <c r="AL130" s="285">
        <v>193.82548636190171</v>
      </c>
      <c r="AM130" s="285">
        <v>188.69550277207526</v>
      </c>
      <c r="AN130" s="285">
        <v>192.65450490959262</v>
      </c>
      <c r="AO130" s="285">
        <v>198.19093338320124</v>
      </c>
      <c r="AP130" s="285">
        <v>213.02436431698828</v>
      </c>
      <c r="AQ130" s="285">
        <v>206.49250906768827</v>
      </c>
      <c r="AR130" s="285">
        <v>212.03047423991498</v>
      </c>
    </row>
    <row r="131" spans="1:44">
      <c r="A131" s="299" t="s">
        <v>150</v>
      </c>
      <c r="B131" s="300"/>
      <c r="C131" s="300"/>
      <c r="D131" s="300"/>
      <c r="E131" s="300"/>
      <c r="F131" s="300"/>
      <c r="G131" s="300"/>
      <c r="H131" s="300"/>
      <c r="I131" s="300"/>
      <c r="J131" s="300"/>
      <c r="K131" s="300"/>
      <c r="L131" s="300"/>
      <c r="M131" s="300"/>
      <c r="N131" s="300"/>
      <c r="O131" s="300"/>
      <c r="P131" s="300"/>
      <c r="Q131" s="300"/>
      <c r="R131" s="301">
        <v>23.402376296243165</v>
      </c>
      <c r="S131" s="301">
        <v>24.202861890378237</v>
      </c>
      <c r="T131" s="301">
        <v>22.095056524604143</v>
      </c>
      <c r="U131" s="301">
        <v>26.144020195802334</v>
      </c>
      <c r="V131" s="301">
        <v>24.738653678206184</v>
      </c>
      <c r="W131" s="301">
        <v>22.154615700390366</v>
      </c>
      <c r="X131" s="301">
        <v>21.220525654002564</v>
      </c>
      <c r="Y131" s="301">
        <v>20.387894597382314</v>
      </c>
      <c r="Z131" s="301">
        <v>19.313373348078962</v>
      </c>
      <c r="AA131" s="301">
        <v>17.310621385681173</v>
      </c>
      <c r="AB131" s="301">
        <v>17.569469431675476</v>
      </c>
      <c r="AC131" s="301">
        <v>22.728788474189997</v>
      </c>
      <c r="AD131" s="301">
        <v>23.327989721918403</v>
      </c>
      <c r="AE131" s="301">
        <v>28.422470357249601</v>
      </c>
      <c r="AF131" s="301">
        <v>21.371601795989463</v>
      </c>
      <c r="AG131" s="301">
        <v>19.584939407237201</v>
      </c>
      <c r="AH131" s="301">
        <v>20.46939256443002</v>
      </c>
      <c r="AI131" s="301">
        <v>23.352482572971461</v>
      </c>
      <c r="AJ131" s="301">
        <v>24.357960602853705</v>
      </c>
      <c r="AK131" s="301">
        <v>19.764859790016967</v>
      </c>
      <c r="AL131" s="301">
        <v>21.400924131643759</v>
      </c>
      <c r="AM131" s="301">
        <v>19.195695727693135</v>
      </c>
      <c r="AN131" s="301">
        <v>19.050700007020808</v>
      </c>
      <c r="AO131" s="277">
        <v>21.946164853326863</v>
      </c>
      <c r="AP131" s="277">
        <v>23.54613529476503</v>
      </c>
      <c r="AQ131" s="277">
        <v>22.583805020115861</v>
      </c>
      <c r="AR131" s="277">
        <v>23.585349851882164</v>
      </c>
    </row>
    <row r="132" spans="1:44">
      <c r="A132" s="299" t="s">
        <v>151</v>
      </c>
      <c r="B132" s="300"/>
      <c r="C132" s="300"/>
      <c r="D132" s="300"/>
      <c r="E132" s="300"/>
      <c r="F132" s="300"/>
      <c r="G132" s="300"/>
      <c r="H132" s="300"/>
      <c r="I132" s="300"/>
      <c r="J132" s="300"/>
      <c r="K132" s="300"/>
      <c r="L132" s="300"/>
      <c r="M132" s="300"/>
      <c r="N132" s="300"/>
      <c r="O132" s="300"/>
      <c r="P132" s="300"/>
      <c r="Q132" s="300"/>
      <c r="R132" s="301">
        <v>12.066758561424361</v>
      </c>
      <c r="S132" s="301">
        <v>11.725944179842781</v>
      </c>
      <c r="T132" s="301">
        <v>15.365492502710209</v>
      </c>
      <c r="U132" s="301">
        <v>11.83052509613513</v>
      </c>
      <c r="V132" s="301">
        <v>12.635839181845201</v>
      </c>
      <c r="W132" s="301">
        <v>13.152996694597569</v>
      </c>
      <c r="X132" s="301">
        <v>13.833878509576007</v>
      </c>
      <c r="Y132" s="301">
        <v>13.362135802391165</v>
      </c>
      <c r="Z132" s="301">
        <v>11.990687343306503</v>
      </c>
      <c r="AA132" s="301">
        <v>10.792053299939083</v>
      </c>
      <c r="AB132" s="301">
        <v>13.849250876560751</v>
      </c>
      <c r="AC132" s="301">
        <v>14.089014348763829</v>
      </c>
      <c r="AD132" s="301">
        <v>15.032311791266464</v>
      </c>
      <c r="AE132" s="301">
        <v>15.548188373489046</v>
      </c>
      <c r="AF132" s="301">
        <v>17.85892049732027</v>
      </c>
      <c r="AG132" s="301">
        <v>18.657943325005338</v>
      </c>
      <c r="AH132" s="301">
        <v>19.073202136559676</v>
      </c>
      <c r="AI132" s="301">
        <v>20.715277034617568</v>
      </c>
      <c r="AJ132" s="301">
        <v>20.151671136226987</v>
      </c>
      <c r="AK132" s="301">
        <v>17.676050668138224</v>
      </c>
      <c r="AL132" s="301">
        <v>15.132990069691941</v>
      </c>
      <c r="AM132" s="301">
        <v>14.599369746174219</v>
      </c>
      <c r="AN132" s="301">
        <v>16.040868029398879</v>
      </c>
      <c r="AO132" s="301">
        <v>18.331777163441572</v>
      </c>
      <c r="AP132" s="301">
        <v>18.6799733322548</v>
      </c>
      <c r="AQ132" s="301">
        <v>18.540693249503285</v>
      </c>
      <c r="AR132" s="301">
        <v>19.933499922120294</v>
      </c>
    </row>
    <row r="133" spans="1:44">
      <c r="A133" s="299" t="s">
        <v>332</v>
      </c>
      <c r="B133" s="300"/>
      <c r="C133" s="300"/>
      <c r="D133" s="300"/>
      <c r="E133" s="300"/>
      <c r="F133" s="300"/>
      <c r="G133" s="300"/>
      <c r="H133" s="300"/>
      <c r="I133" s="300"/>
      <c r="J133" s="300"/>
      <c r="K133" s="300"/>
      <c r="L133" s="300"/>
      <c r="M133" s="300"/>
      <c r="N133" s="300"/>
      <c r="O133" s="300"/>
      <c r="P133" s="300"/>
      <c r="Q133" s="300"/>
      <c r="R133" s="301">
        <v>55.310137550570438</v>
      </c>
      <c r="S133" s="301">
        <v>57.24072826209499</v>
      </c>
      <c r="T133" s="301">
        <v>58.515677789705435</v>
      </c>
      <c r="U133" s="301">
        <v>59.44798634201986</v>
      </c>
      <c r="V133" s="301">
        <v>61.667239825739138</v>
      </c>
      <c r="W133" s="301">
        <v>59.758329780531035</v>
      </c>
      <c r="X133" s="301">
        <v>61.780732939450587</v>
      </c>
      <c r="Y133" s="301">
        <v>57.653317196755218</v>
      </c>
      <c r="Z133" s="301">
        <v>54.256427961054939</v>
      </c>
      <c r="AA133" s="301">
        <v>57.366355686907482</v>
      </c>
      <c r="AB133" s="301">
        <v>62.996561367445558</v>
      </c>
      <c r="AC133" s="301">
        <v>60.459049987924359</v>
      </c>
      <c r="AD133" s="301">
        <v>64.355171284275045</v>
      </c>
      <c r="AE133" s="301">
        <v>45.008788464089655</v>
      </c>
      <c r="AF133" s="301">
        <v>45.931117372686352</v>
      </c>
      <c r="AG133" s="301">
        <v>34.089375482066757</v>
      </c>
      <c r="AH133" s="301">
        <v>32.972454387216835</v>
      </c>
      <c r="AI133" s="301">
        <v>34.714161801896267</v>
      </c>
      <c r="AJ133" s="301">
        <v>34.575823325789344</v>
      </c>
      <c r="AK133" s="301">
        <v>41.271290978913171</v>
      </c>
      <c r="AL133" s="301">
        <v>45.946436915057184</v>
      </c>
      <c r="AM133" s="301">
        <v>44.966201382523344</v>
      </c>
      <c r="AN133" s="301">
        <v>50.732472370034664</v>
      </c>
      <c r="AO133" s="301">
        <v>55.640130464831714</v>
      </c>
      <c r="AP133" s="301">
        <v>68.155752943088231</v>
      </c>
      <c r="AQ133" s="301">
        <v>61.579514200918624</v>
      </c>
      <c r="AR133" s="301">
        <v>65.735755052737915</v>
      </c>
    </row>
    <row r="134" spans="1:44">
      <c r="A134" s="299" t="s">
        <v>165</v>
      </c>
      <c r="B134" s="300"/>
      <c r="C134" s="300"/>
      <c r="D134" s="300"/>
      <c r="E134" s="300"/>
      <c r="F134" s="300"/>
      <c r="G134" s="300"/>
      <c r="H134" s="300"/>
      <c r="I134" s="300"/>
      <c r="J134" s="300"/>
      <c r="K134" s="300"/>
      <c r="L134" s="300"/>
      <c r="M134" s="300"/>
      <c r="N134" s="300"/>
      <c r="O134" s="300"/>
      <c r="P134" s="300"/>
      <c r="Q134" s="300"/>
      <c r="R134" s="301">
        <v>0</v>
      </c>
      <c r="S134" s="301">
        <v>0</v>
      </c>
      <c r="T134" s="301">
        <v>0</v>
      </c>
      <c r="U134" s="301">
        <v>0</v>
      </c>
      <c r="V134" s="301">
        <v>0</v>
      </c>
      <c r="W134" s="301">
        <v>0</v>
      </c>
      <c r="X134" s="301">
        <v>0</v>
      </c>
      <c r="Y134" s="301">
        <v>0</v>
      </c>
      <c r="Z134" s="301">
        <v>0</v>
      </c>
      <c r="AA134" s="301">
        <v>0</v>
      </c>
      <c r="AB134" s="301">
        <v>0</v>
      </c>
      <c r="AC134" s="301">
        <v>0</v>
      </c>
      <c r="AD134" s="301">
        <v>0</v>
      </c>
      <c r="AE134" s="301">
        <v>0</v>
      </c>
      <c r="AF134" s="301">
        <v>0</v>
      </c>
      <c r="AG134" s="301">
        <v>0</v>
      </c>
      <c r="AH134" s="301">
        <v>0</v>
      </c>
      <c r="AI134" s="301">
        <v>0</v>
      </c>
      <c r="AJ134" s="301">
        <v>0</v>
      </c>
      <c r="AK134" s="301">
        <v>0</v>
      </c>
      <c r="AL134" s="301">
        <v>0</v>
      </c>
      <c r="AM134" s="301">
        <v>0</v>
      </c>
      <c r="AN134" s="301">
        <v>0</v>
      </c>
      <c r="AO134" s="301">
        <v>0</v>
      </c>
      <c r="AP134" s="301">
        <v>0</v>
      </c>
      <c r="AQ134" s="301">
        <v>0</v>
      </c>
      <c r="AR134" s="301">
        <v>0</v>
      </c>
    </row>
    <row r="135" spans="1:44">
      <c r="A135" s="299" t="s">
        <v>166</v>
      </c>
      <c r="B135" s="300"/>
      <c r="C135" s="300"/>
      <c r="D135" s="300"/>
      <c r="E135" s="300"/>
      <c r="F135" s="300"/>
      <c r="G135" s="300"/>
      <c r="H135" s="300"/>
      <c r="I135" s="300"/>
      <c r="J135" s="300"/>
      <c r="K135" s="300"/>
      <c r="L135" s="300"/>
      <c r="M135" s="300"/>
      <c r="N135" s="300"/>
      <c r="O135" s="300"/>
      <c r="P135" s="300"/>
      <c r="Q135" s="300"/>
      <c r="R135" s="301">
        <v>4.6315407450474213</v>
      </c>
      <c r="S135" s="301">
        <v>4.6335286416958228</v>
      </c>
      <c r="T135" s="301">
        <v>4.7422151995811355</v>
      </c>
      <c r="U135" s="301">
        <v>4.957742411321103</v>
      </c>
      <c r="V135" s="301">
        <v>5.088024288165732</v>
      </c>
      <c r="W135" s="301">
        <v>5.0474747129371123</v>
      </c>
      <c r="X135" s="301">
        <v>5.0282648699558745</v>
      </c>
      <c r="Y135" s="301">
        <v>5.0518102208655318</v>
      </c>
      <c r="Z135" s="301">
        <v>5.4190978062109991</v>
      </c>
      <c r="AA135" s="301">
        <v>5.5628747305827932</v>
      </c>
      <c r="AB135" s="301">
        <v>5.7123443779910259</v>
      </c>
      <c r="AC135" s="301">
        <v>5.7329365567083004</v>
      </c>
      <c r="AD135" s="301">
        <v>5.5973699508182859</v>
      </c>
      <c r="AE135" s="301">
        <v>5.5768657533837382</v>
      </c>
      <c r="AF135" s="301">
        <v>5.8498270351900814</v>
      </c>
      <c r="AG135" s="301">
        <v>5.949297070818286</v>
      </c>
      <c r="AH135" s="301">
        <v>5.6350512635146437</v>
      </c>
      <c r="AI135" s="301">
        <v>5.7998995303419036</v>
      </c>
      <c r="AJ135" s="301">
        <v>5.7891719243209856</v>
      </c>
      <c r="AK135" s="301">
        <v>6.0158831560000001</v>
      </c>
      <c r="AL135" s="301">
        <v>5.7468865979999997</v>
      </c>
      <c r="AM135" s="301">
        <v>5.1231438978999995</v>
      </c>
      <c r="AN135" s="301">
        <v>5.0441564164999999</v>
      </c>
      <c r="AO135" s="301">
        <v>4.2068281215999992</v>
      </c>
      <c r="AP135" s="301">
        <v>4.7103333415000002</v>
      </c>
      <c r="AQ135" s="301">
        <v>4.8440483670333334</v>
      </c>
      <c r="AR135" s="301">
        <v>4.5063728541333328</v>
      </c>
    </row>
    <row r="136" spans="1:44">
      <c r="A136" s="299" t="s">
        <v>333</v>
      </c>
      <c r="B136" s="300"/>
      <c r="C136" s="300"/>
      <c r="D136" s="300"/>
      <c r="E136" s="300"/>
      <c r="F136" s="300"/>
      <c r="G136" s="300"/>
      <c r="H136" s="300"/>
      <c r="I136" s="300"/>
      <c r="J136" s="300"/>
      <c r="K136" s="300"/>
      <c r="L136" s="300"/>
      <c r="M136" s="300"/>
      <c r="N136" s="300"/>
      <c r="O136" s="300"/>
      <c r="P136" s="300"/>
      <c r="Q136" s="300"/>
      <c r="R136" s="301">
        <v>25.123107589014896</v>
      </c>
      <c r="S136" s="301">
        <v>25.822905029170627</v>
      </c>
      <c r="T136" s="301">
        <v>25.795880370690078</v>
      </c>
      <c r="U136" s="301">
        <v>27.951252922519156</v>
      </c>
      <c r="V136" s="301">
        <v>30.008660031778799</v>
      </c>
      <c r="W136" s="301">
        <v>31.23595624923885</v>
      </c>
      <c r="X136" s="301">
        <v>29.898693349764617</v>
      </c>
      <c r="Y136" s="301">
        <v>32.007745835301733</v>
      </c>
      <c r="Z136" s="301">
        <v>33.310169980211434</v>
      </c>
      <c r="AA136" s="301">
        <v>39.115189756092569</v>
      </c>
      <c r="AB136" s="301">
        <v>43.261758560846239</v>
      </c>
      <c r="AC136" s="301">
        <v>44.086471160275764</v>
      </c>
      <c r="AD136" s="301">
        <v>50.101326572897378</v>
      </c>
      <c r="AE136" s="301">
        <v>50.790774307161854</v>
      </c>
      <c r="AF136" s="301">
        <v>54.73877406954562</v>
      </c>
      <c r="AG136" s="301">
        <v>54.018358810429334</v>
      </c>
      <c r="AH136" s="301">
        <v>53.140655243297182</v>
      </c>
      <c r="AI136" s="301">
        <v>50.114354367272178</v>
      </c>
      <c r="AJ136" s="301">
        <v>45.63502017784031</v>
      </c>
      <c r="AK136" s="301">
        <v>40.808172446886147</v>
      </c>
      <c r="AL136" s="301">
        <v>47.397613271104717</v>
      </c>
      <c r="AM136" s="301">
        <v>48.137982660214078</v>
      </c>
      <c r="AN136" s="301">
        <v>47.911219684297308</v>
      </c>
      <c r="AO136" s="301">
        <v>44.983798471916415</v>
      </c>
      <c r="AP136" s="301">
        <v>45.333893397156018</v>
      </c>
      <c r="AQ136" s="301">
        <v>45.993401728676986</v>
      </c>
      <c r="AR136" s="301">
        <v>45.549978529201539</v>
      </c>
    </row>
    <row r="137" spans="1:44" ht="15">
      <c r="A137" s="299" t="s">
        <v>338</v>
      </c>
      <c r="B137" s="300"/>
      <c r="C137" s="300"/>
      <c r="D137" s="300"/>
      <c r="E137" s="300"/>
      <c r="F137" s="300"/>
      <c r="G137" s="300"/>
      <c r="H137" s="300"/>
      <c r="I137" s="300"/>
      <c r="J137" s="300"/>
      <c r="K137" s="300"/>
      <c r="L137" s="300"/>
      <c r="M137" s="300"/>
      <c r="N137" s="300"/>
      <c r="O137" s="300"/>
      <c r="P137" s="300"/>
      <c r="Q137" s="300"/>
      <c r="R137" s="301">
        <v>45.075702701793048</v>
      </c>
      <c r="S137" s="301">
        <v>45.791353942456269</v>
      </c>
      <c r="T137" s="301">
        <v>44.530328461644487</v>
      </c>
      <c r="U137" s="301">
        <v>48.018012408468714</v>
      </c>
      <c r="V137" s="301">
        <v>49.168655275411368</v>
      </c>
      <c r="W137" s="301">
        <v>49.73673061596466</v>
      </c>
      <c r="X137" s="301">
        <v>50.462798546205384</v>
      </c>
      <c r="Y137" s="301">
        <v>52.225112429847059</v>
      </c>
      <c r="Z137" s="301">
        <v>51.581275679503591</v>
      </c>
      <c r="AA137" s="301">
        <v>52.855971375010384</v>
      </c>
      <c r="AB137" s="301">
        <v>54.550872393710726</v>
      </c>
      <c r="AC137" s="301">
        <v>55.069174685816698</v>
      </c>
      <c r="AD137" s="301">
        <v>57.465140610578537</v>
      </c>
      <c r="AE137" s="301">
        <v>55.750774721385156</v>
      </c>
      <c r="AF137" s="301">
        <v>58.893674938006484</v>
      </c>
      <c r="AG137" s="301">
        <v>59.416790090534192</v>
      </c>
      <c r="AH137" s="301">
        <v>57.767494466139944</v>
      </c>
      <c r="AI137" s="301">
        <v>57.902239614599907</v>
      </c>
      <c r="AJ137" s="301">
        <v>55.465915426403441</v>
      </c>
      <c r="AK137" s="301">
        <v>54.38592540962081</v>
      </c>
      <c r="AL137" s="301">
        <v>58.200635376404122</v>
      </c>
      <c r="AM137" s="301">
        <v>56.673109357570468</v>
      </c>
      <c r="AN137" s="301">
        <v>53.875088402340971</v>
      </c>
      <c r="AO137" s="301">
        <v>53.082234308084665</v>
      </c>
      <c r="AP137" s="301">
        <v>52.598276008224204</v>
      </c>
      <c r="AQ137" s="301">
        <v>52.951046501440175</v>
      </c>
      <c r="AR137" s="301">
        <v>52.719518029839755</v>
      </c>
    </row>
    <row r="138" spans="1:44">
      <c r="A138" s="303" t="s">
        <v>300</v>
      </c>
      <c r="B138" s="285"/>
      <c r="C138" s="285"/>
      <c r="D138" s="285"/>
      <c r="E138" s="285"/>
      <c r="F138" s="285"/>
      <c r="G138" s="285"/>
      <c r="H138" s="285"/>
      <c r="I138" s="285"/>
      <c r="J138" s="285"/>
      <c r="K138" s="285"/>
      <c r="L138" s="285"/>
      <c r="M138" s="285"/>
      <c r="N138" s="285"/>
      <c r="O138" s="285"/>
      <c r="P138" s="285"/>
      <c r="Q138" s="285"/>
      <c r="R138" s="285">
        <v>34.315665116126169</v>
      </c>
      <c r="S138" s="285">
        <v>34.506516519870871</v>
      </c>
      <c r="T138" s="285">
        <v>36.257811666063461</v>
      </c>
      <c r="U138" s="285">
        <v>32.26831075559609</v>
      </c>
      <c r="V138" s="285">
        <v>36.558164979100695</v>
      </c>
      <c r="W138" s="285">
        <v>37.579613986697296</v>
      </c>
      <c r="X138" s="285">
        <v>35.934084439129769</v>
      </c>
      <c r="Y138" s="285">
        <v>37.109849413991036</v>
      </c>
      <c r="Z138" s="285">
        <v>37.391405522337557</v>
      </c>
      <c r="AA138" s="285">
        <v>38.718873599725057</v>
      </c>
      <c r="AB138" s="285">
        <v>39.751688499198515</v>
      </c>
      <c r="AC138" s="285">
        <v>40.580778364381473</v>
      </c>
      <c r="AD138" s="285">
        <v>41.635884393744888</v>
      </c>
      <c r="AE138" s="285">
        <v>44.522676631018058</v>
      </c>
      <c r="AF138" s="285">
        <v>48.002488916781751</v>
      </c>
      <c r="AG138" s="285">
        <v>48.244272764179691</v>
      </c>
      <c r="AH138" s="285">
        <v>48.777586636494718</v>
      </c>
      <c r="AI138" s="285">
        <v>49.608335734136297</v>
      </c>
      <c r="AJ138" s="285">
        <v>49.496668585144789</v>
      </c>
      <c r="AK138" s="285">
        <v>48.188400331406839</v>
      </c>
      <c r="AL138" s="285">
        <v>49.088358666608741</v>
      </c>
      <c r="AM138" s="285">
        <v>48.012076318759405</v>
      </c>
      <c r="AN138" s="285">
        <v>51.118816445324484</v>
      </c>
      <c r="AO138" s="285">
        <v>50.74267040009984</v>
      </c>
      <c r="AP138" s="285">
        <v>51.827158937144638</v>
      </c>
      <c r="AQ138" s="285">
        <v>52.889188012134909</v>
      </c>
      <c r="AR138" s="285">
        <v>52.772775650928892</v>
      </c>
    </row>
    <row r="139" spans="1:44">
      <c r="A139" s="299" t="s">
        <v>150</v>
      </c>
      <c r="B139" s="300"/>
      <c r="C139" s="300"/>
      <c r="D139" s="300"/>
      <c r="E139" s="300"/>
      <c r="F139" s="300"/>
      <c r="G139" s="300"/>
      <c r="H139" s="300"/>
      <c r="I139" s="300"/>
      <c r="J139" s="300"/>
      <c r="K139" s="300"/>
      <c r="L139" s="300"/>
      <c r="M139" s="300"/>
      <c r="N139" s="300"/>
      <c r="O139" s="300"/>
      <c r="P139" s="300"/>
      <c r="Q139" s="300"/>
      <c r="R139" s="301">
        <v>1.5546663649963595</v>
      </c>
      <c r="S139" s="301">
        <v>1.5821205280793555</v>
      </c>
      <c r="T139" s="301">
        <v>1.4451229947741684</v>
      </c>
      <c r="U139" s="301">
        <v>1.7003853305528556</v>
      </c>
      <c r="V139" s="301">
        <v>1.6528634900632726</v>
      </c>
      <c r="W139" s="301">
        <v>3.034777042006318</v>
      </c>
      <c r="X139" s="301">
        <v>2.219782810782517</v>
      </c>
      <c r="Y139" s="301">
        <v>2.0476999137998964</v>
      </c>
      <c r="Z139" s="301">
        <v>1.8220619501706217</v>
      </c>
      <c r="AA139" s="301">
        <v>1.7001180851199997</v>
      </c>
      <c r="AB139" s="301">
        <v>1.8903473058887998</v>
      </c>
      <c r="AC139" s="301">
        <v>2.68354652894</v>
      </c>
      <c r="AD139" s="301">
        <v>2.6498360645815997</v>
      </c>
      <c r="AE139" s="301">
        <v>3.0271391681503999</v>
      </c>
      <c r="AF139" s="301">
        <v>2.4829261346648388</v>
      </c>
      <c r="AG139" s="301">
        <v>1.8792639415627996</v>
      </c>
      <c r="AH139" s="301">
        <v>1.7400233896717556</v>
      </c>
      <c r="AI139" s="301">
        <v>2.1329187210305829</v>
      </c>
      <c r="AJ139" s="301">
        <v>2.3504806447354278</v>
      </c>
      <c r="AK139" s="301">
        <v>1.299317013308795</v>
      </c>
      <c r="AL139" s="301">
        <v>1.4374538071988421</v>
      </c>
      <c r="AM139" s="301">
        <v>1.2842129384477627</v>
      </c>
      <c r="AN139" s="301">
        <v>1.3853086853293863</v>
      </c>
      <c r="AO139" s="301">
        <v>1.4612251208332427</v>
      </c>
      <c r="AP139" s="301">
        <v>1.0758044615178097</v>
      </c>
      <c r="AQ139" s="301">
        <v>0.99681936001345584</v>
      </c>
      <c r="AR139" s="301">
        <v>1.2296789270373787</v>
      </c>
    </row>
    <row r="140" spans="1:44">
      <c r="A140" s="299" t="s">
        <v>151</v>
      </c>
      <c r="B140" s="300"/>
      <c r="C140" s="300"/>
      <c r="D140" s="300"/>
      <c r="E140" s="300"/>
      <c r="F140" s="300"/>
      <c r="G140" s="300"/>
      <c r="H140" s="300"/>
      <c r="I140" s="300"/>
      <c r="J140" s="300"/>
      <c r="K140" s="300"/>
      <c r="L140" s="300"/>
      <c r="M140" s="300"/>
      <c r="N140" s="300"/>
      <c r="O140" s="300"/>
      <c r="P140" s="300"/>
      <c r="Q140" s="300"/>
      <c r="R140" s="301">
        <v>7.2807773263927738</v>
      </c>
      <c r="S140" s="301">
        <v>7.3391043085349823</v>
      </c>
      <c r="T140" s="301">
        <v>9.4570865402144761</v>
      </c>
      <c r="U140" s="301">
        <v>4.6120350812764235</v>
      </c>
      <c r="V140" s="301">
        <v>8.2137687531868995</v>
      </c>
      <c r="W140" s="301">
        <v>6.7158886264065218</v>
      </c>
      <c r="X140" s="301">
        <v>5.0033010944926355</v>
      </c>
      <c r="Y140" s="301">
        <v>4.6177216124345168</v>
      </c>
      <c r="Z140" s="301">
        <v>4.844669817577282</v>
      </c>
      <c r="AA140" s="301">
        <v>4.69397804687899</v>
      </c>
      <c r="AB140" s="301">
        <v>4.9860917175165858</v>
      </c>
      <c r="AC140" s="301">
        <v>4.4880744495668026</v>
      </c>
      <c r="AD140" s="301">
        <v>4.275523473170006</v>
      </c>
      <c r="AE140" s="301">
        <v>5.5694933157572741</v>
      </c>
      <c r="AF140" s="301">
        <v>6.7306351988005968</v>
      </c>
      <c r="AG140" s="301">
        <v>6.3588888609354903</v>
      </c>
      <c r="AH140" s="301">
        <v>4.8583920432820422</v>
      </c>
      <c r="AI140" s="301">
        <v>5.2413907967857849</v>
      </c>
      <c r="AJ140" s="301">
        <v>5.284348391180071</v>
      </c>
      <c r="AK140" s="301">
        <v>4.0933253897941508</v>
      </c>
      <c r="AL140" s="301">
        <v>5.6190089684099043</v>
      </c>
      <c r="AM140" s="301">
        <v>6.2162815337754571</v>
      </c>
      <c r="AN140" s="301">
        <v>5.4084578834100148</v>
      </c>
      <c r="AO140" s="301">
        <v>5.1162582951912761</v>
      </c>
      <c r="AP140" s="301">
        <v>5.9151972564213366</v>
      </c>
      <c r="AQ140" s="301">
        <v>6.267861880449674</v>
      </c>
      <c r="AR140" s="301">
        <v>6.7943860608642179</v>
      </c>
    </row>
    <row r="141" spans="1:44">
      <c r="A141" s="299" t="s">
        <v>332</v>
      </c>
      <c r="B141" s="300"/>
      <c r="C141" s="300"/>
      <c r="D141" s="300"/>
      <c r="E141" s="300"/>
      <c r="F141" s="300"/>
      <c r="G141" s="300"/>
      <c r="H141" s="300"/>
      <c r="I141" s="300"/>
      <c r="J141" s="300"/>
      <c r="K141" s="300"/>
      <c r="L141" s="300"/>
      <c r="M141" s="300"/>
      <c r="N141" s="300"/>
      <c r="O141" s="300"/>
      <c r="P141" s="300"/>
      <c r="Q141" s="300"/>
      <c r="R141" s="301">
        <v>4.3920137463585309</v>
      </c>
      <c r="S141" s="301">
        <v>4.3420240556683174</v>
      </c>
      <c r="T141" s="301">
        <v>4.4533343958782536</v>
      </c>
      <c r="U141" s="301">
        <v>4.6607798295744622</v>
      </c>
      <c r="V141" s="301">
        <v>4.9746661790365394</v>
      </c>
      <c r="W141" s="301">
        <v>5.2030375864436991</v>
      </c>
      <c r="X141" s="301">
        <v>5.3641553408974687</v>
      </c>
      <c r="Y141" s="301">
        <v>5.5359300855092117</v>
      </c>
      <c r="Z141" s="301">
        <v>5.7428507558339241</v>
      </c>
      <c r="AA141" s="301">
        <v>6.0611011165355588</v>
      </c>
      <c r="AB141" s="301">
        <v>6.3204878807307816</v>
      </c>
      <c r="AC141" s="301">
        <v>6.6026278254244257</v>
      </c>
      <c r="AD141" s="301">
        <v>6.792574094319435</v>
      </c>
      <c r="AE141" s="301">
        <v>7.1417558787344193</v>
      </c>
      <c r="AF141" s="301">
        <v>7.8648605379542147</v>
      </c>
      <c r="AG141" s="301">
        <v>7.7361299495615556</v>
      </c>
      <c r="AH141" s="301">
        <v>7.5628472007864946</v>
      </c>
      <c r="AI141" s="301">
        <v>6.5612859723599364</v>
      </c>
      <c r="AJ141" s="301">
        <v>6.5107591208881432</v>
      </c>
      <c r="AK141" s="301">
        <v>7.5305639678</v>
      </c>
      <c r="AL141" s="301">
        <v>6.8459372713006257</v>
      </c>
      <c r="AM141" s="301">
        <v>5.6472760987999999</v>
      </c>
      <c r="AN141" s="301">
        <v>7.8681867122656186</v>
      </c>
      <c r="AO141" s="301">
        <v>7.6517231868000009</v>
      </c>
      <c r="AP141" s="301">
        <v>8.7122846167999999</v>
      </c>
      <c r="AQ141" s="301">
        <v>8.8401829858000003</v>
      </c>
      <c r="AR141" s="301">
        <v>8.117084608799999</v>
      </c>
    </row>
    <row r="142" spans="1:44">
      <c r="A142" s="299" t="s">
        <v>165</v>
      </c>
      <c r="B142" s="300"/>
      <c r="C142" s="300"/>
      <c r="D142" s="300"/>
      <c r="E142" s="300"/>
      <c r="F142" s="300"/>
      <c r="G142" s="300"/>
      <c r="H142" s="300"/>
      <c r="I142" s="300"/>
      <c r="J142" s="300"/>
      <c r="K142" s="300"/>
      <c r="L142" s="300"/>
      <c r="M142" s="300"/>
      <c r="N142" s="300"/>
      <c r="O142" s="300"/>
      <c r="P142" s="300"/>
      <c r="Q142" s="300"/>
      <c r="R142" s="301">
        <v>0</v>
      </c>
      <c r="S142" s="301">
        <v>0</v>
      </c>
      <c r="T142" s="301">
        <v>0</v>
      </c>
      <c r="U142" s="301">
        <v>0</v>
      </c>
      <c r="V142" s="301">
        <v>0</v>
      </c>
      <c r="W142" s="301">
        <v>0</v>
      </c>
      <c r="X142" s="301">
        <v>0</v>
      </c>
      <c r="Y142" s="301">
        <v>0</v>
      </c>
      <c r="Z142" s="301">
        <v>0</v>
      </c>
      <c r="AA142" s="301">
        <v>0</v>
      </c>
      <c r="AB142" s="301">
        <v>0</v>
      </c>
      <c r="AC142" s="301">
        <v>0</v>
      </c>
      <c r="AD142" s="301">
        <v>0</v>
      </c>
      <c r="AE142" s="301">
        <v>0</v>
      </c>
      <c r="AF142" s="301">
        <v>0</v>
      </c>
      <c r="AG142" s="301">
        <v>0</v>
      </c>
      <c r="AH142" s="301">
        <v>0</v>
      </c>
      <c r="AI142" s="301">
        <v>0</v>
      </c>
      <c r="AJ142" s="301">
        <v>0</v>
      </c>
      <c r="AK142" s="301">
        <v>0</v>
      </c>
      <c r="AL142" s="301">
        <v>0</v>
      </c>
      <c r="AM142" s="301">
        <v>0</v>
      </c>
      <c r="AN142" s="301">
        <v>0</v>
      </c>
      <c r="AO142" s="301">
        <v>0</v>
      </c>
      <c r="AP142" s="301">
        <v>0</v>
      </c>
      <c r="AQ142" s="301">
        <v>0</v>
      </c>
      <c r="AR142" s="301">
        <v>0</v>
      </c>
    </row>
    <row r="143" spans="1:44">
      <c r="A143" s="299" t="s">
        <v>166</v>
      </c>
      <c r="B143" s="300"/>
      <c r="C143" s="300"/>
      <c r="D143" s="300"/>
      <c r="E143" s="300"/>
      <c r="F143" s="300"/>
      <c r="G143" s="300"/>
      <c r="H143" s="300"/>
      <c r="I143" s="300"/>
      <c r="J143" s="300"/>
      <c r="K143" s="300"/>
      <c r="L143" s="300"/>
      <c r="M143" s="300"/>
      <c r="N143" s="300"/>
      <c r="O143" s="300"/>
      <c r="P143" s="300"/>
      <c r="Q143" s="300"/>
      <c r="R143" s="301">
        <v>1.8412860502232697</v>
      </c>
      <c r="S143" s="301">
        <v>1.7971978790029695</v>
      </c>
      <c r="T143" s="301">
        <v>1.6833755010826694</v>
      </c>
      <c r="U143" s="301">
        <v>1.6905607636493361</v>
      </c>
      <c r="V143" s="301">
        <v>1.806966026216003</v>
      </c>
      <c r="W143" s="301">
        <v>1.8113344987826692</v>
      </c>
      <c r="X143" s="301">
        <v>1.8397959224299598</v>
      </c>
      <c r="Y143" s="301">
        <v>1.8480555770966267</v>
      </c>
      <c r="Z143" s="301">
        <v>1.7527432697632932</v>
      </c>
      <c r="AA143" s="301">
        <v>1.7631394036299599</v>
      </c>
      <c r="AB143" s="301">
        <v>1.7735355374966266</v>
      </c>
      <c r="AC143" s="301">
        <v>1.7796815856000001</v>
      </c>
      <c r="AD143" s="301">
        <v>2.5912810678000007</v>
      </c>
      <c r="AE143" s="301">
        <v>2.5946615500000001</v>
      </c>
      <c r="AF143" s="301">
        <v>2.5960592075000006</v>
      </c>
      <c r="AG143" s="301">
        <v>2.6066907925000002</v>
      </c>
      <c r="AH143" s="301">
        <v>2.6073736149999993</v>
      </c>
      <c r="AI143" s="301">
        <v>2.6166764699999998</v>
      </c>
      <c r="AJ143" s="301">
        <v>2.5168151280555997</v>
      </c>
      <c r="AK143" s="301">
        <v>2.5910422184460002</v>
      </c>
      <c r="AL143" s="301">
        <v>2.3449347768040831</v>
      </c>
      <c r="AM143" s="301">
        <v>2.4354143212229853</v>
      </c>
      <c r="AN143" s="301">
        <v>2.5438154337718424</v>
      </c>
      <c r="AO143" s="301">
        <v>2.5456584399801834</v>
      </c>
      <c r="AP143" s="301">
        <v>2.251742286607445</v>
      </c>
      <c r="AQ143" s="301">
        <v>2.263667705316895</v>
      </c>
      <c r="AR143" s="301">
        <v>2.247646953422286</v>
      </c>
    </row>
    <row r="144" spans="1:44">
      <c r="A144" s="299" t="s">
        <v>333</v>
      </c>
      <c r="B144" s="300"/>
      <c r="C144" s="300"/>
      <c r="D144" s="300"/>
      <c r="E144" s="300"/>
      <c r="F144" s="300"/>
      <c r="G144" s="300"/>
      <c r="H144" s="300"/>
      <c r="I144" s="300"/>
      <c r="J144" s="300"/>
      <c r="K144" s="300"/>
      <c r="L144" s="300"/>
      <c r="M144" s="300"/>
      <c r="N144" s="300"/>
      <c r="O144" s="300"/>
      <c r="P144" s="300"/>
      <c r="Q144" s="300"/>
      <c r="R144" s="301">
        <v>4.6407035175879401E-2</v>
      </c>
      <c r="S144" s="301">
        <v>5.9969639865996655E-2</v>
      </c>
      <c r="T144" s="301">
        <v>6.1500209380234511E-2</v>
      </c>
      <c r="U144" s="301">
        <v>0.06</v>
      </c>
      <c r="V144" s="301">
        <v>0.06</v>
      </c>
      <c r="W144" s="301">
        <v>6.2110552763819105E-2</v>
      </c>
      <c r="X144" s="301">
        <v>6.2814070351758802E-2</v>
      </c>
      <c r="Y144" s="301">
        <v>6.690433940535094E-2</v>
      </c>
      <c r="Z144" s="301">
        <v>6.6987649152187564E-2</v>
      </c>
      <c r="AA144" s="301">
        <v>0.14000000000000001</v>
      </c>
      <c r="AB144" s="301">
        <v>0.15</v>
      </c>
      <c r="AC144" s="301">
        <v>0.18</v>
      </c>
      <c r="AD144" s="301">
        <v>0.19</v>
      </c>
      <c r="AE144" s="301">
        <v>0.18</v>
      </c>
      <c r="AF144" s="301">
        <v>0.11</v>
      </c>
      <c r="AG144" s="301">
        <v>0.22</v>
      </c>
      <c r="AH144" s="301">
        <v>0.26</v>
      </c>
      <c r="AI144" s="301">
        <v>0.28000000000000003</v>
      </c>
      <c r="AJ144" s="301">
        <v>0.28000000000000003</v>
      </c>
      <c r="AK144" s="301">
        <v>0.28000000000000003</v>
      </c>
      <c r="AL144" s="301">
        <v>0.28000000000000003</v>
      </c>
      <c r="AM144" s="301">
        <v>0.28000000000000003</v>
      </c>
      <c r="AN144" s="301">
        <v>0.28000000000000003</v>
      </c>
      <c r="AO144" s="301">
        <v>0.28000000000000003</v>
      </c>
      <c r="AP144" s="301">
        <v>0.28000000000000003</v>
      </c>
      <c r="AQ144" s="301">
        <v>0.28000000000000003</v>
      </c>
      <c r="AR144" s="301">
        <v>0.28000000000000003</v>
      </c>
    </row>
    <row r="145" spans="1:44" ht="15">
      <c r="A145" s="299" t="s">
        <v>338</v>
      </c>
      <c r="B145" s="300"/>
      <c r="C145" s="300"/>
      <c r="D145" s="300"/>
      <c r="E145" s="300"/>
      <c r="F145" s="300"/>
      <c r="G145" s="300"/>
      <c r="H145" s="300"/>
      <c r="I145" s="300"/>
      <c r="J145" s="300"/>
      <c r="K145" s="300"/>
      <c r="L145" s="300"/>
      <c r="M145" s="300"/>
      <c r="N145" s="300"/>
      <c r="O145" s="300"/>
      <c r="P145" s="300"/>
      <c r="Q145" s="300"/>
      <c r="R145" s="301">
        <v>19.20051459297936</v>
      </c>
      <c r="S145" s="301">
        <v>19.386100108719251</v>
      </c>
      <c r="T145" s="301">
        <v>19.157392024733664</v>
      </c>
      <c r="U145" s="301">
        <v>19.544549750543013</v>
      </c>
      <c r="V145" s="301">
        <v>19.849900530597985</v>
      </c>
      <c r="W145" s="301">
        <v>20.752465680294264</v>
      </c>
      <c r="X145" s="301">
        <v>21.444235200175427</v>
      </c>
      <c r="Y145" s="301">
        <v>22.993537885745432</v>
      </c>
      <c r="Z145" s="301">
        <v>23.162092079840246</v>
      </c>
      <c r="AA145" s="301">
        <v>24.360536947560547</v>
      </c>
      <c r="AB145" s="301">
        <v>24.631226057565719</v>
      </c>
      <c r="AC145" s="301">
        <v>24.846847974850245</v>
      </c>
      <c r="AD145" s="301">
        <v>25.136669693873845</v>
      </c>
      <c r="AE145" s="301">
        <v>26.009626718375962</v>
      </c>
      <c r="AF145" s="301">
        <v>28.2180078378621</v>
      </c>
      <c r="AG145" s="301">
        <v>29.443299219619846</v>
      </c>
      <c r="AH145" s="301">
        <v>31.748950387754419</v>
      </c>
      <c r="AI145" s="301">
        <v>32.77606377395999</v>
      </c>
      <c r="AJ145" s="301">
        <v>32.554265300285543</v>
      </c>
      <c r="AK145" s="301">
        <v>32.394151742057893</v>
      </c>
      <c r="AL145" s="301">
        <v>32.561023842895281</v>
      </c>
      <c r="AM145" s="301">
        <v>32.148891426513202</v>
      </c>
      <c r="AN145" s="301">
        <v>33.633047730547624</v>
      </c>
      <c r="AO145" s="301">
        <v>33.687805357295133</v>
      </c>
      <c r="AP145" s="301">
        <v>33.592130315798045</v>
      </c>
      <c r="AQ145" s="301">
        <v>34.240656080554885</v>
      </c>
      <c r="AR145" s="301">
        <v>34.103979100805006</v>
      </c>
    </row>
    <row r="146" spans="1:44">
      <c r="A146" s="303" t="s">
        <v>208</v>
      </c>
      <c r="B146" s="285"/>
      <c r="C146" s="285"/>
      <c r="D146" s="285"/>
      <c r="E146" s="285"/>
      <c r="F146" s="285"/>
      <c r="G146" s="285"/>
      <c r="H146" s="285"/>
      <c r="I146" s="285"/>
      <c r="J146" s="285"/>
      <c r="K146" s="285"/>
      <c r="L146" s="285"/>
      <c r="M146" s="285"/>
      <c r="N146" s="285"/>
      <c r="O146" s="285"/>
      <c r="P146" s="285"/>
      <c r="Q146" s="285"/>
      <c r="R146" s="285">
        <v>55.155911724395132</v>
      </c>
      <c r="S146" s="285">
        <v>55.165540999418418</v>
      </c>
      <c r="T146" s="285">
        <v>53.886339133960419</v>
      </c>
      <c r="U146" s="285">
        <v>53.750360191297425</v>
      </c>
      <c r="V146" s="285">
        <v>54.494605641583256</v>
      </c>
      <c r="W146" s="285">
        <v>54.627085115072632</v>
      </c>
      <c r="X146" s="285">
        <v>56.021667662432392</v>
      </c>
      <c r="Y146" s="285">
        <v>55.876746826345816</v>
      </c>
      <c r="Z146" s="285">
        <v>57.022626530933778</v>
      </c>
      <c r="AA146" s="285">
        <v>57.834484298111548</v>
      </c>
      <c r="AB146" s="285">
        <v>60.3881938597778</v>
      </c>
      <c r="AC146" s="285">
        <v>61.920731738013856</v>
      </c>
      <c r="AD146" s="285">
        <v>62.261349421838332</v>
      </c>
      <c r="AE146" s="285">
        <v>63.992148397724741</v>
      </c>
      <c r="AF146" s="285">
        <v>65.596525870195549</v>
      </c>
      <c r="AG146" s="285">
        <v>64.443848990604096</v>
      </c>
      <c r="AH146" s="285">
        <v>66.871809128378999</v>
      </c>
      <c r="AI146" s="285">
        <v>64.79013744217923</v>
      </c>
      <c r="AJ146" s="285">
        <v>63.733852440401861</v>
      </c>
      <c r="AK146" s="285">
        <v>66.230757422030891</v>
      </c>
      <c r="AL146" s="285">
        <v>64.465446899499653</v>
      </c>
      <c r="AM146" s="285">
        <v>63.806443024733241</v>
      </c>
      <c r="AN146" s="285">
        <v>63.936610177195455</v>
      </c>
      <c r="AO146" s="285">
        <v>63.119259637914006</v>
      </c>
      <c r="AP146" s="285">
        <v>63.187086130639571</v>
      </c>
      <c r="AQ146" s="285">
        <v>64.299565388950356</v>
      </c>
      <c r="AR146" s="285">
        <v>62.895024164380182</v>
      </c>
    </row>
    <row r="147" spans="1:44">
      <c r="A147" s="299" t="s">
        <v>150</v>
      </c>
      <c r="B147" s="300"/>
      <c r="C147" s="300"/>
      <c r="D147" s="300"/>
      <c r="E147" s="300"/>
      <c r="F147" s="300"/>
      <c r="G147" s="300"/>
      <c r="H147" s="300"/>
      <c r="I147" s="300"/>
      <c r="J147" s="300"/>
      <c r="K147" s="300"/>
      <c r="L147" s="300"/>
      <c r="M147" s="300"/>
      <c r="N147" s="300"/>
      <c r="O147" s="300"/>
      <c r="P147" s="300"/>
      <c r="Q147" s="300"/>
      <c r="R147" s="301">
        <v>3.8374291544581229</v>
      </c>
      <c r="S147" s="301">
        <v>2.6460725001334566</v>
      </c>
      <c r="T147" s="301">
        <v>1.5317682507512282</v>
      </c>
      <c r="U147" s="301">
        <v>1.2390223238365885</v>
      </c>
      <c r="V147" s="301">
        <v>1.2761002440235316</v>
      </c>
      <c r="W147" s="301">
        <v>1.2586606194487056</v>
      </c>
      <c r="X147" s="301">
        <v>1.2024372929552134</v>
      </c>
      <c r="Y147" s="301">
        <v>1.2518210149749283</v>
      </c>
      <c r="Z147" s="301">
        <v>1.3091957609735063</v>
      </c>
      <c r="AA147" s="301">
        <v>1.1674796199999999</v>
      </c>
      <c r="AB147" s="301">
        <v>1.0805891780999999</v>
      </c>
      <c r="AC147" s="301">
        <v>0.72086936179999994</v>
      </c>
      <c r="AD147" s="301">
        <v>0.60488218240000002</v>
      </c>
      <c r="AE147" s="301">
        <v>0.82382037269999997</v>
      </c>
      <c r="AF147" s="301">
        <v>0.86705635022499539</v>
      </c>
      <c r="AG147" s="301">
        <v>0.88024814210000002</v>
      </c>
      <c r="AH147" s="301">
        <v>0.68576188461752741</v>
      </c>
      <c r="AI147" s="301">
        <v>0.54987622901757971</v>
      </c>
      <c r="AJ147" s="301">
        <v>0.36326892230039765</v>
      </c>
      <c r="AK147" s="301">
        <v>0.86054777864479637</v>
      </c>
      <c r="AL147" s="301">
        <v>0.53797792903450115</v>
      </c>
      <c r="AM147" s="301">
        <v>0.75052853079164605</v>
      </c>
      <c r="AN147" s="301">
        <v>0.43914210003270465</v>
      </c>
      <c r="AO147" s="301">
        <v>0.33122561635879283</v>
      </c>
      <c r="AP147" s="301">
        <v>0.36722146763722624</v>
      </c>
      <c r="AQ147" s="301">
        <v>0.39158734453964728</v>
      </c>
      <c r="AR147" s="301">
        <v>0.34483008221961392</v>
      </c>
    </row>
    <row r="148" spans="1:44">
      <c r="A148" s="299" t="s">
        <v>151</v>
      </c>
      <c r="B148" s="300"/>
      <c r="C148" s="300"/>
      <c r="D148" s="300"/>
      <c r="E148" s="300"/>
      <c r="F148" s="300"/>
      <c r="G148" s="300"/>
      <c r="H148" s="300"/>
      <c r="I148" s="300"/>
      <c r="J148" s="300"/>
      <c r="K148" s="300"/>
      <c r="L148" s="300"/>
      <c r="M148" s="300"/>
      <c r="N148" s="300"/>
      <c r="O148" s="300"/>
      <c r="P148" s="300"/>
      <c r="Q148" s="300"/>
      <c r="R148" s="301">
        <v>2.7477816157554922</v>
      </c>
      <c r="S148" s="301">
        <v>3.0470590244462299</v>
      </c>
      <c r="T148" s="301">
        <v>2.9771683882268594</v>
      </c>
      <c r="U148" s="301">
        <v>2.9471838630562943</v>
      </c>
      <c r="V148" s="301">
        <v>3.0272243461992128</v>
      </c>
      <c r="W148" s="301">
        <v>2.642289679556149</v>
      </c>
      <c r="X148" s="301">
        <v>2.4149330561695415</v>
      </c>
      <c r="Y148" s="301">
        <v>1.9715707664144055</v>
      </c>
      <c r="Z148" s="301">
        <v>2.0457830271562161</v>
      </c>
      <c r="AA148" s="301">
        <v>2.3509878750976574</v>
      </c>
      <c r="AB148" s="301">
        <v>2.5984013963738537</v>
      </c>
      <c r="AC148" s="301">
        <v>3.1180012196613602</v>
      </c>
      <c r="AD148" s="301">
        <v>3.5845097475261003</v>
      </c>
      <c r="AE148" s="301">
        <v>3.5290907341276703</v>
      </c>
      <c r="AF148" s="301">
        <v>3.9871032961015778</v>
      </c>
      <c r="AG148" s="301">
        <v>4.0202923763467808</v>
      </c>
      <c r="AH148" s="301">
        <v>4.3562488893537754</v>
      </c>
      <c r="AI148" s="301">
        <v>4.5154600547414905</v>
      </c>
      <c r="AJ148" s="301">
        <v>3.8339426236428151</v>
      </c>
      <c r="AK148" s="301">
        <v>3.5247327565467579</v>
      </c>
      <c r="AL148" s="301">
        <v>3.0364743783934678</v>
      </c>
      <c r="AM148" s="301">
        <v>3.0810520165719231</v>
      </c>
      <c r="AN148" s="301">
        <v>3.2079387270100446</v>
      </c>
      <c r="AO148" s="301">
        <v>3.2088856873606195</v>
      </c>
      <c r="AP148" s="301">
        <v>2.9588408124699002</v>
      </c>
      <c r="AQ148" s="301">
        <v>3.1320986792743399</v>
      </c>
      <c r="AR148" s="301">
        <v>3.3916119208891398</v>
      </c>
    </row>
    <row r="149" spans="1:44">
      <c r="A149" s="299" t="s">
        <v>332</v>
      </c>
      <c r="B149" s="300"/>
      <c r="C149" s="300"/>
      <c r="D149" s="300"/>
      <c r="E149" s="300"/>
      <c r="F149" s="300"/>
      <c r="G149" s="300"/>
      <c r="H149" s="300"/>
      <c r="I149" s="300"/>
      <c r="J149" s="300"/>
      <c r="K149" s="300"/>
      <c r="L149" s="300"/>
      <c r="M149" s="300"/>
      <c r="N149" s="300"/>
      <c r="O149" s="300"/>
      <c r="P149" s="300"/>
      <c r="Q149" s="300"/>
      <c r="R149" s="301">
        <v>3.492</v>
      </c>
      <c r="S149" s="301">
        <v>3.7669999999999999</v>
      </c>
      <c r="T149" s="301">
        <v>4.2839999999999998</v>
      </c>
      <c r="U149" s="301">
        <v>4.327</v>
      </c>
      <c r="V149" s="301">
        <v>4.53</v>
      </c>
      <c r="W149" s="301">
        <v>4.4539999999999997</v>
      </c>
      <c r="X149" s="301">
        <v>4.6689999999999996</v>
      </c>
      <c r="Y149" s="301">
        <v>4.9569999999999999</v>
      </c>
      <c r="Z149" s="301">
        <v>5.1289999999999996</v>
      </c>
      <c r="AA149" s="301">
        <v>5.5424192999999997</v>
      </c>
      <c r="AB149" s="301">
        <v>7.2573700000000008</v>
      </c>
      <c r="AC149" s="301">
        <v>7.2500140000000002</v>
      </c>
      <c r="AD149" s="301">
        <v>6.871599999999999</v>
      </c>
      <c r="AE149" s="301">
        <v>6.9563000000000006</v>
      </c>
      <c r="AF149" s="301">
        <v>7.2857099999999999</v>
      </c>
      <c r="AG149" s="301">
        <v>6.5697799999999997</v>
      </c>
      <c r="AH149" s="301">
        <v>7.0260400000000001</v>
      </c>
      <c r="AI149" s="301">
        <v>5.6545299999999994</v>
      </c>
      <c r="AJ149" s="301">
        <v>5.4664449999999993</v>
      </c>
      <c r="AK149" s="301">
        <v>6.5601454999999991</v>
      </c>
      <c r="AL149" s="301">
        <v>5.9921861501459679</v>
      </c>
      <c r="AM149" s="301">
        <v>5.6175200000000007</v>
      </c>
      <c r="AN149" s="301">
        <v>6.2763</v>
      </c>
      <c r="AO149" s="301">
        <v>6.1583528149999998</v>
      </c>
      <c r="AP149" s="301">
        <v>6.5571374520000001</v>
      </c>
      <c r="AQ149" s="301">
        <v>6.7829169780000003</v>
      </c>
      <c r="AR149" s="301">
        <v>6.3597548839999991</v>
      </c>
    </row>
    <row r="150" spans="1:44">
      <c r="A150" s="299" t="s">
        <v>165</v>
      </c>
      <c r="B150" s="300"/>
      <c r="C150" s="300"/>
      <c r="D150" s="300"/>
      <c r="E150" s="300"/>
      <c r="F150" s="300"/>
      <c r="G150" s="300"/>
      <c r="H150" s="300"/>
      <c r="I150" s="300"/>
      <c r="J150" s="300"/>
      <c r="K150" s="300"/>
      <c r="L150" s="300"/>
      <c r="M150" s="300"/>
      <c r="N150" s="300"/>
      <c r="O150" s="300"/>
      <c r="P150" s="300"/>
      <c r="Q150" s="300"/>
      <c r="R150" s="301">
        <v>0</v>
      </c>
      <c r="S150" s="301">
        <v>0</v>
      </c>
      <c r="T150" s="301">
        <v>0</v>
      </c>
      <c r="U150" s="301">
        <v>0</v>
      </c>
      <c r="V150" s="301">
        <v>0</v>
      </c>
      <c r="W150" s="301">
        <v>0</v>
      </c>
      <c r="X150" s="301">
        <v>0</v>
      </c>
      <c r="Y150" s="301">
        <v>0</v>
      </c>
      <c r="Z150" s="301">
        <v>0</v>
      </c>
      <c r="AA150" s="301">
        <v>0</v>
      </c>
      <c r="AB150" s="301">
        <v>0</v>
      </c>
      <c r="AC150" s="301">
        <v>0</v>
      </c>
      <c r="AD150" s="301">
        <v>0</v>
      </c>
      <c r="AE150" s="301">
        <v>0</v>
      </c>
      <c r="AF150" s="301">
        <v>0</v>
      </c>
      <c r="AG150" s="301">
        <v>0</v>
      </c>
      <c r="AH150" s="301">
        <v>0</v>
      </c>
      <c r="AI150" s="301">
        <v>0</v>
      </c>
      <c r="AJ150" s="301">
        <v>0</v>
      </c>
      <c r="AK150" s="301">
        <v>0</v>
      </c>
      <c r="AL150" s="301">
        <v>0</v>
      </c>
      <c r="AM150" s="301">
        <v>0</v>
      </c>
      <c r="AN150" s="301">
        <v>0</v>
      </c>
      <c r="AO150" s="301">
        <v>0</v>
      </c>
      <c r="AP150" s="301">
        <v>0</v>
      </c>
      <c r="AQ150" s="301">
        <v>0</v>
      </c>
      <c r="AR150" s="301">
        <v>0</v>
      </c>
    </row>
    <row r="151" spans="1:44">
      <c r="A151" s="299" t="s">
        <v>166</v>
      </c>
      <c r="B151" s="300"/>
      <c r="C151" s="300"/>
      <c r="D151" s="300"/>
      <c r="E151" s="300"/>
      <c r="F151" s="300"/>
      <c r="G151" s="300"/>
      <c r="H151" s="300"/>
      <c r="I151" s="300"/>
      <c r="J151" s="300"/>
      <c r="K151" s="300"/>
      <c r="L151" s="300"/>
      <c r="M151" s="300"/>
      <c r="N151" s="300"/>
      <c r="O151" s="300"/>
      <c r="P151" s="300"/>
      <c r="Q151" s="300"/>
      <c r="R151" s="301">
        <v>0.31293582754940008</v>
      </c>
      <c r="S151" s="301">
        <v>0.29610502377470005</v>
      </c>
      <c r="T151" s="301">
        <v>0.27045422000000008</v>
      </c>
      <c r="U151" s="301">
        <v>0.27285204666666663</v>
      </c>
      <c r="V151" s="301">
        <v>0.29302987333333336</v>
      </c>
      <c r="W151" s="301">
        <v>0.29542770000000002</v>
      </c>
      <c r="X151" s="301">
        <v>0.29782552666666667</v>
      </c>
      <c r="Y151" s="301">
        <v>0.30022335333333339</v>
      </c>
      <c r="Z151" s="301">
        <v>0.28484118000000003</v>
      </c>
      <c r="AA151" s="301">
        <v>0.28723900666666669</v>
      </c>
      <c r="AB151" s="301">
        <v>0.28963683333333334</v>
      </c>
      <c r="AC151" s="301">
        <v>0.29203466000000006</v>
      </c>
      <c r="AD151" s="301">
        <v>0.29392555500000001</v>
      </c>
      <c r="AE151" s="301">
        <v>0.29452845</v>
      </c>
      <c r="AF151" s="301">
        <v>0.29513134499999999</v>
      </c>
      <c r="AG151" s="301">
        <v>0.29573423999999998</v>
      </c>
      <c r="AH151" s="301">
        <v>0.29633713499999997</v>
      </c>
      <c r="AI151" s="301">
        <v>0.29694002999999997</v>
      </c>
      <c r="AJ151" s="301">
        <v>0.28172292499999996</v>
      </c>
      <c r="AK151" s="301">
        <v>0.28172292499999996</v>
      </c>
      <c r="AL151" s="301">
        <v>0.30840000000000001</v>
      </c>
      <c r="AM151" s="301">
        <v>0.31681355000000022</v>
      </c>
      <c r="AN151" s="301">
        <v>0.29534023519038088</v>
      </c>
      <c r="AO151" s="301">
        <v>0.29587648219038087</v>
      </c>
      <c r="AP151" s="301">
        <v>0.29663123479038095</v>
      </c>
      <c r="AQ151" s="301">
        <v>0.29720262337038106</v>
      </c>
      <c r="AR151" s="301">
        <v>0.29778453093438101</v>
      </c>
    </row>
    <row r="152" spans="1:44">
      <c r="A152" s="299" t="s">
        <v>333</v>
      </c>
      <c r="B152" s="300"/>
      <c r="C152" s="300"/>
      <c r="D152" s="300"/>
      <c r="E152" s="300"/>
      <c r="F152" s="300"/>
      <c r="G152" s="300"/>
      <c r="H152" s="300"/>
      <c r="I152" s="300"/>
      <c r="J152" s="300"/>
      <c r="K152" s="300"/>
      <c r="L152" s="300"/>
      <c r="M152" s="300"/>
      <c r="N152" s="300"/>
      <c r="O152" s="300"/>
      <c r="P152" s="300"/>
      <c r="Q152" s="300"/>
      <c r="R152" s="301">
        <v>8.0680771052199329</v>
      </c>
      <c r="S152" s="301">
        <v>8.0680771052199329</v>
      </c>
      <c r="T152" s="301">
        <v>8.0680771052199329</v>
      </c>
      <c r="U152" s="301">
        <v>8.0680771052199329</v>
      </c>
      <c r="V152" s="301">
        <v>8.0680771052199329</v>
      </c>
      <c r="W152" s="301">
        <v>8.0680771052199329</v>
      </c>
      <c r="X152" s="301">
        <v>8.1560701324238725</v>
      </c>
      <c r="Y152" s="301">
        <v>8.2705323213651489</v>
      </c>
      <c r="Z152" s="301">
        <v>8.3941243366966969</v>
      </c>
      <c r="AA152" s="301">
        <v>8.5029299332541513</v>
      </c>
      <c r="AB152" s="301">
        <v>8.6298852867901932</v>
      </c>
      <c r="AC152" s="301">
        <v>8.7374296004259051</v>
      </c>
      <c r="AD152" s="301">
        <v>8.9102187464514664</v>
      </c>
      <c r="AE152" s="301">
        <v>8.9138500231590285</v>
      </c>
      <c r="AF152" s="301">
        <v>8.9232057215527334</v>
      </c>
      <c r="AG152" s="301">
        <v>8.9299955710377077</v>
      </c>
      <c r="AH152" s="301">
        <v>8.9170231808664333</v>
      </c>
      <c r="AI152" s="301">
        <v>8.9386645642075333</v>
      </c>
      <c r="AJ152" s="301">
        <v>8.9304085373214299</v>
      </c>
      <c r="AK152" s="301">
        <v>8.8903326637361388</v>
      </c>
      <c r="AL152" s="301">
        <v>8.8312920472203356</v>
      </c>
      <c r="AM152" s="301">
        <v>8.7689057663246892</v>
      </c>
      <c r="AN152" s="301">
        <v>8.6909141093869522</v>
      </c>
      <c r="AO152" s="301">
        <v>8.62223851729477</v>
      </c>
      <c r="AP152" s="301">
        <v>8.5675151851726969</v>
      </c>
      <c r="AQ152" s="301">
        <v>8.5211360220324188</v>
      </c>
      <c r="AR152" s="301">
        <v>8.4814574570682666</v>
      </c>
    </row>
    <row r="153" spans="1:44" ht="15">
      <c r="A153" s="299" t="s">
        <v>338</v>
      </c>
      <c r="B153" s="300"/>
      <c r="C153" s="300"/>
      <c r="D153" s="300"/>
      <c r="E153" s="300"/>
      <c r="F153" s="300"/>
      <c r="G153" s="300"/>
      <c r="H153" s="300"/>
      <c r="I153" s="300"/>
      <c r="J153" s="300"/>
      <c r="K153" s="300"/>
      <c r="L153" s="300"/>
      <c r="M153" s="300"/>
      <c r="N153" s="300"/>
      <c r="O153" s="300"/>
      <c r="P153" s="300"/>
      <c r="Q153" s="300"/>
      <c r="R153" s="301">
        <v>36.697688021412183</v>
      </c>
      <c r="S153" s="301">
        <v>37.341227345844096</v>
      </c>
      <c r="T153" s="301">
        <v>36.754871169762396</v>
      </c>
      <c r="U153" s="301">
        <v>36.896224852517939</v>
      </c>
      <c r="V153" s="301">
        <v>37.300174072807245</v>
      </c>
      <c r="W153" s="301">
        <v>37.908630010847844</v>
      </c>
      <c r="X153" s="301">
        <v>39.281401654217099</v>
      </c>
      <c r="Y153" s="301">
        <v>39.125599370258001</v>
      </c>
      <c r="Z153" s="301">
        <v>39.85968222610736</v>
      </c>
      <c r="AA153" s="301">
        <v>39.983428563093071</v>
      </c>
      <c r="AB153" s="301">
        <v>40.532311165180424</v>
      </c>
      <c r="AC153" s="301">
        <v>41.802382896126588</v>
      </c>
      <c r="AD153" s="301">
        <v>41.996213190460765</v>
      </c>
      <c r="AE153" s="301">
        <v>43.474558817738043</v>
      </c>
      <c r="AF153" s="301">
        <v>44.238319157316241</v>
      </c>
      <c r="AG153" s="301">
        <v>43.747798661119617</v>
      </c>
      <c r="AH153" s="301">
        <v>45.590398038541259</v>
      </c>
      <c r="AI153" s="301">
        <v>44.834666564212625</v>
      </c>
      <c r="AJ153" s="301">
        <v>44.858064432137219</v>
      </c>
      <c r="AK153" s="301">
        <v>46.113275798103203</v>
      </c>
      <c r="AL153" s="301">
        <v>45.759116394705387</v>
      </c>
      <c r="AM153" s="301">
        <v>45.271623161044978</v>
      </c>
      <c r="AN153" s="301">
        <v>45.026975005575373</v>
      </c>
      <c r="AO153" s="301">
        <v>44.502680519709443</v>
      </c>
      <c r="AP153" s="301">
        <v>44.439739978569371</v>
      </c>
      <c r="AQ153" s="301">
        <v>45.174623741733562</v>
      </c>
      <c r="AR153" s="301">
        <v>44.019585289268782</v>
      </c>
    </row>
    <row r="154" spans="1:44">
      <c r="A154" s="303" t="s">
        <v>301</v>
      </c>
      <c r="B154" s="285"/>
      <c r="C154" s="285"/>
      <c r="D154" s="285"/>
      <c r="E154" s="285"/>
      <c r="F154" s="285"/>
      <c r="G154" s="285"/>
      <c r="H154" s="285"/>
      <c r="I154" s="285"/>
      <c r="J154" s="285"/>
      <c r="K154" s="285"/>
      <c r="L154" s="285"/>
      <c r="M154" s="285"/>
      <c r="N154" s="285"/>
      <c r="O154" s="285"/>
      <c r="P154" s="285"/>
      <c r="Q154" s="285"/>
      <c r="R154" s="285">
        <v>129.20931670231954</v>
      </c>
      <c r="S154" s="285">
        <v>128.80815687041633</v>
      </c>
      <c r="T154" s="285">
        <v>134.10365388611712</v>
      </c>
      <c r="U154" s="285">
        <v>140.56962230912512</v>
      </c>
      <c r="V154" s="285">
        <v>150.20606998386293</v>
      </c>
      <c r="W154" s="285">
        <v>159.51385451971385</v>
      </c>
      <c r="X154" s="285">
        <v>161.21810258630293</v>
      </c>
      <c r="Y154" s="285">
        <v>164.81808897215356</v>
      </c>
      <c r="Z154" s="285">
        <v>167.8072786082611</v>
      </c>
      <c r="AA154" s="285">
        <v>171.86835505292584</v>
      </c>
      <c r="AB154" s="285">
        <v>179.48339586910049</v>
      </c>
      <c r="AC154" s="285">
        <v>181.00494162744798</v>
      </c>
      <c r="AD154" s="285">
        <v>187.72028881658846</v>
      </c>
      <c r="AE154" s="285">
        <v>195.34960200020208</v>
      </c>
      <c r="AF154" s="285">
        <v>199.89914397720699</v>
      </c>
      <c r="AG154" s="285">
        <v>201.2302383068758</v>
      </c>
      <c r="AH154" s="285">
        <v>203.38771635707892</v>
      </c>
      <c r="AI154" s="285">
        <v>205.05770307756671</v>
      </c>
      <c r="AJ154" s="285">
        <v>205.14893999167268</v>
      </c>
      <c r="AK154" s="285">
        <v>202.46608661418941</v>
      </c>
      <c r="AL154" s="285">
        <v>204.84246288857193</v>
      </c>
      <c r="AM154" s="285">
        <v>204.89123140149496</v>
      </c>
      <c r="AN154" s="285">
        <v>201.32307814135649</v>
      </c>
      <c r="AO154" s="285">
        <v>204.63542877391299</v>
      </c>
      <c r="AP154" s="285">
        <v>205.50789298706923</v>
      </c>
      <c r="AQ154" s="285">
        <v>213.84768917261079</v>
      </c>
      <c r="AR154" s="285">
        <v>217.97117844202165</v>
      </c>
    </row>
    <row r="155" spans="1:44">
      <c r="A155" s="299" t="s">
        <v>150</v>
      </c>
      <c r="B155" s="300"/>
      <c r="C155" s="300"/>
      <c r="D155" s="300"/>
      <c r="E155" s="300"/>
      <c r="F155" s="300"/>
      <c r="G155" s="300"/>
      <c r="H155" s="300"/>
      <c r="I155" s="300"/>
      <c r="J155" s="300"/>
      <c r="K155" s="300"/>
      <c r="L155" s="300"/>
      <c r="M155" s="300"/>
      <c r="N155" s="300"/>
      <c r="O155" s="300"/>
      <c r="P155" s="300"/>
      <c r="Q155" s="300"/>
      <c r="R155" s="301">
        <v>0.08</v>
      </c>
      <c r="S155" s="301">
        <v>0.08</v>
      </c>
      <c r="T155" s="301">
        <v>0.08</v>
      </c>
      <c r="U155" s="301">
        <v>0.08</v>
      </c>
      <c r="V155" s="301">
        <v>0.08</v>
      </c>
      <c r="W155" s="301">
        <v>0.08</v>
      </c>
      <c r="X155" s="301">
        <v>0.08</v>
      </c>
      <c r="Y155" s="301">
        <v>0.08</v>
      </c>
      <c r="Z155" s="301">
        <v>0.08</v>
      </c>
      <c r="AA155" s="301">
        <v>0.08</v>
      </c>
      <c r="AB155" s="301">
        <v>0.08</v>
      </c>
      <c r="AC155" s="301">
        <v>0.08</v>
      </c>
      <c r="AD155" s="301">
        <v>0.08</v>
      </c>
      <c r="AE155" s="301">
        <v>0.08</v>
      </c>
      <c r="AF155" s="301">
        <v>0.08</v>
      </c>
      <c r="AG155" s="301">
        <v>0.08</v>
      </c>
      <c r="AH155" s="301">
        <v>0.08</v>
      </c>
      <c r="AI155" s="301">
        <v>0.08</v>
      </c>
      <c r="AJ155" s="301">
        <v>0.08</v>
      </c>
      <c r="AK155" s="301">
        <v>1.903557463517988E-2</v>
      </c>
      <c r="AL155" s="301">
        <v>4.7922745496425438E-2</v>
      </c>
      <c r="AM155" s="301">
        <v>4.0921702824705079E-2</v>
      </c>
      <c r="AN155" s="301">
        <v>2.1327320642954721E-2</v>
      </c>
      <c r="AO155" s="301">
        <v>4.2627383907314548E-2</v>
      </c>
      <c r="AP155" s="301">
        <v>1.5432669762399535E-2</v>
      </c>
      <c r="AQ155" s="301">
        <v>1.1471973566185496E-2</v>
      </c>
      <c r="AR155" s="301">
        <v>2.0345281563558821E-3</v>
      </c>
    </row>
    <row r="156" spans="1:44">
      <c r="A156" s="299" t="s">
        <v>151</v>
      </c>
      <c r="B156" s="300"/>
      <c r="C156" s="300"/>
      <c r="D156" s="300"/>
      <c r="E156" s="300"/>
      <c r="F156" s="300"/>
      <c r="G156" s="300"/>
      <c r="H156" s="300"/>
      <c r="I156" s="300"/>
      <c r="J156" s="300"/>
      <c r="K156" s="300"/>
      <c r="L156" s="300"/>
      <c r="M156" s="300"/>
      <c r="N156" s="300"/>
      <c r="O156" s="300"/>
      <c r="P156" s="300"/>
      <c r="Q156" s="300"/>
      <c r="R156" s="301">
        <v>126.25001138272356</v>
      </c>
      <c r="S156" s="301">
        <v>125.85780436350953</v>
      </c>
      <c r="T156" s="301">
        <v>131.37300473238031</v>
      </c>
      <c r="U156" s="301">
        <v>138.0083135885979</v>
      </c>
      <c r="V156" s="301">
        <v>148.06533321650932</v>
      </c>
      <c r="W156" s="301">
        <v>157.77122388553383</v>
      </c>
      <c r="X156" s="301">
        <v>159.8416614853289</v>
      </c>
      <c r="Y156" s="301">
        <v>163.72888324435314</v>
      </c>
      <c r="Z156" s="301">
        <v>166.96937289363427</v>
      </c>
      <c r="AA156" s="301">
        <v>171.35769242503338</v>
      </c>
      <c r="AB156" s="301">
        <v>179.13815039798479</v>
      </c>
      <c r="AC156" s="301">
        <v>180.65780627525041</v>
      </c>
      <c r="AD156" s="301">
        <v>187.37716698621685</v>
      </c>
      <c r="AE156" s="301">
        <v>195.00532296289754</v>
      </c>
      <c r="AF156" s="301">
        <v>199.55343635432507</v>
      </c>
      <c r="AG156" s="301">
        <v>200.88378910375226</v>
      </c>
      <c r="AH156" s="301">
        <v>203.05443636265341</v>
      </c>
      <c r="AI156" s="301">
        <v>204.72444060510944</v>
      </c>
      <c r="AJ156" s="301">
        <v>204.79948612273762</v>
      </c>
      <c r="AK156" s="301">
        <v>202.20492084644582</v>
      </c>
      <c r="AL156" s="301">
        <v>204.55327989953631</v>
      </c>
      <c r="AM156" s="301">
        <v>204.57060225854426</v>
      </c>
      <c r="AN156" s="301">
        <v>201.04187379358751</v>
      </c>
      <c r="AO156" s="301">
        <v>204.33695950987968</v>
      </c>
      <c r="AP156" s="301">
        <v>205.24585589718083</v>
      </c>
      <c r="AQ156" s="301">
        <v>213.5866617089186</v>
      </c>
      <c r="AR156" s="301">
        <v>217.72796622373932</v>
      </c>
    </row>
    <row r="157" spans="1:44">
      <c r="A157" s="299" t="s">
        <v>332</v>
      </c>
      <c r="B157" s="300"/>
      <c r="C157" s="300"/>
      <c r="D157" s="300"/>
      <c r="E157" s="300"/>
      <c r="F157" s="300"/>
      <c r="G157" s="300"/>
      <c r="H157" s="300"/>
      <c r="I157" s="300"/>
      <c r="J157" s="300"/>
      <c r="K157" s="300"/>
      <c r="L157" s="300"/>
      <c r="M157" s="300"/>
      <c r="N157" s="300"/>
      <c r="O157" s="300"/>
      <c r="P157" s="300"/>
      <c r="Q157" s="300"/>
      <c r="R157" s="301">
        <v>2.6500000000000004</v>
      </c>
      <c r="S157" s="301">
        <v>2.6620000000000004</v>
      </c>
      <c r="T157" s="301">
        <v>2.4590000000000001</v>
      </c>
      <c r="U157" s="301">
        <v>2.274</v>
      </c>
      <c r="V157" s="301">
        <v>1.8340000000000001</v>
      </c>
      <c r="W157" s="301">
        <v>1.423</v>
      </c>
      <c r="X157" s="301">
        <v>1.056</v>
      </c>
      <c r="Y157" s="301">
        <v>0.75600000000000001</v>
      </c>
      <c r="Z157" s="301">
        <v>0.50800000000000001</v>
      </c>
      <c r="AA157" s="301">
        <v>0.18635480647165317</v>
      </c>
      <c r="AB157" s="301">
        <v>1.8396662868502146E-2</v>
      </c>
      <c r="AC157" s="301">
        <v>2.3665937123953932E-2</v>
      </c>
      <c r="AD157" s="301">
        <v>2.9155948507601694E-2</v>
      </c>
      <c r="AE157" s="301">
        <v>2.8379007783733465E-2</v>
      </c>
      <c r="AF157" s="301">
        <v>2.6494636625097816E-2</v>
      </c>
      <c r="AG157" s="301">
        <v>2.2864543690736178E-2</v>
      </c>
      <c r="AH157" s="301">
        <v>2.4140118013504918E-2</v>
      </c>
      <c r="AI157" s="301">
        <v>3.0621346440063101E-2</v>
      </c>
      <c r="AJ157" s="301">
        <v>4.4258197911855937E-2</v>
      </c>
      <c r="AK157" s="301">
        <v>3.794024E-2</v>
      </c>
      <c r="AL157" s="301">
        <v>3.4233441999999996E-2</v>
      </c>
      <c r="AM157" s="301">
        <v>5.4724539999999995E-2</v>
      </c>
      <c r="AN157" s="301">
        <v>3.4894126999999997E-2</v>
      </c>
      <c r="AO157" s="301">
        <v>3.0858979999999998E-2</v>
      </c>
      <c r="AP157" s="301">
        <v>2.1621519999999998E-2</v>
      </c>
      <c r="AQ157" s="301">
        <v>2.4572589999999998E-2</v>
      </c>
      <c r="AR157" s="301">
        <v>1.6194790000000001E-2</v>
      </c>
    </row>
    <row r="158" spans="1:44">
      <c r="A158" s="299" t="s">
        <v>165</v>
      </c>
      <c r="B158" s="300"/>
      <c r="C158" s="300"/>
      <c r="D158" s="300"/>
      <c r="E158" s="300"/>
      <c r="F158" s="300"/>
      <c r="G158" s="300"/>
      <c r="H158" s="300"/>
      <c r="I158" s="300"/>
      <c r="J158" s="300"/>
      <c r="K158" s="300"/>
      <c r="L158" s="300"/>
      <c r="M158" s="300"/>
      <c r="N158" s="300"/>
      <c r="O158" s="300"/>
      <c r="P158" s="300"/>
      <c r="Q158" s="300"/>
      <c r="R158" s="301">
        <v>0</v>
      </c>
      <c r="S158" s="301">
        <v>0</v>
      </c>
      <c r="T158" s="301">
        <v>0</v>
      </c>
      <c r="U158" s="301">
        <v>0</v>
      </c>
      <c r="V158" s="301">
        <v>0</v>
      </c>
      <c r="W158" s="301">
        <v>0</v>
      </c>
      <c r="X158" s="301">
        <v>0</v>
      </c>
      <c r="Y158" s="301">
        <v>0</v>
      </c>
      <c r="Z158" s="301">
        <v>0</v>
      </c>
      <c r="AA158" s="301">
        <v>0</v>
      </c>
      <c r="AB158" s="301">
        <v>0</v>
      </c>
      <c r="AC158" s="301">
        <v>0</v>
      </c>
      <c r="AD158" s="301">
        <v>0</v>
      </c>
      <c r="AE158" s="301">
        <v>0</v>
      </c>
      <c r="AF158" s="301">
        <v>0</v>
      </c>
      <c r="AG158" s="301">
        <v>0</v>
      </c>
      <c r="AH158" s="301">
        <v>0</v>
      </c>
      <c r="AI158" s="301">
        <v>0</v>
      </c>
      <c r="AJ158" s="301">
        <v>0</v>
      </c>
      <c r="AK158" s="301">
        <v>0</v>
      </c>
      <c r="AL158" s="301">
        <v>0</v>
      </c>
      <c r="AM158" s="301">
        <v>0</v>
      </c>
      <c r="AN158" s="301">
        <v>0</v>
      </c>
      <c r="AO158" s="301">
        <v>0</v>
      </c>
      <c r="AP158" s="301">
        <v>0</v>
      </c>
      <c r="AQ158" s="301">
        <v>0</v>
      </c>
      <c r="AR158" s="301">
        <v>0</v>
      </c>
    </row>
    <row r="159" spans="1:44">
      <c r="A159" s="299" t="s">
        <v>166</v>
      </c>
      <c r="B159" s="300"/>
      <c r="C159" s="300"/>
      <c r="D159" s="300"/>
      <c r="E159" s="300"/>
      <c r="F159" s="300"/>
      <c r="G159" s="300"/>
      <c r="H159" s="300"/>
      <c r="I159" s="300"/>
      <c r="J159" s="300"/>
      <c r="K159" s="300"/>
      <c r="L159" s="300"/>
      <c r="M159" s="300"/>
      <c r="N159" s="300"/>
      <c r="O159" s="300"/>
      <c r="P159" s="300"/>
      <c r="Q159" s="300"/>
      <c r="R159" s="301">
        <v>0</v>
      </c>
      <c r="S159" s="301">
        <v>0</v>
      </c>
      <c r="T159" s="301">
        <v>0</v>
      </c>
      <c r="U159" s="301">
        <v>0</v>
      </c>
      <c r="V159" s="301">
        <v>0</v>
      </c>
      <c r="W159" s="301">
        <v>0</v>
      </c>
      <c r="X159" s="301">
        <v>0</v>
      </c>
      <c r="Y159" s="301">
        <v>0</v>
      </c>
      <c r="Z159" s="301">
        <v>0</v>
      </c>
      <c r="AA159" s="301">
        <v>0</v>
      </c>
      <c r="AB159" s="301">
        <v>0</v>
      </c>
      <c r="AC159" s="301">
        <v>0</v>
      </c>
      <c r="AD159" s="301">
        <v>0</v>
      </c>
      <c r="AE159" s="301">
        <v>0</v>
      </c>
      <c r="AF159" s="301">
        <v>0</v>
      </c>
      <c r="AG159" s="301">
        <v>0</v>
      </c>
      <c r="AH159" s="301">
        <v>0</v>
      </c>
      <c r="AI159" s="301">
        <v>0</v>
      </c>
      <c r="AJ159" s="301">
        <v>0</v>
      </c>
      <c r="AK159" s="301">
        <v>0</v>
      </c>
      <c r="AL159" s="301">
        <v>0</v>
      </c>
      <c r="AM159" s="301">
        <v>0</v>
      </c>
      <c r="AN159" s="301">
        <v>0</v>
      </c>
      <c r="AO159" s="301">
        <v>0</v>
      </c>
      <c r="AP159" s="301">
        <v>0</v>
      </c>
      <c r="AQ159" s="301">
        <v>0</v>
      </c>
      <c r="AR159" s="301">
        <v>0</v>
      </c>
    </row>
    <row r="160" spans="1:44">
      <c r="A160" s="299" t="s">
        <v>333</v>
      </c>
      <c r="B160" s="300"/>
      <c r="C160" s="300"/>
      <c r="D160" s="300"/>
      <c r="E160" s="300"/>
      <c r="F160" s="300"/>
      <c r="G160" s="300"/>
      <c r="H160" s="300"/>
      <c r="I160" s="300"/>
      <c r="J160" s="300"/>
      <c r="K160" s="300"/>
      <c r="L160" s="300"/>
      <c r="M160" s="300"/>
      <c r="N160" s="300"/>
      <c r="O160" s="300"/>
      <c r="P160" s="300"/>
      <c r="Q160" s="300"/>
      <c r="R160" s="301">
        <v>0</v>
      </c>
      <c r="S160" s="301">
        <v>0</v>
      </c>
      <c r="T160" s="301">
        <v>0</v>
      </c>
      <c r="U160" s="301">
        <v>0</v>
      </c>
      <c r="V160" s="301">
        <v>0</v>
      </c>
      <c r="W160" s="301">
        <v>0</v>
      </c>
      <c r="X160" s="301">
        <v>0</v>
      </c>
      <c r="Y160" s="301">
        <v>0</v>
      </c>
      <c r="Z160" s="301">
        <v>0</v>
      </c>
      <c r="AA160" s="301">
        <v>0</v>
      </c>
      <c r="AB160" s="301">
        <v>0</v>
      </c>
      <c r="AC160" s="301">
        <v>0</v>
      </c>
      <c r="AD160" s="301">
        <v>0</v>
      </c>
      <c r="AE160" s="301">
        <v>0</v>
      </c>
      <c r="AF160" s="301">
        <v>0</v>
      </c>
      <c r="AG160" s="301">
        <v>0</v>
      </c>
      <c r="AH160" s="301">
        <v>0</v>
      </c>
      <c r="AI160" s="301">
        <v>0</v>
      </c>
      <c r="AJ160" s="301">
        <v>0</v>
      </c>
      <c r="AK160" s="301">
        <v>0</v>
      </c>
      <c r="AL160" s="301">
        <v>0</v>
      </c>
      <c r="AM160" s="301">
        <v>0</v>
      </c>
      <c r="AN160" s="301">
        <v>0</v>
      </c>
      <c r="AO160" s="301">
        <v>0</v>
      </c>
      <c r="AP160" s="301">
        <v>0</v>
      </c>
      <c r="AQ160" s="301">
        <v>0</v>
      </c>
      <c r="AR160" s="301">
        <v>0</v>
      </c>
    </row>
    <row r="161" spans="1:44" ht="15">
      <c r="A161" s="299" t="s">
        <v>338</v>
      </c>
      <c r="B161" s="300"/>
      <c r="C161" s="300"/>
      <c r="D161" s="300"/>
      <c r="E161" s="300"/>
      <c r="F161" s="300"/>
      <c r="G161" s="300"/>
      <c r="H161" s="300"/>
      <c r="I161" s="300"/>
      <c r="J161" s="300"/>
      <c r="K161" s="300"/>
      <c r="L161" s="300"/>
      <c r="M161" s="300"/>
      <c r="N161" s="300"/>
      <c r="O161" s="300"/>
      <c r="P161" s="300"/>
      <c r="Q161" s="300"/>
      <c r="R161" s="301">
        <v>0.22930531959599998</v>
      </c>
      <c r="S161" s="301">
        <v>0.20835250690680002</v>
      </c>
      <c r="T161" s="301">
        <v>0.1916491537368</v>
      </c>
      <c r="U161" s="301">
        <v>0.20730872052720001</v>
      </c>
      <c r="V161" s="301">
        <v>0.22673676735359999</v>
      </c>
      <c r="W161" s="301">
        <v>0.23963063417999997</v>
      </c>
      <c r="X161" s="301">
        <v>0.24044110097399998</v>
      </c>
      <c r="Y161" s="301">
        <v>0.25320572780039996</v>
      </c>
      <c r="Z161" s="301">
        <v>0.2499057146268</v>
      </c>
      <c r="AA161" s="301">
        <v>0.24430782142079999</v>
      </c>
      <c r="AB161" s="301">
        <v>0.24684880824719999</v>
      </c>
      <c r="AC161" s="301">
        <v>0.24346941507360001</v>
      </c>
      <c r="AD161" s="301">
        <v>0.233965881864</v>
      </c>
      <c r="AE161" s="301">
        <v>0.23590002952079997</v>
      </c>
      <c r="AF161" s="301">
        <v>0.23921298625680001</v>
      </c>
      <c r="AG161" s="301">
        <v>0.2435846594328</v>
      </c>
      <c r="AH161" s="301">
        <v>0.22913987641199998</v>
      </c>
      <c r="AI161" s="301">
        <v>0.22264112601720001</v>
      </c>
      <c r="AJ161" s="301">
        <v>0.22519567102319998</v>
      </c>
      <c r="AK161" s="301">
        <v>0.20418995310839999</v>
      </c>
      <c r="AL161" s="301">
        <v>0.2070268015392</v>
      </c>
      <c r="AM161" s="301">
        <v>0.22498290012599997</v>
      </c>
      <c r="AN161" s="301">
        <v>0.22498290012599997</v>
      </c>
      <c r="AO161" s="301">
        <v>0.22498290012599997</v>
      </c>
      <c r="AP161" s="301">
        <v>0.22498290012599997</v>
      </c>
      <c r="AQ161" s="301">
        <v>0.22498290012599997</v>
      </c>
      <c r="AR161" s="301">
        <v>0.22498290012599997</v>
      </c>
    </row>
    <row r="162" spans="1:44">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row>
    <row r="163" spans="1:44">
      <c r="A163" s="303" t="s">
        <v>335</v>
      </c>
      <c r="B163" s="285"/>
      <c r="C163" s="285"/>
      <c r="D163" s="285"/>
      <c r="E163" s="285"/>
      <c r="F163" s="285"/>
      <c r="G163" s="285"/>
      <c r="H163" s="285"/>
      <c r="I163" s="285"/>
      <c r="J163" s="285"/>
      <c r="K163" s="285"/>
      <c r="L163" s="285"/>
      <c r="M163" s="285"/>
      <c r="N163" s="285"/>
      <c r="O163" s="285"/>
      <c r="P163" s="285"/>
      <c r="Q163" s="285"/>
      <c r="R163" s="285">
        <v>405.06639298996299</v>
      </c>
      <c r="S163" s="285">
        <v>407.0814357383494</v>
      </c>
      <c r="T163" s="285">
        <v>416.13374972653207</v>
      </c>
      <c r="U163" s="285">
        <v>426.09994548974231</v>
      </c>
      <c r="V163" s="285">
        <v>446.88854275513506</v>
      </c>
      <c r="W163" s="285">
        <v>456.17329041770063</v>
      </c>
      <c r="X163" s="285">
        <v>459.54741658542639</v>
      </c>
      <c r="Y163" s="285">
        <v>464.58694896264001</v>
      </c>
      <c r="Z163" s="285">
        <v>465.16966506897347</v>
      </c>
      <c r="AA163" s="285">
        <v>479.37623643414406</v>
      </c>
      <c r="AB163" s="285">
        <v>504.76801994567847</v>
      </c>
      <c r="AC163" s="285">
        <v>513.62131822145057</v>
      </c>
      <c r="AD163" s="285">
        <v>537.54537349624957</v>
      </c>
      <c r="AE163" s="285">
        <v>536.47639244761513</v>
      </c>
      <c r="AF163" s="285">
        <v>547.10126746503124</v>
      </c>
      <c r="AG163" s="285">
        <v>537.15628517405185</v>
      </c>
      <c r="AH163" s="285">
        <v>540.44869166466424</v>
      </c>
      <c r="AI163" s="285">
        <v>544.11156480988348</v>
      </c>
      <c r="AJ163" s="285">
        <v>535.7533745052383</v>
      </c>
      <c r="AK163" s="285">
        <v>525.75003503965115</v>
      </c>
      <c r="AL163" s="285">
        <v>541.25072528839257</v>
      </c>
      <c r="AM163" s="285">
        <v>536.44279080614899</v>
      </c>
      <c r="AN163" s="285">
        <v>542.74292961455149</v>
      </c>
      <c r="AO163" s="285">
        <v>549.4716036969894</v>
      </c>
      <c r="AP163" s="285">
        <v>568.83340833465923</v>
      </c>
      <c r="AQ163" s="285">
        <v>571.67651936069603</v>
      </c>
      <c r="AR163" s="285">
        <v>577.59714927067239</v>
      </c>
    </row>
    <row r="164" spans="1:44">
      <c r="A164" s="299" t="s">
        <v>150</v>
      </c>
      <c r="B164" s="300"/>
      <c r="C164" s="300"/>
      <c r="D164" s="300"/>
      <c r="E164" s="300"/>
      <c r="F164" s="300"/>
      <c r="G164" s="300"/>
      <c r="H164" s="300"/>
      <c r="I164" s="300"/>
      <c r="J164" s="300"/>
      <c r="K164" s="300"/>
      <c r="L164" s="300"/>
      <c r="M164" s="300"/>
      <c r="N164" s="300"/>
      <c r="O164" s="300"/>
      <c r="P164" s="300"/>
      <c r="Q164" s="300"/>
      <c r="R164" s="301">
        <v>29.265920491593491</v>
      </c>
      <c r="S164" s="301">
        <v>28.891591336705968</v>
      </c>
      <c r="T164" s="301">
        <v>25.503965281997392</v>
      </c>
      <c r="U164" s="301">
        <v>29.534743595752488</v>
      </c>
      <c r="V164" s="301">
        <v>28.465693402301632</v>
      </c>
      <c r="W164" s="301">
        <v>27.522738194323779</v>
      </c>
      <c r="X164" s="301">
        <v>25.753786108282185</v>
      </c>
      <c r="Y164" s="301">
        <v>24.679882340407893</v>
      </c>
      <c r="Z164" s="301">
        <v>23.282433764921777</v>
      </c>
      <c r="AA164" s="301">
        <v>20.745975490801172</v>
      </c>
      <c r="AB164" s="301">
        <v>21.204216303864271</v>
      </c>
      <c r="AC164" s="301">
        <v>26.799959678930001</v>
      </c>
      <c r="AD164" s="301">
        <v>27.289162664599999</v>
      </c>
      <c r="AE164" s="301">
        <v>32.907788537900004</v>
      </c>
      <c r="AF164" s="301">
        <v>25.334840666030061</v>
      </c>
      <c r="AG164" s="301">
        <v>23.647630282900003</v>
      </c>
      <c r="AH164" s="301">
        <v>24.957560525543677</v>
      </c>
      <c r="AI164" s="301">
        <v>27.577687258836367</v>
      </c>
      <c r="AJ164" s="301">
        <v>28.88877554319998</v>
      </c>
      <c r="AK164" s="301">
        <v>22.805656886944927</v>
      </c>
      <c r="AL164" s="301">
        <v>25.342801243664333</v>
      </c>
      <c r="AM164" s="301">
        <v>24.04071435639009</v>
      </c>
      <c r="AN164" s="301">
        <v>24.589670047241118</v>
      </c>
      <c r="AO164" s="301">
        <v>26.968366563433591</v>
      </c>
      <c r="AP164" s="301">
        <v>26.780578943516169</v>
      </c>
      <c r="AQ164" s="301">
        <v>26.088023791128659</v>
      </c>
      <c r="AR164" s="301">
        <v>26.678308391617861</v>
      </c>
    </row>
    <row r="165" spans="1:44">
      <c r="A165" s="299" t="s">
        <v>151</v>
      </c>
      <c r="B165" s="300"/>
      <c r="C165" s="300"/>
      <c r="D165" s="300"/>
      <c r="E165" s="300"/>
      <c r="F165" s="300"/>
      <c r="G165" s="300"/>
      <c r="H165" s="300"/>
      <c r="I165" s="300"/>
      <c r="J165" s="300"/>
      <c r="K165" s="300"/>
      <c r="L165" s="300"/>
      <c r="M165" s="300"/>
      <c r="N165" s="300"/>
      <c r="O165" s="300"/>
      <c r="P165" s="300"/>
      <c r="Q165" s="300"/>
      <c r="R165" s="301">
        <v>163.96583135050463</v>
      </c>
      <c r="S165" s="301">
        <v>161.90903955404545</v>
      </c>
      <c r="T165" s="301">
        <v>174.68257994292253</v>
      </c>
      <c r="U165" s="301">
        <v>173.09957799126931</v>
      </c>
      <c r="V165" s="301">
        <v>188.21759193649493</v>
      </c>
      <c r="W165" s="301">
        <v>197.07718966965444</v>
      </c>
      <c r="X165" s="301">
        <v>198.35043607791303</v>
      </c>
      <c r="Y165" s="301">
        <v>202.33344962848187</v>
      </c>
      <c r="Z165" s="301">
        <v>205.53048055916662</v>
      </c>
      <c r="AA165" s="301">
        <v>209.77307188066038</v>
      </c>
      <c r="AB165" s="301">
        <v>220.08450895124776</v>
      </c>
      <c r="AC165" s="301">
        <v>222.11370807244668</v>
      </c>
      <c r="AD165" s="301">
        <v>232.06095251074527</v>
      </c>
      <c r="AE165" s="301">
        <v>242.8325679973739</v>
      </c>
      <c r="AF165" s="301">
        <v>248.9834923951675</v>
      </c>
      <c r="AG165" s="301">
        <v>252.28342967102765</v>
      </c>
      <c r="AH165" s="301">
        <v>253.24558763166641</v>
      </c>
      <c r="AI165" s="301">
        <v>256.81625165034319</v>
      </c>
      <c r="AJ165" s="301">
        <v>254.15332400714135</v>
      </c>
      <c r="AK165" s="301">
        <v>245.69087342788396</v>
      </c>
      <c r="AL165" s="301">
        <v>245.43935007005751</v>
      </c>
      <c r="AM165" s="301">
        <v>246.81602278101005</v>
      </c>
      <c r="AN165" s="301">
        <v>245.14081014346311</v>
      </c>
      <c r="AO165" s="301">
        <v>249.86268221992952</v>
      </c>
      <c r="AP165" s="301">
        <v>254.33865079579095</v>
      </c>
      <c r="AQ165" s="301">
        <v>261.1905662488557</v>
      </c>
      <c r="AR165" s="301">
        <v>266.81914314199383</v>
      </c>
    </row>
    <row r="166" spans="1:44">
      <c r="A166" s="299" t="s">
        <v>332</v>
      </c>
      <c r="B166" s="300"/>
      <c r="C166" s="300"/>
      <c r="D166" s="300"/>
      <c r="E166" s="300"/>
      <c r="F166" s="300"/>
      <c r="G166" s="300"/>
      <c r="H166" s="300"/>
      <c r="I166" s="300"/>
      <c r="J166" s="300"/>
      <c r="K166" s="300"/>
      <c r="L166" s="300"/>
      <c r="M166" s="300"/>
      <c r="N166" s="300"/>
      <c r="O166" s="300"/>
      <c r="P166" s="300"/>
      <c r="Q166" s="300"/>
      <c r="R166" s="301">
        <v>67.842112076694235</v>
      </c>
      <c r="S166" s="301">
        <v>70.021203374202244</v>
      </c>
      <c r="T166" s="301">
        <v>71.673275296960128</v>
      </c>
      <c r="U166" s="301">
        <v>72.67064489252553</v>
      </c>
      <c r="V166" s="301">
        <v>74.968604035103326</v>
      </c>
      <c r="W166" s="301">
        <v>72.879805566979158</v>
      </c>
      <c r="X166" s="301">
        <v>74.883772311251306</v>
      </c>
      <c r="Y166" s="301">
        <v>71.024661655766209</v>
      </c>
      <c r="Z166" s="301">
        <v>67.666630854588163</v>
      </c>
      <c r="AA166" s="301">
        <v>71.130882085281854</v>
      </c>
      <c r="AB166" s="301">
        <v>78.688320391663524</v>
      </c>
      <c r="AC166" s="301">
        <v>76.454707858876461</v>
      </c>
      <c r="AD166" s="301">
        <v>80.087845885730758</v>
      </c>
      <c r="AE166" s="301">
        <v>61.199714307418539</v>
      </c>
      <c r="AF166" s="301">
        <v>63.070293008316</v>
      </c>
      <c r="AG166" s="301">
        <v>50.474491602105331</v>
      </c>
      <c r="AH166" s="301">
        <v>49.469951706016836</v>
      </c>
      <c r="AI166" s="301">
        <v>48.769009120696268</v>
      </c>
      <c r="AJ166" s="301">
        <v>48.328115644589353</v>
      </c>
      <c r="AK166" s="301">
        <v>57.12344068671316</v>
      </c>
      <c r="AL166" s="301">
        <v>60.289554818229377</v>
      </c>
      <c r="AM166" s="301">
        <v>57.958454488156796</v>
      </c>
      <c r="AN166" s="301">
        <v>66.474267034980272</v>
      </c>
      <c r="AO166" s="301">
        <v>71.028240549631704</v>
      </c>
      <c r="AP166" s="301">
        <v>85.078560185888236</v>
      </c>
      <c r="AQ166" s="301">
        <v>78.874257395718629</v>
      </c>
      <c r="AR166" s="301">
        <v>81.834659766537925</v>
      </c>
    </row>
    <row r="167" spans="1:44">
      <c r="A167" s="299" t="s">
        <v>165</v>
      </c>
      <c r="B167" s="300"/>
      <c r="C167" s="300"/>
      <c r="D167" s="300"/>
      <c r="E167" s="300"/>
      <c r="F167" s="300"/>
      <c r="G167" s="300"/>
      <c r="H167" s="300"/>
      <c r="I167" s="300"/>
      <c r="J167" s="300"/>
      <c r="K167" s="300"/>
      <c r="L167" s="300"/>
      <c r="M167" s="300"/>
      <c r="N167" s="300"/>
      <c r="O167" s="300"/>
      <c r="P167" s="300"/>
      <c r="Q167" s="300"/>
      <c r="R167" s="301">
        <v>0</v>
      </c>
      <c r="S167" s="301">
        <v>0</v>
      </c>
      <c r="T167" s="301">
        <v>0</v>
      </c>
      <c r="U167" s="301">
        <v>0</v>
      </c>
      <c r="V167" s="301">
        <v>0</v>
      </c>
      <c r="W167" s="301">
        <v>0</v>
      </c>
      <c r="X167" s="301">
        <v>0</v>
      </c>
      <c r="Y167" s="301">
        <v>0</v>
      </c>
      <c r="Z167" s="301">
        <v>0</v>
      </c>
      <c r="AA167" s="301">
        <v>0</v>
      </c>
      <c r="AB167" s="301">
        <v>0</v>
      </c>
      <c r="AC167" s="301">
        <v>0</v>
      </c>
      <c r="AD167" s="301">
        <v>0</v>
      </c>
      <c r="AE167" s="301">
        <v>0</v>
      </c>
      <c r="AF167" s="301">
        <v>0</v>
      </c>
      <c r="AG167" s="301">
        <v>0</v>
      </c>
      <c r="AH167" s="301">
        <v>0</v>
      </c>
      <c r="AI167" s="301">
        <v>0</v>
      </c>
      <c r="AJ167" s="301">
        <v>0</v>
      </c>
      <c r="AK167" s="301">
        <v>0</v>
      </c>
      <c r="AL167" s="301">
        <v>0</v>
      </c>
      <c r="AM167" s="301">
        <v>0</v>
      </c>
      <c r="AN167" s="301">
        <v>0</v>
      </c>
      <c r="AO167" s="301">
        <v>0</v>
      </c>
      <c r="AP167" s="301">
        <v>0</v>
      </c>
      <c r="AQ167" s="301">
        <v>0</v>
      </c>
      <c r="AR167" s="301">
        <v>0</v>
      </c>
    </row>
    <row r="168" spans="1:44">
      <c r="A168" s="299" t="s">
        <v>166</v>
      </c>
      <c r="B168" s="300"/>
      <c r="C168" s="300"/>
      <c r="D168" s="300"/>
      <c r="E168" s="300"/>
      <c r="F168" s="300"/>
      <c r="G168" s="300"/>
      <c r="H168" s="300"/>
      <c r="I168" s="300"/>
      <c r="J168" s="300"/>
      <c r="K168" s="300"/>
      <c r="L168" s="300"/>
      <c r="M168" s="300"/>
      <c r="N168" s="300"/>
      <c r="O168" s="300"/>
      <c r="P168" s="300"/>
      <c r="Q168" s="300"/>
      <c r="R168" s="301">
        <v>7.0973746228200918</v>
      </c>
      <c r="S168" s="301">
        <v>7.0419595444734924</v>
      </c>
      <c r="T168" s="301">
        <v>7.0146889206638052</v>
      </c>
      <c r="U168" s="301">
        <v>7.2433152216371059</v>
      </c>
      <c r="V168" s="301">
        <v>7.5136961877150679</v>
      </c>
      <c r="W168" s="301">
        <v>7.4834289117197814</v>
      </c>
      <c r="X168" s="301">
        <v>7.4985943190525006</v>
      </c>
      <c r="Y168" s="301">
        <v>7.5383131512954922</v>
      </c>
      <c r="Z168" s="301">
        <v>7.798422255974292</v>
      </c>
      <c r="AA168" s="301">
        <v>7.9585091408794195</v>
      </c>
      <c r="AB168" s="301">
        <v>8.1242887488209856</v>
      </c>
      <c r="AC168" s="301">
        <v>8.1719408023083009</v>
      </c>
      <c r="AD168" s="301">
        <v>8.8803805736182859</v>
      </c>
      <c r="AE168" s="301">
        <v>9.0073757533837373</v>
      </c>
      <c r="AF168" s="301">
        <v>9.2858535876900827</v>
      </c>
      <c r="AG168" s="301">
        <v>9.4000741033182855</v>
      </c>
      <c r="AH168" s="301">
        <v>9.0906300135146427</v>
      </c>
      <c r="AI168" s="301">
        <v>9.2689000303419036</v>
      </c>
      <c r="AJ168" s="301">
        <v>9.3202099773765852</v>
      </c>
      <c r="AK168" s="301">
        <v>9.7707961778460017</v>
      </c>
      <c r="AL168" s="301">
        <v>9.2664530200385009</v>
      </c>
      <c r="AM168" s="301">
        <v>8.6136901991328987</v>
      </c>
      <c r="AN168" s="301">
        <v>8.6026552883647955</v>
      </c>
      <c r="AO168" s="301">
        <v>7.7037621161203989</v>
      </c>
      <c r="AP168" s="301">
        <v>7.9904964652254122</v>
      </c>
      <c r="AQ168" s="301">
        <v>8.1363113712799784</v>
      </c>
      <c r="AR168" s="301">
        <v>7.6505772167436987</v>
      </c>
    </row>
    <row r="169" spans="1:44">
      <c r="A169" s="299" t="s">
        <v>333</v>
      </c>
      <c r="B169" s="300"/>
      <c r="C169" s="300"/>
      <c r="D169" s="300"/>
      <c r="E169" s="300"/>
      <c r="F169" s="300"/>
      <c r="G169" s="300"/>
      <c r="H169" s="300"/>
      <c r="I169" s="300"/>
      <c r="J169" s="300"/>
      <c r="K169" s="300"/>
      <c r="L169" s="300"/>
      <c r="M169" s="300"/>
      <c r="N169" s="300"/>
      <c r="O169" s="300"/>
      <c r="P169" s="300"/>
      <c r="Q169" s="300"/>
      <c r="R169" s="301">
        <v>33.23759172941071</v>
      </c>
      <c r="S169" s="301">
        <v>33.950951774256559</v>
      </c>
      <c r="T169" s="301">
        <v>33.92545768529024</v>
      </c>
      <c r="U169" s="301">
        <v>36.07933002773909</v>
      </c>
      <c r="V169" s="301">
        <v>38.136737136998732</v>
      </c>
      <c r="W169" s="301">
        <v>39.366143907222607</v>
      </c>
      <c r="X169" s="301">
        <v>38.11757755254024</v>
      </c>
      <c r="Y169" s="301">
        <v>40.345182496072226</v>
      </c>
      <c r="Z169" s="301">
        <v>41.771281966060322</v>
      </c>
      <c r="AA169" s="301">
        <v>47.758119689346714</v>
      </c>
      <c r="AB169" s="301">
        <v>52.041643847636429</v>
      </c>
      <c r="AC169" s="301">
        <v>53.003900760701669</v>
      </c>
      <c r="AD169" s="301">
        <v>59.201545319348853</v>
      </c>
      <c r="AE169" s="301">
        <v>59.884624330320875</v>
      </c>
      <c r="AF169" s="301">
        <v>63.77197979109836</v>
      </c>
      <c r="AG169" s="301">
        <v>63.16835438146704</v>
      </c>
      <c r="AH169" s="301">
        <v>62.31767842416361</v>
      </c>
      <c r="AI169" s="301">
        <v>59.333018931479714</v>
      </c>
      <c r="AJ169" s="301">
        <v>54.845428715161745</v>
      </c>
      <c r="AK169" s="301">
        <v>49.978505110622294</v>
      </c>
      <c r="AL169" s="301">
        <v>56.508905318325063</v>
      </c>
      <c r="AM169" s="301">
        <v>57.186888426538772</v>
      </c>
      <c r="AN169" s="301">
        <v>56.882133793684268</v>
      </c>
      <c r="AO169" s="301">
        <v>53.886036989211185</v>
      </c>
      <c r="AP169" s="301">
        <v>54.181408582328714</v>
      </c>
      <c r="AQ169" s="301">
        <v>54.794537750709402</v>
      </c>
      <c r="AR169" s="301">
        <v>54.311435986269814</v>
      </c>
    </row>
    <row r="170" spans="1:44" ht="15">
      <c r="A170" s="299" t="s">
        <v>338</v>
      </c>
      <c r="B170" s="300"/>
      <c r="C170" s="300"/>
      <c r="D170" s="300"/>
      <c r="E170" s="300"/>
      <c r="F170" s="300"/>
      <c r="G170" s="300"/>
      <c r="H170" s="300"/>
      <c r="I170" s="300"/>
      <c r="J170" s="300"/>
      <c r="K170" s="300"/>
      <c r="L170" s="300"/>
      <c r="M170" s="300"/>
      <c r="N170" s="300"/>
      <c r="O170" s="300"/>
      <c r="P170" s="300"/>
      <c r="Q170" s="300"/>
      <c r="R170" s="301">
        <v>103.65756271893989</v>
      </c>
      <c r="S170" s="301">
        <v>105.26669015466565</v>
      </c>
      <c r="T170" s="301">
        <v>103.33378259869798</v>
      </c>
      <c r="U170" s="301">
        <v>107.47233376081874</v>
      </c>
      <c r="V170" s="301">
        <v>109.58622005652137</v>
      </c>
      <c r="W170" s="301">
        <v>111.84398416780081</v>
      </c>
      <c r="X170" s="301">
        <v>114.94325021638718</v>
      </c>
      <c r="Y170" s="301">
        <v>118.66545969061634</v>
      </c>
      <c r="Z170" s="301">
        <v>119.12041566826228</v>
      </c>
      <c r="AA170" s="301">
        <v>122.00967814717458</v>
      </c>
      <c r="AB170" s="301">
        <v>124.6250417024456</v>
      </c>
      <c r="AC170" s="301">
        <v>127.07710104818743</v>
      </c>
      <c r="AD170" s="301">
        <v>130.02548654220644</v>
      </c>
      <c r="AE170" s="301">
        <v>130.6443215212181</v>
      </c>
      <c r="AF170" s="301">
        <v>136.65480801672913</v>
      </c>
      <c r="AG170" s="301">
        <v>138.18230513323354</v>
      </c>
      <c r="AH170" s="301">
        <v>141.36728336375904</v>
      </c>
      <c r="AI170" s="301">
        <v>142.3466978181861</v>
      </c>
      <c r="AJ170" s="301">
        <v>140.21752061776925</v>
      </c>
      <c r="AK170" s="301">
        <v>140.38076274964081</v>
      </c>
      <c r="AL170" s="301">
        <v>144.40366081807778</v>
      </c>
      <c r="AM170" s="301">
        <v>141.82702055492032</v>
      </c>
      <c r="AN170" s="301">
        <v>141.05339330681795</v>
      </c>
      <c r="AO170" s="301">
        <v>140.02251525866299</v>
      </c>
      <c r="AP170" s="301">
        <v>140.46371336190981</v>
      </c>
      <c r="AQ170" s="301">
        <v>142.59282280300363</v>
      </c>
      <c r="AR170" s="301">
        <v>140.30302476750927</v>
      </c>
    </row>
    <row r="171" spans="1:44">
      <c r="A171" s="29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51"/>
      <c r="AP171" s="251"/>
      <c r="AQ171" s="251"/>
      <c r="AR171" s="251"/>
    </row>
    <row r="172" spans="1:44">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row>
    <row r="173" spans="1:44">
      <c r="A173" s="251" t="s">
        <v>306</v>
      </c>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row>
    <row r="174" spans="1:44" ht="15">
      <c r="A174" s="291" t="s">
        <v>340</v>
      </c>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4" ht="15">
      <c r="A175" s="291" t="s">
        <v>341</v>
      </c>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row>
    <row r="176" spans="1:44" ht="15">
      <c r="A176" s="251" t="s">
        <v>342</v>
      </c>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row>
    <row r="177" spans="1:40">
      <c r="A177" s="251" t="s">
        <v>336</v>
      </c>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row>
    <row r="178" spans="1:40">
      <c r="A178" s="251"/>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row>
    <row r="179" spans="1:40">
      <c r="A179" s="251"/>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row>
    <row r="180" spans="1:40">
      <c r="A180" s="251"/>
      <c r="B180" s="289"/>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Documentation</vt:lpstr>
      <vt:lpstr>EB1</vt:lpstr>
      <vt:lpstr>RES_PRI</vt:lpstr>
      <vt:lpstr>Pri_COA</vt:lpstr>
      <vt:lpstr>Pri_GAS</vt:lpstr>
      <vt:lpstr>Pri_OIL</vt:lpstr>
      <vt:lpstr>Pri_RNW</vt:lpstr>
      <vt:lpstr>Pri_BIO</vt:lpstr>
      <vt:lpstr>Pri_H2</vt:lpstr>
      <vt:lpstr>SUP_H2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Will Catton</cp:lastModifiedBy>
  <cp:lastPrinted>2004-11-16T14:57:57Z</cp:lastPrinted>
  <dcterms:created xsi:type="dcterms:W3CDTF">2000-12-13T15:53:11Z</dcterms:created>
  <dcterms:modified xsi:type="dcterms:W3CDTF">2024-09-23T23:33:11Z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