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olejandro\Documents\.home\Coding\times\TIMES-NZ-Model-Files\TIMES-NZ\"/>
    </mc:Choice>
  </mc:AlternateContent>
  <xr:revisionPtr revIDLastSave="0" documentId="13_ncr:1_{6939E5FD-F9D8-44CD-8D29-8D2C4E178E0E}" xr6:coauthVersionLast="47" xr6:coauthVersionMax="47" xr10:uidLastSave="{00000000-0000-0000-0000-000000000000}"/>
  <bookViews>
    <workbookView xWindow="-98" yWindow="-98" windowWidth="21795" windowHeight="13875" tabRatio="694" activeTab="3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60" l="1"/>
  <c r="Z10" i="160"/>
  <c r="Z11" i="160"/>
  <c r="Z12" i="160"/>
  <c r="Z13" i="160"/>
  <c r="Z14" i="160"/>
  <c r="Z15" i="160"/>
  <c r="Z16" i="160"/>
  <c r="Z17" i="160"/>
  <c r="Z18" i="160"/>
  <c r="Z19" i="160"/>
  <c r="Z20" i="160"/>
  <c r="Z21" i="160"/>
  <c r="Z22" i="160"/>
  <c r="Z23" i="160"/>
  <c r="Z24" i="160"/>
  <c r="Z25" i="160"/>
  <c r="Z26" i="160"/>
  <c r="Z27" i="160"/>
  <c r="Z28" i="160"/>
  <c r="Z29" i="160"/>
  <c r="Z30" i="160"/>
  <c r="Z31" i="160"/>
  <c r="Z32" i="160"/>
  <c r="Z33" i="160"/>
  <c r="Z34" i="160"/>
  <c r="Z35" i="160"/>
  <c r="Z36" i="160"/>
  <c r="Z37" i="160"/>
  <c r="Z38" i="160"/>
  <c r="Z39" i="160"/>
  <c r="Z40" i="160"/>
  <c r="Z41" i="160"/>
  <c r="Z42" i="160"/>
  <c r="Z43" i="160"/>
  <c r="Z44" i="160"/>
  <c r="Z45" i="160"/>
  <c r="Z46" i="160"/>
  <c r="Z47" i="160"/>
  <c r="Z48" i="160"/>
  <c r="Z49" i="160"/>
  <c r="Z50" i="160"/>
  <c r="Z51" i="160"/>
  <c r="Z52" i="160"/>
  <c r="Z53" i="160"/>
  <c r="Z54" i="160"/>
  <c r="Z55" i="160"/>
  <c r="Z56" i="160"/>
  <c r="Z57" i="160"/>
  <c r="Z58" i="160"/>
  <c r="Z59" i="160"/>
  <c r="Z60" i="160"/>
  <c r="Z61" i="160"/>
  <c r="Z62" i="160"/>
  <c r="Z63" i="160"/>
  <c r="Z64" i="160"/>
  <c r="Z65" i="160"/>
  <c r="Z66" i="160"/>
  <c r="Z67" i="160"/>
  <c r="Z68" i="160"/>
  <c r="Z69" i="160"/>
  <c r="Z70" i="160"/>
  <c r="Z71" i="160"/>
  <c r="Z72" i="160"/>
  <c r="Z73" i="160"/>
  <c r="Z74" i="160"/>
  <c r="Z75" i="160"/>
  <c r="Z76" i="160"/>
  <c r="Z77" i="160"/>
  <c r="Z78" i="160"/>
  <c r="Z79" i="160"/>
  <c r="Z80" i="160"/>
  <c r="Z81" i="160"/>
  <c r="Z82" i="160"/>
  <c r="Z83" i="160"/>
  <c r="Z84" i="160"/>
  <c r="Z85" i="160"/>
  <c r="Z86" i="160"/>
  <c r="Z87" i="160"/>
  <c r="Z88" i="160"/>
  <c r="Z89" i="160"/>
  <c r="Z90" i="160"/>
  <c r="Z91" i="160"/>
  <c r="Z92" i="160"/>
  <c r="Z93" i="160"/>
  <c r="Z94" i="160"/>
  <c r="Z95" i="160"/>
  <c r="Z96" i="160"/>
  <c r="Z97" i="160"/>
  <c r="Z98" i="160"/>
  <c r="Z99" i="160"/>
  <c r="Z100" i="160"/>
  <c r="Z101" i="160"/>
  <c r="Z102" i="160"/>
  <c r="Z103" i="160"/>
  <c r="Z104" i="160"/>
  <c r="Z105" i="160"/>
  <c r="Z106" i="160"/>
  <c r="Z107" i="160"/>
  <c r="Z108" i="160"/>
  <c r="Z109" i="160"/>
  <c r="Z110" i="160"/>
  <c r="Z111" i="160"/>
  <c r="Z112" i="160"/>
  <c r="Z113" i="160"/>
  <c r="Z114" i="160"/>
  <c r="Z115" i="160"/>
  <c r="Z8" i="160"/>
  <c r="Y10" i="140"/>
  <c r="Y11" i="140"/>
  <c r="Y12" i="140"/>
  <c r="Y13" i="140"/>
  <c r="Y14" i="140"/>
  <c r="Y15" i="140"/>
  <c r="Y16" i="140"/>
  <c r="Y17" i="140"/>
  <c r="Y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7" i="158" l="1"/>
  <c r="F7" i="158" s="1"/>
  <c r="C8" i="158"/>
  <c r="F8" i="158" s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6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7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7" i="158"/>
  <c r="F23" i="158"/>
  <c r="F56" i="158"/>
  <c r="F50" i="158"/>
  <c r="F33" i="158"/>
  <c r="W80" i="157"/>
  <c r="F70" i="158"/>
  <c r="D66" i="158"/>
  <c r="F12" i="158"/>
  <c r="F69" i="158"/>
  <c r="X99" i="157"/>
  <c r="F68" i="158"/>
  <c r="F6" i="158"/>
  <c r="F59" i="158"/>
  <c r="F58" i="158"/>
  <c r="F25" i="158"/>
  <c r="F15" i="158"/>
  <c r="F62" i="158"/>
  <c r="F40" i="158"/>
  <c r="F61" i="158"/>
  <c r="D41" i="158"/>
  <c r="F60" i="158"/>
  <c r="F64" i="158"/>
  <c r="F51" i="158"/>
  <c r="F42" i="158"/>
  <c r="F17" i="158"/>
  <c r="F71" i="158"/>
  <c r="F54" i="158"/>
  <c r="F16" i="158"/>
  <c r="F53" i="158"/>
  <c r="F52" i="158"/>
  <c r="F43" i="158"/>
  <c r="F34" i="158"/>
  <c r="F73" i="158"/>
  <c r="F9" i="158"/>
  <c r="F63" i="158"/>
  <c r="F46" i="158"/>
  <c r="F45" i="158"/>
  <c r="D29" i="158"/>
  <c r="D16" i="158"/>
  <c r="F44" i="158"/>
  <c r="F76" i="158"/>
  <c r="F35" i="158"/>
  <c r="F26" i="158"/>
  <c r="F65" i="158"/>
  <c r="F55" i="158"/>
  <c r="F72" i="158"/>
  <c r="F38" i="158"/>
  <c r="D7" i="158"/>
  <c r="D68" i="158"/>
  <c r="D63" i="158"/>
  <c r="F36" i="158"/>
  <c r="F27" i="158"/>
  <c r="F18" i="158"/>
  <c r="F57" i="158"/>
  <c r="F47" i="158"/>
  <c r="F32" i="158"/>
  <c r="F30" i="158"/>
  <c r="F29" i="158"/>
  <c r="D62" i="158"/>
  <c r="F74" i="158"/>
  <c r="F28" i="158"/>
  <c r="F19" i="158"/>
  <c r="F10" i="158"/>
  <c r="F49" i="158"/>
  <c r="F48" i="158"/>
  <c r="F39" i="158"/>
  <c r="F22" i="158"/>
  <c r="F21" i="158"/>
  <c r="D35" i="158"/>
  <c r="F20" i="158"/>
  <c r="F75" i="158"/>
  <c r="F11" i="158"/>
  <c r="F66" i="158"/>
  <c r="F41" i="158"/>
  <c r="F24" i="158"/>
  <c r="F31" i="158"/>
  <c r="F14" i="158"/>
  <c r="F13" i="158"/>
  <c r="D60" i="158"/>
  <c r="D22" i="158"/>
  <c r="D72" i="158"/>
  <c r="D55" i="158"/>
  <c r="X74" i="157"/>
  <c r="D13" i="158"/>
  <c r="D52" i="158"/>
  <c r="D19" i="158"/>
  <c r="D50" i="158"/>
  <c r="D25" i="158"/>
  <c r="D64" i="158"/>
  <c r="D47" i="158"/>
  <c r="D58" i="158"/>
  <c r="E58" i="158" s="1"/>
  <c r="D8" i="158"/>
  <c r="D69" i="158"/>
  <c r="D70" i="158"/>
  <c r="D44" i="158"/>
  <c r="D75" i="158"/>
  <c r="D11" i="158"/>
  <c r="D42" i="158"/>
  <c r="D17" i="158"/>
  <c r="D56" i="158"/>
  <c r="D14" i="158"/>
  <c r="D39" i="158"/>
  <c r="D21" i="158"/>
  <c r="D33" i="158"/>
  <c r="X107" i="157"/>
  <c r="D61" i="158"/>
  <c r="D46" i="158"/>
  <c r="D36" i="158"/>
  <c r="D67" i="158"/>
  <c r="D30" i="158"/>
  <c r="D34" i="158"/>
  <c r="D73" i="158"/>
  <c r="D9" i="158"/>
  <c r="D48" i="158"/>
  <c r="D31" i="158"/>
  <c r="D27" i="158"/>
  <c r="X44" i="157"/>
  <c r="X103" i="157"/>
  <c r="W46" i="157"/>
  <c r="D53" i="158"/>
  <c r="D28" i="158"/>
  <c r="D59" i="158"/>
  <c r="D26" i="158"/>
  <c r="D65" i="158"/>
  <c r="D54" i="158"/>
  <c r="D40" i="158"/>
  <c r="D23" i="158"/>
  <c r="D45" i="158"/>
  <c r="D20" i="158"/>
  <c r="D51" i="158"/>
  <c r="D18" i="158"/>
  <c r="D57" i="158"/>
  <c r="D6" i="158"/>
  <c r="D32" i="158"/>
  <c r="D15" i="158"/>
  <c r="D38" i="158"/>
  <c r="D37" i="158"/>
  <c r="D76" i="158"/>
  <c r="D12" i="158"/>
  <c r="D43" i="158"/>
  <c r="D74" i="158"/>
  <c r="D10" i="158"/>
  <c r="D49" i="158"/>
  <c r="D24" i="158"/>
  <c r="D71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7" i="158" l="1"/>
  <c r="E11" i="158"/>
  <c r="E71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2" i="158"/>
  <c r="E61" i="158"/>
  <c r="E42" i="158"/>
  <c r="E67" i="158"/>
  <c r="E75" i="158"/>
  <c r="E22" i="158"/>
  <c r="AR29" i="157"/>
  <c r="AS29" i="157" s="1"/>
  <c r="AR45" i="157"/>
  <c r="AS45" i="157" s="1"/>
  <c r="AR34" i="157"/>
  <c r="AS34" i="157" s="1"/>
  <c r="AR46" i="157"/>
  <c r="AS46" i="157" s="1"/>
  <c r="E40" i="158"/>
  <c r="E70" i="158"/>
  <c r="E35" i="158"/>
  <c r="E6" i="158"/>
  <c r="E36" i="158"/>
  <c r="AR28" i="157"/>
  <c r="AS28" i="157" s="1"/>
  <c r="AR21" i="157"/>
  <c r="AS21" i="157" s="1"/>
  <c r="AR48" i="157"/>
  <c r="AS48" i="157" s="1"/>
  <c r="E23" i="158"/>
  <c r="E28" i="158"/>
  <c r="E50" i="158"/>
  <c r="E37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59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4" i="158"/>
  <c r="E26" i="158"/>
  <c r="E46" i="158"/>
  <c r="E56" i="158"/>
  <c r="E47" i="158"/>
  <c r="E52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6" i="158"/>
  <c r="E30" i="158"/>
  <c r="E8" i="158"/>
  <c r="E10" i="158"/>
  <c r="E33" i="158"/>
  <c r="E25" i="158"/>
  <c r="E69" i="158"/>
  <c r="E55" i="158"/>
  <c r="E49" i="158"/>
  <c r="E54" i="158"/>
  <c r="E20" i="158"/>
  <c r="E60" i="158"/>
  <c r="E34" i="158"/>
  <c r="E15" i="158"/>
  <c r="E13" i="158"/>
  <c r="E39" i="158"/>
  <c r="E44" i="158"/>
  <c r="E18" i="158"/>
  <c r="E38" i="158"/>
  <c r="E53" i="158"/>
  <c r="E51" i="158"/>
  <c r="E9" i="158"/>
  <c r="E73" i="158"/>
  <c r="E74" i="158"/>
  <c r="E62" i="158"/>
  <c r="E27" i="158"/>
  <c r="E64" i="158"/>
  <c r="E76" i="158"/>
  <c r="E57" i="158"/>
  <c r="E41" i="158"/>
  <c r="E63" i="158"/>
  <c r="E48" i="158"/>
  <c r="E72" i="158"/>
  <c r="E68" i="158"/>
  <c r="E19" i="158"/>
  <c r="E7" i="158"/>
  <c r="E65" i="158"/>
  <c r="E43" i="158"/>
  <c r="E32" i="158"/>
  <c r="E45" i="158"/>
  <c r="E21" i="158"/>
  <c r="E16" i="158"/>
  <c r="E29" i="158"/>
  <c r="E31" i="158"/>
  <c r="E14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<sst xmlns="http://schemas.openxmlformats.org/spreadsheetml/2006/main" count="2409" uniqueCount="765">
  <si>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</si>
  <si>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</si>
  <si>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</si>
  <si>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</si>
  <si>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</si>
  <si>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</si>
  <si>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</si>
  <si>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</si>
  <si>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</si>
  <si>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</si>
  <si>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</si>
  <si>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</si>
  <si>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</si>
  <si>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</si>
  <si>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</si>
  <si>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</si>
  <si>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</si>
  <si>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</si>
  <si>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</si>
  <si>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</si>
  <si>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</si>
  <si>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</si>
  <si>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</si>
  <si>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</si>
  <si>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</si>
  <si>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</si>
  <si>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</si>
  <si>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</si>
  <si>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</si>
  <si>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</si>
  <si>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</si>
  <si>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</si>
  <si>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</si>
  <si>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</si>
  <si>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</si>
  <si>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</si>
  <si>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</si>
  <si>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</si>
  <si>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</si>
  <si>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</si>
  <si>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</si>
  <si>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</si>
  <si>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</si>
  <si>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</si>
  <si>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</si>
  <si>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</si>
  <si>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</si>
  <si>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</si>
  <si>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</si>
  <si>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</si>
  <si>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</si>
  <si>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</si>
  <si>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</si>
  <si>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</si>
  <si>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</si>
  <si>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</si>
  <si>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</si>
  <si>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</si>
  <si>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</si>
  <si>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</si>
  <si>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</si>
  <si>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</si>
  <si>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</si>
  <si>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</si>
  <si>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</si>
  <si>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</si>
  <si>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</si>
  <si>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</si>
  <si>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</si>
  <si>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</si>
  <si>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</si>
  <si>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</si>
  <si>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</si>
  <si>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</si>
  <si>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</si>
  <si>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</si>
  <si>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</si>
  <si>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</si>
  <si>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</si>
  <si>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</si>
  <si>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</si>
  <si>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</si>
  <si>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</si>
  <si>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</si>
  <si>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</si>
  <si>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</si>
  <si>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</si>
  <si>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</si>
  <si>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</si>
  <si>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</si>
  <si>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</si>
  <si>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</si>
  <si>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</si>
  <si>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</si>
  <si>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</si>
  <si>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</si>
  <si>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</si>
  <si>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</si>
  <si>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</si>
  <si>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</si>
  <si>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</si>
  <si>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</si>
  <si>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</si>
  <si>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</si>
  <si>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</si>
  <si>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</si>
  <si>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</si>
  <si>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</si>
  <si>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</si>
  <si>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</si>
  <si>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</si>
  <si>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</si>
  <si>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</si>
  <si>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</si>
  <si>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</si>
  <si>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</si>
  <si>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</si>
  <si>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</si>
  <si>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</si>
  <si>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</si>
  <si>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</si>
  <si>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</si>
  <si>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</si>
  <si>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</si>
  <si>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</si>
  <si>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</si>
  <si>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</si>
  <si>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</si>
  <si>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</si>
  <si>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</si>
  <si>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</si>
  <si>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</si>
  <si>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</si>
  <si>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</si>
  <si>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</si>
  <si>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</si>
  <si>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</si>
  <si>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</si>
  <si>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</si>
  <si>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</si>
  <si>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</si>
  <si>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</si>
  <si>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</si>
  <si>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</si>
  <si>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</si>
  <si>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</si>
  <si>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</si>
  <si>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</si>
  <si>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</si>
  <si>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</si>
  <si>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</si>
  <si>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</si>
  <si>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</si>
  <si>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</si>
  <si>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</si>
  <si>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</si>
  <si>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</si>
  <si>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</si>
  <si>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</si>
  <si>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</si>
  <si>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</si>
  <si>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</si>
  <si>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</si>
  <si>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</si>
  <si>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</si>
  <si>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</si>
  <si>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</si>
  <si>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</si>
  <si>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</si>
  <si>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</si>
  <si>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</si>
  <si>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</si>
  <si>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</si>
  <si>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</si>
  <si>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</si>
  <si>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</si>
  <si>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</si>
  <si>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</si>
  <si>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</si>
  <si>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</si>
  <si>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</si>
  <si>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</si>
  <si>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</si>
  <si>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</si>
  <si>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</si>
  <si>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</si>
  <si>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</si>
  <si>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</si>
  <si>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</si>
  <si>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</si>
  <si>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</si>
  <si>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</si>
  <si>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</si>
  <si>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</si>
  <si>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</si>
  <si>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</si>
  <si>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</si>
  <si>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</si>
  <si>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</si>
  <si>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</si>
  <si>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</si>
  <si>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</si>
  <si>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</si>
  <si>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</si>
  <si>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</si>
  <si>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</si>
  <si>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</si>
  <si>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</si>
  <si>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</si>
  <si>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</si>
  <si>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</si>
  <si>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</si>
  <si>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</si>
  <si>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</si>
  <si>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</si>
  <si>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</si>
  <si>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</si>
  <si>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</si>
  <si>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</si>
  <si>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</si>
  <si>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</si>
  <si>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</si>
  <si>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</si>
  <si>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</si>
  <si>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</si>
  <si>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</si>
  <si>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</si>
  <si>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</si>
  <si>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</si>
  <si>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</si>
  <si>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</si>
  <si>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</si>
  <si>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</si>
  <si>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</si>
  <si>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</si>
  <si>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</si>
  <si>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</si>
  <si>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</si>
  <si>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</si>
  <si>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</si>
  <si>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</si>
  <si>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</si>
  <si>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</si>
  <si>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</si>
  <si>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</si>
  <si>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</si>
  <si>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</si>
  <si>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</si>
  <si>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</si>
  <si>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</si>
  <si>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</si>
  <si>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</si>
  <si>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</si>
  <si>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</si>
  <si>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</si>
  <si>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</si>
  <si>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</si>
  <si>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</si>
  <si>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</si>
  <si>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</si>
  <si>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</si>
  <si>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</si>
  <si>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</si>
  <si>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</si>
  <si>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</si>
  <si>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</si>
  <si>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</si>
  <si>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</si>
  <si>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</si>
  <si>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</si>
  <si>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</si>
  <si>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</si>
  <si>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</si>
  <si>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</si>
  <si>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</si>
  <si>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</si>
  <si>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</si>
  <si>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</si>
  <si>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</si>
  <si>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</si>
  <si>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</si>
  <si>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</si>
  <si>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</si>
  <si>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</si>
  <si>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</si>
  <si>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</si>
  <si>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</si>
  <si>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</si>
  <si>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</si>
  <si>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</si>
  <si>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</si>
  <si>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</si>
  <si>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</si>
  <si>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</si>
  <si>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</si>
  <si>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</si>
  <si>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</si>
  <si>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</si>
  <si>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</si>
  <si>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</si>
  <si>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</si>
  <si>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</si>
  <si>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</si>
  <si>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</si>
  <si>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</si>
  <si>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</si>
  <si>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</si>
  <si>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</si>
  <si>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</si>
  <si>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</si>
  <si>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</si>
  <si>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</si>
  <si>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</si>
  <si>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</si>
  <si>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</si>
  <si>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</si>
  <si>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</si>
  <si>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</si>
  <si>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</si>
  <si>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</si>
  <si>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</si>
  <si>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</si>
  <si>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</si>
  <si>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</si>
  <si>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</si>
  <si>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</si>
  <si>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</si>
  <si>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</si>
  <si>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</si>
  <si>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</si>
  <si>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</si>
  <si>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</si>
  <si>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</si>
  <si>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</si>
  <si>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</si>
  <si>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</si>
  <si>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</si>
  <si>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</si>
  <si>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</si>
  <si>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</si>
  <si>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</si>
  <si>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</si>
  <si>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</si>
  <si>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</si>
  <si>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</si>
  <si>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</si>
  <si>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</si>
  <si>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</si>
  <si>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</si>
  <si>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</si>
  <si>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</si>
  <si>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</si>
  <si>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</si>
  <si>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</si>
  <si>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</si>
  <si>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</si>
  <si>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</si>
  <si>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</si>
  <si>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</si>
  <si>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</si>
  <si>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</si>
  <si>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</si>
  <si>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</si>
  <si>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</si>
  <si>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</si>
  <si>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</si>
  <si>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</si>
  <si>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</si>
  <si>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</si>
  <si>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</si>
  <si>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</si>
  <si>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</si>
  <si>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</si>
  <si>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</si>
  <si>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</si>
  <si>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</si>
  <si>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</si>
  <si>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</si>
  <si>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</si>
  <si>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</si>
  <si>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</si>
  <si>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</si>
  <si>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</si>
  <si>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</si>
  <si>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</si>
  <si>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</si>
  <si>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</si>
  <si>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</si>
  <si>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</si>
  <si>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</si>
  <si>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</si>
  <si>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</si>
  <si>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</si>
  <si>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</si>
  <si>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</si>
  <si>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</si>
  <si>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</si>
  <si>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</si>
  <si>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</si>
  <si>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</si>
  <si>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</si>
  <si>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</si>
  <si>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</si>
  <si>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</si>
  <si>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</si>
  <si>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</si>
  <si>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</si>
  <si>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</si>
  <si>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</si>
  <si>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</si>
  <si>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</si>
  <si>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</si>
  <si>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</si>
  <si>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</si>
  <si>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</si>
  <si>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</si>
  <si>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</si>
  <si>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</si>
  <si>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</si>
  <si>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</si>
  <si>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</si>
  <si>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</si>
  <si>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</si>
  <si>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</si>
  <si>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</si>
  <si>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</si>
  <si>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</si>
  <si>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</si>
  <si>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</si>
  <si>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</si>
  <si>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</si>
  <si>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</si>
  <si>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</si>
  <si>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</si>
  <si>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</si>
  <si>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</si>
  <si>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</si>
  <si>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</si>
  <si>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</si>
  <si>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</si>
  <si>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</si>
  <si>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</si>
  <si>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</si>
  <si>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</si>
  <si>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</si>
  <si>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</si>
  <si>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</si>
  <si>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</si>
  <si>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</si>
  <si>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</si>
  <si>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</si>
  <si>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</si>
  <si>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</si>
  <si>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</si>
  <si>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</si>
  <si>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</si>
  <si>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</si>
  <si>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</si>
  <si>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</si>
  <si>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</si>
  <si>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</si>
  <si>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</si>
  <si>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</si>
  <si>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</si>
  <si>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</si>
  <si>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</si>
  <si>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</si>
  <si>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</si>
  <si>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</si>
  <si>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</si>
  <si>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</si>
  <si>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</si>
  <si>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</si>
  <si>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</si>
  <si>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</si>
  <si>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</si>
  <si>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</si>
  <si>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</si>
  <si>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</si>
  <si>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</si>
  <si>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</si>
  <si>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</si>
  <si>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</si>
  <si>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</si>
  <si>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</si>
  <si>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</si>
  <si>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</si>
  <si>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</si>
  <si>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</si>
  <si>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</si>
  <si>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</si>
  <si>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</si>
  <si>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</si>
  <si>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</si>
  <si>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</si>
  <si>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</si>
  <si>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</si>
  <si>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</si>
  <si>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</si>
  <si>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</si>
  <si>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</si>
  <si>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</si>
  <si>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</si>
  <si>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</si>
  <si>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</si>
  <si>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</si>
  <si>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</si>
  <si>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</si>
  <si>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</si>
  <si>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</si>
  <si>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</si>
  <si>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</si>
  <si>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</si>
  <si>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</si>
  <si>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</si>
  <si>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</si>
  <si>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</si>
  <si>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</si>
  <si>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</si>
  <si>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</si>
  <si>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</si>
  <si>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</si>
  <si>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</si>
  <si>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</si>
  <si>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</si>
  <si>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</si>
  <si>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</si>
  <si>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</si>
  <si>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</si>
  <si>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</si>
  <si>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</si>
  <si>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</si>
  <si>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</si>
  <si>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</si>
  <si>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</si>
  <si>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</si>
  <si>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</si>
  <si>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</si>
  <si>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</si>
  <si>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</si>
  <si>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</si>
  <si>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</si>
  <si>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</si>
  <si>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</si>
  <si>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</si>
  <si>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</si>
  <si>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</si>
  <si>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</si>
  <si>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</si>
  <si>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</si>
  <si>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</si>
  <si>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</si>
  <si>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</si>
  <si>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</si>
  <si>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</si>
  <si>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</si>
  <si>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</si>
  <si>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</si>
  <si>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</si>
  <si>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</si>
  <si>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</si>
  <si>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</si>
  <si>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</si>
  <si>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</si>
  <si>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</si>
  <si>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</si>
  <si>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</si>
  <si>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</si>
  <si>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</si>
  <si>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</si>
  <si>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</si>
  <si>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</si>
  <si>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</si>
  <si>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</si>
  <si>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</si>
  <si>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</si>
  <si>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</si>
  <si>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</si>
  <si>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</si>
  <si>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</si>
  <si>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</si>
  <si>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</si>
  <si>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</si>
  <si>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</si>
  <si>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</si>
  <si>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</si>
  <si>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</si>
  <si>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</si>
  <si>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</si>
  <si>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</si>
  <si>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</si>
  <si>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</si>
  <si>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</si>
  <si>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</si>
  <si>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</si>
  <si>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</si>
  <si>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</si>
  <si>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</si>
  <si>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</si>
  <si>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</si>
  <si>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</si>
  <si>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</si>
  <si>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</si>
  <si>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</si>
  <si>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</si>
  <si>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</si>
  <si>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</si>
  <si>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</si>
  <si>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</si>
  <si>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</si>
  <si>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</si>
  <si>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</si>
  <si>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</si>
  <si>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</si>
  <si>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</si>
  <si>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</si>
  <si>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</si>
  <si>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</si>
  <si>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</si>
  <si>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</si>
  <si>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</si>
  <si>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</si>
  <si>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</si>
  <si>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</si>
  <si>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</si>
  <si>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</si>
  <si>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</si>
  <si>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</si>
  <si>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</si>
  <si>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</si>
  <si>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</si>
  <si>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</si>
  <si>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</si>
  <si>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</si>
  <si>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</si>
  <si>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</si>
  <si>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</si>
  <si>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</si>
  <si>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</si>
  <si>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</si>
  <si>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</si>
  <si>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</si>
  <si>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</si>
  <si>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</si>
  <si>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</si>
  <si>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</si>
  <si>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</si>
  <si>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</si>
  <si>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</si>
  <si>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</si>
  <si>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</si>
  <si>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</si>
  <si>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</si>
  <si>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</si>
  <si>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</si>
  <si>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</si>
  <si>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</si>
  <si>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</si>
  <si>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</si>
  <si>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</si>
  <si>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</si>
  <si>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</si>
  <si>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</si>
  <si>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</si>
  <si>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</si>
  <si>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</si>
  <si>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</si>
  <si>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</si>
  <si>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</si>
  <si>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</si>
  <si>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</si>
  <si>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</si>
  <si>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</si>
  <si>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</si>
  <si>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</si>
  <si>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</si>
  <si>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</si>
  <si>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</si>
  <si>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</si>
  <si>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</si>
  <si>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</si>
  <si>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</si>
  <si>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</si>
  <si>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</si>
  <si>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</si>
  <si>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</si>
  <si>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</si>
  <si>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</si>
  <si>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</si>
  <si>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</si>
  <si>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</si>
  <si>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</si>
  <si>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</si>
  <si>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</si>
  <si>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</si>
  <si>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</si>
  <si>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</si>
  <si>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</si>
  <si>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</si>
  <si>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</si>
  <si>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</si>
  <si>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</si>
  <si>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</si>
  <si>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</si>
  <si>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</si>
  <si>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</si>
  <si>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</si>
  <si>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</si>
  <si>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</si>
  <si>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</si>
  <si>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</si>
  <si>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</si>
  <si>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</si>
  <si>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</si>
  <si>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</si>
  <si>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</si>
  <si>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</si>
  <si>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</si>
  <si>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</si>
  <si>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</si>
  <si>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</si>
  <si>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</si>
  <si>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</si>
  <si>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</si>
  <si>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</si>
  <si>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</si>
  <si>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</si>
  <si>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</si>
  <si>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</si>
  <si>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</si>
  <si>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</si>
  <si>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</si>
  <si>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</si>
  <si>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</si>
  <si>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</si>
  <si>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</si>
  <si>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</si>
  <si>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</si>
  <si>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</si>
  <si>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</si>
  <si>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</si>
  <si>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</si>
  <si>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</si>
  <si>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</si>
  <si>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</si>
  <si>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</si>
  <si>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</si>
  <si>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</si>
  <si>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</si>
  <si>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</si>
  <si>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</si>
  <si>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</si>
  <si>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</si>
  <si>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</si>
  <si>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</si>
  <si>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</si>
  <si>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</si>
  <si>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</si>
  <si>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</si>
  <si>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</si>
  <si>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</si>
  <si>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</si>
  <si>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</si>
  <si>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Process Heat Reforming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</si>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</sst>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_-* #,##0.00\ _D_M_-;\-* #,##0.00\ _D_M_-;_-* &quot;-&quot;??\ _D_M_-;_-@_-"/>
    <numFmt numFmtId="183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Border="0"/>
    <xf numFmtId="168" fontId="17" fillId="0" borderId="0"/>
    <xf numFmtId="168" fontId="17" fillId="0" borderId="0"/>
    <xf numFmtId="168" fontId="17" fillId="0" borderId="0"/>
    <xf numFmtId="0" fontId="12" fillId="0" borderId="0"/>
    <xf numFmtId="168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70" fontId="17" fillId="0" borderId="0"/>
    <xf numFmtId="0" fontId="12" fillId="0" borderId="0"/>
    <xf numFmtId="0" fontId="12" fillId="0" borderId="0"/>
    <xf numFmtId="168" fontId="17" fillId="0" borderId="0"/>
    <xf numFmtId="0" fontId="65" fillId="0" borderId="0"/>
    <xf numFmtId="170" fontId="65" fillId="0" borderId="0"/>
    <xf numFmtId="168" fontId="17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1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1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1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1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1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1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1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1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1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1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1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1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1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1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1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1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1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1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1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1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1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1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1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1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1" fontId="76" fillId="0" borderId="0"/>
    <xf numFmtId="171" fontId="66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1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20" borderId="1" applyNumberFormat="0" applyAlignment="0" applyProtection="0"/>
    <xf numFmtId="0" fontId="20" fillId="20" borderId="1" applyNumberFormat="0" applyAlignment="0" applyProtection="0"/>
    <xf numFmtId="171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1" fillId="0" borderId="0"/>
    <xf numFmtId="171" fontId="11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12" fillId="0" borderId="0">
      <alignment horizontal="center"/>
    </xf>
    <xf numFmtId="171" fontId="12" fillId="0" borderId="0">
      <alignment wrapText="1"/>
    </xf>
    <xf numFmtId="171" fontId="74" fillId="0" borderId="0"/>
    <xf numFmtId="171" fontId="69" fillId="0" borderId="0"/>
    <xf numFmtId="171" fontId="69" fillId="0" borderId="0"/>
    <xf numFmtId="171" fontId="69" fillId="0" borderId="0"/>
    <xf numFmtId="171" fontId="69" fillId="0" borderId="0"/>
    <xf numFmtId="171" fontId="81" fillId="0" borderId="0"/>
    <xf numFmtId="166" fontId="65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79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9" fillId="0" borderId="0" applyFont="0" applyFill="0" applyBorder="0" applyAlignment="0" applyProtection="0"/>
    <xf numFmtId="178" fontId="82" fillId="0" borderId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65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83" fillId="0" borderId="0"/>
    <xf numFmtId="171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1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1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1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1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1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1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3" fontId="70" fillId="93" borderId="0"/>
    <xf numFmtId="174" fontId="70" fillId="93" borderId="0"/>
    <xf numFmtId="175" fontId="70" fillId="93" borderId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7" borderId="1" applyNumberFormat="0" applyAlignment="0" applyProtection="0"/>
    <xf numFmtId="0" fontId="27" fillId="7" borderId="1" applyNumberFormat="0" applyAlignment="0" applyProtection="0"/>
    <xf numFmtId="171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1" fontId="12" fillId="93" borderId="0">
      <protection locked="0"/>
    </xf>
    <xf numFmtId="171" fontId="12" fillId="93" borderId="0">
      <protection locked="0"/>
    </xf>
    <xf numFmtId="171" fontId="11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74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3" fontId="69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171" fontId="12" fillId="0" borderId="0"/>
    <xf numFmtId="171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1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171" fontId="82" fillId="95" borderId="7" applyNumberForma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9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1" fontId="30" fillId="61" borderId="8" applyNumberFormat="0" applyAlignment="0" applyProtection="0"/>
    <xf numFmtId="171" fontId="30" fillId="61" borderId="8" applyNumberFormat="0" applyAlignment="0" applyProtection="0"/>
    <xf numFmtId="171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20" borderId="8" applyNumberFormat="0" applyAlignment="0" applyProtection="0"/>
    <xf numFmtId="0" fontId="30" fillId="20" borderId="8" applyNumberFormat="0" applyAlignment="0" applyProtection="0"/>
    <xf numFmtId="171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1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1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1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67" fillId="96" borderId="0" applyNumberFormat="0" applyFont="0" applyBorder="0" applyAlignment="0" applyProtection="0"/>
    <xf numFmtId="173" fontId="12" fillId="0" borderId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5" fillId="0" borderId="0">
      <alignment horizontal="center"/>
    </xf>
    <xf numFmtId="171" fontId="96" fillId="67" borderId="0"/>
    <xf numFmtId="171" fontId="97" fillId="100" borderId="0"/>
    <xf numFmtId="171" fontId="96" fillId="67" borderId="0"/>
    <xf numFmtId="171" fontId="96" fillId="60" borderId="0"/>
    <xf numFmtId="171" fontId="98" fillId="67" borderId="26">
      <alignment horizontal="center" vertical="center"/>
    </xf>
    <xf numFmtId="171" fontId="98" fillId="67" borderId="26">
      <alignment horizontal="center" vertical="center"/>
    </xf>
    <xf numFmtId="171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0" fontId="38" fillId="90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5" fillId="25" borderId="0" applyNumberFormat="0" applyBorder="0" applyAlignment="0" applyProtection="0"/>
    <xf numFmtId="165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2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1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0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169" fontId="59" fillId="0" borderId="0" xfId="0" applyNumberFormat="1" applyFont="1" applyAlignment="1">
      <alignment horizontal="left" vertical="top"/>
    </xf>
    <xf numFmtId="169" fontId="60" fillId="24" borderId="10" xfId="0" applyNumberFormat="1" applyFont="1" applyFill="1" applyBorder="1" applyAlignment="1">
      <alignment horizontal="left" vertical="top"/>
    </xf>
    <xf numFmtId="169" fontId="60" fillId="24" borderId="12" xfId="0" applyNumberFormat="1" applyFont="1" applyFill="1" applyBorder="1" applyAlignment="1">
      <alignment horizontal="left" vertical="top"/>
    </xf>
    <xf numFmtId="169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9" fontId="63" fillId="29" borderId="10" xfId="1" applyNumberFormat="1" applyFont="1" applyBorder="1" applyAlignment="1">
      <alignment horizontal="left" vertical="top" wrapText="1"/>
    </xf>
    <xf numFmtId="169" fontId="61" fillId="24" borderId="10" xfId="0" applyNumberFormat="1" applyFont="1" applyFill="1" applyBorder="1" applyAlignment="1">
      <alignment horizontal="left" vertical="top"/>
    </xf>
    <xf numFmtId="169" fontId="61" fillId="24" borderId="12" xfId="0" applyNumberFormat="1" applyFont="1" applyFill="1" applyBorder="1" applyAlignment="1">
      <alignment horizontal="left" vertical="top"/>
    </xf>
    <xf numFmtId="169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9" fontId="59" fillId="0" borderId="24" xfId="0" applyNumberFormat="1" applyFont="1" applyBorder="1" applyAlignment="1">
      <alignment horizontal="left" vertical="top"/>
    </xf>
    <xf numFmtId="169" fontId="59" fillId="0" borderId="24" xfId="6" applyNumberFormat="1" applyFont="1" applyBorder="1" applyAlignment="1">
      <alignment horizontal="center" vertical="center"/>
    </xf>
    <xf numFmtId="169" fontId="59" fillId="0" borderId="24" xfId="0" applyNumberFormat="1" applyFont="1" applyBorder="1" applyAlignment="1">
      <alignment horizontal="center" vertical="center" wrapText="1"/>
    </xf>
    <xf numFmtId="169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9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9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9" fontId="106" fillId="0" borderId="0" xfId="6" applyNumberFormat="1" applyFont="1"/>
    <xf numFmtId="169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1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36095" applyNumberFormat="1" applyFont="1"/>
    <xf numFmtId="2" fontId="59" fillId="0" borderId="24" xfId="6" applyNumberFormat="1" applyFont="1" applyBorder="1"/>
    <xf numFmtId="169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9" fontId="59" fillId="0" borderId="0" xfId="0" applyNumberFormat="1" applyFont="1" applyAlignment="1">
      <alignment horizontal="center" vertical="center" wrapText="1"/>
    </xf>
    <xf numFmtId="169" fontId="59" fillId="0" borderId="0" xfId="6" applyNumberFormat="1" applyFont="1" applyAlignment="1">
      <alignment horizontal="center" vertical="center"/>
    </xf>
    <xf numFmtId="169" fontId="59" fillId="0" borderId="0" xfId="0" applyNumberFormat="1" applyFont="1" applyAlignment="1">
      <alignment horizontal="center" vertical="center"/>
    </xf>
    <xf numFmtId="183" fontId="59" fillId="0" borderId="0" xfId="0" applyNumberFormat="1" applyFont="1" applyAlignment="1">
      <alignment horizontal="left" vertical="top"/>
    </xf>
    <xf numFmtId="0" fontId="129" fillId="0" borderId="0" xfId="46713"/>
    <xf numFmtId="169" fontId="62" fillId="0" borderId="0" xfId="46714" applyNumberFormat="1" applyFont="1" applyAlignment="1">
      <alignment horizontal="left" vertical="top"/>
    </xf>
    <xf numFmtId="169" fontId="59" fillId="0" borderId="0" xfId="46714" applyNumberFormat="1" applyFont="1" applyAlignment="1">
      <alignment horizontal="left" vertical="top"/>
    </xf>
    <xf numFmtId="169" fontId="61" fillId="24" borderId="10" xfId="46714" applyNumberFormat="1" applyFont="1" applyFill="1" applyBorder="1" applyAlignment="1">
      <alignment horizontal="left" vertical="top"/>
    </xf>
    <xf numFmtId="169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7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9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9" fontId="135" fillId="0" borderId="0" xfId="0" applyNumberFormat="1" applyFont="1" applyAlignment="1">
      <alignment horizontal="left" vertical="top"/>
    </xf>
    <xf numFmtId="167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9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1" fontId="109" fillId="0" borderId="10" xfId="36097" applyNumberFormat="1" applyFont="1" applyBorder="1" applyAlignment="1">
      <alignment horizontal="center" vertical="center" wrapText="1"/>
    </xf>
    <xf numFmtId="181" fontId="109" fillId="0" borderId="46" xfId="36097" applyNumberFormat="1" applyFont="1" applyBorder="1" applyAlignment="1">
      <alignment horizontal="center" vertical="center" wrapText="1"/>
    </xf>
    <xf numFmtId="181" fontId="109" fillId="0" borderId="0" xfId="36097" applyNumberFormat="1" applyFont="1" applyAlignment="1">
      <alignment horizontal="center" vertical="center" wrapText="1"/>
    </xf>
    <xf numFmtId="181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35" sqref="E35"/>
    </sheetView>
  </sheetViews>
  <sheetFormatPr defaultRowHeight="12.75"/>
  <sheetData>
    <row r="1" spans="1:1">
      <c r="A1" t="s">
        <v>754</v>
      </c>
    </row>
    <row r="2" spans="1:1">
      <c r="A2" t="s">
        <v>755</v>
      </c>
    </row>
    <row r="3" spans="1:1">
      <c r="A3" t="s">
        <v>756</v>
      </c>
    </row>
    <row r="4" spans="1:1">
      <c r="A4" t="s">
        <v>757</v>
      </c>
    </row>
    <row r="5" spans="1:1">
      <c r="A5" t="s">
        <v>758</v>
      </c>
    </row>
    <row r="6" spans="1:1">
      <c r="A6" t="s">
        <v>759</v>
      </c>
    </row>
    <row r="7" spans="1:1">
      <c r="A7" t="s">
        <v>760</v>
      </c>
    </row>
    <row r="8" spans="1:1">
      <c r="A8" t="s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I58" sqref="I58"/>
    </sheetView>
  </sheetViews>
  <sheetFormatPr defaultRowHeight="12.75"/>
  <cols>
    <col min="6" max="6" width="10.1328125" bestFit="1" customWidth="1"/>
    <col min="7" max="7" width="11.3984375" customWidth="1"/>
    <col min="9" max="9" width="12.86328125" customWidth="1"/>
    <col min="13" max="13" width="11.86328125" customWidth="1"/>
    <col min="15" max="16" width="0" hidden="1" customWidth="1"/>
    <col min="17" max="17" width="12.3984375" hidden="1" customWidth="1"/>
    <col min="18" max="18" width="11.73046875" customWidth="1"/>
    <col min="19" max="19" width="0" hidden="1" customWidth="1"/>
    <col min="21" max="22" width="0" hidden="1" customWidth="1"/>
    <col min="23" max="23" width="16.265625" customWidth="1"/>
    <col min="25" max="25" width="12.59765625" customWidth="1"/>
    <col min="26" max="26" width="14.265625" customWidth="1"/>
    <col min="27" max="27" width="10.73046875" customWidth="1"/>
  </cols>
  <sheetData>
    <row r="2" spans="2:29" ht="25.15">
      <c r="B2" s="157" t="s">
        <v>88</v>
      </c>
      <c r="C2" s="157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2.9" thickBot="1">
      <c r="B3" s="158">
        <v>2015</v>
      </c>
      <c r="C3" s="159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0.4" thickBot="1">
      <c r="B4" s="160" t="s">
        <v>89</v>
      </c>
      <c r="C4" s="161"/>
      <c r="D4" s="79"/>
      <c r="E4" s="164" t="s">
        <v>90</v>
      </c>
      <c r="F4" s="165"/>
      <c r="G4" s="165"/>
      <c r="H4" s="165"/>
      <c r="I4" s="166"/>
      <c r="J4" s="167" t="s">
        <v>91</v>
      </c>
      <c r="K4" s="168"/>
      <c r="L4" s="168"/>
      <c r="M4" s="168"/>
      <c r="N4" s="168"/>
      <c r="O4" s="168"/>
      <c r="P4" s="168"/>
      <c r="Q4" s="169"/>
      <c r="R4" s="80" t="s">
        <v>92</v>
      </c>
      <c r="S4" s="153" t="s">
        <v>93</v>
      </c>
      <c r="T4" s="154"/>
      <c r="U4" s="154"/>
      <c r="V4" s="154"/>
      <c r="W4" s="154"/>
      <c r="X4" s="154"/>
      <c r="Y4" s="154"/>
      <c r="Z4" s="155"/>
      <c r="AA4" s="81" t="s">
        <v>94</v>
      </c>
    </row>
    <row r="5" spans="2:29" ht="60.4" thickBot="1">
      <c r="B5" s="162"/>
      <c r="C5" s="163"/>
      <c r="D5" s="82"/>
      <c r="E5" s="83" t="s">
        <v>95</v>
      </c>
      <c r="F5" s="84" t="s">
        <v>96</v>
      </c>
      <c r="G5" s="84" t="s">
        <v>97</v>
      </c>
      <c r="H5" s="84" t="s">
        <v>98</v>
      </c>
      <c r="I5" s="85" t="s">
        <v>99</v>
      </c>
      <c r="J5" s="86" t="s">
        <v>100</v>
      </c>
      <c r="K5" s="86" t="s">
        <v>59</v>
      </c>
      <c r="L5" s="87" t="s">
        <v>101</v>
      </c>
      <c r="M5" s="86" t="s">
        <v>102</v>
      </c>
      <c r="N5" s="86" t="s">
        <v>103</v>
      </c>
      <c r="O5" s="86" t="s">
        <v>104</v>
      </c>
      <c r="P5" s="86" t="s">
        <v>69</v>
      </c>
      <c r="Q5" s="88" t="s">
        <v>99</v>
      </c>
      <c r="R5" s="89" t="s">
        <v>99</v>
      </c>
      <c r="S5" s="90" t="s">
        <v>105</v>
      </c>
      <c r="T5" s="90" t="s">
        <v>106</v>
      </c>
      <c r="U5" s="90" t="s">
        <v>107</v>
      </c>
      <c r="V5" s="90" t="s">
        <v>108</v>
      </c>
      <c r="W5" s="91" t="s">
        <v>109</v>
      </c>
      <c r="X5" s="90" t="s">
        <v>110</v>
      </c>
      <c r="Y5" s="90" t="s">
        <v>111</v>
      </c>
      <c r="Z5" s="92" t="s">
        <v>99</v>
      </c>
      <c r="AA5" s="93" t="s">
        <v>99</v>
      </c>
    </row>
    <row r="6" spans="2:29" ht="15">
      <c r="B6" s="42" t="s">
        <v>77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">
      <c r="B7" s="156"/>
      <c r="C7" s="55" t="s">
        <v>78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4">
      <c r="B8" s="156"/>
      <c r="C8" s="62" t="s">
        <v>79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4">
      <c r="B9" s="156"/>
      <c r="C9" s="64" t="s">
        <v>80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4">
      <c r="B10" s="156"/>
      <c r="C10" s="62" t="s">
        <v>81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">
      <c r="B11" s="156"/>
      <c r="C11" s="64" t="s">
        <v>82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">
      <c r="B12" s="156"/>
      <c r="C12" s="62" t="s">
        <v>83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">
      <c r="B13" s="156"/>
      <c r="C13" s="55" t="s">
        <v>84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">
      <c r="B14" s="156"/>
      <c r="C14" s="62" t="s">
        <v>85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">
      <c r="B15" s="156"/>
      <c r="C15" s="62" t="s">
        <v>86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6"/>
      <c r="C16" s="62" t="s">
        <v>87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127</v>
      </c>
      <c r="E20" t="s">
        <v>128</v>
      </c>
      <c r="F20" t="s">
        <v>129</v>
      </c>
      <c r="G20" t="s">
        <v>130</v>
      </c>
      <c r="H20" t="s">
        <v>131</v>
      </c>
    </row>
    <row r="21" spans="3:29" ht="13.15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 ht="13.15">
      <c r="C22" s="24" t="s">
        <v>112</v>
      </c>
      <c r="D22" s="98"/>
      <c r="E22" s="98"/>
      <c r="F22" s="98"/>
      <c r="G22" s="98"/>
      <c r="H22" s="98">
        <f>L17/$AB$17</f>
        <v>1.1971503864654382E-2</v>
      </c>
    </row>
    <row r="23" spans="3:29" ht="13.15">
      <c r="C23" s="24" t="s">
        <v>113</v>
      </c>
      <c r="D23" s="98"/>
      <c r="E23" s="98"/>
      <c r="F23" s="98"/>
      <c r="G23" s="98"/>
      <c r="H23" s="98">
        <f>M17/$AB$17</f>
        <v>0.40046617694000747</v>
      </c>
    </row>
    <row r="24" spans="3:29" ht="15">
      <c r="C24" s="24" t="s">
        <v>114</v>
      </c>
      <c r="D24" s="98"/>
      <c r="E24" s="98"/>
      <c r="F24" s="98"/>
      <c r="G24" s="98"/>
      <c r="H24" s="98">
        <f>K17/$AB$17</f>
        <v>8.9567614290743919E-2</v>
      </c>
      <c r="T24" s="152" t="s">
        <v>194</v>
      </c>
      <c r="U24" s="152"/>
      <c r="V24" s="152"/>
      <c r="W24" s="152"/>
      <c r="X24" s="152"/>
    </row>
    <row r="25" spans="3:29" ht="13.15">
      <c r="C25" s="24" t="s">
        <v>115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28.5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181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4.2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2.7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182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4.2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183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4.25">
      <c r="C30" s="97" t="s">
        <v>126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184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4.25">
      <c r="T31" s="107" t="s">
        <v>185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4.25">
      <c r="T32" s="107" t="s">
        <v>186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4.25">
      <c r="T33" s="107" t="s">
        <v>187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4.25">
      <c r="T34" s="104"/>
      <c r="X34" s="104"/>
      <c r="Y34" s="104"/>
      <c r="Z34" s="104"/>
      <c r="AA34" s="104"/>
      <c r="AB34" s="104"/>
    </row>
    <row r="35" spans="4:28" ht="42.75">
      <c r="D35" t="s">
        <v>90</v>
      </c>
      <c r="E35" s="112">
        <f>+I6</f>
        <v>22.583805020115861</v>
      </c>
      <c r="T35" s="106" t="s">
        <v>188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4.25">
      <c r="D36" t="s">
        <v>91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4.25">
      <c r="D37" t="s">
        <v>92</v>
      </c>
      <c r="E37" s="112">
        <f>+R6</f>
        <v>41.761572454745419</v>
      </c>
      <c r="T37" s="108" t="s">
        <v>189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4.25">
      <c r="D38" t="s">
        <v>209</v>
      </c>
      <c r="E38" s="112">
        <f>+T6+X6</f>
        <v>4.8943100070333339</v>
      </c>
      <c r="T38" s="110" t="s">
        <v>190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4.25">
      <c r="D39" t="s">
        <v>210</v>
      </c>
      <c r="E39" s="112">
        <f>+Y6</f>
        <v>45.943140088676991</v>
      </c>
      <c r="T39" s="110" t="s">
        <v>77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4.25">
      <c r="D40" t="s">
        <v>211</v>
      </c>
      <c r="E40" s="112">
        <f>+AA6</f>
        <v>52.951046501440167</v>
      </c>
      <c r="T40" s="109" t="s">
        <v>79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4.25">
      <c r="T41" s="109" t="s">
        <v>191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4.25">
      <c r="T42" s="109" t="s">
        <v>82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4.25">
      <c r="T43" s="109" t="s">
        <v>84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4.25">
      <c r="T44" s="109" t="s">
        <v>131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4.25">
      <c r="D45" t="s">
        <v>212</v>
      </c>
      <c r="E45" s="112">
        <f>+F45/SUM($F$45:$F$49)</f>
        <v>0.23082061305485729</v>
      </c>
      <c r="F45" s="94">
        <f>+AB8</f>
        <v>43.088338070902331</v>
      </c>
      <c r="T45" s="110" t="s">
        <v>192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4.25">
      <c r="D46" t="s">
        <v>213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193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4.25">
      <c r="D47" t="s">
        <v>214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215</v>
      </c>
      <c r="E48" s="112">
        <f t="shared" si="7"/>
        <v>0.13896308316918732</v>
      </c>
      <c r="F48" s="94">
        <f>+AB13</f>
        <v>25.94087342427175</v>
      </c>
    </row>
    <row r="49" spans="4:28" ht="14.25">
      <c r="D49" t="s">
        <v>216</v>
      </c>
      <c r="E49" s="112">
        <f t="shared" si="7"/>
        <v>0.18484964992108502</v>
      </c>
      <c r="F49" s="94">
        <f>+AB17</f>
        <v>34.506728418552072</v>
      </c>
      <c r="T49" s="110" t="s">
        <v>199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4.25">
      <c r="W50" s="111" t="s">
        <v>200</v>
      </c>
      <c r="X50" s="105">
        <v>48.3</v>
      </c>
      <c r="Y50" s="105">
        <v>65</v>
      </c>
    </row>
    <row r="51" spans="4:28" ht="14.25">
      <c r="W51" s="111" t="s">
        <v>201</v>
      </c>
      <c r="X51" s="105">
        <v>4.7</v>
      </c>
      <c r="Y51" s="105">
        <v>17.600000000000001</v>
      </c>
    </row>
    <row r="52" spans="4:28" ht="14.25">
      <c r="T52" s="110" t="s">
        <v>195</v>
      </c>
      <c r="W52" s="111" t="s">
        <v>196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4.25">
      <c r="X54" s="105">
        <v>0.111</v>
      </c>
      <c r="Y54" s="105">
        <v>0.46300000000000002</v>
      </c>
    </row>
    <row r="55" spans="4:28" ht="14.25">
      <c r="T55" s="110" t="s">
        <v>197</v>
      </c>
      <c r="W55" s="111" t="s">
        <v>198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202</v>
      </c>
      <c r="W56" s="111" t="s">
        <v>198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zoomScale="85" zoomScaleNormal="85" workbookViewId="0">
      <selection activeCell="B3" sqref="B3"/>
    </sheetView>
  </sheetViews>
  <sheetFormatPr defaultColWidth="9.1328125" defaultRowHeight="13.15"/>
  <cols>
    <col min="1" max="7" width="10.3984375" style="4" customWidth="1"/>
    <col min="8" max="8" width="23.265625" style="4" bestFit="1" customWidth="1"/>
    <col min="9" max="9" width="38" style="4" customWidth="1"/>
    <col min="10" max="18" width="10.3984375" style="4" customWidth="1"/>
    <col min="19" max="19" width="13.3984375" style="4" bestFit="1" customWidth="1"/>
    <col min="20" max="21" width="13.3984375" style="4" customWidth="1"/>
    <col min="22" max="22" width="11.3984375" style="4" bestFit="1" customWidth="1"/>
    <col min="23" max="23" width="18.86328125" style="4" bestFit="1" customWidth="1"/>
    <col min="24" max="24" width="23.59765625" style="4" bestFit="1" customWidth="1"/>
    <col min="25" max="25" width="23.86328125" style="4" bestFit="1" customWidth="1"/>
    <col min="26" max="26" width="18.73046875" style="4" bestFit="1" customWidth="1"/>
    <col min="27" max="27" width="14.59765625" style="4" bestFit="1" customWidth="1"/>
    <col min="28" max="28" width="27.265625" style="4" bestFit="1" customWidth="1"/>
    <col min="29" max="53" width="10.3984375" style="4" customWidth="1"/>
    <col min="54" max="16384" width="9.13281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764</v>
      </c>
      <c r="C2" s="5" t="s">
        <v>706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74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709</v>
      </c>
      <c r="F6" s="19" t="s">
        <v>707</v>
      </c>
      <c r="G6" s="19" t="s">
        <v>3</v>
      </c>
      <c r="H6" s="19" t="s">
        <v>705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703</v>
      </c>
      <c r="V6" s="9" t="s">
        <v>704</v>
      </c>
      <c r="W6" s="9" t="s">
        <v>708</v>
      </c>
      <c r="X6" s="9" t="s">
        <v>709</v>
      </c>
      <c r="Y6" s="9" t="s">
        <v>2</v>
      </c>
      <c r="Z6" s="9" t="s">
        <v>710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90</v>
      </c>
      <c r="F8" s="24"/>
      <c r="G8" s="24" t="str">
        <f xml:space="preserve"> _xlfn.CONCAT(E8, " -:- ", F8 )</f>
        <v xml:space="preserve">Coal -:- </v>
      </c>
      <c r="H8" s="25" t="s">
        <v>116</v>
      </c>
      <c r="I8" s="26" t="s">
        <v>46</v>
      </c>
      <c r="J8" s="26" t="s">
        <v>203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112</v>
      </c>
      <c r="E9" s="24" t="s">
        <v>101</v>
      </c>
      <c r="F9" s="24"/>
      <c r="G9" s="24" t="str">
        <f t="shared" ref="G9:G17" si="0" xml:space="preserve"> _xlfn.CONCAT(E9, " -:- ", F9 )</f>
        <v xml:space="preserve">Petrol -:- </v>
      </c>
      <c r="H9" s="25" t="s">
        <v>117</v>
      </c>
      <c r="I9" s="26" t="s">
        <v>46</v>
      </c>
      <c r="J9" s="26" t="s">
        <v>203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706</v>
      </c>
      <c r="V9" s="32"/>
      <c r="W9" s="32"/>
      <c r="X9" s="24" t="s">
        <v>90</v>
      </c>
      <c r="Y9" s="32" t="str">
        <f t="shared" ref="Y9:Y17" si="2" xml:space="preserve"> _xlfn.CONCAT( U9, " -:- ", V9, " -:- ", W9, " -:- ", X9)</f>
        <v>Industry -:-  -:-  -:- Coal</v>
      </c>
      <c r="Z9" s="28" t="str">
        <f t="shared" ref="Z9:Z17" si="3">"Existing fuel technology "&amp;H8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113</v>
      </c>
      <c r="E10" s="24" t="s">
        <v>102</v>
      </c>
      <c r="F10" s="24"/>
      <c r="G10" s="24" t="str">
        <f t="shared" si="0"/>
        <v xml:space="preserve">Diesel -:- </v>
      </c>
      <c r="H10" s="25" t="s">
        <v>118</v>
      </c>
      <c r="I10" s="26" t="s">
        <v>46</v>
      </c>
      <c r="J10" s="26" t="s">
        <v>203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706</v>
      </c>
      <c r="V10" s="32"/>
      <c r="W10" s="32"/>
      <c r="X10" s="24" t="s">
        <v>101</v>
      </c>
      <c r="Y10" s="32" t="str">
        <f t="shared" si="2"/>
        <v>Industry -:-  -:-  -:- Petrol</v>
      </c>
      <c r="Z10" s="28" t="str">
        <f t="shared" si="3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114</v>
      </c>
      <c r="E11" s="24" t="s">
        <v>59</v>
      </c>
      <c r="F11" s="24"/>
      <c r="G11" s="24" t="str">
        <f t="shared" si="0"/>
        <v xml:space="preserve">LPG -:- </v>
      </c>
      <c r="H11" s="25" t="s">
        <v>119</v>
      </c>
      <c r="I11" s="26" t="s">
        <v>46</v>
      </c>
      <c r="J11" s="26" t="s">
        <v>203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706</v>
      </c>
      <c r="V11" s="32"/>
      <c r="W11" s="32"/>
      <c r="X11" s="24" t="s">
        <v>102</v>
      </c>
      <c r="Y11" s="32" t="str">
        <f t="shared" si="2"/>
        <v>Industry -:-  -:-  -:- Diesel</v>
      </c>
      <c r="Z11" s="28" t="str">
        <f t="shared" si="3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115</v>
      </c>
      <c r="E12" s="24" t="s">
        <v>103</v>
      </c>
      <c r="F12" s="24"/>
      <c r="G12" s="24" t="str">
        <f t="shared" si="0"/>
        <v xml:space="preserve">Fuel Oil -:- </v>
      </c>
      <c r="H12" s="25" t="s">
        <v>120</v>
      </c>
      <c r="I12" s="26" t="s">
        <v>46</v>
      </c>
      <c r="J12" s="26" t="s">
        <v>203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706</v>
      </c>
      <c r="V12" s="32"/>
      <c r="W12" s="32"/>
      <c r="X12" s="24" t="s">
        <v>59</v>
      </c>
      <c r="Y12" s="32" t="str">
        <f t="shared" si="2"/>
        <v>Industry -:-  -:-  -:- LPG</v>
      </c>
      <c r="Z12" s="28" t="str">
        <f t="shared" si="3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92</v>
      </c>
      <c r="F13" s="24"/>
      <c r="G13" s="24" t="str">
        <f t="shared" si="0"/>
        <v xml:space="preserve">Natural Gas -:- </v>
      </c>
      <c r="H13" s="25" t="s">
        <v>121</v>
      </c>
      <c r="I13" s="26" t="s">
        <v>46</v>
      </c>
      <c r="J13" s="26" t="s">
        <v>203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706</v>
      </c>
      <c r="V13" s="32"/>
      <c r="W13" s="32"/>
      <c r="X13" s="24" t="s">
        <v>103</v>
      </c>
      <c r="Y13" s="32" t="str">
        <f t="shared" si="2"/>
        <v>Industry -:-  -:-  -:- Fuel Oil</v>
      </c>
      <c r="Z13" s="28" t="str">
        <f t="shared" si="3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106</v>
      </c>
      <c r="F14" s="24"/>
      <c r="G14" s="24" t="str">
        <f t="shared" si="0"/>
        <v xml:space="preserve">Geothermal -:- </v>
      </c>
      <c r="H14" s="25" t="s">
        <v>122</v>
      </c>
      <c r="I14" s="26" t="s">
        <v>46</v>
      </c>
      <c r="J14" s="26" t="s">
        <v>203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706</v>
      </c>
      <c r="V14" s="32"/>
      <c r="W14" s="32"/>
      <c r="X14" s="24" t="s">
        <v>92</v>
      </c>
      <c r="Y14" s="32" t="str">
        <f t="shared" si="2"/>
        <v>Industry -:-  -:-  -:- Natural Gas</v>
      </c>
      <c r="Z14" s="28" t="str">
        <f t="shared" si="3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110</v>
      </c>
      <c r="F15" s="24"/>
      <c r="G15" s="24" t="str">
        <f t="shared" si="0"/>
        <v xml:space="preserve">Biogas -:- </v>
      </c>
      <c r="H15" s="25" t="s">
        <v>123</v>
      </c>
      <c r="I15" s="26" t="s">
        <v>46</v>
      </c>
      <c r="J15" s="26" t="s">
        <v>203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706</v>
      </c>
      <c r="V15" s="32"/>
      <c r="W15" s="32"/>
      <c r="X15" s="24" t="s">
        <v>106</v>
      </c>
      <c r="Y15" s="32" t="str">
        <f t="shared" si="2"/>
        <v>Industry -:-  -:-  -:- Geothermal</v>
      </c>
      <c r="Z15" s="28" t="str">
        <f t="shared" si="3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111</v>
      </c>
      <c r="F16" s="24"/>
      <c r="G16" s="24" t="str">
        <f t="shared" si="0"/>
        <v xml:space="preserve">Wood -:- </v>
      </c>
      <c r="H16" s="25" t="s">
        <v>124</v>
      </c>
      <c r="I16" s="26" t="s">
        <v>46</v>
      </c>
      <c r="J16" s="26" t="s">
        <v>203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706</v>
      </c>
      <c r="V16" s="32"/>
      <c r="W16" s="32"/>
      <c r="X16" s="24" t="s">
        <v>110</v>
      </c>
      <c r="Y16" s="32" t="str">
        <f t="shared" si="2"/>
        <v>Industry -:-  -:-  -:- Biogas</v>
      </c>
      <c r="Z16" s="28" t="str">
        <f t="shared" si="3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174</v>
      </c>
      <c r="C17" s="26"/>
      <c r="D17" s="24" t="s">
        <v>125</v>
      </c>
      <c r="E17" s="24"/>
      <c r="F17" s="24"/>
      <c r="G17" s="24" t="str">
        <f t="shared" si="0"/>
        <v xml:space="preserve"> -:- </v>
      </c>
      <c r="H17" s="25" t="s">
        <v>175</v>
      </c>
      <c r="I17" s="26" t="s">
        <v>176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706</v>
      </c>
      <c r="V17" s="32"/>
      <c r="W17" s="32"/>
      <c r="X17" s="24" t="s">
        <v>111</v>
      </c>
      <c r="Y17" s="32" t="str">
        <f t="shared" si="2"/>
        <v>Industry -:-  -:-  -:- Wood</v>
      </c>
      <c r="Z17" s="28" t="str">
        <f t="shared" si="3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1" ht="15.75" customHeight="1">
      <c r="J19" s="14"/>
      <c r="K19" s="14"/>
    </row>
    <row r="20" spans="2:31" ht="15.75" customHeight="1">
      <c r="D20" s="41" t="s">
        <v>75</v>
      </c>
      <c r="E20" s="41"/>
      <c r="F20" s="41"/>
      <c r="G20" s="41"/>
      <c r="I20" s="41"/>
      <c r="J20" s="14"/>
      <c r="K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178</v>
      </c>
      <c r="F21" s="16" t="s">
        <v>218</v>
      </c>
      <c r="G21" s="16" t="s">
        <v>179</v>
      </c>
      <c r="H21" s="17" t="s">
        <v>208</v>
      </c>
      <c r="I21" s="17" t="s">
        <v>49</v>
      </c>
      <c r="J21" s="17" t="s">
        <v>47</v>
      </c>
      <c r="K21" s="17" t="s">
        <v>219</v>
      </c>
      <c r="L21" s="17" t="s">
        <v>177</v>
      </c>
      <c r="M21" s="17" t="s">
        <v>180</v>
      </c>
      <c r="N21" s="17" t="s">
        <v>205</v>
      </c>
      <c r="O21" s="17" t="s">
        <v>590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206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207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591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abSelected="1" topLeftCell="N6" zoomScale="49" zoomScaleNormal="85" workbookViewId="0">
      <pane ySplit="1" topLeftCell="A7" activePane="bottomLeft" state="frozen"/>
      <selection activeCell="T6" sqref="T6"/>
      <selection pane="bottomLeft" activeCell="T27" sqref="T27"/>
    </sheetView>
  </sheetViews>
  <sheetFormatPr defaultColWidth="9.1328125" defaultRowHeight="15.4"/>
  <cols>
    <col min="1" max="2" width="11.73046875" style="117" customWidth="1"/>
    <col min="3" max="5" width="26" style="117" customWidth="1"/>
    <col min="6" max="6" width="9" style="117" bestFit="1" customWidth="1"/>
    <col min="7" max="7" width="30.265625" style="117" bestFit="1" customWidth="1"/>
    <col min="8" max="8" width="33.1328125" style="117" bestFit="1" customWidth="1"/>
    <col min="9" max="9" width="37.86328125" style="117" customWidth="1"/>
    <col min="10" max="10" width="56.3984375" style="117" customWidth="1"/>
    <col min="11" max="12" width="28.3984375" style="117" customWidth="1"/>
    <col min="13" max="13" width="14.86328125" style="117" customWidth="1"/>
    <col min="14" max="19" width="9.1328125" style="117"/>
    <col min="20" max="20" width="35.265625" style="117" bestFit="1" customWidth="1"/>
    <col min="21" max="22" width="35.265625" style="117" customWidth="1"/>
    <col min="23" max="23" width="55.3984375" style="117" customWidth="1"/>
    <col min="24" max="25" width="35.265625" style="117" customWidth="1"/>
    <col min="26" max="26" width="67.86328125" style="117" customWidth="1"/>
    <col min="27" max="27" width="70.265625" style="117" bestFit="1" customWidth="1"/>
    <col min="28" max="28" width="8.86328125" style="117" bestFit="1" customWidth="1"/>
    <col min="29" max="29" width="9.73046875" style="117" bestFit="1" customWidth="1"/>
    <col min="30" max="30" width="9.1328125" style="117"/>
    <col min="31" max="31" width="8.59765625" style="117" bestFit="1" customWidth="1"/>
    <col min="32" max="32" width="6.3984375" style="117" bestFit="1" customWidth="1"/>
    <col min="33" max="16384" width="9.1328125" style="117"/>
  </cols>
  <sheetData>
    <row r="5" spans="3:34">
      <c r="C5" s="39" t="s">
        <v>74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4">
      <c r="C6" s="120" t="s">
        <v>7</v>
      </c>
      <c r="D6" s="121" t="s">
        <v>28</v>
      </c>
      <c r="E6" s="120" t="s">
        <v>0</v>
      </c>
      <c r="F6" s="120" t="s">
        <v>709</v>
      </c>
      <c r="G6" s="120" t="s">
        <v>707</v>
      </c>
      <c r="H6" s="120" t="s">
        <v>3</v>
      </c>
      <c r="I6" s="120" t="s">
        <v>705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703</v>
      </c>
      <c r="W6" s="120" t="s">
        <v>704</v>
      </c>
      <c r="X6" s="120" t="s">
        <v>708</v>
      </c>
      <c r="Y6" s="120" t="s">
        <v>709</v>
      </c>
      <c r="Z6" s="120" t="s">
        <v>2</v>
      </c>
      <c r="AA6" s="120" t="s">
        <v>710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4" ht="46.5">
      <c r="C7" s="138" t="s">
        <v>33</v>
      </c>
      <c r="D7" s="138" t="s">
        <v>29</v>
      </c>
      <c r="E7" s="138" t="s">
        <v>24</v>
      </c>
      <c r="F7" s="138"/>
      <c r="G7" s="138"/>
      <c r="H7" s="138"/>
      <c r="I7" s="138" t="s">
        <v>25</v>
      </c>
      <c r="J7" s="138" t="s">
        <v>4</v>
      </c>
      <c r="K7" s="138" t="s">
        <v>36</v>
      </c>
      <c r="L7" s="138" t="s">
        <v>37</v>
      </c>
      <c r="M7" s="138" t="s">
        <v>26</v>
      </c>
      <c r="N7" s="138" t="s">
        <v>27</v>
      </c>
      <c r="S7" s="138" t="s">
        <v>34</v>
      </c>
      <c r="T7" s="138" t="s">
        <v>29</v>
      </c>
      <c r="U7" s="138" t="s">
        <v>19</v>
      </c>
      <c r="V7" s="138"/>
      <c r="W7" s="138"/>
      <c r="X7" s="138"/>
      <c r="Y7" s="138"/>
      <c r="Z7" s="138"/>
      <c r="AA7" s="138" t="s">
        <v>20</v>
      </c>
      <c r="AB7" s="138" t="s">
        <v>21</v>
      </c>
      <c r="AC7" s="138" t="s">
        <v>22</v>
      </c>
      <c r="AD7" s="138" t="s">
        <v>39</v>
      </c>
      <c r="AE7" s="138" t="s">
        <v>38</v>
      </c>
      <c r="AF7" s="138" t="s">
        <v>23</v>
      </c>
    </row>
    <row r="8" spans="3:34">
      <c r="C8" s="117" t="s">
        <v>72</v>
      </c>
      <c r="E8" s="117" t="s">
        <v>220</v>
      </c>
      <c r="G8" s="117" t="s">
        <v>712</v>
      </c>
      <c r="H8" s="117" t="str">
        <f xml:space="preserve"> _xlfn.CONCAT(F8, " -:- ", G8 )</f>
        <v xml:space="preserve"> -:- Process Heat Furnace</v>
      </c>
      <c r="I8" s="117" t="s">
        <v>221</v>
      </c>
      <c r="J8" s="117" t="s">
        <v>46</v>
      </c>
      <c r="L8" s="117" t="s">
        <v>204</v>
      </c>
      <c r="S8" s="117" t="s">
        <v>73</v>
      </c>
      <c r="U8" s="117" t="str">
        <f>+IND!C8</f>
        <v>ALU-PH-FURN-ELC-Furn15</v>
      </c>
      <c r="V8" s="117" t="s">
        <v>706</v>
      </c>
      <c r="W8" s="117" t="s">
        <v>711</v>
      </c>
      <c r="X8" s="126" t="s">
        <v>741</v>
      </c>
      <c r="Y8" s="117" t="s">
        <v>94</v>
      </c>
      <c r="Z8" s="149" t="str">
        <f t="shared" ref="Z8:Z39" si="0" xml:space="preserve"> _xlfn.CONCAT( V8, " -:- ", W8, " -:- ", X8, " -:- ", Y8)</f>
        <v>Industry -:- Aluminium -:- Furnace -:- Electricity</v>
      </c>
      <c r="AA8" s="117" t="s">
        <v>595</v>
      </c>
      <c r="AB8" s="117" t="s">
        <v>46</v>
      </c>
      <c r="AC8" s="117" t="s">
        <v>289</v>
      </c>
      <c r="AD8" s="117" t="s">
        <v>204</v>
      </c>
    </row>
    <row r="9" spans="3:34">
      <c r="C9" s="117" t="s">
        <v>72</v>
      </c>
      <c r="E9" s="117" t="s">
        <v>300</v>
      </c>
      <c r="G9" s="117" t="s">
        <v>714</v>
      </c>
      <c r="H9" s="117" t="str">
        <f t="shared" ref="H9:H72" si="1" xml:space="preserve"> _xlfn.CONCAT(F9, " -:- ", G9 )</f>
        <v xml:space="preserve"> -:- Motive Power, Mobile</v>
      </c>
      <c r="I9" s="117" t="s">
        <v>222</v>
      </c>
      <c r="J9" s="117" t="s">
        <v>46</v>
      </c>
      <c r="L9" s="117" t="s">
        <v>204</v>
      </c>
      <c r="S9" s="117" t="s">
        <v>73</v>
      </c>
      <c r="U9" s="117" t="str">
        <f>+IND!C9</f>
        <v>CNST-MoTP-Mob-DSL-ICE_Off15</v>
      </c>
      <c r="V9" s="117" t="s">
        <v>706</v>
      </c>
      <c r="W9" s="117" t="s">
        <v>713</v>
      </c>
      <c r="X9" s="126" t="s">
        <v>748</v>
      </c>
      <c r="Y9" s="117" t="s">
        <v>102</v>
      </c>
      <c r="Z9" s="149" t="str">
        <f t="shared" si="0"/>
        <v>Industry -:- Construction -:- Internal Combustion Engine -:- Diesel</v>
      </c>
      <c r="AA9" s="117" t="s">
        <v>596</v>
      </c>
      <c r="AB9" s="117" t="s">
        <v>46</v>
      </c>
      <c r="AC9" s="117" t="s">
        <v>289</v>
      </c>
      <c r="AD9" s="117" t="s">
        <v>204</v>
      </c>
    </row>
    <row r="10" spans="3:34">
      <c r="C10" s="117" t="s">
        <v>72</v>
      </c>
      <c r="E10" s="117" t="s">
        <v>301</v>
      </c>
      <c r="G10" s="117" t="s">
        <v>715</v>
      </c>
      <c r="H10" s="117" t="str">
        <f t="shared" si="1"/>
        <v xml:space="preserve"> -:- Motive Power, Stationary</v>
      </c>
      <c r="I10" s="117" t="s">
        <v>223</v>
      </c>
      <c r="J10" s="117" t="s">
        <v>46</v>
      </c>
      <c r="L10" s="117" t="s">
        <v>204</v>
      </c>
      <c r="S10" s="117" t="s">
        <v>73</v>
      </c>
      <c r="U10" s="117" t="str">
        <f>+IND!C10</f>
        <v>CNST-MoTP-Mob-NGA-ICE_Off15</v>
      </c>
      <c r="V10" s="117" t="s">
        <v>706</v>
      </c>
      <c r="W10" s="117" t="s">
        <v>713</v>
      </c>
      <c r="X10" s="126" t="s">
        <v>748</v>
      </c>
      <c r="Y10" s="117" t="s">
        <v>92</v>
      </c>
      <c r="Z10" s="149" t="str">
        <f t="shared" si="0"/>
        <v>Industry -:- Construction -:- Internal Combustion Engine -:- Natural Gas</v>
      </c>
      <c r="AA10" s="117" t="s">
        <v>597</v>
      </c>
      <c r="AB10" s="117" t="s">
        <v>46</v>
      </c>
      <c r="AC10" s="117" t="s">
        <v>289</v>
      </c>
      <c r="AD10" s="117" t="s">
        <v>204</v>
      </c>
    </row>
    <row r="11" spans="3:34">
      <c r="C11" s="117" t="s">
        <v>72</v>
      </c>
      <c r="E11" s="117" t="s">
        <v>388</v>
      </c>
      <c r="G11" s="117" t="s">
        <v>717</v>
      </c>
      <c r="H11" s="117" t="str">
        <f t="shared" si="1"/>
        <v xml:space="preserve"> -:- Compressed Air</v>
      </c>
      <c r="I11" s="117" t="s">
        <v>389</v>
      </c>
      <c r="J11" s="117" t="s">
        <v>46</v>
      </c>
      <c r="L11" s="117" t="s">
        <v>204</v>
      </c>
      <c r="S11" s="117" t="s">
        <v>73</v>
      </c>
      <c r="U11" s="117" t="str">
        <f>+IND!C11</f>
        <v>CNST-MoTP-Stat-ELC-Mtr15</v>
      </c>
      <c r="V11" s="117" t="s">
        <v>706</v>
      </c>
      <c r="W11" s="117" t="s">
        <v>713</v>
      </c>
      <c r="X11" s="126" t="s">
        <v>742</v>
      </c>
      <c r="Y11" s="117" t="s">
        <v>94</v>
      </c>
      <c r="Z11" s="149" t="str">
        <f t="shared" si="0"/>
        <v>Industry -:- Construction -:- Stationary Motor -:- Electricity</v>
      </c>
      <c r="AA11" s="117" t="s">
        <v>599</v>
      </c>
      <c r="AB11" s="117" t="s">
        <v>46</v>
      </c>
      <c r="AC11" s="117" t="s">
        <v>289</v>
      </c>
      <c r="AD11" s="117" t="s">
        <v>204</v>
      </c>
    </row>
    <row r="12" spans="3:34">
      <c r="C12" s="117" t="s">
        <v>72</v>
      </c>
      <c r="E12" s="117" t="s">
        <v>297</v>
      </c>
      <c r="G12" s="117" t="s">
        <v>715</v>
      </c>
      <c r="H12" s="117" t="str">
        <f t="shared" si="1"/>
        <v xml:space="preserve"> -:- Motive Power, Stationary</v>
      </c>
      <c r="I12" s="117" t="s">
        <v>224</v>
      </c>
      <c r="J12" s="117" t="s">
        <v>46</v>
      </c>
      <c r="L12" s="117" t="s">
        <v>204</v>
      </c>
      <c r="S12" s="117" t="s">
        <v>73</v>
      </c>
      <c r="U12" s="117" t="str">
        <f>+IND!C12</f>
        <v>CNST-MoTP-Stat-DSL-St_ngn15</v>
      </c>
      <c r="V12" s="117" t="s">
        <v>706</v>
      </c>
      <c r="W12" s="117" t="s">
        <v>713</v>
      </c>
      <c r="X12" s="126" t="s">
        <v>748</v>
      </c>
      <c r="Y12" s="117" t="s">
        <v>102</v>
      </c>
      <c r="Z12" s="149" t="str">
        <f t="shared" si="0"/>
        <v>Industry -:- Construction -:- Internal Combustion Engine -:- Diesel</v>
      </c>
      <c r="AA12" s="117" t="s">
        <v>598</v>
      </c>
      <c r="AB12" s="117" t="s">
        <v>46</v>
      </c>
      <c r="AC12" s="117" t="s">
        <v>289</v>
      </c>
      <c r="AD12" s="117" t="s">
        <v>204</v>
      </c>
    </row>
    <row r="13" spans="3:34">
      <c r="C13" s="117" t="s">
        <v>72</v>
      </c>
      <c r="E13" s="117" t="s">
        <v>390</v>
      </c>
      <c r="G13" s="117" t="s">
        <v>718</v>
      </c>
      <c r="H13" s="117" t="str">
        <f t="shared" si="1"/>
        <v xml:space="preserve"> -:- Process Heat Evaporation/Drying</v>
      </c>
      <c r="I13" s="117" t="s">
        <v>391</v>
      </c>
      <c r="J13" s="117" t="s">
        <v>46</v>
      </c>
      <c r="L13" s="117" t="s">
        <v>204</v>
      </c>
      <c r="S13" s="117" t="s">
        <v>73</v>
      </c>
      <c r="U13" s="117" t="str">
        <f>+IND!C13</f>
        <v>DARY-PH-MVR_DRY-COA-BLR15</v>
      </c>
      <c r="V13" s="117" t="s">
        <v>706</v>
      </c>
      <c r="W13" s="117" t="s">
        <v>716</v>
      </c>
      <c r="X13" s="126" t="s">
        <v>747</v>
      </c>
      <c r="Y13" s="117" t="s">
        <v>90</v>
      </c>
      <c r="Z13" s="149" t="str">
        <f t="shared" si="0"/>
        <v>Industry -:- Dairy Product Manufacturing -:- Boiler -:- Coal</v>
      </c>
      <c r="AA13" s="117" t="s">
        <v>600</v>
      </c>
      <c r="AB13" s="117" t="s">
        <v>46</v>
      </c>
      <c r="AC13" s="117" t="s">
        <v>289</v>
      </c>
      <c r="AD13" s="117" t="s">
        <v>204</v>
      </c>
    </row>
    <row r="14" spans="3:34">
      <c r="C14" s="117" t="s">
        <v>72</v>
      </c>
      <c r="E14" s="117" t="s">
        <v>392</v>
      </c>
      <c r="G14" s="117" t="s">
        <v>718</v>
      </c>
      <c r="H14" s="117" t="str">
        <f t="shared" si="1"/>
        <v xml:space="preserve"> -:- Process Heat Evaporation/Drying</v>
      </c>
      <c r="I14" s="117" t="s">
        <v>393</v>
      </c>
      <c r="J14" s="117" t="s">
        <v>46</v>
      </c>
      <c r="L14" s="117" t="s">
        <v>204</v>
      </c>
      <c r="S14" s="117" t="s">
        <v>73</v>
      </c>
      <c r="U14" s="117" t="str">
        <f>+IND!C14</f>
        <v>DARY-PH-MVR_DRY-NGA-BLR15</v>
      </c>
      <c r="V14" s="117" t="s">
        <v>706</v>
      </c>
      <c r="W14" s="117" t="s">
        <v>716</v>
      </c>
      <c r="X14" s="126" t="s">
        <v>747</v>
      </c>
      <c r="Y14" s="117" t="s">
        <v>92</v>
      </c>
      <c r="Z14" s="149" t="str">
        <f t="shared" si="0"/>
        <v>Industry -:- Dairy Product Manufacturing -:- Boiler -:- Natural Gas</v>
      </c>
      <c r="AA14" s="117" t="s">
        <v>601</v>
      </c>
      <c r="AB14" s="117" t="s">
        <v>46</v>
      </c>
      <c r="AC14" s="117" t="s">
        <v>289</v>
      </c>
      <c r="AD14" s="117" t="s">
        <v>204</v>
      </c>
    </row>
    <row r="15" spans="3:34">
      <c r="C15" s="117" t="s">
        <v>72</v>
      </c>
      <c r="E15" s="117" t="s">
        <v>394</v>
      </c>
      <c r="G15" s="117" t="s">
        <v>718</v>
      </c>
      <c r="H15" s="117" t="str">
        <f t="shared" si="1"/>
        <v xml:space="preserve"> -:- Process Heat Evaporation/Drying</v>
      </c>
      <c r="I15" s="117" t="s">
        <v>395</v>
      </c>
      <c r="J15" s="117" t="s">
        <v>46</v>
      </c>
      <c r="L15" s="117" t="s">
        <v>204</v>
      </c>
      <c r="S15" s="117" t="s">
        <v>73</v>
      </c>
      <c r="U15" s="117" t="str">
        <f>+IND!C15</f>
        <v>DARY-PH-MVR_PRE-COA-BLR15</v>
      </c>
      <c r="V15" s="117" t="s">
        <v>706</v>
      </c>
      <c r="W15" s="117" t="s">
        <v>716</v>
      </c>
      <c r="X15" s="126" t="s">
        <v>747</v>
      </c>
      <c r="Y15" s="117" t="s">
        <v>90</v>
      </c>
      <c r="Z15" s="149" t="str">
        <f t="shared" si="0"/>
        <v>Industry -:- Dairy Product Manufacturing -:- Boiler -:- Coal</v>
      </c>
      <c r="AA15" s="117" t="s">
        <v>602</v>
      </c>
      <c r="AB15" s="117" t="s">
        <v>46</v>
      </c>
      <c r="AC15" s="117" t="s">
        <v>289</v>
      </c>
      <c r="AD15" s="117" t="s">
        <v>204</v>
      </c>
    </row>
    <row r="16" spans="3:34">
      <c r="C16" s="117" t="s">
        <v>72</v>
      </c>
      <c r="E16" s="117" t="s">
        <v>396</v>
      </c>
      <c r="G16" s="117" t="s">
        <v>718</v>
      </c>
      <c r="H16" s="117" t="str">
        <f t="shared" si="1"/>
        <v xml:space="preserve"> -:- Process Heat Evaporation/Drying</v>
      </c>
      <c r="I16" s="117" t="s">
        <v>397</v>
      </c>
      <c r="J16" s="117" t="s">
        <v>46</v>
      </c>
      <c r="L16" s="117" t="s">
        <v>204</v>
      </c>
      <c r="S16" s="117" t="s">
        <v>73</v>
      </c>
      <c r="U16" s="117" t="str">
        <f>+IND!C16</f>
        <v>DARY-PH-MVR_PRE-NGA-BLR15</v>
      </c>
      <c r="V16" s="117" t="s">
        <v>706</v>
      </c>
      <c r="W16" s="117" t="s">
        <v>716</v>
      </c>
      <c r="X16" s="126" t="s">
        <v>747</v>
      </c>
      <c r="Y16" s="117" t="s">
        <v>92</v>
      </c>
      <c r="Z16" s="149" t="str">
        <f t="shared" si="0"/>
        <v>Industry -:- Dairy Product Manufacturing -:- Boiler -:- Natural Gas</v>
      </c>
      <c r="AA16" s="117" t="s">
        <v>603</v>
      </c>
      <c r="AB16" s="117" t="s">
        <v>46</v>
      </c>
      <c r="AC16" s="117" t="s">
        <v>289</v>
      </c>
      <c r="AD16" s="117" t="s">
        <v>204</v>
      </c>
    </row>
    <row r="17" spans="3:30">
      <c r="C17" s="117" t="s">
        <v>72</v>
      </c>
      <c r="E17" s="117" t="s">
        <v>398</v>
      </c>
      <c r="G17" s="117" t="s">
        <v>718</v>
      </c>
      <c r="H17" s="117" t="str">
        <f t="shared" si="1"/>
        <v xml:space="preserve"> -:- Process Heat Evaporation/Drying</v>
      </c>
      <c r="I17" s="117" t="s">
        <v>399</v>
      </c>
      <c r="J17" s="117" t="s">
        <v>46</v>
      </c>
      <c r="L17" s="117" t="s">
        <v>204</v>
      </c>
      <c r="S17" s="117" t="s">
        <v>73</v>
      </c>
      <c r="U17" s="117" t="str">
        <f>+IND!C17</f>
        <v>DARY-PH-TVR_EVP-COA-BLR15</v>
      </c>
      <c r="V17" s="117" t="s">
        <v>706</v>
      </c>
      <c r="W17" s="117" t="s">
        <v>716</v>
      </c>
      <c r="X17" s="126" t="s">
        <v>747</v>
      </c>
      <c r="Y17" s="117" t="s">
        <v>90</v>
      </c>
      <c r="Z17" s="149" t="str">
        <f t="shared" si="0"/>
        <v>Industry -:- Dairy Product Manufacturing -:- Boiler -:- Coal</v>
      </c>
      <c r="AA17" s="117" t="s">
        <v>604</v>
      </c>
      <c r="AB17" s="117" t="s">
        <v>46</v>
      </c>
      <c r="AC17" s="117" t="s">
        <v>289</v>
      </c>
      <c r="AD17" s="117" t="s">
        <v>204</v>
      </c>
    </row>
    <row r="18" spans="3:30">
      <c r="C18" s="117" t="s">
        <v>72</v>
      </c>
      <c r="E18" s="117" t="s">
        <v>400</v>
      </c>
      <c r="G18" s="117" t="s">
        <v>719</v>
      </c>
      <c r="H18" s="117" t="str">
        <f t="shared" si="1"/>
        <v xml:space="preserve"> -:- Process Heat MVR Fan</v>
      </c>
      <c r="I18" s="117" t="s">
        <v>401</v>
      </c>
      <c r="J18" s="117" t="s">
        <v>46</v>
      </c>
      <c r="L18" s="117" t="s">
        <v>204</v>
      </c>
      <c r="S18" s="117" t="s">
        <v>73</v>
      </c>
      <c r="U18" s="117" t="str">
        <f>+IND!C18</f>
        <v>DARY-PH-TVR_EVP-NGA-BLR15</v>
      </c>
      <c r="V18" s="117" t="s">
        <v>706</v>
      </c>
      <c r="W18" s="117" t="s">
        <v>716</v>
      </c>
      <c r="X18" s="126" t="s">
        <v>747</v>
      </c>
      <c r="Y18" s="117" t="s">
        <v>92</v>
      </c>
      <c r="Z18" s="149" t="str">
        <f t="shared" si="0"/>
        <v>Industry -:- Dairy Product Manufacturing -:- Boiler -:- Natural Gas</v>
      </c>
      <c r="AA18" s="117" t="s">
        <v>605</v>
      </c>
      <c r="AB18" s="117" t="s">
        <v>46</v>
      </c>
      <c r="AC18" s="117" t="s">
        <v>289</v>
      </c>
      <c r="AD18" s="117" t="s">
        <v>204</v>
      </c>
    </row>
    <row r="19" spans="3:30">
      <c r="C19" s="117" t="s">
        <v>72</v>
      </c>
      <c r="E19" s="117" t="s">
        <v>402</v>
      </c>
      <c r="G19" s="117" t="s">
        <v>720</v>
      </c>
      <c r="H19" s="117" t="str">
        <f t="shared" si="1"/>
        <v xml:space="preserve"> -:- Process Heat Steam/Hot Water</v>
      </c>
      <c r="I19" s="117" t="s">
        <v>403</v>
      </c>
      <c r="J19" s="117" t="s">
        <v>46</v>
      </c>
      <c r="L19" s="117" t="s">
        <v>204</v>
      </c>
      <c r="S19" s="117" t="s">
        <v>73</v>
      </c>
      <c r="U19" s="117" t="str">
        <f>+IND!C19</f>
        <v>DARY-PH-TVR_DRY-COA-BLR15</v>
      </c>
      <c r="V19" s="117" t="s">
        <v>706</v>
      </c>
      <c r="W19" s="117" t="s">
        <v>716</v>
      </c>
      <c r="X19" s="126" t="s">
        <v>747</v>
      </c>
      <c r="Y19" s="117" t="s">
        <v>90</v>
      </c>
      <c r="Z19" s="149" t="str">
        <f t="shared" si="0"/>
        <v>Industry -:- Dairy Product Manufacturing -:- Boiler -:- Coal</v>
      </c>
      <c r="AA19" s="117" t="s">
        <v>606</v>
      </c>
      <c r="AB19" s="117" t="s">
        <v>46</v>
      </c>
      <c r="AC19" s="117" t="s">
        <v>289</v>
      </c>
      <c r="AD19" s="117" t="s">
        <v>204</v>
      </c>
    </row>
    <row r="20" spans="3:30">
      <c r="C20" s="117" t="s">
        <v>72</v>
      </c>
      <c r="E20" s="117" t="s">
        <v>298</v>
      </c>
      <c r="G20" s="117" t="s">
        <v>721</v>
      </c>
      <c r="H20" s="117" t="str">
        <f t="shared" si="1"/>
        <v xml:space="preserve"> -:- Pumping</v>
      </c>
      <c r="I20" s="117" t="s">
        <v>225</v>
      </c>
      <c r="J20" s="117" t="s">
        <v>46</v>
      </c>
      <c r="L20" s="117" t="s">
        <v>204</v>
      </c>
      <c r="S20" s="117" t="s">
        <v>73</v>
      </c>
      <c r="U20" s="117" t="str">
        <f>+IND!C20</f>
        <v>DARY-PH-TVR_DRY-NGA-BLR15</v>
      </c>
      <c r="V20" s="117" t="s">
        <v>706</v>
      </c>
      <c r="W20" s="117" t="s">
        <v>716</v>
      </c>
      <c r="X20" s="126" t="s">
        <v>747</v>
      </c>
      <c r="Y20" s="117" t="s">
        <v>92</v>
      </c>
      <c r="Z20" s="149" t="str">
        <f t="shared" si="0"/>
        <v>Industry -:- Dairy Product Manufacturing -:- Boiler -:- Natural Gas</v>
      </c>
      <c r="AA20" s="117" t="s">
        <v>607</v>
      </c>
      <c r="AB20" s="117" t="s">
        <v>46</v>
      </c>
      <c r="AC20" s="117" t="s">
        <v>289</v>
      </c>
      <c r="AD20" s="117" t="s">
        <v>204</v>
      </c>
    </row>
    <row r="21" spans="3:30">
      <c r="C21" s="117" t="s">
        <v>72</v>
      </c>
      <c r="E21" s="117" t="s">
        <v>299</v>
      </c>
      <c r="G21" s="117" t="s">
        <v>722</v>
      </c>
      <c r="H21" s="117" t="str">
        <f t="shared" si="1"/>
        <v xml:space="preserve"> -:- Refrigeration</v>
      </c>
      <c r="I21" s="117" t="s">
        <v>226</v>
      </c>
      <c r="J21" s="117" t="s">
        <v>46</v>
      </c>
      <c r="L21" s="117" t="s">
        <v>204</v>
      </c>
      <c r="S21" s="117" t="s">
        <v>73</v>
      </c>
      <c r="U21" s="117" t="str">
        <f>+IND!C21</f>
        <v>DARY-PH-MVR_TVR-COA-BLR15</v>
      </c>
      <c r="V21" s="117" t="s">
        <v>706</v>
      </c>
      <c r="W21" s="117" t="s">
        <v>716</v>
      </c>
      <c r="X21" s="126" t="s">
        <v>747</v>
      </c>
      <c r="Y21" s="117" t="s">
        <v>90</v>
      </c>
      <c r="Z21" s="149" t="str">
        <f t="shared" si="0"/>
        <v>Industry -:- Dairy Product Manufacturing -:- Boiler -:- Coal</v>
      </c>
      <c r="AA21" s="117" t="s">
        <v>608</v>
      </c>
      <c r="AB21" s="117" t="s">
        <v>46</v>
      </c>
      <c r="AC21" s="117" t="s">
        <v>289</v>
      </c>
      <c r="AD21" s="117" t="s">
        <v>204</v>
      </c>
    </row>
    <row r="22" spans="3:30">
      <c r="C22" s="117" t="s">
        <v>72</v>
      </c>
      <c r="E22" s="117" t="s">
        <v>227</v>
      </c>
      <c r="G22" s="117" t="s">
        <v>715</v>
      </c>
      <c r="H22" s="117" t="str">
        <f t="shared" si="1"/>
        <v xml:space="preserve"> -:- Motive Power, Stationary</v>
      </c>
      <c r="I22" s="117" t="s">
        <v>228</v>
      </c>
      <c r="J22" s="117" t="s">
        <v>46</v>
      </c>
      <c r="L22" s="117" t="s">
        <v>204</v>
      </c>
      <c r="S22" s="117" t="s">
        <v>73</v>
      </c>
      <c r="U22" s="117" t="str">
        <f>+IND!C22</f>
        <v>DARY-PH-MVR_TVR-NGA-BLR15</v>
      </c>
      <c r="V22" s="117" t="s">
        <v>706</v>
      </c>
      <c r="W22" s="117" t="s">
        <v>716</v>
      </c>
      <c r="X22" s="126" t="s">
        <v>747</v>
      </c>
      <c r="Y22" s="117" t="s">
        <v>92</v>
      </c>
      <c r="Z22" s="149" t="str">
        <f t="shared" si="0"/>
        <v>Industry -:- Dairy Product Manufacturing -:- Boiler -:- Natural Gas</v>
      </c>
      <c r="AA22" s="117" t="s">
        <v>609</v>
      </c>
      <c r="AB22" s="117" t="s">
        <v>46</v>
      </c>
      <c r="AC22" s="117" t="s">
        <v>289</v>
      </c>
      <c r="AD22" s="117" t="s">
        <v>204</v>
      </c>
    </row>
    <row r="23" spans="3:30">
      <c r="C23" s="117" t="s">
        <v>72</v>
      </c>
      <c r="E23" s="117" t="s">
        <v>229</v>
      </c>
      <c r="G23" s="117" t="s">
        <v>724</v>
      </c>
      <c r="H23" s="117" t="str">
        <f t="shared" si="1"/>
        <v xml:space="preserve"> -:- Process Heat Direct</v>
      </c>
      <c r="I23" s="117" t="s">
        <v>230</v>
      </c>
      <c r="J23" s="117" t="s">
        <v>46</v>
      </c>
      <c r="L23" s="117" t="s">
        <v>204</v>
      </c>
      <c r="S23" s="117" t="s">
        <v>73</v>
      </c>
      <c r="U23" s="117" t="str">
        <f>+IND!C23</f>
        <v>DARY-PH-MVR_Fan-ELC-Fan15</v>
      </c>
      <c r="V23" s="117" t="s">
        <v>706</v>
      </c>
      <c r="W23" s="117" t="s">
        <v>716</v>
      </c>
      <c r="X23" s="126" t="s">
        <v>740</v>
      </c>
      <c r="Y23" s="117" t="s">
        <v>94</v>
      </c>
      <c r="Z23" s="149" t="str">
        <f t="shared" si="0"/>
        <v>Industry -:- Dairy Product Manufacturing -:- Fan -:- Electricity</v>
      </c>
      <c r="AA23" s="117" t="s">
        <v>610</v>
      </c>
      <c r="AB23" s="117" t="s">
        <v>46</v>
      </c>
      <c r="AC23" s="117" t="s">
        <v>289</v>
      </c>
      <c r="AD23" s="117" t="s">
        <v>204</v>
      </c>
    </row>
    <row r="24" spans="3:30">
      <c r="C24" s="117" t="s">
        <v>72</v>
      </c>
      <c r="E24" s="117" t="s">
        <v>404</v>
      </c>
      <c r="G24" s="117" t="s">
        <v>725</v>
      </c>
      <c r="H24" s="117" t="str">
        <f t="shared" si="1"/>
        <v xml:space="preserve"> -:- Process Heat Oven</v>
      </c>
      <c r="I24" s="117" t="s">
        <v>405</v>
      </c>
      <c r="J24" s="117" t="s">
        <v>46</v>
      </c>
      <c r="L24" s="117" t="s">
        <v>204</v>
      </c>
      <c r="S24" s="117" t="s">
        <v>73</v>
      </c>
      <c r="U24" s="117" t="str">
        <f>+IND!C24</f>
        <v>DARY-Pump-ELC-Pump15</v>
      </c>
      <c r="V24" s="117" t="s">
        <v>706</v>
      </c>
      <c r="W24" s="117" t="s">
        <v>716</v>
      </c>
      <c r="X24" s="126" t="s">
        <v>743</v>
      </c>
      <c r="Y24" s="117" t="s">
        <v>94</v>
      </c>
      <c r="Z24" s="149" t="str">
        <f t="shared" si="0"/>
        <v>Industry -:- Dairy Product Manufacturing -:- Pump -:- Electricity</v>
      </c>
      <c r="AA24" s="117" t="s">
        <v>611</v>
      </c>
      <c r="AB24" s="117" t="s">
        <v>46</v>
      </c>
      <c r="AC24" s="117" t="s">
        <v>289</v>
      </c>
      <c r="AD24" s="117" t="s">
        <v>204</v>
      </c>
    </row>
    <row r="25" spans="3:30">
      <c r="C25" s="117" t="s">
        <v>72</v>
      </c>
      <c r="E25" s="117" t="s">
        <v>406</v>
      </c>
      <c r="G25" s="117" t="s">
        <v>720</v>
      </c>
      <c r="H25" s="117" t="str">
        <f t="shared" si="1"/>
        <v xml:space="preserve"> -:- Process Heat Steam/Hot Water</v>
      </c>
      <c r="I25" s="117" t="s">
        <v>407</v>
      </c>
      <c r="J25" s="117" t="s">
        <v>46</v>
      </c>
      <c r="L25" s="117" t="s">
        <v>204</v>
      </c>
      <c r="S25" s="117" t="s">
        <v>73</v>
      </c>
      <c r="U25" s="117" t="str">
        <f>+IND!C25</f>
        <v>DARY-RFGR-ELC-Refriger15</v>
      </c>
      <c r="V25" s="117" t="s">
        <v>706</v>
      </c>
      <c r="W25" s="117" t="s">
        <v>716</v>
      </c>
      <c r="X25" s="126" t="s">
        <v>751</v>
      </c>
      <c r="Y25" s="117" t="s">
        <v>94</v>
      </c>
      <c r="Z25" s="149" t="str">
        <f t="shared" si="0"/>
        <v>Industry -:- Dairy Product Manufacturing -:- Refrigerator -:- Electricity</v>
      </c>
      <c r="AA25" s="117" t="s">
        <v>612</v>
      </c>
      <c r="AB25" s="117" t="s">
        <v>46</v>
      </c>
      <c r="AC25" s="117" t="s">
        <v>289</v>
      </c>
      <c r="AD25" s="117" t="s">
        <v>204</v>
      </c>
    </row>
    <row r="26" spans="3:30">
      <c r="C26" s="117" t="s">
        <v>72</v>
      </c>
      <c r="E26" s="117" t="s">
        <v>231</v>
      </c>
      <c r="G26" s="117" t="s">
        <v>721</v>
      </c>
      <c r="H26" s="117" t="str">
        <f t="shared" si="1"/>
        <v xml:space="preserve"> -:- Pumping</v>
      </c>
      <c r="I26" s="117" t="s">
        <v>232</v>
      </c>
      <c r="J26" s="117" t="s">
        <v>46</v>
      </c>
      <c r="L26" s="117" t="s">
        <v>204</v>
      </c>
      <c r="S26" s="117" t="s">
        <v>73</v>
      </c>
      <c r="U26" s="117" t="str">
        <f>+IND!C26</f>
        <v>DARY-PH-STM_HW-DSL-BLR15</v>
      </c>
      <c r="V26" s="117" t="s">
        <v>706</v>
      </c>
      <c r="W26" s="117" t="s">
        <v>716</v>
      </c>
      <c r="X26" s="126" t="s">
        <v>747</v>
      </c>
      <c r="Y26" s="117" t="s">
        <v>102</v>
      </c>
      <c r="Z26" s="149" t="str">
        <f t="shared" si="0"/>
        <v>Industry -:- Dairy Product Manufacturing -:- Boiler -:- Diesel</v>
      </c>
      <c r="AA26" s="117" t="s">
        <v>613</v>
      </c>
      <c r="AB26" s="117" t="s">
        <v>46</v>
      </c>
      <c r="AC26" s="117" t="s">
        <v>289</v>
      </c>
      <c r="AD26" s="117" t="s">
        <v>204</v>
      </c>
    </row>
    <row r="27" spans="3:30">
      <c r="C27" s="117" t="s">
        <v>72</v>
      </c>
      <c r="E27" s="117" t="s">
        <v>233</v>
      </c>
      <c r="G27" s="117" t="s">
        <v>722</v>
      </c>
      <c r="H27" s="117" t="str">
        <f t="shared" si="1"/>
        <v xml:space="preserve"> -:- Refrigeration</v>
      </c>
      <c r="I27" s="117" t="s">
        <v>234</v>
      </c>
      <c r="J27" s="117" t="s">
        <v>46</v>
      </c>
      <c r="L27" s="117" t="s">
        <v>204</v>
      </c>
      <c r="S27" s="117" t="s">
        <v>73</v>
      </c>
      <c r="U27" s="117" t="str">
        <f>+IND!C27</f>
        <v>DARY-PH-STM_HW-GEO-Heat15</v>
      </c>
      <c r="V27" s="117" t="s">
        <v>706</v>
      </c>
      <c r="W27" s="117" t="s">
        <v>716</v>
      </c>
      <c r="X27" s="126" t="s">
        <v>750</v>
      </c>
      <c r="Y27" s="117" t="s">
        <v>106</v>
      </c>
      <c r="Z27" s="149" t="str">
        <f t="shared" si="0"/>
        <v>Industry -:- Dairy Product Manufacturing -:- Heat Exchanger -:- Geothermal</v>
      </c>
      <c r="AA27" s="117" t="s">
        <v>614</v>
      </c>
      <c r="AB27" s="117" t="s">
        <v>46</v>
      </c>
      <c r="AC27" s="117" t="s">
        <v>289</v>
      </c>
      <c r="AD27" s="117" t="s">
        <v>204</v>
      </c>
    </row>
    <row r="28" spans="3:30">
      <c r="C28" s="117" t="s">
        <v>72</v>
      </c>
      <c r="E28" s="117" t="s">
        <v>408</v>
      </c>
      <c r="G28" s="117" t="s">
        <v>727</v>
      </c>
      <c r="H28" s="117" t="str">
        <f t="shared" si="1"/>
        <v xml:space="preserve"> -:- Feedstock</v>
      </c>
      <c r="I28" s="117" t="s">
        <v>409</v>
      </c>
      <c r="J28" s="117" t="s">
        <v>46</v>
      </c>
      <c r="L28" s="117" t="s">
        <v>204</v>
      </c>
      <c r="S28" s="117" t="s">
        <v>73</v>
      </c>
      <c r="U28" s="117" t="str">
        <f>+IND!C28</f>
        <v>DARY-PH-STM_HW-LPG-BLR15</v>
      </c>
      <c r="V28" s="117" t="s">
        <v>706</v>
      </c>
      <c r="W28" s="117" t="s">
        <v>716</v>
      </c>
      <c r="X28" s="126" t="s">
        <v>747</v>
      </c>
      <c r="Y28" s="117" t="s">
        <v>59</v>
      </c>
      <c r="Z28" s="149" t="str">
        <f t="shared" si="0"/>
        <v>Industry -:- Dairy Product Manufacturing -:- Boiler -:- LPG</v>
      </c>
      <c r="AA28" s="117" t="s">
        <v>615</v>
      </c>
      <c r="AB28" s="117" t="s">
        <v>46</v>
      </c>
      <c r="AC28" s="117" t="s">
        <v>289</v>
      </c>
      <c r="AD28" s="117" t="s">
        <v>204</v>
      </c>
    </row>
    <row r="29" spans="3:30">
      <c r="C29" s="117" t="s">
        <v>72</v>
      </c>
      <c r="E29" s="117" t="s">
        <v>410</v>
      </c>
      <c r="G29" s="117" t="s">
        <v>715</v>
      </c>
      <c r="H29" s="117" t="str">
        <f t="shared" si="1"/>
        <v xml:space="preserve"> -:- Motive Power, Stationary</v>
      </c>
      <c r="I29" s="117" t="s">
        <v>411</v>
      </c>
      <c r="J29" s="117" t="s">
        <v>46</v>
      </c>
      <c r="L29" s="117" t="s">
        <v>204</v>
      </c>
      <c r="S29" s="117" t="s">
        <v>73</v>
      </c>
      <c r="U29" s="117" t="str">
        <f>+IND!C29</f>
        <v>DARY-MoTP-Stat-ELC-Mtr15</v>
      </c>
      <c r="V29" s="117" t="s">
        <v>706</v>
      </c>
      <c r="W29" s="117" t="s">
        <v>716</v>
      </c>
      <c r="X29" s="126" t="s">
        <v>742</v>
      </c>
      <c r="Y29" s="117" t="s">
        <v>94</v>
      </c>
      <c r="Z29" s="149" t="str">
        <f t="shared" si="0"/>
        <v>Industry -:- Dairy Product Manufacturing -:- Stationary Motor -:- Electricity</v>
      </c>
      <c r="AA29" s="117" t="s">
        <v>616</v>
      </c>
      <c r="AB29" s="117" t="s">
        <v>46</v>
      </c>
      <c r="AC29" s="117" t="s">
        <v>289</v>
      </c>
      <c r="AD29" s="117" t="s">
        <v>204</v>
      </c>
    </row>
    <row r="30" spans="3:30">
      <c r="C30" s="117" t="s">
        <v>72</v>
      </c>
      <c r="E30" s="117" t="s">
        <v>235</v>
      </c>
      <c r="G30" s="117" t="s">
        <v>712</v>
      </c>
      <c r="H30" s="117" t="str">
        <f t="shared" si="1"/>
        <v xml:space="preserve"> -:- Process Heat Furnace</v>
      </c>
      <c r="I30" s="117" t="s">
        <v>236</v>
      </c>
      <c r="J30" s="117" t="s">
        <v>46</v>
      </c>
      <c r="L30" s="117" t="s">
        <v>204</v>
      </c>
      <c r="S30" s="117" t="s">
        <v>73</v>
      </c>
      <c r="U30" s="117" t="str">
        <f>+IND!C30</f>
        <v>DARY-AIR-ELC-CMPR15</v>
      </c>
      <c r="V30" s="117" t="s">
        <v>706</v>
      </c>
      <c r="W30" s="117" t="s">
        <v>716</v>
      </c>
      <c r="X30" s="126" t="s">
        <v>749</v>
      </c>
      <c r="Y30" s="117" t="s">
        <v>94</v>
      </c>
      <c r="Z30" s="149" t="str">
        <f t="shared" si="0"/>
        <v>Industry -:- Dairy Product Manufacturing -:- Compressor -:- Electricity</v>
      </c>
      <c r="AA30" s="117" t="s">
        <v>617</v>
      </c>
      <c r="AB30" s="117" t="s">
        <v>46</v>
      </c>
      <c r="AC30" s="117" t="s">
        <v>289</v>
      </c>
      <c r="AD30" s="117" t="s">
        <v>204</v>
      </c>
    </row>
    <row r="31" spans="3:30">
      <c r="C31" s="117" t="s">
        <v>72</v>
      </c>
      <c r="E31" s="117" t="s">
        <v>237</v>
      </c>
      <c r="G31" s="117" t="s">
        <v>715</v>
      </c>
      <c r="H31" s="117" t="str">
        <f t="shared" si="1"/>
        <v xml:space="preserve"> -:- Motive Power, Stationary</v>
      </c>
      <c r="I31" s="117" t="s">
        <v>238</v>
      </c>
      <c r="J31" s="117" t="s">
        <v>46</v>
      </c>
      <c r="L31" s="117" t="s">
        <v>204</v>
      </c>
      <c r="S31" s="117" t="s">
        <v>73</v>
      </c>
      <c r="U31" s="117" t="str">
        <f>+IND!C31</f>
        <v>FOOD-PH-STM_HW-COA-BLR15</v>
      </c>
      <c r="V31" s="117" t="s">
        <v>706</v>
      </c>
      <c r="W31" s="117" t="s">
        <v>723</v>
      </c>
      <c r="X31" s="126" t="s">
        <v>747</v>
      </c>
      <c r="Y31" s="117" t="s">
        <v>90</v>
      </c>
      <c r="Z31" s="149" t="str">
        <f t="shared" si="0"/>
        <v>Industry -:- Other Food Processing (Non Dairy/Meat Processing) -:- Boiler -:- Coal</v>
      </c>
      <c r="AA31" s="117" t="s">
        <v>618</v>
      </c>
      <c r="AB31" s="117" t="s">
        <v>46</v>
      </c>
      <c r="AC31" s="117" t="s">
        <v>289</v>
      </c>
      <c r="AD31" s="117" t="s">
        <v>204</v>
      </c>
    </row>
    <row r="32" spans="3:30">
      <c r="C32" s="117" t="s">
        <v>72</v>
      </c>
      <c r="E32" s="117" t="s">
        <v>412</v>
      </c>
      <c r="G32" s="117" t="s">
        <v>720</v>
      </c>
      <c r="H32" s="117" t="str">
        <f t="shared" si="1"/>
        <v xml:space="preserve"> -:- Process Heat Steam/Hot Water</v>
      </c>
      <c r="I32" s="117" t="s">
        <v>413</v>
      </c>
      <c r="J32" s="117" t="s">
        <v>46</v>
      </c>
      <c r="L32" s="117" t="s">
        <v>204</v>
      </c>
      <c r="S32" s="117" t="s">
        <v>73</v>
      </c>
      <c r="U32" s="117" t="str">
        <f>+IND!C32</f>
        <v>FOOD-PH-STM_HW-NGA-BLR15</v>
      </c>
      <c r="V32" s="117" t="s">
        <v>706</v>
      </c>
      <c r="W32" s="117" t="s">
        <v>723</v>
      </c>
      <c r="X32" s="126" t="s">
        <v>747</v>
      </c>
      <c r="Y32" s="117" t="s">
        <v>92</v>
      </c>
      <c r="Z32" s="149" t="str">
        <f t="shared" si="0"/>
        <v>Industry -:- Other Food Processing (Non Dairy/Meat Processing) -:- Boiler -:- Natural Gas</v>
      </c>
      <c r="AA32" s="117" t="s">
        <v>619</v>
      </c>
      <c r="AB32" s="117" t="s">
        <v>46</v>
      </c>
      <c r="AC32" s="117" t="s">
        <v>289</v>
      </c>
      <c r="AD32" s="117" t="s">
        <v>204</v>
      </c>
    </row>
    <row r="33" spans="3:30">
      <c r="C33" s="117" t="s">
        <v>72</v>
      </c>
      <c r="E33" s="117" t="s">
        <v>414</v>
      </c>
      <c r="G33" s="117" t="s">
        <v>724</v>
      </c>
      <c r="H33" s="117" t="str">
        <f t="shared" si="1"/>
        <v xml:space="preserve"> -:- Process Heat Direct</v>
      </c>
      <c r="I33" s="117" t="s">
        <v>415</v>
      </c>
      <c r="J33" s="117" t="s">
        <v>46</v>
      </c>
      <c r="L33" s="117" t="s">
        <v>204</v>
      </c>
      <c r="S33" s="117" t="s">
        <v>73</v>
      </c>
      <c r="U33" s="117" t="str">
        <f>+IND!C33</f>
        <v>FOOD-PH-OVN-COA-Oven15</v>
      </c>
      <c r="V33" s="117" t="s">
        <v>706</v>
      </c>
      <c r="W33" s="117" t="s">
        <v>723</v>
      </c>
      <c r="X33" s="126" t="s">
        <v>752</v>
      </c>
      <c r="Y33" s="117" t="s">
        <v>90</v>
      </c>
      <c r="Z33" s="149" t="str">
        <f t="shared" si="0"/>
        <v>Industry -:- Other Food Processing (Non Dairy/Meat Processing) -:- Oven -:- Coal</v>
      </c>
      <c r="AA33" s="117" t="s">
        <v>620</v>
      </c>
      <c r="AB33" s="117" t="s">
        <v>46</v>
      </c>
      <c r="AC33" s="117" t="s">
        <v>289</v>
      </c>
      <c r="AD33" s="117" t="s">
        <v>204</v>
      </c>
    </row>
    <row r="34" spans="3:30">
      <c r="C34" s="117" t="s">
        <v>72</v>
      </c>
      <c r="E34" s="117" t="s">
        <v>239</v>
      </c>
      <c r="G34" s="117" t="s">
        <v>722</v>
      </c>
      <c r="H34" s="117" t="str">
        <f t="shared" si="1"/>
        <v xml:space="preserve"> -:- Refrigeration</v>
      </c>
      <c r="I34" s="117" t="s">
        <v>240</v>
      </c>
      <c r="J34" s="117" t="s">
        <v>46</v>
      </c>
      <c r="L34" s="117" t="s">
        <v>204</v>
      </c>
      <c r="S34" s="117" t="s">
        <v>73</v>
      </c>
      <c r="U34" s="117" t="str">
        <f>+IND!C34</f>
        <v>FOOD-PH-OVN-ELC-Oven15</v>
      </c>
      <c r="V34" s="117" t="s">
        <v>706</v>
      </c>
      <c r="W34" s="117" t="s">
        <v>723</v>
      </c>
      <c r="X34" s="126" t="s">
        <v>752</v>
      </c>
      <c r="Y34" s="117" t="s">
        <v>94</v>
      </c>
      <c r="Z34" s="149" t="str">
        <f t="shared" si="0"/>
        <v>Industry -:- Other Food Processing (Non Dairy/Meat Processing) -:- Oven -:- Electricity</v>
      </c>
      <c r="AA34" s="117" t="s">
        <v>621</v>
      </c>
      <c r="AB34" s="117" t="s">
        <v>46</v>
      </c>
      <c r="AC34" s="117" t="s">
        <v>289</v>
      </c>
      <c r="AD34" s="117" t="s">
        <v>204</v>
      </c>
    </row>
    <row r="35" spans="3:30">
      <c r="C35" s="117" t="s">
        <v>72</v>
      </c>
      <c r="E35" s="117" t="s">
        <v>241</v>
      </c>
      <c r="G35" s="117" t="s">
        <v>715</v>
      </c>
      <c r="H35" s="117" t="str">
        <f t="shared" si="1"/>
        <v xml:space="preserve"> -:- Motive Power, Stationary</v>
      </c>
      <c r="I35" s="117" t="s">
        <v>242</v>
      </c>
      <c r="J35" s="117" t="s">
        <v>46</v>
      </c>
      <c r="L35" s="117" t="s">
        <v>204</v>
      </c>
      <c r="S35" s="117" t="s">
        <v>73</v>
      </c>
      <c r="U35" s="117" t="str">
        <f>+IND!C35</f>
        <v>FOOD-PH-OVN-NGA-Oven15</v>
      </c>
      <c r="V35" s="117" t="s">
        <v>706</v>
      </c>
      <c r="W35" s="117" t="s">
        <v>723</v>
      </c>
      <c r="X35" s="126" t="s">
        <v>752</v>
      </c>
      <c r="Y35" s="117" t="s">
        <v>92</v>
      </c>
      <c r="Z35" s="149" t="str">
        <f t="shared" si="0"/>
        <v>Industry -:- Other Food Processing (Non Dairy/Meat Processing) -:- Oven -:- Natural Gas</v>
      </c>
      <c r="AA35" s="117" t="s">
        <v>622</v>
      </c>
      <c r="AB35" s="117" t="s">
        <v>46</v>
      </c>
      <c r="AC35" s="117" t="s">
        <v>289</v>
      </c>
      <c r="AD35" s="117" t="s">
        <v>204</v>
      </c>
    </row>
    <row r="36" spans="3:30">
      <c r="C36" s="117" t="s">
        <v>72</v>
      </c>
      <c r="E36" s="117" t="s">
        <v>243</v>
      </c>
      <c r="G36" s="117" t="s">
        <v>712</v>
      </c>
      <c r="H36" s="117" t="str">
        <f t="shared" si="1"/>
        <v xml:space="preserve"> -:- Process Heat Furnace</v>
      </c>
      <c r="I36" s="117" t="s">
        <v>244</v>
      </c>
      <c r="J36" s="117" t="s">
        <v>46</v>
      </c>
      <c r="L36" s="117" t="s">
        <v>204</v>
      </c>
      <c r="S36" s="117" t="s">
        <v>73</v>
      </c>
      <c r="U36" s="117" t="str">
        <f>+IND!C36</f>
        <v>FOOD-Pump-ELC-Pump15</v>
      </c>
      <c r="V36" s="117" t="s">
        <v>706</v>
      </c>
      <c r="W36" s="117" t="s">
        <v>723</v>
      </c>
      <c r="X36" s="126" t="s">
        <v>743</v>
      </c>
      <c r="Y36" s="117" t="s">
        <v>94</v>
      </c>
      <c r="Z36" s="149" t="str">
        <f t="shared" si="0"/>
        <v>Industry -:- Other Food Processing (Non Dairy/Meat Processing) -:- Pump -:- Electricity</v>
      </c>
      <c r="AA36" s="117" t="s">
        <v>623</v>
      </c>
      <c r="AB36" s="117" t="s">
        <v>46</v>
      </c>
      <c r="AC36" s="117" t="s">
        <v>289</v>
      </c>
      <c r="AD36" s="117" t="s">
        <v>204</v>
      </c>
    </row>
    <row r="37" spans="3:30">
      <c r="C37" s="117" t="s">
        <v>72</v>
      </c>
      <c r="E37" s="117" t="s">
        <v>416</v>
      </c>
      <c r="G37" s="117" t="s">
        <v>722</v>
      </c>
      <c r="H37" s="117" t="str">
        <f t="shared" si="1"/>
        <v xml:space="preserve"> -:- Refrigeration</v>
      </c>
      <c r="I37" s="117" t="s">
        <v>417</v>
      </c>
      <c r="J37" s="117" t="s">
        <v>46</v>
      </c>
      <c r="L37" s="117" t="s">
        <v>204</v>
      </c>
      <c r="S37" s="117" t="s">
        <v>73</v>
      </c>
      <c r="U37" s="117" t="str">
        <f>+IND!C37</f>
        <v>FOOD-MoTP-Stat-ELC-Mtr15</v>
      </c>
      <c r="V37" s="117" t="s">
        <v>706</v>
      </c>
      <c r="W37" s="117" t="s">
        <v>723</v>
      </c>
      <c r="X37" s="126" t="s">
        <v>742</v>
      </c>
      <c r="Y37" s="117" t="s">
        <v>94</v>
      </c>
      <c r="Z37" s="149" t="str">
        <f t="shared" si="0"/>
        <v>Industry -:- Other Food Processing (Non Dairy/Meat Processing) -:- Stationary Motor -:- Electricity</v>
      </c>
      <c r="AA37" s="117" t="s">
        <v>624</v>
      </c>
      <c r="AB37" s="117" t="s">
        <v>46</v>
      </c>
      <c r="AC37" s="117" t="s">
        <v>289</v>
      </c>
      <c r="AD37" s="117" t="s">
        <v>204</v>
      </c>
    </row>
    <row r="38" spans="3:30">
      <c r="C38" s="117" t="s">
        <v>72</v>
      </c>
      <c r="E38" s="117" t="s">
        <v>418</v>
      </c>
      <c r="G38" s="117" t="s">
        <v>724</v>
      </c>
      <c r="H38" s="117" t="str">
        <f t="shared" si="1"/>
        <v xml:space="preserve"> -:- Process Heat Direct</v>
      </c>
      <c r="I38" s="117" t="s">
        <v>419</v>
      </c>
      <c r="J38" s="117" t="s">
        <v>46</v>
      </c>
      <c r="L38" s="117" t="s">
        <v>204</v>
      </c>
      <c r="S38" s="117" t="s">
        <v>73</v>
      </c>
      <c r="U38" s="117" t="str">
        <f>+IND!C38</f>
        <v>FOOD-RFGR-ELC-Refriger15</v>
      </c>
      <c r="V38" s="117" t="s">
        <v>706</v>
      </c>
      <c r="W38" s="117" t="s">
        <v>723</v>
      </c>
      <c r="X38" s="126" t="s">
        <v>751</v>
      </c>
      <c r="Y38" s="117" t="s">
        <v>94</v>
      </c>
      <c r="Z38" s="149" t="str">
        <f t="shared" si="0"/>
        <v>Industry -:- Other Food Processing (Non Dairy/Meat Processing) -:- Refrigerator -:- Electricity</v>
      </c>
      <c r="AA38" s="117" t="s">
        <v>625</v>
      </c>
      <c r="AB38" s="117" t="s">
        <v>46</v>
      </c>
      <c r="AC38" s="117" t="s">
        <v>289</v>
      </c>
      <c r="AD38" s="117" t="s">
        <v>204</v>
      </c>
    </row>
    <row r="39" spans="3:30">
      <c r="C39" s="117" t="s">
        <v>72</v>
      </c>
      <c r="E39" s="117" t="s">
        <v>245</v>
      </c>
      <c r="G39" s="117" t="s">
        <v>727</v>
      </c>
      <c r="H39" s="117" t="str">
        <f t="shared" si="1"/>
        <v xml:space="preserve"> -:- Feedstock</v>
      </c>
      <c r="I39" s="117" t="s">
        <v>246</v>
      </c>
      <c r="J39" s="117" t="s">
        <v>46</v>
      </c>
      <c r="L39" s="117" t="s">
        <v>204</v>
      </c>
      <c r="S39" s="117" t="s">
        <v>73</v>
      </c>
      <c r="U39" s="117" t="str">
        <f>+IND!C39</f>
        <v>FOOD-PH-DirH-ELC-Heater15</v>
      </c>
      <c r="V39" s="117" t="s">
        <v>706</v>
      </c>
      <c r="W39" s="117" t="s">
        <v>723</v>
      </c>
      <c r="X39" s="126" t="s">
        <v>744</v>
      </c>
      <c r="Y39" s="117" t="s">
        <v>94</v>
      </c>
      <c r="Z39" s="149" t="str">
        <f t="shared" si="0"/>
        <v>Industry -:- Other Food Processing (Non Dairy/Meat Processing) -:- Heater -:- Electricity</v>
      </c>
      <c r="AA39" s="117" t="s">
        <v>626</v>
      </c>
      <c r="AB39" s="117" t="s">
        <v>46</v>
      </c>
      <c r="AC39" s="117" t="s">
        <v>289</v>
      </c>
      <c r="AD39" s="117" t="s">
        <v>204</v>
      </c>
    </row>
    <row r="40" spans="3:30">
      <c r="C40" s="117" t="s">
        <v>72</v>
      </c>
      <c r="E40" s="117" t="s">
        <v>420</v>
      </c>
      <c r="G40" s="151" t="s">
        <v>762</v>
      </c>
      <c r="H40" s="117" t="str">
        <f t="shared" si="1"/>
        <v xml:space="preserve"> -:- Process Heat Reformer</v>
      </c>
      <c r="I40" s="117" t="s">
        <v>421</v>
      </c>
      <c r="J40" s="117" t="s">
        <v>46</v>
      </c>
      <c r="L40" s="117" t="s">
        <v>204</v>
      </c>
      <c r="S40" s="117" t="s">
        <v>73</v>
      </c>
      <c r="U40" s="117" t="str">
        <f>+IND!C40</f>
        <v>IIS-FDSTCK-COA-_15</v>
      </c>
      <c r="V40" s="117" t="s">
        <v>706</v>
      </c>
      <c r="W40" s="117" t="s">
        <v>726</v>
      </c>
      <c r="X40" s="126" t="s">
        <v>727</v>
      </c>
      <c r="Y40" s="117" t="s">
        <v>90</v>
      </c>
      <c r="Z40" s="149" t="str">
        <f t="shared" ref="Z40:Z71" si="2" xml:space="preserve"> _xlfn.CONCAT( V40, " -:- ", W40, " -:- ", X40, " -:- ", Y40)</f>
        <v>Industry -:- Iron/Steel -:- Feedstock -:- Coal</v>
      </c>
      <c r="AA40" s="117" t="s">
        <v>627</v>
      </c>
      <c r="AB40" s="117" t="s">
        <v>46</v>
      </c>
      <c r="AC40" s="117" t="s">
        <v>289</v>
      </c>
      <c r="AD40" s="117" t="s">
        <v>204</v>
      </c>
    </row>
    <row r="41" spans="3:30">
      <c r="C41" s="117" t="s">
        <v>72</v>
      </c>
      <c r="E41" s="117" t="s">
        <v>247</v>
      </c>
      <c r="G41" s="117" t="s">
        <v>715</v>
      </c>
      <c r="H41" s="117" t="str">
        <f t="shared" si="1"/>
        <v xml:space="preserve"> -:- Motive Power, Stationary</v>
      </c>
      <c r="I41" s="117" t="s">
        <v>248</v>
      </c>
      <c r="J41" s="117" t="s">
        <v>46</v>
      </c>
      <c r="L41" s="117" t="s">
        <v>204</v>
      </c>
      <c r="S41" s="117" t="s">
        <v>73</v>
      </c>
      <c r="U41" s="117" t="str">
        <f>+IND!C41</f>
        <v>IIS-PH-FURN-ELC-Furn15</v>
      </c>
      <c r="V41" s="117" t="s">
        <v>706</v>
      </c>
      <c r="W41" s="117" t="s">
        <v>726</v>
      </c>
      <c r="X41" s="126" t="s">
        <v>741</v>
      </c>
      <c r="Y41" s="117" t="s">
        <v>94</v>
      </c>
      <c r="Z41" s="149" t="str">
        <f t="shared" si="2"/>
        <v>Industry -:- Iron/Steel -:- Furnace -:- Electricity</v>
      </c>
      <c r="AA41" s="117" t="s">
        <v>628</v>
      </c>
      <c r="AB41" s="117" t="s">
        <v>46</v>
      </c>
      <c r="AC41" s="117" t="s">
        <v>289</v>
      </c>
      <c r="AD41" s="117" t="s">
        <v>204</v>
      </c>
    </row>
    <row r="42" spans="3:30">
      <c r="C42" s="117" t="s">
        <v>72</v>
      </c>
      <c r="E42" s="117" t="s">
        <v>249</v>
      </c>
      <c r="G42" s="117" t="s">
        <v>712</v>
      </c>
      <c r="H42" s="117" t="str">
        <f t="shared" si="1"/>
        <v xml:space="preserve"> -:- Process Heat Furnace</v>
      </c>
      <c r="I42" s="117" t="s">
        <v>250</v>
      </c>
      <c r="J42" s="117" t="s">
        <v>46</v>
      </c>
      <c r="L42" s="117" t="s">
        <v>204</v>
      </c>
      <c r="S42" s="117" t="s">
        <v>73</v>
      </c>
      <c r="U42" s="117" t="str">
        <f>+IND!C42</f>
        <v>IIS-PH-FURN-NGA-Furn15</v>
      </c>
      <c r="V42" s="117" t="s">
        <v>706</v>
      </c>
      <c r="W42" s="117" t="s">
        <v>726</v>
      </c>
      <c r="X42" s="126" t="s">
        <v>741</v>
      </c>
      <c r="Y42" s="117" t="s">
        <v>92</v>
      </c>
      <c r="Z42" s="149" t="str">
        <f t="shared" si="2"/>
        <v>Industry -:- Iron/Steel -:- Furnace -:- Natural Gas</v>
      </c>
      <c r="AA42" s="117" t="s">
        <v>629</v>
      </c>
      <c r="AB42" s="117" t="s">
        <v>46</v>
      </c>
      <c r="AC42" s="117" t="s">
        <v>289</v>
      </c>
      <c r="AD42" s="117" t="s">
        <v>204</v>
      </c>
    </row>
    <row r="43" spans="3:30">
      <c r="C43" s="117" t="s">
        <v>72</v>
      </c>
      <c r="E43" s="117" t="s">
        <v>422</v>
      </c>
      <c r="G43" s="117" t="s">
        <v>720</v>
      </c>
      <c r="H43" s="117" t="str">
        <f t="shared" si="1"/>
        <v xml:space="preserve"> -:- Process Heat Steam/Hot Water</v>
      </c>
      <c r="I43" s="117" t="s">
        <v>423</v>
      </c>
      <c r="J43" s="117" t="s">
        <v>46</v>
      </c>
      <c r="L43" s="117" t="s">
        <v>204</v>
      </c>
      <c r="S43" s="117" t="s">
        <v>73</v>
      </c>
      <c r="U43" s="117" t="str">
        <f>+IND!C43</f>
        <v>IIS-MoTP-Stat-ELC-Mtr15</v>
      </c>
      <c r="V43" s="117" t="s">
        <v>706</v>
      </c>
      <c r="W43" s="117" t="s">
        <v>726</v>
      </c>
      <c r="X43" s="126" t="s">
        <v>742</v>
      </c>
      <c r="Y43" s="117" t="s">
        <v>94</v>
      </c>
      <c r="Z43" s="149" t="str">
        <f t="shared" si="2"/>
        <v>Industry -:- Iron/Steel -:- Stationary Motor -:- Electricity</v>
      </c>
      <c r="AA43" s="117" t="s">
        <v>630</v>
      </c>
      <c r="AB43" s="117" t="s">
        <v>46</v>
      </c>
      <c r="AC43" s="117" t="s">
        <v>289</v>
      </c>
      <c r="AD43" s="117" t="s">
        <v>204</v>
      </c>
    </row>
    <row r="44" spans="3:30">
      <c r="C44" s="117" t="s">
        <v>72</v>
      </c>
      <c r="E44" s="117" t="s">
        <v>251</v>
      </c>
      <c r="G44" s="117" t="s">
        <v>714</v>
      </c>
      <c r="H44" s="117" t="str">
        <f t="shared" si="1"/>
        <v xml:space="preserve"> -:- Motive Power, Mobile</v>
      </c>
      <c r="I44" s="117" t="s">
        <v>252</v>
      </c>
      <c r="J44" s="117" t="s">
        <v>46</v>
      </c>
      <c r="L44" s="117" t="s">
        <v>204</v>
      </c>
      <c r="S44" s="117" t="s">
        <v>73</v>
      </c>
      <c r="U44" s="117" t="str">
        <f>+IND!C44</f>
        <v>MEAT-PH-STM_HW-COA-BLR15</v>
      </c>
      <c r="V44" s="117" t="s">
        <v>706</v>
      </c>
      <c r="W44" s="117" t="s">
        <v>728</v>
      </c>
      <c r="X44" s="126" t="s">
        <v>747</v>
      </c>
      <c r="Y44" s="117" t="s">
        <v>90</v>
      </c>
      <c r="Z44" s="149" t="str">
        <f t="shared" si="2"/>
        <v>Industry -:- Meat Processing -:- Boiler -:- Coal</v>
      </c>
      <c r="AA44" s="117" t="s">
        <v>631</v>
      </c>
      <c r="AB44" s="117" t="s">
        <v>46</v>
      </c>
      <c r="AC44" s="117" t="s">
        <v>289</v>
      </c>
      <c r="AD44" s="117" t="s">
        <v>204</v>
      </c>
    </row>
    <row r="45" spans="3:30">
      <c r="C45" s="117" t="s">
        <v>72</v>
      </c>
      <c r="E45" s="117" t="s">
        <v>253</v>
      </c>
      <c r="G45" s="117" t="s">
        <v>715</v>
      </c>
      <c r="H45" s="117" t="str">
        <f t="shared" si="1"/>
        <v xml:space="preserve"> -:- Motive Power, Stationary</v>
      </c>
      <c r="I45" s="117" t="s">
        <v>254</v>
      </c>
      <c r="J45" s="117" t="s">
        <v>46</v>
      </c>
      <c r="L45" s="117" t="s">
        <v>204</v>
      </c>
      <c r="S45" s="117" t="s">
        <v>73</v>
      </c>
      <c r="U45" s="117" t="str">
        <f>+IND!C45</f>
        <v>MEAT-PH-STM_HW-NGA-BLR15</v>
      </c>
      <c r="V45" s="117" t="s">
        <v>706</v>
      </c>
      <c r="W45" s="117" t="s">
        <v>728</v>
      </c>
      <c r="X45" s="126" t="s">
        <v>747</v>
      </c>
      <c r="Y45" s="117" t="s">
        <v>92</v>
      </c>
      <c r="Z45" s="149" t="str">
        <f t="shared" si="2"/>
        <v>Industry -:- Meat Processing -:- Boiler -:- Natural Gas</v>
      </c>
      <c r="AA45" s="117" t="s">
        <v>632</v>
      </c>
      <c r="AB45" s="117" t="s">
        <v>46</v>
      </c>
      <c r="AC45" s="117" t="s">
        <v>289</v>
      </c>
      <c r="AD45" s="117" t="s">
        <v>204</v>
      </c>
    </row>
    <row r="46" spans="3:30">
      <c r="C46" s="117" t="s">
        <v>72</v>
      </c>
      <c r="E46" s="117" t="s">
        <v>424</v>
      </c>
      <c r="G46" s="117" t="s">
        <v>720</v>
      </c>
      <c r="H46" s="117" t="str">
        <f t="shared" si="1"/>
        <v xml:space="preserve"> -:- Process Heat Steam/Hot Water</v>
      </c>
      <c r="I46" s="117" t="s">
        <v>425</v>
      </c>
      <c r="J46" s="117" t="s">
        <v>46</v>
      </c>
      <c r="L46" s="117" t="s">
        <v>204</v>
      </c>
      <c r="S46" s="117" t="s">
        <v>73</v>
      </c>
      <c r="U46" s="117" t="str">
        <f>+IND!C46</f>
        <v>MEAT-PH-STM_HW-WOD-BLR15</v>
      </c>
      <c r="V46" s="117" t="s">
        <v>706</v>
      </c>
      <c r="W46" s="117" t="s">
        <v>728</v>
      </c>
      <c r="X46" s="126" t="s">
        <v>744</v>
      </c>
      <c r="Y46" s="117" t="s">
        <v>111</v>
      </c>
      <c r="Z46" s="149" t="str">
        <f t="shared" si="2"/>
        <v>Industry -:- Meat Processing -:- Heater -:- Wood</v>
      </c>
      <c r="AA46" s="117" t="s">
        <v>633</v>
      </c>
      <c r="AB46" s="117" t="s">
        <v>46</v>
      </c>
      <c r="AC46" s="117" t="s">
        <v>289</v>
      </c>
      <c r="AD46" s="117" t="s">
        <v>204</v>
      </c>
    </row>
    <row r="47" spans="3:30">
      <c r="C47" s="117" t="s">
        <v>72</v>
      </c>
      <c r="E47" s="117" t="s">
        <v>426</v>
      </c>
      <c r="G47" s="117" t="s">
        <v>131</v>
      </c>
      <c r="H47" s="117" t="str">
        <f t="shared" si="1"/>
        <v xml:space="preserve"> -:- Other</v>
      </c>
      <c r="I47" s="117" t="s">
        <v>427</v>
      </c>
      <c r="J47" s="117" t="s">
        <v>46</v>
      </c>
      <c r="L47" s="117" t="s">
        <v>204</v>
      </c>
      <c r="S47" s="117" t="s">
        <v>73</v>
      </c>
      <c r="U47" s="117" t="str">
        <f>+IND!C47</f>
        <v>MEAT-PH-DirH-ELC-Heater15</v>
      </c>
      <c r="V47" s="117" t="s">
        <v>706</v>
      </c>
      <c r="W47" s="117" t="s">
        <v>728</v>
      </c>
      <c r="X47" s="126" t="s">
        <v>744</v>
      </c>
      <c r="Y47" s="117" t="s">
        <v>94</v>
      </c>
      <c r="Z47" s="149" t="str">
        <f t="shared" si="2"/>
        <v>Industry -:- Meat Processing -:- Heater -:- Electricity</v>
      </c>
      <c r="AA47" s="117" t="s">
        <v>634</v>
      </c>
      <c r="AB47" s="117" t="s">
        <v>46</v>
      </c>
      <c r="AC47" s="117" t="s">
        <v>289</v>
      </c>
      <c r="AD47" s="117" t="s">
        <v>204</v>
      </c>
    </row>
    <row r="48" spans="3:30">
      <c r="C48" s="117" t="s">
        <v>72</v>
      </c>
      <c r="E48" s="117" t="s">
        <v>428</v>
      </c>
      <c r="G48" s="117" t="s">
        <v>131</v>
      </c>
      <c r="H48" s="117" t="str">
        <f t="shared" si="1"/>
        <v xml:space="preserve"> -:- Other</v>
      </c>
      <c r="I48" s="117" t="s">
        <v>429</v>
      </c>
      <c r="J48" s="117" t="s">
        <v>46</v>
      </c>
      <c r="L48" s="117" t="s">
        <v>204</v>
      </c>
      <c r="S48" s="117" t="s">
        <v>73</v>
      </c>
      <c r="U48" s="117" t="str">
        <f>+IND!C48</f>
        <v>MEAT-RFGR-ELC-Refriger15</v>
      </c>
      <c r="V48" s="117" t="s">
        <v>706</v>
      </c>
      <c r="W48" s="117" t="s">
        <v>728</v>
      </c>
      <c r="X48" s="126" t="s">
        <v>751</v>
      </c>
      <c r="Y48" s="117" t="s">
        <v>94</v>
      </c>
      <c r="Z48" s="149" t="str">
        <f t="shared" si="2"/>
        <v>Industry -:- Meat Processing -:- Refrigerator -:- Electricity</v>
      </c>
      <c r="AA48" s="117" t="s">
        <v>635</v>
      </c>
      <c r="AB48" s="117" t="s">
        <v>46</v>
      </c>
      <c r="AC48" s="117" t="s">
        <v>289</v>
      </c>
      <c r="AD48" s="117" t="s">
        <v>204</v>
      </c>
    </row>
    <row r="49" spans="3:30">
      <c r="C49" s="117" t="s">
        <v>72</v>
      </c>
      <c r="E49" s="117" t="s">
        <v>430</v>
      </c>
      <c r="G49" s="117" t="s">
        <v>131</v>
      </c>
      <c r="H49" s="117" t="str">
        <f t="shared" si="1"/>
        <v xml:space="preserve"> -:- Other</v>
      </c>
      <c r="I49" s="117" t="s">
        <v>431</v>
      </c>
      <c r="J49" s="117" t="s">
        <v>46</v>
      </c>
      <c r="L49" s="117" t="s">
        <v>204</v>
      </c>
      <c r="S49" s="117" t="s">
        <v>73</v>
      </c>
      <c r="U49" s="117" t="str">
        <f>+IND!C49</f>
        <v>MEAT-MoTP-Stat-ELC-Mtr15</v>
      </c>
      <c r="V49" s="117" t="s">
        <v>706</v>
      </c>
      <c r="W49" s="117" t="s">
        <v>728</v>
      </c>
      <c r="X49" s="126" t="s">
        <v>742</v>
      </c>
      <c r="Y49" s="117" t="s">
        <v>94</v>
      </c>
      <c r="Z49" s="149" t="str">
        <f t="shared" si="2"/>
        <v>Industry -:- Meat Processing -:- Stationary Motor -:- Electricity</v>
      </c>
      <c r="AA49" s="117" t="s">
        <v>636</v>
      </c>
      <c r="AB49" s="117" t="s">
        <v>46</v>
      </c>
      <c r="AC49" s="117" t="s">
        <v>289</v>
      </c>
      <c r="AD49" s="117" t="s">
        <v>204</v>
      </c>
    </row>
    <row r="50" spans="3:30">
      <c r="C50" s="117" t="s">
        <v>72</v>
      </c>
      <c r="E50" s="117" t="s">
        <v>432</v>
      </c>
      <c r="G50" s="117" t="s">
        <v>131</v>
      </c>
      <c r="H50" s="117" t="str">
        <f t="shared" si="1"/>
        <v xml:space="preserve"> -:- Other</v>
      </c>
      <c r="I50" s="117" t="s">
        <v>433</v>
      </c>
      <c r="J50" s="117" t="s">
        <v>46</v>
      </c>
      <c r="L50" s="117" t="s">
        <v>204</v>
      </c>
      <c r="S50" s="117" t="s">
        <v>73</v>
      </c>
      <c r="U50" s="117" t="str">
        <f>+IND!C50</f>
        <v>METAL-PH-FURN-ELC-Furn15</v>
      </c>
      <c r="V50" s="117" t="s">
        <v>706</v>
      </c>
      <c r="W50" s="117" t="s">
        <v>729</v>
      </c>
      <c r="X50" s="126" t="s">
        <v>741</v>
      </c>
      <c r="Y50" s="117" t="s">
        <v>94</v>
      </c>
      <c r="Z50" s="149" t="str">
        <f t="shared" si="2"/>
        <v>Industry -:- Fabricated Metal Product, Transport Equipment, Machinery and Equipment Manufacturing -:- Furnace -:- Electricity</v>
      </c>
      <c r="AA50" s="117" t="s">
        <v>637</v>
      </c>
      <c r="AB50" s="117" t="s">
        <v>46</v>
      </c>
      <c r="AC50" s="117" t="s">
        <v>289</v>
      </c>
      <c r="AD50" s="117" t="s">
        <v>204</v>
      </c>
    </row>
    <row r="51" spans="3:30">
      <c r="C51" s="117" t="s">
        <v>72</v>
      </c>
      <c r="E51" s="117" t="s">
        <v>434</v>
      </c>
      <c r="G51" s="117" t="s">
        <v>131</v>
      </c>
      <c r="H51" s="117" t="str">
        <f t="shared" si="1"/>
        <v xml:space="preserve"> -:- Other</v>
      </c>
      <c r="I51" s="117" t="s">
        <v>435</v>
      </c>
      <c r="J51" s="117" t="s">
        <v>46</v>
      </c>
      <c r="L51" s="117" t="s">
        <v>204</v>
      </c>
      <c r="S51" s="117" t="s">
        <v>73</v>
      </c>
      <c r="U51" s="117" t="str">
        <f>+IND!C51</f>
        <v>METAL-PH-FURN-FOL-Furn15</v>
      </c>
      <c r="V51" s="117" t="s">
        <v>706</v>
      </c>
      <c r="W51" s="117" t="s">
        <v>729</v>
      </c>
      <c r="X51" s="126" t="s">
        <v>741</v>
      </c>
      <c r="Y51" s="117" t="s">
        <v>103</v>
      </c>
      <c r="Z51" s="149" t="str">
        <f t="shared" si="2"/>
        <v>Industry -:- Fabricated Metal Product, Transport Equipment, Machinery and Equipment Manufacturing -:- Furnace -:- Fuel Oil</v>
      </c>
      <c r="AA51" s="117" t="s">
        <v>638</v>
      </c>
      <c r="AB51" s="117" t="s">
        <v>46</v>
      </c>
      <c r="AC51" s="117" t="s">
        <v>289</v>
      </c>
      <c r="AD51" s="117" t="s">
        <v>204</v>
      </c>
    </row>
    <row r="52" spans="3:30">
      <c r="C52" s="117" t="s">
        <v>72</v>
      </c>
      <c r="E52" s="117" t="s">
        <v>436</v>
      </c>
      <c r="G52" s="117" t="s">
        <v>131</v>
      </c>
      <c r="H52" s="117" t="str">
        <f t="shared" si="1"/>
        <v xml:space="preserve"> -:- Other</v>
      </c>
      <c r="I52" s="117" t="s">
        <v>437</v>
      </c>
      <c r="J52" s="117" t="s">
        <v>46</v>
      </c>
      <c r="L52" s="117" t="s">
        <v>204</v>
      </c>
      <c r="S52" s="117" t="s">
        <v>73</v>
      </c>
      <c r="U52" s="117" t="str">
        <f>+IND!C52</f>
        <v>METAL-PH-FURN-NGA-Furn15</v>
      </c>
      <c r="V52" s="117" t="s">
        <v>706</v>
      </c>
      <c r="W52" s="117" t="s">
        <v>729</v>
      </c>
      <c r="X52" s="126" t="s">
        <v>741</v>
      </c>
      <c r="Y52" s="117" t="s">
        <v>92</v>
      </c>
      <c r="Z52" s="149" t="str">
        <f t="shared" si="2"/>
        <v>Industry -:- Fabricated Metal Product, Transport Equipment, Machinery and Equipment Manufacturing -:- Furnace -:- Natural Gas</v>
      </c>
      <c r="AA52" s="117" t="s">
        <v>639</v>
      </c>
      <c r="AB52" s="117" t="s">
        <v>46</v>
      </c>
      <c r="AC52" s="117" t="s">
        <v>289</v>
      </c>
      <c r="AD52" s="117" t="s">
        <v>204</v>
      </c>
    </row>
    <row r="53" spans="3:30">
      <c r="C53" s="117" t="s">
        <v>72</v>
      </c>
      <c r="E53" s="117" t="s">
        <v>438</v>
      </c>
      <c r="G53" s="117" t="s">
        <v>131</v>
      </c>
      <c r="H53" s="117" t="str">
        <f t="shared" si="1"/>
        <v xml:space="preserve"> -:- Other</v>
      </c>
      <c r="I53" s="117" t="s">
        <v>439</v>
      </c>
      <c r="J53" s="117" t="s">
        <v>46</v>
      </c>
      <c r="L53" s="117" t="s">
        <v>204</v>
      </c>
      <c r="S53" s="117" t="s">
        <v>73</v>
      </c>
      <c r="U53" s="117" t="str">
        <f>+IND!C53</f>
        <v>METAL-MoTP-Stat-ELC-Mtr15</v>
      </c>
      <c r="V53" s="117" t="s">
        <v>706</v>
      </c>
      <c r="W53" s="117" t="s">
        <v>729</v>
      </c>
      <c r="X53" s="126" t="s">
        <v>742</v>
      </c>
      <c r="Y53" s="117" t="s">
        <v>94</v>
      </c>
      <c r="Z53" s="149" t="str">
        <f t="shared" si="2"/>
        <v>Industry -:- Fabricated Metal Product, Transport Equipment, Machinery and Equipment Manufacturing -:- Stationary Motor -:- Electricity</v>
      </c>
      <c r="AA53" s="117" t="s">
        <v>640</v>
      </c>
      <c r="AB53" s="117" t="s">
        <v>46</v>
      </c>
      <c r="AC53" s="117" t="s">
        <v>289</v>
      </c>
      <c r="AD53" s="117" t="s">
        <v>204</v>
      </c>
    </row>
    <row r="54" spans="3:30">
      <c r="C54" s="117" t="s">
        <v>72</v>
      </c>
      <c r="E54" s="117" t="s">
        <v>440</v>
      </c>
      <c r="G54" s="117" t="s">
        <v>131</v>
      </c>
      <c r="H54" s="117" t="str">
        <f t="shared" si="1"/>
        <v xml:space="preserve"> -:- Other</v>
      </c>
      <c r="I54" s="117" t="s">
        <v>441</v>
      </c>
      <c r="J54" s="117" t="s">
        <v>46</v>
      </c>
      <c r="L54" s="117" t="s">
        <v>204</v>
      </c>
      <c r="S54" s="117" t="s">
        <v>73</v>
      </c>
      <c r="U54" s="117" t="str">
        <f>+IND!C54</f>
        <v>METAL-RFGR-ELC-Refriger15</v>
      </c>
      <c r="V54" s="117" t="s">
        <v>706</v>
      </c>
      <c r="W54" s="117" t="s">
        <v>729</v>
      </c>
      <c r="X54" s="126" t="s">
        <v>751</v>
      </c>
      <c r="Y54" s="117" t="s">
        <v>94</v>
      </c>
      <c r="Z54" s="149" t="str">
        <f t="shared" si="2"/>
        <v>Industry -:- Fabricated Metal Product, Transport Equipment, Machinery and Equipment Manufacturing -:- Refrigerator -:- Electricity</v>
      </c>
      <c r="AA54" s="117" t="s">
        <v>641</v>
      </c>
      <c r="AB54" s="117" t="s">
        <v>46</v>
      </c>
      <c r="AC54" s="117" t="s">
        <v>289</v>
      </c>
      <c r="AD54" s="117" t="s">
        <v>204</v>
      </c>
    </row>
    <row r="55" spans="3:30">
      <c r="C55" s="117" t="s">
        <v>72</v>
      </c>
      <c r="E55" s="117" t="s">
        <v>255</v>
      </c>
      <c r="G55" s="117" t="s">
        <v>715</v>
      </c>
      <c r="H55" s="117" t="str">
        <f t="shared" si="1"/>
        <v xml:space="preserve"> -:- Motive Power, Stationary</v>
      </c>
      <c r="I55" s="117" t="s">
        <v>256</v>
      </c>
      <c r="J55" s="117" t="s">
        <v>46</v>
      </c>
      <c r="L55" s="117" t="s">
        <v>204</v>
      </c>
      <c r="S55" s="117" t="s">
        <v>73</v>
      </c>
      <c r="U55" s="117" t="str">
        <f>+IND!C55</f>
        <v>METAL-PH-DirH-NGA-Burner15</v>
      </c>
      <c r="V55" s="117" t="s">
        <v>706</v>
      </c>
      <c r="W55" s="117" t="s">
        <v>729</v>
      </c>
      <c r="X55" s="126" t="s">
        <v>745</v>
      </c>
      <c r="Y55" s="117" t="s">
        <v>92</v>
      </c>
      <c r="Z55" s="149" t="str">
        <f t="shared" si="2"/>
        <v>Industry -:- Fabricated Metal Product, Transport Equipment, Machinery and Equipment Manufacturing -:- Burner -:- Natural Gas</v>
      </c>
      <c r="AA55" s="117" t="s">
        <v>642</v>
      </c>
      <c r="AB55" s="117" t="s">
        <v>46</v>
      </c>
      <c r="AC55" s="117" t="s">
        <v>289</v>
      </c>
      <c r="AD55" s="117" t="s">
        <v>204</v>
      </c>
    </row>
    <row r="56" spans="3:30">
      <c r="C56" s="117" t="s">
        <v>72</v>
      </c>
      <c r="E56" s="117" t="s">
        <v>257</v>
      </c>
      <c r="G56" s="117" t="s">
        <v>724</v>
      </c>
      <c r="H56" s="117" t="str">
        <f t="shared" si="1"/>
        <v xml:space="preserve"> -:- Process Heat Direct</v>
      </c>
      <c r="I56" s="117" t="s">
        <v>258</v>
      </c>
      <c r="J56" s="117" t="s">
        <v>46</v>
      </c>
      <c r="L56" s="117" t="s">
        <v>204</v>
      </c>
      <c r="S56" s="117" t="s">
        <v>73</v>
      </c>
      <c r="U56" s="117" t="str">
        <f>+IND!C56</f>
        <v>MTHOL-FDSTCK-NGA-FDSTCK15</v>
      </c>
      <c r="V56" s="117" t="s">
        <v>706</v>
      </c>
      <c r="W56" s="117" t="s">
        <v>730</v>
      </c>
      <c r="X56" s="126" t="s">
        <v>727</v>
      </c>
      <c r="Y56" s="117" t="s">
        <v>92</v>
      </c>
      <c r="Z56" s="149" t="str">
        <f t="shared" si="2"/>
        <v>Industry -:- Methanol -:- Feedstock -:- Natural Gas</v>
      </c>
      <c r="AA56" s="117" t="s">
        <v>643</v>
      </c>
      <c r="AB56" s="117" t="s">
        <v>46</v>
      </c>
      <c r="AC56" s="117" t="s">
        <v>289</v>
      </c>
      <c r="AD56" s="117" t="s">
        <v>204</v>
      </c>
    </row>
    <row r="57" spans="3:30">
      <c r="C57" s="117" t="s">
        <v>72</v>
      </c>
      <c r="E57" s="117" t="s">
        <v>442</v>
      </c>
      <c r="G57" s="117" t="s">
        <v>720</v>
      </c>
      <c r="H57" s="117" t="str">
        <f t="shared" si="1"/>
        <v xml:space="preserve"> -:- Process Heat Steam/Hot Water</v>
      </c>
      <c r="I57" s="117" t="s">
        <v>443</v>
      </c>
      <c r="J57" s="117" t="s">
        <v>46</v>
      </c>
      <c r="L57" s="117" t="s">
        <v>204</v>
      </c>
      <c r="S57" s="117" t="s">
        <v>73</v>
      </c>
      <c r="U57" s="117" t="str">
        <f>+IND!C57</f>
        <v>MTHOL-PH_REFRM-NGA-REFRM15</v>
      </c>
      <c r="V57" s="117" t="s">
        <v>706</v>
      </c>
      <c r="W57" s="117" t="s">
        <v>730</v>
      </c>
      <c r="X57" s="126" t="s">
        <v>746</v>
      </c>
      <c r="Y57" s="117" t="s">
        <v>92</v>
      </c>
      <c r="Z57" s="149" t="str">
        <f t="shared" si="2"/>
        <v>Industry -:- Methanol -:- Reformer -:- Natural Gas</v>
      </c>
      <c r="AA57" s="117" t="s">
        <v>644</v>
      </c>
      <c r="AB57" s="117" t="s">
        <v>46</v>
      </c>
      <c r="AC57" s="117" t="s">
        <v>289</v>
      </c>
      <c r="AD57" s="117" t="s">
        <v>204</v>
      </c>
    </row>
    <row r="58" spans="3:30">
      <c r="C58" s="117" t="s">
        <v>72</v>
      </c>
      <c r="E58" s="117" t="s">
        <v>574</v>
      </c>
      <c r="G58" s="117" t="s">
        <v>763</v>
      </c>
      <c r="H58" s="117" t="str">
        <f t="shared" si="1"/>
        <v xml:space="preserve"> -:- Process Heat Reforming</v>
      </c>
      <c r="I58" s="117" t="s">
        <v>444</v>
      </c>
      <c r="J58" s="117" t="s">
        <v>46</v>
      </c>
      <c r="L58" s="117" t="s">
        <v>204</v>
      </c>
      <c r="S58" s="117" t="s">
        <v>73</v>
      </c>
      <c r="U58" s="117" t="str">
        <f>+IND!C58</f>
        <v>MNRL-PH-FURN-COA-Furn15</v>
      </c>
      <c r="V58" s="117" t="s">
        <v>706</v>
      </c>
      <c r="W58" s="117" t="s">
        <v>731</v>
      </c>
      <c r="X58" s="126" t="s">
        <v>741</v>
      </c>
      <c r="Y58" s="117" t="s">
        <v>90</v>
      </c>
      <c r="Z58" s="149" t="str">
        <f t="shared" si="2"/>
        <v>Industry -:- Non-Metallic Mineral Product Manufacturing -:- Furnace -:- Coal</v>
      </c>
      <c r="AA58" s="117" t="s">
        <v>645</v>
      </c>
      <c r="AB58" s="117" t="s">
        <v>46</v>
      </c>
      <c r="AC58" s="117" t="s">
        <v>289</v>
      </c>
      <c r="AD58" s="117" t="s">
        <v>204</v>
      </c>
    </row>
    <row r="59" spans="3:30">
      <c r="C59" s="117" t="s">
        <v>72</v>
      </c>
      <c r="E59" s="117" t="s">
        <v>445</v>
      </c>
      <c r="G59" s="117" t="s">
        <v>712</v>
      </c>
      <c r="H59" s="117" t="str">
        <f t="shared" si="1"/>
        <v xml:space="preserve"> -:- Process Heat Furnace</v>
      </c>
      <c r="I59" s="117" t="s">
        <v>446</v>
      </c>
      <c r="J59" s="117" t="s">
        <v>46</v>
      </c>
      <c r="L59" s="117" t="s">
        <v>204</v>
      </c>
      <c r="S59" s="117" t="s">
        <v>73</v>
      </c>
      <c r="U59" s="117" t="str">
        <f>+IND!C59</f>
        <v>MNRL-PH-FURN-ELC-Furn15</v>
      </c>
      <c r="V59" s="117" t="s">
        <v>706</v>
      </c>
      <c r="W59" s="117" t="s">
        <v>731</v>
      </c>
      <c r="X59" s="126" t="s">
        <v>741</v>
      </c>
      <c r="Y59" s="117" t="s">
        <v>94</v>
      </c>
      <c r="Z59" s="149" t="str">
        <f t="shared" si="2"/>
        <v>Industry -:- Non-Metallic Mineral Product Manufacturing -:- Furnace -:- Electricity</v>
      </c>
      <c r="AA59" s="117" t="s">
        <v>646</v>
      </c>
      <c r="AB59" s="117" t="s">
        <v>46</v>
      </c>
      <c r="AC59" s="117" t="s">
        <v>289</v>
      </c>
      <c r="AD59" s="117" t="s">
        <v>204</v>
      </c>
    </row>
    <row r="60" spans="3:30">
      <c r="C60" s="117" t="s">
        <v>72</v>
      </c>
      <c r="E60" s="117" t="s">
        <v>259</v>
      </c>
      <c r="G60" s="117" t="s">
        <v>715</v>
      </c>
      <c r="H60" s="117" t="str">
        <f t="shared" si="1"/>
        <v xml:space="preserve"> -:- Motive Power, Stationary</v>
      </c>
      <c r="I60" s="117" t="s">
        <v>260</v>
      </c>
      <c r="J60" s="117" t="s">
        <v>46</v>
      </c>
      <c r="L60" s="117" t="s">
        <v>204</v>
      </c>
      <c r="S60" s="117" t="s">
        <v>73</v>
      </c>
      <c r="U60" s="117" t="str">
        <f>+IND!C60</f>
        <v>MNRL-PH-FURN-NGA-Furn15</v>
      </c>
      <c r="V60" s="117" t="s">
        <v>706</v>
      </c>
      <c r="W60" s="117" t="s">
        <v>731</v>
      </c>
      <c r="X60" s="126" t="s">
        <v>741</v>
      </c>
      <c r="Y60" s="117" t="s">
        <v>92</v>
      </c>
      <c r="Z60" s="149" t="str">
        <f t="shared" si="2"/>
        <v>Industry -:- Non-Metallic Mineral Product Manufacturing -:- Furnace -:- Natural Gas</v>
      </c>
      <c r="AA60" s="117" t="s">
        <v>647</v>
      </c>
      <c r="AB60" s="117" t="s">
        <v>46</v>
      </c>
      <c r="AC60" s="117" t="s">
        <v>289</v>
      </c>
      <c r="AD60" s="117" t="s">
        <v>204</v>
      </c>
    </row>
    <row r="61" spans="3:30">
      <c r="C61" s="117" t="s">
        <v>72</v>
      </c>
      <c r="E61" s="117" t="s">
        <v>261</v>
      </c>
      <c r="G61" s="117" t="s">
        <v>712</v>
      </c>
      <c r="H61" s="117" t="str">
        <f t="shared" si="1"/>
        <v xml:space="preserve"> -:- Process Heat Furnace</v>
      </c>
      <c r="I61" s="117" t="s">
        <v>262</v>
      </c>
      <c r="J61" s="117" t="s">
        <v>46</v>
      </c>
      <c r="L61" s="117" t="s">
        <v>204</v>
      </c>
      <c r="S61" s="117" t="s">
        <v>73</v>
      </c>
      <c r="U61" s="117" t="str">
        <f>+IND!C61</f>
        <v>MNRL-PH-FURN-WOD-Furn15</v>
      </c>
      <c r="V61" s="117" t="s">
        <v>706</v>
      </c>
      <c r="W61" s="117" t="s">
        <v>731</v>
      </c>
      <c r="X61" s="126" t="s">
        <v>741</v>
      </c>
      <c r="Y61" s="117" t="s">
        <v>111</v>
      </c>
      <c r="Z61" s="149" t="str">
        <f t="shared" si="2"/>
        <v>Industry -:- Non-Metallic Mineral Product Manufacturing -:- Furnace -:- Wood</v>
      </c>
      <c r="AA61" s="117" t="s">
        <v>648</v>
      </c>
      <c r="AB61" s="117" t="s">
        <v>46</v>
      </c>
      <c r="AC61" s="117" t="s">
        <v>289</v>
      </c>
      <c r="AD61" s="117" t="s">
        <v>204</v>
      </c>
    </row>
    <row r="62" spans="3:30">
      <c r="C62" s="117" t="s">
        <v>72</v>
      </c>
      <c r="E62" s="117" t="s">
        <v>447</v>
      </c>
      <c r="G62" s="117" t="s">
        <v>720</v>
      </c>
      <c r="H62" s="117" t="str">
        <f t="shared" si="1"/>
        <v xml:space="preserve"> -:- Process Heat Steam/Hot Water</v>
      </c>
      <c r="I62" s="117" t="s">
        <v>448</v>
      </c>
      <c r="J62" s="117" t="s">
        <v>46</v>
      </c>
      <c r="L62" s="117" t="s">
        <v>204</v>
      </c>
      <c r="S62" s="117" t="s">
        <v>73</v>
      </c>
      <c r="U62" s="117" t="str">
        <f>+IND!C62</f>
        <v>MNRL-MoTP-Stat-ELC-Mtr15</v>
      </c>
      <c r="V62" s="117" t="s">
        <v>706</v>
      </c>
      <c r="W62" s="117" t="s">
        <v>731</v>
      </c>
      <c r="X62" s="126" t="s">
        <v>742</v>
      </c>
      <c r="Y62" s="117" t="s">
        <v>94</v>
      </c>
      <c r="Z62" s="149" t="str">
        <f t="shared" si="2"/>
        <v>Industry -:- Non-Metallic Mineral Product Manufacturing -:- Stationary Motor -:- Electricity</v>
      </c>
      <c r="AA62" s="117" t="s">
        <v>649</v>
      </c>
      <c r="AB62" s="117" t="s">
        <v>46</v>
      </c>
      <c r="AC62" s="117" t="s">
        <v>289</v>
      </c>
      <c r="AD62" s="117" t="s">
        <v>204</v>
      </c>
    </row>
    <row r="63" spans="3:30">
      <c r="C63" s="117" t="s">
        <v>72</v>
      </c>
      <c r="E63" s="117" t="s">
        <v>263</v>
      </c>
      <c r="G63" s="117" t="s">
        <v>727</v>
      </c>
      <c r="H63" s="117" t="str">
        <f t="shared" si="1"/>
        <v xml:space="preserve"> -:- Feedstock</v>
      </c>
      <c r="I63" s="117" t="s">
        <v>264</v>
      </c>
      <c r="J63" s="117" t="s">
        <v>46</v>
      </c>
      <c r="L63" s="117" t="s">
        <v>204</v>
      </c>
      <c r="S63" s="117" t="s">
        <v>73</v>
      </c>
      <c r="U63" s="117" t="str">
        <f>+IND!C63</f>
        <v>MNRL-PH-STM_HW-NGA-BLR15</v>
      </c>
      <c r="V63" s="117" t="s">
        <v>706</v>
      </c>
      <c r="W63" s="117" t="s">
        <v>731</v>
      </c>
      <c r="X63" s="126" t="s">
        <v>747</v>
      </c>
      <c r="Y63" s="117" t="s">
        <v>92</v>
      </c>
      <c r="Z63" s="149" t="str">
        <f t="shared" si="2"/>
        <v>Industry -:- Non-Metallic Mineral Product Manufacturing -:- Boiler -:- Natural Gas</v>
      </c>
      <c r="AA63" s="117" t="s">
        <v>650</v>
      </c>
      <c r="AB63" s="117" t="s">
        <v>46</v>
      </c>
      <c r="AC63" s="117" t="s">
        <v>289</v>
      </c>
      <c r="AD63" s="117" t="s">
        <v>204</v>
      </c>
    </row>
    <row r="64" spans="3:30">
      <c r="C64" s="117" t="s">
        <v>72</v>
      </c>
      <c r="E64" s="117" t="s">
        <v>592</v>
      </c>
      <c r="G64" s="151" t="s">
        <v>762</v>
      </c>
      <c r="H64" s="117" t="str">
        <f t="shared" si="1"/>
        <v xml:space="preserve"> -:- Process Heat Reformer</v>
      </c>
      <c r="I64" s="117" t="s">
        <v>594</v>
      </c>
      <c r="J64" s="117" t="s">
        <v>46</v>
      </c>
      <c r="L64" s="117" t="s">
        <v>204</v>
      </c>
      <c r="S64" s="117" t="s">
        <v>73</v>
      </c>
      <c r="U64" s="117" t="str">
        <f>+IND!C64</f>
        <v>MNNG-MoTP-Mob-DSL-ICE_Off15</v>
      </c>
      <c r="V64" s="117" t="s">
        <v>706</v>
      </c>
      <c r="W64" s="117" t="s">
        <v>78</v>
      </c>
      <c r="X64" s="126" t="s">
        <v>748</v>
      </c>
      <c r="Y64" s="117" t="s">
        <v>102</v>
      </c>
      <c r="Z64" s="149" t="str">
        <f t="shared" si="2"/>
        <v>Industry -:- Mining -:- Internal Combustion Engine -:- Diesel</v>
      </c>
      <c r="AA64" s="117" t="s">
        <v>651</v>
      </c>
      <c r="AB64" s="117" t="s">
        <v>46</v>
      </c>
      <c r="AC64" s="117" t="s">
        <v>289</v>
      </c>
      <c r="AD64" s="117" t="s">
        <v>204</v>
      </c>
    </row>
    <row r="65" spans="3:30">
      <c r="C65" s="117" t="s">
        <v>72</v>
      </c>
      <c r="E65" s="117" t="s">
        <v>265</v>
      </c>
      <c r="G65" s="117" t="s">
        <v>715</v>
      </c>
      <c r="H65" s="117" t="str">
        <f t="shared" si="1"/>
        <v xml:space="preserve"> -:- Motive Power, Stationary</v>
      </c>
      <c r="I65" s="117" t="s">
        <v>266</v>
      </c>
      <c r="J65" s="117" t="s">
        <v>46</v>
      </c>
      <c r="L65" s="117" t="s">
        <v>204</v>
      </c>
      <c r="S65" s="117" t="s">
        <v>73</v>
      </c>
      <c r="U65" s="117" t="str">
        <f>+IND!C65</f>
        <v>MNNG-MoTP-Stat-ELC-Mtr15</v>
      </c>
      <c r="V65" s="117" t="s">
        <v>706</v>
      </c>
      <c r="W65" s="117" t="s">
        <v>78</v>
      </c>
      <c r="X65" s="126" t="s">
        <v>742</v>
      </c>
      <c r="Y65" s="117" t="s">
        <v>94</v>
      </c>
      <c r="Z65" s="149" t="str">
        <f t="shared" si="2"/>
        <v>Industry -:- Mining -:- Stationary Motor -:- Electricity</v>
      </c>
      <c r="AA65" s="117" t="s">
        <v>652</v>
      </c>
      <c r="AB65" s="117" t="s">
        <v>46</v>
      </c>
      <c r="AC65" s="117" t="s">
        <v>289</v>
      </c>
      <c r="AD65" s="117" t="s">
        <v>204</v>
      </c>
    </row>
    <row r="66" spans="3:30">
      <c r="C66" s="117" t="s">
        <v>72</v>
      </c>
      <c r="E66" s="117" t="s">
        <v>267</v>
      </c>
      <c r="G66" s="117" t="s">
        <v>712</v>
      </c>
      <c r="H66" s="117" t="str">
        <f t="shared" si="1"/>
        <v xml:space="preserve"> -:- Process Heat Furnace</v>
      </c>
      <c r="I66" s="117" t="s">
        <v>268</v>
      </c>
      <c r="J66" s="117" t="s">
        <v>46</v>
      </c>
      <c r="L66" s="117" t="s">
        <v>204</v>
      </c>
      <c r="S66" s="117" t="s">
        <v>73</v>
      </c>
      <c r="U66" s="117" t="str">
        <f>+IND!C66</f>
        <v>MNNG-MoTP-Stat-DSL-St_ngn15</v>
      </c>
      <c r="V66" s="117" t="s">
        <v>706</v>
      </c>
      <c r="W66" s="117" t="s">
        <v>78</v>
      </c>
      <c r="X66" s="126" t="s">
        <v>748</v>
      </c>
      <c r="Y66" s="117" t="s">
        <v>102</v>
      </c>
      <c r="Z66" s="149" t="str">
        <f t="shared" si="2"/>
        <v>Industry -:- Mining -:- Internal Combustion Engine -:- Diesel</v>
      </c>
      <c r="AA66" s="117" t="s">
        <v>653</v>
      </c>
      <c r="AB66" s="117" t="s">
        <v>46</v>
      </c>
      <c r="AC66" s="117" t="s">
        <v>289</v>
      </c>
      <c r="AD66" s="117" t="s">
        <v>204</v>
      </c>
    </row>
    <row r="67" spans="3:30">
      <c r="C67" s="117" t="s">
        <v>72</v>
      </c>
      <c r="E67" s="117" t="s">
        <v>449</v>
      </c>
      <c r="G67" s="117" t="s">
        <v>720</v>
      </c>
      <c r="H67" s="117" t="str">
        <f t="shared" si="1"/>
        <v xml:space="preserve"> -:- Process Heat Steam/Hot Water</v>
      </c>
      <c r="I67" s="117" t="s">
        <v>450</v>
      </c>
      <c r="J67" s="117" t="s">
        <v>46</v>
      </c>
      <c r="L67" s="117" t="s">
        <v>204</v>
      </c>
      <c r="S67" s="117" t="s">
        <v>73</v>
      </c>
      <c r="U67" s="117" t="str">
        <f>+IND!C67</f>
        <v>MNNG-PH-STM_HW-FOL-BLR15</v>
      </c>
      <c r="V67" s="117" t="s">
        <v>706</v>
      </c>
      <c r="W67" s="117" t="s">
        <v>78</v>
      </c>
      <c r="X67" s="126" t="s">
        <v>747</v>
      </c>
      <c r="Y67" s="117" t="s">
        <v>103</v>
      </c>
      <c r="Z67" s="149" t="str">
        <f t="shared" si="2"/>
        <v>Industry -:- Mining -:- Boiler -:- Fuel Oil</v>
      </c>
      <c r="AA67" s="117" t="s">
        <v>654</v>
      </c>
      <c r="AB67" s="117" t="s">
        <v>46</v>
      </c>
      <c r="AC67" s="117" t="s">
        <v>289</v>
      </c>
      <c r="AD67" s="117" t="s">
        <v>204</v>
      </c>
    </row>
    <row r="68" spans="3:30">
      <c r="C68" s="117" t="s">
        <v>72</v>
      </c>
      <c r="E68" s="117" t="s">
        <v>269</v>
      </c>
      <c r="G68" s="117" t="s">
        <v>721</v>
      </c>
      <c r="H68" s="117" t="str">
        <f t="shared" si="1"/>
        <v xml:space="preserve"> -:- Pumping</v>
      </c>
      <c r="I68" s="117" t="s">
        <v>270</v>
      </c>
      <c r="J68" s="117" t="s">
        <v>46</v>
      </c>
      <c r="L68" s="117" t="s">
        <v>204</v>
      </c>
      <c r="S68" s="117" t="s">
        <v>73</v>
      </c>
      <c r="U68" s="117" t="str">
        <f>+IND!C68</f>
        <v>MNNG-PH-STM_HW-NGA-BLR15</v>
      </c>
      <c r="V68" s="117" t="s">
        <v>706</v>
      </c>
      <c r="W68" s="117" t="s">
        <v>78</v>
      </c>
      <c r="X68" s="126" t="s">
        <v>747</v>
      </c>
      <c r="Y68" s="117" t="s">
        <v>92</v>
      </c>
      <c r="Z68" s="149" t="str">
        <f t="shared" si="2"/>
        <v>Industry -:- Mining -:- Boiler -:- Natural Gas</v>
      </c>
      <c r="AA68" s="117" t="s">
        <v>655</v>
      </c>
      <c r="AB68" s="117" t="s">
        <v>46</v>
      </c>
      <c r="AC68" s="117" t="s">
        <v>289</v>
      </c>
      <c r="AD68" s="117" t="s">
        <v>204</v>
      </c>
    </row>
    <row r="69" spans="3:30">
      <c r="C69" s="117" t="s">
        <v>72</v>
      </c>
      <c r="E69" s="117" t="s">
        <v>451</v>
      </c>
      <c r="G69" s="117" t="s">
        <v>737</v>
      </c>
      <c r="H69" s="117" t="str">
        <f t="shared" si="1"/>
        <v xml:space="preserve"> -:- Drying</v>
      </c>
      <c r="I69" s="117" t="s">
        <v>452</v>
      </c>
      <c r="J69" s="117" t="s">
        <v>46</v>
      </c>
      <c r="L69" s="117" t="s">
        <v>204</v>
      </c>
      <c r="S69" s="117" t="s">
        <v>73</v>
      </c>
      <c r="U69" s="117" t="str">
        <f>+IND!C69</f>
        <v>OTH-ELC-ELC-Tech15</v>
      </c>
      <c r="V69" s="117" t="s">
        <v>706</v>
      </c>
      <c r="W69" s="117" t="s">
        <v>732</v>
      </c>
      <c r="X69" s="126" t="s">
        <v>131</v>
      </c>
      <c r="Y69" s="117" t="s">
        <v>94</v>
      </c>
      <c r="Z69" s="149" t="str">
        <f t="shared" si="2"/>
        <v>Industry -:- Other (Industry) -:- Other -:- Electricity</v>
      </c>
      <c r="AA69" s="117" t="s">
        <v>656</v>
      </c>
      <c r="AB69" s="117" t="s">
        <v>46</v>
      </c>
      <c r="AC69" s="117" t="s">
        <v>289</v>
      </c>
      <c r="AD69" s="117" t="s">
        <v>204</v>
      </c>
    </row>
    <row r="70" spans="3:30">
      <c r="C70" s="126" t="s">
        <v>72</v>
      </c>
      <c r="D70" s="126"/>
      <c r="E70" s="126" t="s">
        <v>453</v>
      </c>
      <c r="F70" s="126"/>
      <c r="G70" s="126" t="s">
        <v>738</v>
      </c>
      <c r="H70" s="126" t="str">
        <f t="shared" si="1"/>
        <v xml:space="preserve"> -:- Wood/Pulp and Paper Refining</v>
      </c>
      <c r="I70" s="126" t="s">
        <v>454</v>
      </c>
      <c r="J70" s="126" t="s">
        <v>46</v>
      </c>
      <c r="K70" s="126"/>
      <c r="L70" s="126" t="s">
        <v>204</v>
      </c>
      <c r="S70" s="117" t="s">
        <v>73</v>
      </c>
      <c r="U70" s="117" t="str">
        <f>+IND!C70</f>
        <v>OTH-DSL-DSL-Tech15</v>
      </c>
      <c r="V70" s="117" t="s">
        <v>706</v>
      </c>
      <c r="W70" s="117" t="s">
        <v>732</v>
      </c>
      <c r="X70" s="126" t="s">
        <v>131</v>
      </c>
      <c r="Y70" s="117" t="s">
        <v>102</v>
      </c>
      <c r="Z70" s="149" t="str">
        <f t="shared" si="2"/>
        <v>Industry -:- Other (Industry) -:- Other -:- Diesel</v>
      </c>
      <c r="AA70" s="117" t="s">
        <v>657</v>
      </c>
      <c r="AB70" s="117" t="s">
        <v>46</v>
      </c>
      <c r="AC70" s="117" t="s">
        <v>289</v>
      </c>
      <c r="AD70" s="117" t="s">
        <v>204</v>
      </c>
    </row>
    <row r="71" spans="3:30">
      <c r="C71" s="117" t="s">
        <v>72</v>
      </c>
      <c r="E71" s="117" t="s">
        <v>455</v>
      </c>
      <c r="G71" s="117" t="s">
        <v>717</v>
      </c>
      <c r="H71" s="117" t="str">
        <f t="shared" si="1"/>
        <v xml:space="preserve"> -:- Compressed Air</v>
      </c>
      <c r="I71" s="117" t="s">
        <v>456</v>
      </c>
      <c r="J71" s="117" t="s">
        <v>46</v>
      </c>
      <c r="L71" s="117" t="s">
        <v>204</v>
      </c>
      <c r="S71" s="117" t="s">
        <v>73</v>
      </c>
      <c r="U71" s="117" t="str">
        <f>+IND!C71</f>
        <v>OTH-LPG-LPG-Tech15</v>
      </c>
      <c r="V71" s="117" t="s">
        <v>706</v>
      </c>
      <c r="W71" s="117" t="s">
        <v>732</v>
      </c>
      <c r="X71" s="126" t="s">
        <v>131</v>
      </c>
      <c r="Y71" s="117" t="s">
        <v>59</v>
      </c>
      <c r="Z71" s="149" t="str">
        <f t="shared" si="2"/>
        <v>Industry -:- Other (Industry) -:- Other -:- LPG</v>
      </c>
      <c r="AA71" s="117" t="s">
        <v>658</v>
      </c>
      <c r="AB71" s="117" t="s">
        <v>46</v>
      </c>
      <c r="AC71" s="117" t="s">
        <v>289</v>
      </c>
      <c r="AD71" s="117" t="s">
        <v>204</v>
      </c>
    </row>
    <row r="72" spans="3:30">
      <c r="C72" s="117" t="s">
        <v>72</v>
      </c>
      <c r="E72" s="117" t="s">
        <v>271</v>
      </c>
      <c r="G72" s="117" t="s">
        <v>715</v>
      </c>
      <c r="H72" s="117" t="str">
        <f t="shared" si="1"/>
        <v xml:space="preserve"> -:- Motive Power, Stationary</v>
      </c>
      <c r="I72" s="117" t="s">
        <v>272</v>
      </c>
      <c r="J72" s="117" t="s">
        <v>46</v>
      </c>
      <c r="L72" s="117" t="s">
        <v>204</v>
      </c>
      <c r="S72" s="117" t="s">
        <v>73</v>
      </c>
      <c r="U72" s="117" t="str">
        <f>+IND!C72</f>
        <v>OTH-COA-COA-Tech15</v>
      </c>
      <c r="V72" s="117" t="s">
        <v>706</v>
      </c>
      <c r="W72" s="117" t="s">
        <v>732</v>
      </c>
      <c r="X72" s="126" t="s">
        <v>131</v>
      </c>
      <c r="Y72" s="117" t="s">
        <v>90</v>
      </c>
      <c r="Z72" s="149" t="str">
        <f t="shared" ref="Z72:Z103" si="3" xml:space="preserve"> _xlfn.CONCAT( V72, " -:- ", W72, " -:- ", X72, " -:- ", Y72)</f>
        <v>Industry -:- Other (Industry) -:- Other -:- Coal</v>
      </c>
      <c r="AA72" s="117" t="s">
        <v>659</v>
      </c>
      <c r="AB72" s="117" t="s">
        <v>46</v>
      </c>
      <c r="AC72" s="117" t="s">
        <v>289</v>
      </c>
      <c r="AD72" s="117" t="s">
        <v>204</v>
      </c>
    </row>
    <row r="73" spans="3:30">
      <c r="C73" s="117" t="s">
        <v>72</v>
      </c>
      <c r="E73" s="117" t="s">
        <v>273</v>
      </c>
      <c r="G73" s="117" t="s">
        <v>724</v>
      </c>
      <c r="H73" s="117" t="str">
        <f t="shared" ref="H73:H79" si="4" xml:space="preserve"> _xlfn.CONCAT(F73, " -:- ", G73 )</f>
        <v xml:space="preserve"> -:- Process Heat Direct</v>
      </c>
      <c r="I73" s="117" t="s">
        <v>274</v>
      </c>
      <c r="J73" s="117" t="s">
        <v>46</v>
      </c>
      <c r="L73" s="117" t="s">
        <v>204</v>
      </c>
      <c r="S73" s="117" t="s">
        <v>73</v>
      </c>
      <c r="U73" s="117" t="str">
        <f>+IND!C73</f>
        <v>OTH-NGA-NGA-Tech15</v>
      </c>
      <c r="V73" s="117" t="s">
        <v>706</v>
      </c>
      <c r="W73" s="117" t="s">
        <v>732</v>
      </c>
      <c r="X73" s="126" t="s">
        <v>131</v>
      </c>
      <c r="Y73" s="117" t="s">
        <v>92</v>
      </c>
      <c r="Z73" s="149" t="str">
        <f t="shared" si="3"/>
        <v>Industry -:- Other (Industry) -:- Other -:- Natural Gas</v>
      </c>
      <c r="AA73" s="117" t="s">
        <v>660</v>
      </c>
      <c r="AB73" s="117" t="s">
        <v>46</v>
      </c>
      <c r="AC73" s="117" t="s">
        <v>289</v>
      </c>
      <c r="AD73" s="117" t="s">
        <v>204</v>
      </c>
    </row>
    <row r="74" spans="3:30">
      <c r="C74" s="117" t="s">
        <v>72</v>
      </c>
      <c r="E74" s="117" t="s">
        <v>275</v>
      </c>
      <c r="G74" s="117" t="s">
        <v>712</v>
      </c>
      <c r="H74" s="117" t="str">
        <f t="shared" si="4"/>
        <v xml:space="preserve"> -:- Process Heat Furnace</v>
      </c>
      <c r="I74" s="117" t="s">
        <v>276</v>
      </c>
      <c r="J74" s="117" t="s">
        <v>46</v>
      </c>
      <c r="L74" s="117" t="s">
        <v>204</v>
      </c>
      <c r="S74" s="117" t="s">
        <v>73</v>
      </c>
      <c r="U74" s="117" t="str">
        <f>+IND!C74</f>
        <v>OTH-PET-PET-Tech15</v>
      </c>
      <c r="V74" s="117" t="s">
        <v>706</v>
      </c>
      <c r="W74" s="117" t="s">
        <v>732</v>
      </c>
      <c r="X74" s="126" t="s">
        <v>131</v>
      </c>
      <c r="Y74" s="117" t="s">
        <v>101</v>
      </c>
      <c r="Z74" s="149" t="str">
        <f t="shared" si="3"/>
        <v>Industry -:- Other (Industry) -:- Other -:- Petrol</v>
      </c>
      <c r="AA74" s="117" t="s">
        <v>661</v>
      </c>
      <c r="AB74" s="117" t="s">
        <v>46</v>
      </c>
      <c r="AC74" s="117" t="s">
        <v>289</v>
      </c>
      <c r="AD74" s="117" t="s">
        <v>204</v>
      </c>
    </row>
    <row r="75" spans="3:30">
      <c r="C75" s="117" t="s">
        <v>72</v>
      </c>
      <c r="E75" s="117" t="s">
        <v>457</v>
      </c>
      <c r="G75" s="117" t="s">
        <v>720</v>
      </c>
      <c r="H75" s="117" t="str">
        <f t="shared" si="4"/>
        <v xml:space="preserve"> -:- Process Heat Steam/Hot Water</v>
      </c>
      <c r="I75" s="117" t="s">
        <v>458</v>
      </c>
      <c r="J75" s="117" t="s">
        <v>46</v>
      </c>
      <c r="L75" s="117" t="s">
        <v>204</v>
      </c>
      <c r="S75" s="117" t="s">
        <v>73</v>
      </c>
      <c r="U75" s="117" t="str">
        <f>+IND!C75</f>
        <v>OTH-BGS-BGS-Tech15</v>
      </c>
      <c r="V75" s="117" t="s">
        <v>706</v>
      </c>
      <c r="W75" s="117" t="s">
        <v>732</v>
      </c>
      <c r="X75" s="126" t="s">
        <v>131</v>
      </c>
      <c r="Y75" s="117" t="s">
        <v>110</v>
      </c>
      <c r="Z75" s="149" t="str">
        <f t="shared" si="3"/>
        <v>Industry -:- Other (Industry) -:- Other -:- Biogas</v>
      </c>
      <c r="AA75" s="117" t="s">
        <v>662</v>
      </c>
      <c r="AB75" s="117" t="s">
        <v>46</v>
      </c>
      <c r="AC75" s="117" t="s">
        <v>289</v>
      </c>
      <c r="AD75" s="117" t="s">
        <v>204</v>
      </c>
    </row>
    <row r="76" spans="3:30">
      <c r="C76" s="117" t="s">
        <v>72</v>
      </c>
      <c r="E76" s="117" t="s">
        <v>277</v>
      </c>
      <c r="G76" s="117" t="s">
        <v>721</v>
      </c>
      <c r="H76" s="117" t="str">
        <f t="shared" si="4"/>
        <v xml:space="preserve"> -:- Pumping</v>
      </c>
      <c r="I76" s="117" t="s">
        <v>278</v>
      </c>
      <c r="J76" s="117" t="s">
        <v>46</v>
      </c>
      <c r="L76" s="117" t="s">
        <v>204</v>
      </c>
      <c r="S76" s="117" t="s">
        <v>73</v>
      </c>
      <c r="U76" s="117" t="str">
        <f>+IND!C76</f>
        <v>OTH-FOL-FOL-Tech15</v>
      </c>
      <c r="V76" s="117" t="s">
        <v>706</v>
      </c>
      <c r="W76" s="117" t="s">
        <v>732</v>
      </c>
      <c r="X76" s="126" t="s">
        <v>131</v>
      </c>
      <c r="Y76" s="117" t="s">
        <v>103</v>
      </c>
      <c r="Z76" s="149" t="str">
        <f t="shared" si="3"/>
        <v>Industry -:- Other (Industry) -:- Other -:- Fuel Oil</v>
      </c>
      <c r="AA76" s="117" t="s">
        <v>663</v>
      </c>
      <c r="AB76" s="117" t="s">
        <v>46</v>
      </c>
      <c r="AC76" s="117" t="s">
        <v>289</v>
      </c>
      <c r="AD76" s="117" t="s">
        <v>204</v>
      </c>
    </row>
    <row r="77" spans="3:30">
      <c r="C77" s="117" t="s">
        <v>72</v>
      </c>
      <c r="E77" s="117" t="s">
        <v>459</v>
      </c>
      <c r="G77" s="117" t="s">
        <v>740</v>
      </c>
      <c r="H77" s="117" t="str">
        <f t="shared" si="4"/>
        <v xml:space="preserve"> -:- Fan</v>
      </c>
      <c r="I77" s="117" t="s">
        <v>460</v>
      </c>
      <c r="J77" s="117" t="s">
        <v>46</v>
      </c>
      <c r="L77" s="117" t="s">
        <v>204</v>
      </c>
      <c r="S77" s="117" t="s">
        <v>73</v>
      </c>
      <c r="U77" s="117" t="str">
        <f>+IND!C77</f>
        <v>CHMCL-PH-STM_HW-FOL-BLR15</v>
      </c>
      <c r="V77" s="117" t="s">
        <v>706</v>
      </c>
      <c r="W77" s="117" t="s">
        <v>733</v>
      </c>
      <c r="X77" s="126" t="s">
        <v>747</v>
      </c>
      <c r="Y77" s="117" t="s">
        <v>103</v>
      </c>
      <c r="Z77" s="149" t="str">
        <f t="shared" si="3"/>
        <v>Industry -:- Petroleum, Basic Chemical and Rubber Product Manufacturing -:- Boiler -:- Fuel Oil</v>
      </c>
      <c r="AA77" s="117" t="s">
        <v>664</v>
      </c>
      <c r="AB77" s="117" t="s">
        <v>46</v>
      </c>
      <c r="AC77" s="117" t="s">
        <v>289</v>
      </c>
      <c r="AD77" s="117" t="s">
        <v>204</v>
      </c>
    </row>
    <row r="78" spans="3:30">
      <c r="C78" s="126" t="s">
        <v>72</v>
      </c>
      <c r="D78" s="126"/>
      <c r="E78" s="126" t="s">
        <v>461</v>
      </c>
      <c r="F78" s="126"/>
      <c r="G78" s="126" t="s">
        <v>738</v>
      </c>
      <c r="H78" s="126" t="str">
        <f t="shared" si="4"/>
        <v xml:space="preserve"> -:- Wood/Pulp and Paper Refining</v>
      </c>
      <c r="I78" s="126" t="s">
        <v>462</v>
      </c>
      <c r="J78" s="126" t="s">
        <v>46</v>
      </c>
      <c r="K78" s="126"/>
      <c r="L78" s="126" t="s">
        <v>204</v>
      </c>
      <c r="S78" s="117" t="s">
        <v>73</v>
      </c>
      <c r="U78" s="117" t="str">
        <f>+IND!C78</f>
        <v>CHMCL-PH-STM_HW-NGA-BLR15</v>
      </c>
      <c r="V78" s="117" t="s">
        <v>706</v>
      </c>
      <c r="W78" s="117" t="s">
        <v>733</v>
      </c>
      <c r="X78" s="126" t="s">
        <v>747</v>
      </c>
      <c r="Y78" s="117" t="s">
        <v>92</v>
      </c>
      <c r="Z78" s="149" t="str">
        <f t="shared" si="3"/>
        <v>Industry -:- Petroleum, Basic Chemical and Rubber Product Manufacturing -:- Boiler -:- Natural Gas</v>
      </c>
      <c r="AA78" s="117" t="s">
        <v>665</v>
      </c>
      <c r="AB78" s="117" t="s">
        <v>46</v>
      </c>
      <c r="AC78" s="117" t="s">
        <v>289</v>
      </c>
      <c r="AD78" s="117" t="s">
        <v>204</v>
      </c>
    </row>
    <row r="79" spans="3:30">
      <c r="C79" s="117" t="s">
        <v>72</v>
      </c>
      <c r="E79" s="117" t="s">
        <v>463</v>
      </c>
      <c r="G79" s="117" t="s">
        <v>717</v>
      </c>
      <c r="H79" s="117" t="str">
        <f t="shared" si="4"/>
        <v xml:space="preserve"> -:- Compressed Air</v>
      </c>
      <c r="I79" s="117" t="s">
        <v>464</v>
      </c>
      <c r="J79" s="117" t="s">
        <v>46</v>
      </c>
      <c r="L79" s="117" t="s">
        <v>204</v>
      </c>
      <c r="S79" s="117" t="s">
        <v>73</v>
      </c>
      <c r="U79" s="117" t="str">
        <f>+IND!C79</f>
        <v>CHMCL-MoTP-Stat-ELC-Mtr15</v>
      </c>
      <c r="V79" s="117" t="s">
        <v>706</v>
      </c>
      <c r="W79" s="117" t="s">
        <v>733</v>
      </c>
      <c r="X79" s="117" t="s">
        <v>742</v>
      </c>
      <c r="Y79" s="117" t="s">
        <v>94</v>
      </c>
      <c r="Z79" s="149" t="str">
        <f t="shared" si="3"/>
        <v>Industry -:- Petroleum, Basic Chemical and Rubber Product Manufacturing -:- Stationary Motor -:- Electricity</v>
      </c>
      <c r="AA79" s="117" t="s">
        <v>666</v>
      </c>
      <c r="AB79" s="117" t="s">
        <v>46</v>
      </c>
      <c r="AC79" s="117" t="s">
        <v>289</v>
      </c>
      <c r="AD79" s="117" t="s">
        <v>204</v>
      </c>
    </row>
    <row r="80" spans="3:30">
      <c r="S80" s="117" t="s">
        <v>73</v>
      </c>
      <c r="U80" s="117" t="str">
        <f>+IND!C80</f>
        <v>CHMCL-MoTP-Stat-NGA-Pump15</v>
      </c>
      <c r="V80" s="117" t="s">
        <v>706</v>
      </c>
      <c r="W80" s="117" t="s">
        <v>733</v>
      </c>
      <c r="X80" s="126" t="s">
        <v>743</v>
      </c>
      <c r="Y80" s="117" t="s">
        <v>92</v>
      </c>
      <c r="Z80" s="149" t="str">
        <f t="shared" si="3"/>
        <v>Industry -:- Petroleum, Basic Chemical and Rubber Product Manufacturing -:- Pump -:- Natural Gas</v>
      </c>
      <c r="AA80" s="117" t="s">
        <v>667</v>
      </c>
      <c r="AB80" s="117" t="s">
        <v>46</v>
      </c>
      <c r="AC80" s="117" t="s">
        <v>289</v>
      </c>
      <c r="AD80" s="117" t="s">
        <v>204</v>
      </c>
    </row>
    <row r="81" spans="19:30">
      <c r="S81" s="117" t="s">
        <v>73</v>
      </c>
      <c r="U81" s="117" t="str">
        <f>+IND!C81</f>
        <v>CHMCL-PH-REFRM-NGA-REFRM15</v>
      </c>
      <c r="V81" s="117" t="s">
        <v>706</v>
      </c>
      <c r="W81" s="117" t="s">
        <v>733</v>
      </c>
      <c r="X81" s="126" t="s">
        <v>746</v>
      </c>
      <c r="Y81" s="117" t="s">
        <v>92</v>
      </c>
      <c r="Z81" s="149" t="str">
        <f t="shared" si="3"/>
        <v>Industry -:- Petroleum, Basic Chemical and Rubber Product Manufacturing -:- Reformer -:- Natural Gas</v>
      </c>
      <c r="AA81" s="117" t="s">
        <v>668</v>
      </c>
      <c r="AB81" s="117" t="s">
        <v>46</v>
      </c>
      <c r="AC81" s="117" t="s">
        <v>289</v>
      </c>
      <c r="AD81" s="117" t="s">
        <v>204</v>
      </c>
    </row>
    <row r="82" spans="19:30">
      <c r="S82" s="117" t="s">
        <v>73</v>
      </c>
      <c r="U82" s="117" t="str">
        <f>+IND!C82</f>
        <v>CHMCL-PH-DirH-NGA-Burner15</v>
      </c>
      <c r="V82" s="117" t="s">
        <v>706</v>
      </c>
      <c r="W82" s="117" t="s">
        <v>733</v>
      </c>
      <c r="X82" s="126" t="s">
        <v>745</v>
      </c>
      <c r="Y82" s="117" t="s">
        <v>92</v>
      </c>
      <c r="Z82" s="149" t="str">
        <f t="shared" si="3"/>
        <v>Industry -:- Petroleum, Basic Chemical and Rubber Product Manufacturing -:- Burner -:- Natural Gas</v>
      </c>
      <c r="AA82" s="117" t="s">
        <v>669</v>
      </c>
      <c r="AB82" s="117" t="s">
        <v>46</v>
      </c>
      <c r="AC82" s="117" t="s">
        <v>289</v>
      </c>
      <c r="AD82" s="117" t="s">
        <v>204</v>
      </c>
    </row>
    <row r="83" spans="19:30">
      <c r="S83" s="117" t="s">
        <v>73</v>
      </c>
      <c r="U83" s="117" t="str">
        <f>+IND!C83</f>
        <v>CHMCL-PH-DirH-ELC-Heater15</v>
      </c>
      <c r="V83" s="117" t="s">
        <v>706</v>
      </c>
      <c r="W83" s="117" t="s">
        <v>733</v>
      </c>
      <c r="X83" s="126" t="s">
        <v>744</v>
      </c>
      <c r="Y83" s="117" t="s">
        <v>94</v>
      </c>
      <c r="Z83" s="149" t="str">
        <f t="shared" si="3"/>
        <v>Industry -:- Petroleum, Basic Chemical and Rubber Product Manufacturing -:- Heater -:- Electricity</v>
      </c>
      <c r="AA83" s="117" t="s">
        <v>670</v>
      </c>
      <c r="AB83" s="117" t="s">
        <v>46</v>
      </c>
      <c r="AC83" s="117" t="s">
        <v>289</v>
      </c>
      <c r="AD83" s="117" t="s">
        <v>204</v>
      </c>
    </row>
    <row r="84" spans="19:30">
      <c r="S84" s="117" t="s">
        <v>73</v>
      </c>
      <c r="U84" s="117" t="str">
        <f>+IND!C84</f>
        <v>CHMCL-PH-FURN-FOL-Furn15</v>
      </c>
      <c r="V84" s="117" t="s">
        <v>706</v>
      </c>
      <c r="W84" s="117" t="s">
        <v>733</v>
      </c>
      <c r="X84" s="126" t="s">
        <v>741</v>
      </c>
      <c r="Y84" s="117" t="s">
        <v>103</v>
      </c>
      <c r="Z84" s="149" t="str">
        <f t="shared" si="3"/>
        <v>Industry -:- Petroleum, Basic Chemical and Rubber Product Manufacturing -:- Furnace -:- Fuel Oil</v>
      </c>
      <c r="AA84" s="117" t="s">
        <v>671</v>
      </c>
      <c r="AB84" s="117" t="s">
        <v>46</v>
      </c>
      <c r="AC84" s="117" t="s">
        <v>289</v>
      </c>
      <c r="AD84" s="117" t="s">
        <v>204</v>
      </c>
    </row>
    <row r="85" spans="19:30">
      <c r="S85" s="117" t="s">
        <v>73</v>
      </c>
      <c r="U85" s="117" t="str">
        <f>+IND!C85</f>
        <v>CHMCL-PH-FURN-NGA-Furn15</v>
      </c>
      <c r="V85" s="117" t="s">
        <v>706</v>
      </c>
      <c r="W85" s="117" t="s">
        <v>733</v>
      </c>
      <c r="X85" s="126" t="s">
        <v>741</v>
      </c>
      <c r="Y85" s="117" t="s">
        <v>92</v>
      </c>
      <c r="Z85" s="149" t="str">
        <f t="shared" si="3"/>
        <v>Industry -:- Petroleum, Basic Chemical and Rubber Product Manufacturing -:- Furnace -:- Natural Gas</v>
      </c>
      <c r="AA85" s="117" t="s">
        <v>672</v>
      </c>
      <c r="AB85" s="117" t="s">
        <v>46</v>
      </c>
      <c r="AC85" s="117" t="s">
        <v>289</v>
      </c>
      <c r="AD85" s="117" t="s">
        <v>204</v>
      </c>
    </row>
    <row r="86" spans="19:30">
      <c r="S86" s="117" t="s">
        <v>73</v>
      </c>
      <c r="U86" s="117" t="str">
        <f>+IND!C86</f>
        <v>REFI-PH-FURN-NGA-Furn15</v>
      </c>
      <c r="V86" s="117" t="s">
        <v>706</v>
      </c>
      <c r="W86" s="117" t="s">
        <v>734</v>
      </c>
      <c r="X86" s="126" t="s">
        <v>741</v>
      </c>
      <c r="Y86" s="117" t="s">
        <v>92</v>
      </c>
      <c r="Z86" s="149" t="str">
        <f t="shared" si="3"/>
        <v>Industry -:- Refining -:- Furnace -:- Natural Gas</v>
      </c>
      <c r="AA86" s="117" t="s">
        <v>673</v>
      </c>
      <c r="AB86" s="117" t="s">
        <v>46</v>
      </c>
      <c r="AC86" s="117" t="s">
        <v>289</v>
      </c>
      <c r="AD86" s="117" t="s">
        <v>204</v>
      </c>
    </row>
    <row r="87" spans="19:30">
      <c r="S87" s="117" t="s">
        <v>73</v>
      </c>
      <c r="U87" s="117" t="str">
        <f>+IND!C87</f>
        <v>REFI-MoTP-Stat-ELC-Mtr15</v>
      </c>
      <c r="V87" s="117" t="s">
        <v>706</v>
      </c>
      <c r="W87" s="117" t="s">
        <v>734</v>
      </c>
      <c r="X87" s="126" t="s">
        <v>742</v>
      </c>
      <c r="Y87" s="117" t="s">
        <v>94</v>
      </c>
      <c r="Z87" s="149" t="str">
        <f t="shared" si="3"/>
        <v>Industry -:- Refining -:- Stationary Motor -:- Electricity</v>
      </c>
      <c r="AA87" s="117" t="s">
        <v>674</v>
      </c>
      <c r="AB87" s="117" t="s">
        <v>46</v>
      </c>
      <c r="AC87" s="117" t="s">
        <v>289</v>
      </c>
      <c r="AD87" s="117" t="s">
        <v>204</v>
      </c>
    </row>
    <row r="88" spans="19:30">
      <c r="S88" s="117" t="s">
        <v>73</v>
      </c>
      <c r="U88" s="117" t="str">
        <f>+IND!C88</f>
        <v>REFI-PH-STM_HW-NGA-BLR15</v>
      </c>
      <c r="V88" s="117" t="s">
        <v>706</v>
      </c>
      <c r="W88" s="117" t="s">
        <v>734</v>
      </c>
      <c r="X88" s="126" t="s">
        <v>747</v>
      </c>
      <c r="Y88" s="117" t="s">
        <v>92</v>
      </c>
      <c r="Z88" s="149" t="str">
        <f t="shared" si="3"/>
        <v>Industry -:- Refining -:- Boiler -:- Natural Gas</v>
      </c>
      <c r="AA88" s="117" t="s">
        <v>675</v>
      </c>
      <c r="AB88" s="117" t="s">
        <v>46</v>
      </c>
      <c r="AC88" s="117" t="s">
        <v>289</v>
      </c>
      <c r="AD88" s="117" t="s">
        <v>204</v>
      </c>
    </row>
    <row r="89" spans="19:30">
      <c r="S89" s="117" t="s">
        <v>73</v>
      </c>
      <c r="U89" s="117" t="str">
        <f>+IND!C89</f>
        <v>UREA-FDSTCK-NGA-FDSTCK15</v>
      </c>
      <c r="V89" s="117" t="s">
        <v>706</v>
      </c>
      <c r="W89" s="117" t="s">
        <v>735</v>
      </c>
      <c r="X89" s="126" t="s">
        <v>727</v>
      </c>
      <c r="Y89" s="117" t="s">
        <v>92</v>
      </c>
      <c r="Z89" s="149" t="str">
        <f t="shared" si="3"/>
        <v>Industry -:- Urea Production -:- Feedstock -:- Natural Gas</v>
      </c>
      <c r="AA89" s="117" t="s">
        <v>676</v>
      </c>
      <c r="AB89" s="117" t="s">
        <v>46</v>
      </c>
      <c r="AC89" s="117" t="s">
        <v>289</v>
      </c>
      <c r="AD89" s="117" t="s">
        <v>204</v>
      </c>
    </row>
    <row r="90" spans="19:30">
      <c r="S90" s="117" t="s">
        <v>73</v>
      </c>
      <c r="U90" s="117" t="s">
        <v>593</v>
      </c>
      <c r="V90" s="117" t="s">
        <v>706</v>
      </c>
      <c r="W90" s="117" t="s">
        <v>735</v>
      </c>
      <c r="X90" s="126" t="s">
        <v>746</v>
      </c>
      <c r="Y90" s="117" t="s">
        <v>92</v>
      </c>
      <c r="Z90" s="149" t="str">
        <f t="shared" si="3"/>
        <v>Industry -:- Urea Production -:- Reformer -:- Natural Gas</v>
      </c>
      <c r="AA90" s="117" t="s">
        <v>677</v>
      </c>
      <c r="AB90" s="117" t="s">
        <v>46</v>
      </c>
      <c r="AC90" s="117" t="s">
        <v>289</v>
      </c>
      <c r="AD90" s="117" t="s">
        <v>204</v>
      </c>
    </row>
    <row r="91" spans="19:30">
      <c r="S91" s="117" t="s">
        <v>73</v>
      </c>
      <c r="U91" s="117" t="str">
        <f>+IND!C91</f>
        <v>WOOD-PH-STM_HW-COA-BLR15</v>
      </c>
      <c r="V91" s="117" t="s">
        <v>706</v>
      </c>
      <c r="W91" s="117" t="s">
        <v>736</v>
      </c>
      <c r="X91" s="126" t="s">
        <v>747</v>
      </c>
      <c r="Y91" s="117" t="s">
        <v>90</v>
      </c>
      <c r="Z91" s="149" t="str">
        <f t="shared" si="3"/>
        <v>Industry -:- Wood Product Manufacturing -:- Boiler -:- Coal</v>
      </c>
      <c r="AA91" s="117" t="s">
        <v>678</v>
      </c>
      <c r="AB91" s="117" t="s">
        <v>46</v>
      </c>
      <c r="AC91" s="117" t="s">
        <v>289</v>
      </c>
      <c r="AD91" s="117" t="s">
        <v>204</v>
      </c>
    </row>
    <row r="92" spans="19:30">
      <c r="S92" s="117" t="s">
        <v>73</v>
      </c>
      <c r="U92" s="117" t="str">
        <f>+IND!C92</f>
        <v>WOOD-PH-STM_HW-DSL-BLR15</v>
      </c>
      <c r="V92" s="117" t="s">
        <v>706</v>
      </c>
      <c r="W92" s="117" t="s">
        <v>736</v>
      </c>
      <c r="X92" s="126" t="s">
        <v>747</v>
      </c>
      <c r="Y92" s="117" t="s">
        <v>102</v>
      </c>
      <c r="Z92" s="149" t="str">
        <f t="shared" si="3"/>
        <v>Industry -:- Wood Product Manufacturing -:- Boiler -:- Diesel</v>
      </c>
      <c r="AA92" s="117" t="s">
        <v>679</v>
      </c>
      <c r="AB92" s="117" t="s">
        <v>46</v>
      </c>
      <c r="AC92" s="117" t="s">
        <v>289</v>
      </c>
      <c r="AD92" s="117" t="s">
        <v>204</v>
      </c>
    </row>
    <row r="93" spans="19:30">
      <c r="S93" s="117" t="s">
        <v>73</v>
      </c>
      <c r="U93" s="117" t="str">
        <f>+IND!C93</f>
        <v>WOOD-PH-STM_HW-ELC-BLR15</v>
      </c>
      <c r="V93" s="117" t="s">
        <v>706</v>
      </c>
      <c r="W93" s="117" t="s">
        <v>736</v>
      </c>
      <c r="X93" s="126" t="s">
        <v>747</v>
      </c>
      <c r="Y93" s="117" t="s">
        <v>94</v>
      </c>
      <c r="Z93" s="149" t="str">
        <f t="shared" si="3"/>
        <v>Industry -:- Wood Product Manufacturing -:- Boiler -:- Electricity</v>
      </c>
      <c r="AA93" s="117" t="s">
        <v>680</v>
      </c>
      <c r="AB93" s="117" t="s">
        <v>46</v>
      </c>
      <c r="AC93" s="117" t="s">
        <v>289</v>
      </c>
      <c r="AD93" s="117" t="s">
        <v>204</v>
      </c>
    </row>
    <row r="94" spans="19:30">
      <c r="S94" s="117" t="s">
        <v>73</v>
      </c>
      <c r="U94" s="117" t="str">
        <f>+IND!C94</f>
        <v>WOOD-PH-STM_HW-FOL-BLR15</v>
      </c>
      <c r="V94" s="117" t="s">
        <v>706</v>
      </c>
      <c r="W94" s="117" t="s">
        <v>736</v>
      </c>
      <c r="X94" s="126" t="s">
        <v>747</v>
      </c>
      <c r="Y94" s="117" t="s">
        <v>103</v>
      </c>
      <c r="Z94" s="149" t="str">
        <f t="shared" si="3"/>
        <v>Industry -:- Wood Product Manufacturing -:- Boiler -:- Fuel Oil</v>
      </c>
      <c r="AA94" s="117" t="s">
        <v>681</v>
      </c>
      <c r="AB94" s="117" t="s">
        <v>46</v>
      </c>
      <c r="AC94" s="117" t="s">
        <v>289</v>
      </c>
      <c r="AD94" s="117" t="s">
        <v>204</v>
      </c>
    </row>
    <row r="95" spans="19:30">
      <c r="S95" s="117" t="s">
        <v>73</v>
      </c>
      <c r="U95" s="117" t="str">
        <f>+IND!C95</f>
        <v>WOOD-PH-STM_HW-GEO-Heat15</v>
      </c>
      <c r="V95" s="117" t="s">
        <v>706</v>
      </c>
      <c r="W95" s="117" t="s">
        <v>736</v>
      </c>
      <c r="X95" s="126" t="s">
        <v>750</v>
      </c>
      <c r="Y95" s="117" t="s">
        <v>106</v>
      </c>
      <c r="Z95" s="149" t="str">
        <f t="shared" si="3"/>
        <v>Industry -:- Wood Product Manufacturing -:- Heat Exchanger -:- Geothermal</v>
      </c>
      <c r="AA95" s="117" t="s">
        <v>682</v>
      </c>
      <c r="AB95" s="117" t="s">
        <v>46</v>
      </c>
      <c r="AC95" s="117" t="s">
        <v>289</v>
      </c>
      <c r="AD95" s="117" t="s">
        <v>204</v>
      </c>
    </row>
    <row r="96" spans="19:30">
      <c r="S96" s="117" t="s">
        <v>73</v>
      </c>
      <c r="U96" s="117" t="str">
        <f>+IND!C96</f>
        <v>WOOD-PH-STM_HW-NGA-BLR15</v>
      </c>
      <c r="V96" s="117" t="s">
        <v>706</v>
      </c>
      <c r="W96" s="117" t="s">
        <v>736</v>
      </c>
      <c r="X96" s="126" t="s">
        <v>747</v>
      </c>
      <c r="Y96" s="117" t="s">
        <v>92</v>
      </c>
      <c r="Z96" s="149" t="str">
        <f t="shared" si="3"/>
        <v>Industry -:- Wood Product Manufacturing -:- Boiler -:- Natural Gas</v>
      </c>
      <c r="AA96" s="117" t="s">
        <v>683</v>
      </c>
      <c r="AB96" s="117" t="s">
        <v>46</v>
      </c>
      <c r="AC96" s="117" t="s">
        <v>289</v>
      </c>
      <c r="AD96" s="117" t="s">
        <v>204</v>
      </c>
    </row>
    <row r="97" spans="5:39">
      <c r="S97" s="117" t="s">
        <v>73</v>
      </c>
      <c r="U97" s="117" t="str">
        <f>+IND!C97</f>
        <v>WOOD-PH-STM_HW-WOD-BLR15</v>
      </c>
      <c r="V97" s="117" t="s">
        <v>706</v>
      </c>
      <c r="W97" s="117" t="s">
        <v>736</v>
      </c>
      <c r="X97" s="126" t="s">
        <v>747</v>
      </c>
      <c r="Y97" s="117" t="s">
        <v>111</v>
      </c>
      <c r="Z97" s="149" t="str">
        <f t="shared" si="3"/>
        <v>Industry -:- Wood Product Manufacturing -:- Boiler -:- Wood</v>
      </c>
      <c r="AA97" s="117" t="s">
        <v>684</v>
      </c>
      <c r="AB97" s="117" t="s">
        <v>46</v>
      </c>
      <c r="AC97" s="117" t="s">
        <v>289</v>
      </c>
      <c r="AD97" s="117" t="s">
        <v>204</v>
      </c>
    </row>
    <row r="98" spans="5:39">
      <c r="S98" s="117" t="s">
        <v>73</v>
      </c>
      <c r="U98" s="117" t="str">
        <f>+IND!C98</f>
        <v>WOOD-Fan-ELC-Fan15</v>
      </c>
      <c r="V98" s="117" t="s">
        <v>706</v>
      </c>
      <c r="W98" s="117" t="s">
        <v>736</v>
      </c>
      <c r="X98" s="126" t="s">
        <v>740</v>
      </c>
      <c r="Y98" s="117" t="s">
        <v>94</v>
      </c>
      <c r="Z98" s="149" t="str">
        <f t="shared" si="3"/>
        <v>Industry -:- Wood Product Manufacturing -:- Fan -:- Electricity</v>
      </c>
      <c r="AA98" s="117" t="s">
        <v>685</v>
      </c>
      <c r="AB98" s="117" t="s">
        <v>46</v>
      </c>
      <c r="AC98" s="117" t="s">
        <v>289</v>
      </c>
      <c r="AD98" s="117" t="s">
        <v>204</v>
      </c>
    </row>
    <row r="99" spans="5:39">
      <c r="E99"/>
      <c r="F99"/>
      <c r="G99"/>
      <c r="I99"/>
      <c r="J99"/>
      <c r="S99" s="117" t="s">
        <v>73</v>
      </c>
      <c r="U99" s="117" t="str">
        <f>+IND!C99</f>
        <v>WOOD-MoTP-Stat-ELC-Mtr15</v>
      </c>
      <c r="V99" s="117" t="s">
        <v>706</v>
      </c>
      <c r="W99" s="117" t="s">
        <v>736</v>
      </c>
      <c r="X99" s="126" t="s">
        <v>742</v>
      </c>
      <c r="Y99" s="117" t="s">
        <v>94</v>
      </c>
      <c r="Z99" s="149" t="str">
        <f t="shared" si="3"/>
        <v>Industry -:- Wood Product Manufacturing -:- Stationary Motor -:- Electricity</v>
      </c>
      <c r="AA99" s="117" t="s">
        <v>686</v>
      </c>
      <c r="AB99" s="117" t="s">
        <v>46</v>
      </c>
      <c r="AC99" s="117" t="s">
        <v>289</v>
      </c>
      <c r="AD99" s="117" t="s">
        <v>204</v>
      </c>
    </row>
    <row r="100" spans="5:39">
      <c r="E100"/>
      <c r="F100"/>
      <c r="G100"/>
      <c r="I100"/>
      <c r="J100"/>
      <c r="S100" s="140" t="s">
        <v>73</v>
      </c>
      <c r="T100" s="140"/>
      <c r="U100" s="140" t="str">
        <f>+IND!C100</f>
        <v>WOOD-Refin-ELC-Refinery15</v>
      </c>
      <c r="V100" s="140" t="s">
        <v>706</v>
      </c>
      <c r="W100" s="140" t="s">
        <v>736</v>
      </c>
      <c r="X100" s="150" t="s">
        <v>753</v>
      </c>
      <c r="Y100" s="140" t="s">
        <v>94</v>
      </c>
      <c r="Z100" s="149" t="str">
        <f t="shared" si="3"/>
        <v>Industry -:- Wood Product Manufacturing -:- Wood/Pulp and Paper Refiner -:- Electricity</v>
      </c>
      <c r="AA100" s="140" t="s">
        <v>687</v>
      </c>
      <c r="AB100" s="140" t="s">
        <v>46</v>
      </c>
      <c r="AC100" s="140" t="s">
        <v>289</v>
      </c>
      <c r="AD100" s="140" t="s">
        <v>204</v>
      </c>
      <c r="AM100" s="140"/>
    </row>
    <row r="101" spans="5:39">
      <c r="E101"/>
      <c r="F101"/>
      <c r="G101"/>
      <c r="I101"/>
      <c r="J101"/>
      <c r="S101" s="117" t="s">
        <v>73</v>
      </c>
      <c r="U101" s="117" t="str">
        <f>+IND!C101</f>
        <v>WOOD-Pump-ELC-Pump15</v>
      </c>
      <c r="V101" s="117" t="s">
        <v>706</v>
      </c>
      <c r="W101" s="117" t="s">
        <v>736</v>
      </c>
      <c r="X101" s="126" t="s">
        <v>743</v>
      </c>
      <c r="Y101" s="117" t="s">
        <v>94</v>
      </c>
      <c r="Z101" s="149" t="str">
        <f t="shared" si="3"/>
        <v>Industry -:- Wood Product Manufacturing -:- Pump -:- Electricity</v>
      </c>
      <c r="AA101" s="117" t="s">
        <v>688</v>
      </c>
      <c r="AB101" s="117" t="s">
        <v>46</v>
      </c>
      <c r="AC101" s="117" t="s">
        <v>289</v>
      </c>
      <c r="AD101" s="117" t="s">
        <v>204</v>
      </c>
    </row>
    <row r="102" spans="5:39">
      <c r="E102"/>
      <c r="F102"/>
      <c r="G102"/>
      <c r="I102"/>
      <c r="J102"/>
      <c r="S102" s="117" t="s">
        <v>73</v>
      </c>
      <c r="U102" s="117" t="str">
        <f>+IND!C102</f>
        <v>WOOD-PH-FURN-NGA-Furn15</v>
      </c>
      <c r="V102" s="117" t="s">
        <v>706</v>
      </c>
      <c r="W102" s="117" t="s">
        <v>736</v>
      </c>
      <c r="X102" s="126" t="s">
        <v>741</v>
      </c>
      <c r="Y102" s="117" t="s">
        <v>92</v>
      </c>
      <c r="Z102" s="149" t="str">
        <f t="shared" si="3"/>
        <v>Industry -:- Wood Product Manufacturing -:- Furnace -:- Natural Gas</v>
      </c>
      <c r="AA102" s="117" t="s">
        <v>689</v>
      </c>
      <c r="AB102" s="117" t="s">
        <v>46</v>
      </c>
      <c r="AC102" s="117" t="s">
        <v>289</v>
      </c>
      <c r="AD102" s="117" t="s">
        <v>204</v>
      </c>
    </row>
    <row r="103" spans="5:39">
      <c r="E103"/>
      <c r="F103"/>
      <c r="G103"/>
      <c r="I103"/>
      <c r="J103"/>
      <c r="S103" s="117" t="s">
        <v>73</v>
      </c>
      <c r="U103" s="117" t="str">
        <f>+IND!C103</f>
        <v>WOOD-AIR-ELC-CMPR15</v>
      </c>
      <c r="V103" s="117" t="s">
        <v>706</v>
      </c>
      <c r="W103" s="117" t="s">
        <v>736</v>
      </c>
      <c r="X103" s="126" t="s">
        <v>749</v>
      </c>
      <c r="Y103" s="117" t="s">
        <v>94</v>
      </c>
      <c r="Z103" s="149" t="str">
        <f t="shared" si="3"/>
        <v>Industry -:- Wood Product Manufacturing -:- Compressor -:- Electricity</v>
      </c>
      <c r="AA103" s="117" t="s">
        <v>690</v>
      </c>
      <c r="AB103" s="117" t="s">
        <v>46</v>
      </c>
      <c r="AC103" s="117" t="s">
        <v>289</v>
      </c>
      <c r="AD103" s="117" t="s">
        <v>204</v>
      </c>
    </row>
    <row r="104" spans="5:39">
      <c r="E104"/>
      <c r="F104"/>
      <c r="G104"/>
      <c r="I104"/>
      <c r="J104"/>
      <c r="S104" s="117" t="s">
        <v>73</v>
      </c>
      <c r="U104" s="117" t="str">
        <f>+IND!C104</f>
        <v>PLPPPR-PH-STM_HW-COA-BLR15</v>
      </c>
      <c r="V104" s="117" t="s">
        <v>706</v>
      </c>
      <c r="W104" s="117" t="s">
        <v>739</v>
      </c>
      <c r="X104" s="126" t="s">
        <v>747</v>
      </c>
      <c r="Y104" s="117" t="s">
        <v>90</v>
      </c>
      <c r="Z104" s="149" t="str">
        <f t="shared" ref="Z104:Z115" si="5" xml:space="preserve"> _xlfn.CONCAT( V104, " -:- ", W104, " -:- ", X104, " -:- ", Y104)</f>
        <v>Industry -:- Pulp and Paper Manufacturing -:- Boiler -:- Coal</v>
      </c>
      <c r="AA104" s="117" t="s">
        <v>691</v>
      </c>
      <c r="AB104" s="117" t="s">
        <v>46</v>
      </c>
      <c r="AC104" s="117" t="s">
        <v>289</v>
      </c>
      <c r="AD104" s="117" t="s">
        <v>204</v>
      </c>
    </row>
    <row r="105" spans="5:39">
      <c r="E105"/>
      <c r="F105"/>
      <c r="G105"/>
      <c r="I105"/>
      <c r="J105"/>
      <c r="S105" s="117" t="s">
        <v>73</v>
      </c>
      <c r="U105" s="117" t="str">
        <f>+IND!C105</f>
        <v>PLPPPR-PH-STM_HW-FOL-BLR15</v>
      </c>
      <c r="V105" s="117" t="s">
        <v>706</v>
      </c>
      <c r="W105" s="117" t="s">
        <v>739</v>
      </c>
      <c r="X105" s="126" t="s">
        <v>747</v>
      </c>
      <c r="Y105" s="117" t="s">
        <v>103</v>
      </c>
      <c r="Z105" s="149" t="str">
        <f t="shared" si="5"/>
        <v>Industry -:- Pulp and Paper Manufacturing -:- Boiler -:- Fuel Oil</v>
      </c>
      <c r="AA105" s="117" t="s">
        <v>692</v>
      </c>
      <c r="AB105" s="117" t="s">
        <v>46</v>
      </c>
      <c r="AC105" s="117" t="s">
        <v>289</v>
      </c>
      <c r="AD105" s="117" t="s">
        <v>204</v>
      </c>
    </row>
    <row r="106" spans="5:39">
      <c r="E106"/>
      <c r="F106"/>
      <c r="G106"/>
      <c r="I106"/>
      <c r="J106"/>
      <c r="S106" s="117" t="s">
        <v>73</v>
      </c>
      <c r="U106" s="117" t="str">
        <f>+IND!C106</f>
        <v>PLPPPR-PH-STM_HW-GEO-Heat15</v>
      </c>
      <c r="V106" s="117" t="s">
        <v>706</v>
      </c>
      <c r="W106" s="117" t="s">
        <v>739</v>
      </c>
      <c r="X106" s="126" t="s">
        <v>750</v>
      </c>
      <c r="Y106" s="117" t="s">
        <v>106</v>
      </c>
      <c r="Z106" s="149" t="str">
        <f t="shared" si="5"/>
        <v>Industry -:- Pulp and Paper Manufacturing -:- Heat Exchanger -:- Geothermal</v>
      </c>
      <c r="AA106" s="117" t="s">
        <v>693</v>
      </c>
      <c r="AB106" s="117" t="s">
        <v>46</v>
      </c>
      <c r="AC106" s="117" t="s">
        <v>289</v>
      </c>
      <c r="AD106" s="117" t="s">
        <v>204</v>
      </c>
    </row>
    <row r="107" spans="5:39">
      <c r="E107"/>
      <c r="F107"/>
      <c r="G107"/>
      <c r="I107"/>
      <c r="J107"/>
      <c r="S107" s="117" t="s">
        <v>73</v>
      </c>
      <c r="U107" s="117" t="str">
        <f>+IND!C107</f>
        <v>PLPPPR-PH-STM_HW-NGA-BLR15</v>
      </c>
      <c r="V107" s="117" t="s">
        <v>706</v>
      </c>
      <c r="W107" s="117" t="s">
        <v>739</v>
      </c>
      <c r="X107" s="126" t="s">
        <v>747</v>
      </c>
      <c r="Y107" s="117" t="s">
        <v>92</v>
      </c>
      <c r="Z107" s="149" t="str">
        <f t="shared" si="5"/>
        <v>Industry -:- Pulp and Paper Manufacturing -:- Boiler -:- Natural Gas</v>
      </c>
      <c r="AA107" s="117" t="s">
        <v>694</v>
      </c>
      <c r="AB107" s="117" t="s">
        <v>46</v>
      </c>
      <c r="AC107" s="117" t="s">
        <v>289</v>
      </c>
      <c r="AD107" s="117" t="s">
        <v>204</v>
      </c>
    </row>
    <row r="108" spans="5:39">
      <c r="E108"/>
      <c r="F108"/>
      <c r="G108"/>
      <c r="I108"/>
      <c r="J108"/>
      <c r="S108" s="117" t="s">
        <v>73</v>
      </c>
      <c r="U108" s="117" t="str">
        <f>+IND!C108</f>
        <v>PLPPPR-PH-STM_HW-WOD-BLR15</v>
      </c>
      <c r="V108" s="117" t="s">
        <v>706</v>
      </c>
      <c r="W108" s="117" t="s">
        <v>739</v>
      </c>
      <c r="X108" s="126" t="s">
        <v>747</v>
      </c>
      <c r="Y108" s="117" t="s">
        <v>111</v>
      </c>
      <c r="Z108" s="149" t="str">
        <f t="shared" si="5"/>
        <v>Industry -:- Pulp and Paper Manufacturing -:- Boiler -:- Wood</v>
      </c>
      <c r="AA108" s="117" t="s">
        <v>695</v>
      </c>
      <c r="AB108" s="117" t="s">
        <v>46</v>
      </c>
      <c r="AC108" s="117" t="s">
        <v>289</v>
      </c>
      <c r="AD108" s="117" t="s">
        <v>204</v>
      </c>
    </row>
    <row r="109" spans="5:39">
      <c r="E109"/>
      <c r="F109"/>
      <c r="G109"/>
      <c r="I109"/>
      <c r="J109"/>
      <c r="S109" s="140" t="s">
        <v>73</v>
      </c>
      <c r="T109" s="140"/>
      <c r="U109" s="140" t="str">
        <f>+IND!C109</f>
        <v>PLPPPR-Refin-ELC-REF15</v>
      </c>
      <c r="V109" s="140" t="s">
        <v>706</v>
      </c>
      <c r="W109" s="140" t="s">
        <v>739</v>
      </c>
      <c r="X109" s="150" t="s">
        <v>753</v>
      </c>
      <c r="Y109" s="140" t="s">
        <v>94</v>
      </c>
      <c r="Z109" s="149" t="str">
        <f t="shared" si="5"/>
        <v>Industry -:- Pulp and Paper Manufacturing -:- Wood/Pulp and Paper Refiner -:- Electricity</v>
      </c>
      <c r="AA109" s="140" t="s">
        <v>696</v>
      </c>
      <c r="AB109" s="140" t="s">
        <v>46</v>
      </c>
      <c r="AC109" s="140" t="s">
        <v>289</v>
      </c>
      <c r="AD109" s="140" t="s">
        <v>204</v>
      </c>
      <c r="AM109" s="140"/>
    </row>
    <row r="110" spans="5:39">
      <c r="E110"/>
      <c r="F110"/>
      <c r="G110"/>
      <c r="I110"/>
      <c r="J110"/>
      <c r="S110" s="117" t="s">
        <v>73</v>
      </c>
      <c r="U110" s="117" t="str">
        <f>+IND!C110</f>
        <v>PLPPPR-PH-FURN-NGA-Furn15</v>
      </c>
      <c r="V110" s="117" t="s">
        <v>706</v>
      </c>
      <c r="W110" s="117" t="s">
        <v>739</v>
      </c>
      <c r="X110" s="126" t="s">
        <v>741</v>
      </c>
      <c r="Y110" s="117" t="s">
        <v>92</v>
      </c>
      <c r="Z110" s="149" t="str">
        <f t="shared" si="5"/>
        <v>Industry -:- Pulp and Paper Manufacturing -:- Furnace -:- Natural Gas</v>
      </c>
      <c r="AA110" s="117" t="s">
        <v>697</v>
      </c>
      <c r="AB110" s="117" t="s">
        <v>46</v>
      </c>
      <c r="AC110" s="117" t="s">
        <v>289</v>
      </c>
      <c r="AD110" s="117" t="s">
        <v>204</v>
      </c>
    </row>
    <row r="111" spans="5:39">
      <c r="E111"/>
      <c r="F111"/>
      <c r="G111"/>
      <c r="I111"/>
      <c r="J111"/>
      <c r="S111" s="117" t="s">
        <v>73</v>
      </c>
      <c r="U111" s="117" t="str">
        <f>+IND!C111</f>
        <v>PLPPPR-Pump-ELC-Pump15</v>
      </c>
      <c r="V111" s="117" t="s">
        <v>706</v>
      </c>
      <c r="W111" s="117" t="s">
        <v>739</v>
      </c>
      <c r="X111" s="126" t="s">
        <v>743</v>
      </c>
      <c r="Y111" s="117" t="s">
        <v>94</v>
      </c>
      <c r="Z111" s="149" t="str">
        <f t="shared" si="5"/>
        <v>Industry -:- Pulp and Paper Manufacturing -:- Pump -:- Electricity</v>
      </c>
      <c r="AA111" s="117" t="s">
        <v>698</v>
      </c>
      <c r="AB111" s="117" t="s">
        <v>46</v>
      </c>
      <c r="AC111" s="117" t="s">
        <v>289</v>
      </c>
      <c r="AD111" s="117" t="s">
        <v>204</v>
      </c>
    </row>
    <row r="112" spans="5:39">
      <c r="E112"/>
      <c r="F112"/>
      <c r="G112"/>
      <c r="I112"/>
      <c r="J112"/>
      <c r="S112" s="117" t="s">
        <v>73</v>
      </c>
      <c r="U112" s="117" t="str">
        <f>+IND!C112</f>
        <v>PLPPPR-MoTP-Stat-ELC-Mtr15</v>
      </c>
      <c r="V112" s="117" t="s">
        <v>706</v>
      </c>
      <c r="W112" s="117" t="s">
        <v>739</v>
      </c>
      <c r="X112" s="126" t="s">
        <v>742</v>
      </c>
      <c r="Y112" s="117" t="s">
        <v>94</v>
      </c>
      <c r="Z112" s="149" t="str">
        <f t="shared" si="5"/>
        <v>Industry -:- Pulp and Paper Manufacturing -:- Stationary Motor -:- Electricity</v>
      </c>
      <c r="AA112" s="117" t="s">
        <v>699</v>
      </c>
      <c r="AB112" s="117" t="s">
        <v>46</v>
      </c>
      <c r="AC112" s="117" t="s">
        <v>289</v>
      </c>
      <c r="AD112" s="117" t="s">
        <v>204</v>
      </c>
    </row>
    <row r="113" spans="5:30">
      <c r="E113"/>
      <c r="F113"/>
      <c r="G113"/>
      <c r="I113"/>
      <c r="J113"/>
      <c r="S113" s="117" t="s">
        <v>73</v>
      </c>
      <c r="U113" s="117" t="str">
        <f>+IND!C113</f>
        <v>PLPPPR-Fan-ELC-Fan15</v>
      </c>
      <c r="V113" s="117" t="s">
        <v>706</v>
      </c>
      <c r="W113" s="117" t="s">
        <v>739</v>
      </c>
      <c r="X113" s="126" t="s">
        <v>740</v>
      </c>
      <c r="Y113" s="117" t="s">
        <v>94</v>
      </c>
      <c r="Z113" s="149" t="str">
        <f t="shared" si="5"/>
        <v>Industry -:- Pulp and Paper Manufacturing -:- Fan -:- Electricity</v>
      </c>
      <c r="AA113" s="117" t="s">
        <v>700</v>
      </c>
      <c r="AB113" s="117" t="s">
        <v>46</v>
      </c>
      <c r="AC113" s="117" t="s">
        <v>289</v>
      </c>
      <c r="AD113" s="117" t="s">
        <v>204</v>
      </c>
    </row>
    <row r="114" spans="5:30">
      <c r="E114"/>
      <c r="F114"/>
      <c r="G114"/>
      <c r="I114"/>
      <c r="J114"/>
      <c r="S114" s="117" t="s">
        <v>73</v>
      </c>
      <c r="U114" s="117" t="str">
        <f>+IND!C114</f>
        <v>PLPPPR-PH-DirH-NGA-Burner15</v>
      </c>
      <c r="V114" s="117" t="s">
        <v>706</v>
      </c>
      <c r="W114" s="117" t="s">
        <v>739</v>
      </c>
      <c r="X114" s="126" t="s">
        <v>745</v>
      </c>
      <c r="Y114" s="117" t="s">
        <v>92</v>
      </c>
      <c r="Z114" s="149" t="str">
        <f t="shared" si="5"/>
        <v>Industry -:- Pulp and Paper Manufacturing -:- Burner -:- Natural Gas</v>
      </c>
      <c r="AA114" s="117" t="s">
        <v>701</v>
      </c>
      <c r="AB114" s="117" t="s">
        <v>46</v>
      </c>
      <c r="AC114" s="117" t="s">
        <v>289</v>
      </c>
      <c r="AD114" s="117" t="s">
        <v>204</v>
      </c>
    </row>
    <row r="115" spans="5:30">
      <c r="E115"/>
      <c r="F115"/>
      <c r="G115"/>
      <c r="I115"/>
      <c r="J115"/>
      <c r="S115" s="117" t="s">
        <v>73</v>
      </c>
      <c r="U115" s="117" t="str">
        <f>+IND!C115</f>
        <v>PLPPPR-AIR-ELC-CMPR15</v>
      </c>
      <c r="V115" s="117" t="s">
        <v>706</v>
      </c>
      <c r="W115" s="117" t="s">
        <v>739</v>
      </c>
      <c r="X115" s="126" t="s">
        <v>749</v>
      </c>
      <c r="Y115" s="117" t="s">
        <v>94</v>
      </c>
      <c r="Z115" s="149" t="str">
        <f t="shared" si="5"/>
        <v>Industry -:- Pulp and Paper Manufacturing -:- Compressor -:- Electricity</v>
      </c>
      <c r="AA115" s="117" t="s">
        <v>702</v>
      </c>
      <c r="AB115" s="117" t="s">
        <v>46</v>
      </c>
      <c r="AC115" s="117" t="s">
        <v>289</v>
      </c>
      <c r="AD115" s="117" t="s">
        <v>204</v>
      </c>
    </row>
    <row r="116" spans="5:30">
      <c r="E116"/>
      <c r="F116"/>
      <c r="G116"/>
      <c r="I116"/>
      <c r="J116"/>
    </row>
    <row r="117" spans="5:30">
      <c r="E117"/>
      <c r="F117"/>
      <c r="G117"/>
      <c r="I117"/>
      <c r="J117"/>
    </row>
    <row r="118" spans="5:30">
      <c r="E118"/>
      <c r="F118"/>
      <c r="G118"/>
      <c r="I118"/>
      <c r="J118"/>
    </row>
    <row r="119" spans="5:30">
      <c r="E119"/>
      <c r="F119"/>
      <c r="G119"/>
      <c r="I119"/>
      <c r="J119"/>
    </row>
    <row r="120" spans="5:30">
      <c r="E120"/>
      <c r="F120"/>
      <c r="G120"/>
      <c r="I120"/>
      <c r="J120"/>
    </row>
    <row r="121" spans="5:30">
      <c r="E121"/>
      <c r="F121"/>
      <c r="G121"/>
      <c r="I121"/>
      <c r="J121"/>
    </row>
    <row r="122" spans="5:30">
      <c r="E122"/>
      <c r="F122"/>
      <c r="G122"/>
      <c r="I122"/>
      <c r="J122"/>
    </row>
    <row r="123" spans="5:30">
      <c r="E123"/>
      <c r="F123"/>
      <c r="G123"/>
      <c r="I123"/>
      <c r="J123"/>
    </row>
    <row r="124" spans="5:30">
      <c r="E124"/>
      <c r="F124"/>
      <c r="G124"/>
      <c r="I124"/>
      <c r="J124"/>
    </row>
    <row r="125" spans="5:30">
      <c r="E125"/>
      <c r="F125"/>
      <c r="G125"/>
      <c r="I125"/>
      <c r="J125"/>
    </row>
    <row r="126" spans="5:30">
      <c r="E126"/>
      <c r="F126"/>
      <c r="G126"/>
      <c r="I126"/>
      <c r="J126"/>
    </row>
    <row r="127" spans="5:30">
      <c r="E127"/>
      <c r="F127"/>
      <c r="G127"/>
      <c r="I127"/>
      <c r="J127"/>
    </row>
    <row r="128" spans="5:30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V8" activePane="bottomRight" state="frozen"/>
      <selection activeCell="C4" sqref="C4"/>
      <selection pane="topRight" activeCell="G4" sqref="G4"/>
      <selection pane="bottomLeft" activeCell="C8" sqref="C8"/>
      <selection pane="bottomRight" activeCell="E22" sqref="E22"/>
    </sheetView>
  </sheetViews>
  <sheetFormatPr defaultColWidth="9.1328125" defaultRowHeight="15.4"/>
  <cols>
    <col min="1" max="2" width="9.1328125" style="117"/>
    <col min="3" max="3" width="46" style="117" customWidth="1"/>
    <col min="4" max="4" width="10.265625" style="117" customWidth="1"/>
    <col min="5" max="5" width="18.3984375" style="117" customWidth="1"/>
    <col min="6" max="6" width="10.73046875" style="117" customWidth="1"/>
    <col min="7" max="36" width="9.1328125" style="117"/>
    <col min="37" max="37" width="17.59765625" style="117" customWidth="1"/>
    <col min="38" max="16384" width="9.1328125" style="117"/>
  </cols>
  <sheetData>
    <row r="4" spans="3:45">
      <c r="C4" s="122"/>
      <c r="D4" s="122"/>
      <c r="E4" s="41" t="s">
        <v>75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312</v>
      </c>
    </row>
    <row r="5" spans="3:45" ht="26.25">
      <c r="C5" s="15" t="s">
        <v>1</v>
      </c>
      <c r="D5" s="15" t="s">
        <v>5</v>
      </c>
      <c r="E5" s="15" t="s">
        <v>6</v>
      </c>
      <c r="F5" s="16" t="s">
        <v>576</v>
      </c>
      <c r="G5" s="16" t="s">
        <v>218</v>
      </c>
      <c r="H5" s="16" t="s">
        <v>179</v>
      </c>
      <c r="I5" s="17" t="s">
        <v>575</v>
      </c>
      <c r="J5" s="17" t="s">
        <v>310</v>
      </c>
      <c r="K5" s="17" t="s">
        <v>311</v>
      </c>
      <c r="L5" s="17" t="s">
        <v>49</v>
      </c>
      <c r="M5" s="17" t="s">
        <v>47</v>
      </c>
      <c r="N5" s="17" t="s">
        <v>279</v>
      </c>
      <c r="O5" s="17" t="s">
        <v>205</v>
      </c>
      <c r="P5" s="17" t="s">
        <v>280</v>
      </c>
      <c r="Q5" s="17" t="s">
        <v>577</v>
      </c>
      <c r="R5" s="17" t="s">
        <v>281</v>
      </c>
      <c r="S5" s="17" t="s">
        <v>295</v>
      </c>
      <c r="T5" s="17" t="s">
        <v>302</v>
      </c>
      <c r="U5" s="17" t="s">
        <v>282</v>
      </c>
      <c r="V5" s="17" t="s">
        <v>303</v>
      </c>
      <c r="W5" s="17" t="s">
        <v>307</v>
      </c>
      <c r="X5" s="17" t="s">
        <v>296</v>
      </c>
      <c r="Y5" s="17" t="s">
        <v>306</v>
      </c>
      <c r="Z5" s="17" t="s">
        <v>309</v>
      </c>
      <c r="AA5" s="17" t="s">
        <v>308</v>
      </c>
      <c r="AB5" s="128"/>
      <c r="AK5" s="117" t="s">
        <v>313</v>
      </c>
    </row>
    <row r="6" spans="3:45" ht="58.15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305</v>
      </c>
      <c r="L6" s="123" t="s">
        <v>50</v>
      </c>
      <c r="M6" s="123" t="s">
        <v>62</v>
      </c>
      <c r="N6" s="123" t="s">
        <v>283</v>
      </c>
      <c r="O6" s="123" t="s">
        <v>284</v>
      </c>
      <c r="P6" s="123" t="s">
        <v>285</v>
      </c>
      <c r="Q6" s="123" t="s">
        <v>286</v>
      </c>
      <c r="R6" s="123" t="s">
        <v>286</v>
      </c>
      <c r="S6" s="123" t="s">
        <v>286</v>
      </c>
      <c r="T6" s="123" t="s">
        <v>286</v>
      </c>
      <c r="U6" s="123" t="s">
        <v>287</v>
      </c>
      <c r="V6" s="123" t="s">
        <v>287</v>
      </c>
      <c r="W6" s="123" t="s">
        <v>288</v>
      </c>
      <c r="X6" s="123" t="s">
        <v>288</v>
      </c>
      <c r="Y6" s="123" t="s">
        <v>288</v>
      </c>
      <c r="Z6" s="123" t="s">
        <v>304</v>
      </c>
      <c r="AA6" s="123"/>
      <c r="AB6" s="124"/>
      <c r="AL6" s="117" t="s">
        <v>314</v>
      </c>
      <c r="AM6" s="117">
        <v>2018</v>
      </c>
      <c r="AN6" s="117">
        <v>2018</v>
      </c>
    </row>
    <row r="7" spans="3:45" ht="34.9">
      <c r="C7" s="123" t="s">
        <v>51</v>
      </c>
      <c r="D7" s="123"/>
      <c r="E7" s="123"/>
      <c r="F7" s="123"/>
      <c r="G7" s="123"/>
      <c r="H7" s="123"/>
      <c r="I7" s="123" t="s">
        <v>289</v>
      </c>
      <c r="J7" s="123" t="s">
        <v>289</v>
      </c>
      <c r="K7" s="123" t="s">
        <v>52</v>
      </c>
      <c r="L7" s="123" t="s">
        <v>290</v>
      </c>
      <c r="M7" s="123" t="s">
        <v>52</v>
      </c>
      <c r="N7" s="123" t="s">
        <v>291</v>
      </c>
      <c r="O7" s="123" t="s">
        <v>207</v>
      </c>
      <c r="P7" s="123"/>
      <c r="Q7" s="123" t="s">
        <v>292</v>
      </c>
      <c r="R7" s="123" t="s">
        <v>292</v>
      </c>
      <c r="S7" s="123" t="s">
        <v>292</v>
      </c>
      <c r="T7" s="123" t="s">
        <v>292</v>
      </c>
      <c r="U7" s="123" t="s">
        <v>290</v>
      </c>
      <c r="V7" s="123" t="s">
        <v>290</v>
      </c>
      <c r="W7" s="123" t="s">
        <v>290</v>
      </c>
      <c r="X7" s="123" t="s">
        <v>290</v>
      </c>
      <c r="Y7" s="123" t="s">
        <v>293</v>
      </c>
      <c r="Z7" s="123"/>
      <c r="AA7" s="123"/>
      <c r="AB7" s="124"/>
      <c r="AD7" s="124" t="s">
        <v>294</v>
      </c>
      <c r="AE7" s="124" t="s">
        <v>294</v>
      </c>
      <c r="AK7" s="117" t="s">
        <v>315</v>
      </c>
      <c r="AL7" s="117" t="s">
        <v>316</v>
      </c>
      <c r="AM7" s="117" t="s">
        <v>317</v>
      </c>
      <c r="AN7" s="117" t="s">
        <v>318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319</v>
      </c>
      <c r="AL8" s="117" t="s">
        <v>126</v>
      </c>
      <c r="AN8" s="117">
        <v>17.062500002424599</v>
      </c>
      <c r="AP8" s="117">
        <f t="shared" ref="AP8:AP39" si="2">+SUMIF($C$8:$C$115,AK8,$R$8:$R$115)</f>
        <v>0</v>
      </c>
      <c r="AQ8" s="130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320</v>
      </c>
      <c r="AL9" s="117" t="s">
        <v>126</v>
      </c>
      <c r="AM9" s="131">
        <v>5.5555555555555601E-2</v>
      </c>
      <c r="AP9" s="117">
        <f t="shared" si="2"/>
        <v>0</v>
      </c>
      <c r="AQ9" s="130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321</v>
      </c>
      <c r="AL10" s="117" t="s">
        <v>126</v>
      </c>
      <c r="AM10" s="117">
        <v>0.16666666666666699</v>
      </c>
      <c r="AP10" s="117">
        <f t="shared" si="2"/>
        <v>0</v>
      </c>
      <c r="AQ10" s="130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322</v>
      </c>
      <c r="AL11" s="117" t="s">
        <v>126</v>
      </c>
      <c r="AM11" s="117">
        <v>0.42962962962962897</v>
      </c>
      <c r="AP11" s="117">
        <f t="shared" si="2"/>
        <v>0</v>
      </c>
      <c r="AQ11" s="130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323</v>
      </c>
      <c r="AL12" s="117" t="s">
        <v>126</v>
      </c>
      <c r="AM12" s="117">
        <v>0.61</v>
      </c>
      <c r="AP12" s="117">
        <f t="shared" si="2"/>
        <v>0</v>
      </c>
      <c r="AQ12" s="130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324</v>
      </c>
      <c r="AL13" s="117" t="s">
        <v>126</v>
      </c>
      <c r="AM13" s="117">
        <v>0.21333333333333299</v>
      </c>
      <c r="AP13" s="117">
        <f t="shared" si="2"/>
        <v>0</v>
      </c>
      <c r="AQ13" s="130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325</v>
      </c>
      <c r="AL14" s="117" t="s">
        <v>126</v>
      </c>
      <c r="AM14" s="131">
        <v>1.1111111111111099E-2</v>
      </c>
      <c r="AN14" s="131">
        <v>2.13333333333333E-3</v>
      </c>
      <c r="AP14" s="117">
        <f t="shared" si="2"/>
        <v>0</v>
      </c>
      <c r="AQ14" s="130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326</v>
      </c>
      <c r="AL15" s="117" t="s">
        <v>126</v>
      </c>
      <c r="AM15" s="131">
        <v>4.0666666666666698E-2</v>
      </c>
      <c r="AN15" s="131">
        <v>1.7333333333333301E-2</v>
      </c>
      <c r="AP15" s="117">
        <f t="shared" si="2"/>
        <v>0</v>
      </c>
      <c r="AQ15" s="130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327</v>
      </c>
      <c r="AL16" s="117" t="s">
        <v>126</v>
      </c>
      <c r="AM16" s="117">
        <v>0.53170369917841298</v>
      </c>
      <c r="AN16" s="117">
        <v>0.22948148174436001</v>
      </c>
      <c r="AP16" s="117">
        <f t="shared" si="2"/>
        <v>0</v>
      </c>
      <c r="AQ16" s="130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328</v>
      </c>
      <c r="AL17" s="117" t="s">
        <v>126</v>
      </c>
      <c r="AM17" s="117">
        <v>0.28000000000000003</v>
      </c>
      <c r="AN17" s="117">
        <v>0.120000002478597</v>
      </c>
      <c r="AP17" s="117">
        <f t="shared" si="2"/>
        <v>0</v>
      </c>
      <c r="AQ17" s="130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329</v>
      </c>
      <c r="AL18" s="117" t="s">
        <v>126</v>
      </c>
      <c r="AM18" s="131">
        <v>1.1111111111111099E-2</v>
      </c>
      <c r="AN18" s="131">
        <v>2.2222222222222199E-2</v>
      </c>
      <c r="AP18" s="117">
        <f t="shared" si="2"/>
        <v>0</v>
      </c>
      <c r="AQ18" s="130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330</v>
      </c>
      <c r="AL19" s="117" t="s">
        <v>126</v>
      </c>
      <c r="AM19" s="131">
        <v>2.0666666666666701E-2</v>
      </c>
      <c r="AN19" s="131">
        <v>4.33333333333333E-2</v>
      </c>
      <c r="AP19" s="117">
        <f t="shared" si="2"/>
        <v>0</v>
      </c>
      <c r="AQ19" s="130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331</v>
      </c>
      <c r="AL20" s="117" t="s">
        <v>126</v>
      </c>
      <c r="AM20" s="117">
        <v>0.23349999745881</v>
      </c>
      <c r="AN20" s="117">
        <v>0.51</v>
      </c>
      <c r="AP20" s="117">
        <f t="shared" si="2"/>
        <v>0</v>
      </c>
      <c r="AQ20" s="130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332</v>
      </c>
      <c r="AL21" s="117" t="s">
        <v>126</v>
      </c>
      <c r="AM21" s="117">
        <v>0.30782336418473999</v>
      </c>
      <c r="AN21" s="117">
        <v>0.64926094764470199</v>
      </c>
      <c r="AP21" s="117">
        <f t="shared" si="2"/>
        <v>0</v>
      </c>
      <c r="AQ21" s="130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333</v>
      </c>
      <c r="AL22" s="117" t="s">
        <v>126</v>
      </c>
      <c r="AM22" s="117">
        <v>0.42666666666666703</v>
      </c>
      <c r="AN22" s="117">
        <v>0.90666666666666695</v>
      </c>
      <c r="AP22" s="117">
        <f t="shared" si="2"/>
        <v>0</v>
      </c>
      <c r="AQ22" s="130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334</v>
      </c>
      <c r="AL23" s="117" t="s">
        <v>126</v>
      </c>
      <c r="AM23" s="117">
        <v>0.43</v>
      </c>
      <c r="AN23" s="117">
        <v>0.91</v>
      </c>
      <c r="AP23" s="117">
        <f t="shared" si="2"/>
        <v>0</v>
      </c>
      <c r="AQ23" s="130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335</v>
      </c>
      <c r="AL24" s="117" t="s">
        <v>126</v>
      </c>
      <c r="AM24" s="131">
        <v>5.5555555555555601E-2</v>
      </c>
      <c r="AN24" s="131">
        <v>1.1111111111111099E-2</v>
      </c>
      <c r="AP24" s="117">
        <f t="shared" si="2"/>
        <v>0</v>
      </c>
      <c r="AQ24" s="130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336</v>
      </c>
      <c r="AL25" s="117" t="s">
        <v>126</v>
      </c>
      <c r="AM25" s="131">
        <v>4.4666666666666702E-2</v>
      </c>
      <c r="AN25" s="117">
        <v>1.4E-2</v>
      </c>
      <c r="AP25" s="117">
        <f t="shared" si="2"/>
        <v>0</v>
      </c>
      <c r="AQ25" s="130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337</v>
      </c>
      <c r="AL26" s="117" t="s">
        <v>126</v>
      </c>
      <c r="AM26" s="117">
        <v>0.63703703703703696</v>
      </c>
      <c r="AN26" s="117">
        <v>0.19259259507170501</v>
      </c>
      <c r="AP26" s="117">
        <f t="shared" si="2"/>
        <v>0</v>
      </c>
      <c r="AQ26" s="130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338</v>
      </c>
      <c r="AL27" s="117" t="s">
        <v>126</v>
      </c>
      <c r="AM27" s="117">
        <v>0.06</v>
      </c>
      <c r="AN27" s="117">
        <v>0.02</v>
      </c>
      <c r="AP27" s="117">
        <f t="shared" si="2"/>
        <v>0</v>
      </c>
      <c r="AQ27" s="130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339</v>
      </c>
      <c r="AL28" s="117" t="s">
        <v>126</v>
      </c>
      <c r="AM28" s="117">
        <v>0.143799992550428</v>
      </c>
      <c r="AN28" s="131">
        <v>3.6200002001418298E-2</v>
      </c>
      <c r="AP28" s="117">
        <f t="shared" si="2"/>
        <v>0</v>
      </c>
      <c r="AQ28" s="130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340</v>
      </c>
      <c r="AL29" s="117" t="s">
        <v>126</v>
      </c>
      <c r="AM29" s="117">
        <v>0.90666666666666695</v>
      </c>
      <c r="AN29" s="117">
        <v>0.28000000000000003</v>
      </c>
      <c r="AP29" s="117">
        <f t="shared" si="2"/>
        <v>0</v>
      </c>
      <c r="AQ29" s="130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341</v>
      </c>
      <c r="AL30" s="117" t="s">
        <v>126</v>
      </c>
      <c r="AM30" s="117">
        <v>0.35</v>
      </c>
      <c r="AN30" s="117">
        <v>0.11</v>
      </c>
      <c r="AP30" s="117">
        <f t="shared" si="2"/>
        <v>0</v>
      </c>
      <c r="AQ30" s="130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342</v>
      </c>
      <c r="AL31" s="117" t="s">
        <v>126</v>
      </c>
      <c r="AM31" s="131">
        <v>3.3333333333333298E-2</v>
      </c>
      <c r="AN31" s="131">
        <v>2.2222222222222199E-2</v>
      </c>
      <c r="AP31" s="117">
        <f t="shared" si="2"/>
        <v>0</v>
      </c>
      <c r="AQ31" s="130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343</v>
      </c>
      <c r="AL32" s="117" t="s">
        <v>126</v>
      </c>
      <c r="AM32" s="131">
        <v>0.06</v>
      </c>
      <c r="AN32" s="117">
        <v>0.04</v>
      </c>
      <c r="AP32" s="117">
        <f t="shared" si="2"/>
        <v>0</v>
      </c>
      <c r="AQ32" s="130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344</v>
      </c>
      <c r="AL33" s="117" t="s">
        <v>126</v>
      </c>
      <c r="AM33" s="117">
        <v>0.37037037037037102</v>
      </c>
      <c r="AN33" s="117">
        <v>0.25185185422609202</v>
      </c>
      <c r="AP33" s="117">
        <f t="shared" si="2"/>
        <v>0</v>
      </c>
      <c r="AQ33" s="130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345</v>
      </c>
      <c r="AL34" s="117" t="s">
        <v>126</v>
      </c>
      <c r="AM34" s="117">
        <v>1.1599999999999999</v>
      </c>
      <c r="AN34" s="117">
        <v>0.77</v>
      </c>
      <c r="AP34" s="117">
        <f t="shared" si="2"/>
        <v>0</v>
      </c>
      <c r="AQ34" s="130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346</v>
      </c>
      <c r="AL35" s="117" t="s">
        <v>126</v>
      </c>
      <c r="AM35" s="131">
        <v>3.3333333333333301E-3</v>
      </c>
      <c r="AN35" s="131">
        <v>6.6666666666666697E-4</v>
      </c>
      <c r="AP35" s="117">
        <f t="shared" si="2"/>
        <v>0</v>
      </c>
      <c r="AQ35" s="130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347</v>
      </c>
      <c r="AL36" s="117" t="s">
        <v>126</v>
      </c>
      <c r="AM36" s="117">
        <v>1.7185185185185201</v>
      </c>
      <c r="AN36" s="117">
        <v>0.444444446818827</v>
      </c>
      <c r="AP36" s="117">
        <f t="shared" si="2"/>
        <v>0</v>
      </c>
      <c r="AQ36" s="130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348</v>
      </c>
      <c r="AL37" s="117" t="s">
        <v>126</v>
      </c>
      <c r="AM37" s="117">
        <v>2.9508750025641599</v>
      </c>
      <c r="AN37" s="117">
        <v>0.762500002452424</v>
      </c>
      <c r="AP37" s="117">
        <f t="shared" si="2"/>
        <v>0</v>
      </c>
      <c r="AQ37" s="130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349</v>
      </c>
      <c r="AL38" s="117" t="s">
        <v>126</v>
      </c>
      <c r="AM38" s="131">
        <v>1.3333333333333299E-2</v>
      </c>
      <c r="AN38" s="131">
        <v>1.97333333333333E-3</v>
      </c>
      <c r="AP38" s="117">
        <f t="shared" si="2"/>
        <v>0</v>
      </c>
      <c r="AQ38" s="130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350</v>
      </c>
      <c r="AL39" s="117" t="s">
        <v>126</v>
      </c>
      <c r="AM39" s="131">
        <v>2.2222222222222199E-2</v>
      </c>
      <c r="AP39" s="117">
        <f t="shared" si="2"/>
        <v>0</v>
      </c>
      <c r="AQ39" s="130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351</v>
      </c>
      <c r="AL40" s="117" t="s">
        <v>126</v>
      </c>
      <c r="AM40" s="131">
        <v>4.9333333333333299E-2</v>
      </c>
      <c r="AP40" s="117">
        <f t="shared" ref="AP40:AP69" si="16">+SUMIF($C$8:$C$115,AK40,$R$8:$R$115)</f>
        <v>0</v>
      </c>
      <c r="AQ40" s="130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352</v>
      </c>
      <c r="AL41" s="117" t="s">
        <v>126</v>
      </c>
      <c r="AM41" s="117">
        <v>1.47007406951257</v>
      </c>
      <c r="AP41" s="117">
        <f t="shared" si="16"/>
        <v>0</v>
      </c>
      <c r="AQ41" s="130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353</v>
      </c>
      <c r="AL42" s="117" t="s">
        <v>126</v>
      </c>
      <c r="AM42" s="117">
        <v>2E-3</v>
      </c>
      <c r="AP42" s="117">
        <f t="shared" si="16"/>
        <v>0</v>
      </c>
      <c r="AQ42" s="130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354</v>
      </c>
      <c r="AL43" s="117" t="s">
        <v>126</v>
      </c>
      <c r="AM43" s="117">
        <v>0.75555555555555698</v>
      </c>
      <c r="AP43" s="117">
        <f t="shared" si="16"/>
        <v>0</v>
      </c>
      <c r="AQ43" s="130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355</v>
      </c>
      <c r="AL44" s="117" t="s">
        <v>126</v>
      </c>
      <c r="AM44" s="117">
        <v>0.169999992605113</v>
      </c>
      <c r="AP44" s="117">
        <f t="shared" si="16"/>
        <v>0</v>
      </c>
      <c r="AQ44" s="130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356</v>
      </c>
      <c r="AL45" s="117" t="s">
        <v>126</v>
      </c>
      <c r="AM45" s="117">
        <v>3.2000000000000002E-3</v>
      </c>
      <c r="AP45" s="117">
        <f t="shared" si="16"/>
        <v>0</v>
      </c>
      <c r="AQ45" s="130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357</v>
      </c>
      <c r="AL46" s="117" t="s">
        <v>126</v>
      </c>
      <c r="AM46" s="131">
        <v>2.2222222222222199E-2</v>
      </c>
      <c r="AN46" s="131">
        <v>3.8666666666666702E-3</v>
      </c>
      <c r="AP46" s="117">
        <f t="shared" si="16"/>
        <v>0</v>
      </c>
      <c r="AQ46" s="130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358</v>
      </c>
      <c r="AL47" s="117" t="s">
        <v>126</v>
      </c>
      <c r="AM47" s="131">
        <v>5.3999999999999999E-2</v>
      </c>
      <c r="AN47" s="131">
        <v>1.6666666666666701E-2</v>
      </c>
      <c r="AP47" s="117">
        <f t="shared" si="16"/>
        <v>0</v>
      </c>
      <c r="AQ47" s="130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359</v>
      </c>
      <c r="AL48" s="117" t="s">
        <v>126</v>
      </c>
      <c r="AM48" s="117">
        <v>1.2148148148148099</v>
      </c>
      <c r="AN48" s="117">
        <v>0.37037037284955898</v>
      </c>
      <c r="AP48" s="117">
        <f t="shared" si="16"/>
        <v>0</v>
      </c>
      <c r="AQ48" s="130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360</v>
      </c>
      <c r="AL49" s="117" t="s">
        <v>126</v>
      </c>
      <c r="AM49" s="117">
        <v>0.08</v>
      </c>
      <c r="AN49" s="117">
        <v>0.02</v>
      </c>
      <c r="AP49" s="117">
        <f t="shared" si="16"/>
        <v>0</v>
      </c>
      <c r="AQ49" s="130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361</v>
      </c>
      <c r="AL50" s="117" t="s">
        <v>126</v>
      </c>
      <c r="AM50" s="117">
        <v>0.103999997483984</v>
      </c>
      <c r="AN50" s="131">
        <v>2.5000002479193099E-2</v>
      </c>
      <c r="AP50" s="117">
        <f t="shared" si="16"/>
        <v>0</v>
      </c>
      <c r="AQ50" s="130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362</v>
      </c>
      <c r="AL51" s="117" t="s">
        <v>126</v>
      </c>
      <c r="AM51" s="117">
        <v>0.97333333333333305</v>
      </c>
      <c r="AN51" s="117">
        <v>0.72</v>
      </c>
      <c r="AP51" s="117">
        <f t="shared" si="16"/>
        <v>0</v>
      </c>
      <c r="AQ51" s="130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363</v>
      </c>
      <c r="AL52" s="117" t="s">
        <v>126</v>
      </c>
      <c r="AM52" s="117">
        <v>1.4899998212231E-2</v>
      </c>
      <c r="AP52" s="117">
        <f t="shared" si="16"/>
        <v>0</v>
      </c>
      <c r="AQ52" s="130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364</v>
      </c>
      <c r="AL53" s="117" t="s">
        <v>126</v>
      </c>
      <c r="AM53" s="131">
        <v>1.1111111111111099E-2</v>
      </c>
      <c r="AP53" s="117">
        <f t="shared" si="16"/>
        <v>0</v>
      </c>
      <c r="AQ53" s="130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365</v>
      </c>
      <c r="AL54" s="117" t="s">
        <v>126</v>
      </c>
      <c r="AM54" s="117">
        <v>2.1999999999999999E-2</v>
      </c>
      <c r="AP54" s="117">
        <f t="shared" si="16"/>
        <v>0</v>
      </c>
      <c r="AQ54" s="130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366</v>
      </c>
      <c r="AL55" s="117" t="s">
        <v>126</v>
      </c>
      <c r="AM55" s="117">
        <v>3.7185185185185201</v>
      </c>
      <c r="AN55" s="131">
        <v>2.1925950716039301E-3</v>
      </c>
      <c r="AP55" s="117">
        <f t="shared" si="16"/>
        <v>0</v>
      </c>
      <c r="AQ55" s="130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572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367</v>
      </c>
      <c r="AL56" s="117" t="s">
        <v>126</v>
      </c>
      <c r="AM56" s="131">
        <v>3.2999927314763299E-3</v>
      </c>
      <c r="AP56" s="117">
        <f t="shared" si="16"/>
        <v>0</v>
      </c>
      <c r="AQ56" s="130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368</v>
      </c>
      <c r="AL57" s="117" t="s">
        <v>126</v>
      </c>
      <c r="AM57" s="117">
        <v>0.44</v>
      </c>
      <c r="AN57" s="131">
        <v>2.66666666666667E-4</v>
      </c>
      <c r="AP57" s="117">
        <f t="shared" si="16"/>
        <v>0</v>
      </c>
      <c r="AQ57" s="130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369</v>
      </c>
      <c r="AL58" s="117" t="s">
        <v>126</v>
      </c>
      <c r="AM58" s="131">
        <v>2.2199992614376201E-2</v>
      </c>
      <c r="AP58" s="117">
        <f t="shared" si="16"/>
        <v>0</v>
      </c>
      <c r="AQ58" s="130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370</v>
      </c>
      <c r="AL59" s="117" t="s">
        <v>126</v>
      </c>
      <c r="AM59" s="117">
        <v>0.45925925925925898</v>
      </c>
      <c r="AP59" s="117">
        <f t="shared" si="16"/>
        <v>0</v>
      </c>
      <c r="AQ59" s="130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371</v>
      </c>
      <c r="AL60" s="117" t="s">
        <v>126</v>
      </c>
      <c r="AM60" s="117">
        <v>0.16</v>
      </c>
      <c r="AP60" s="117">
        <f t="shared" si="16"/>
        <v>0</v>
      </c>
      <c r="AQ60" s="130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372</v>
      </c>
      <c r="AL61" s="117" t="s">
        <v>126</v>
      </c>
      <c r="AM61" s="117">
        <v>0.45333333333333298</v>
      </c>
      <c r="AP61" s="117">
        <f t="shared" si="16"/>
        <v>0</v>
      </c>
      <c r="AQ61" s="130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373</v>
      </c>
      <c r="AL62" s="117" t="s">
        <v>126</v>
      </c>
      <c r="AM62" s="131">
        <v>8.8888888888889002E-5</v>
      </c>
      <c r="AP62" s="117">
        <f t="shared" si="16"/>
        <v>0</v>
      </c>
      <c r="AQ62" s="130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374</v>
      </c>
      <c r="AL63" s="117" t="s">
        <v>126</v>
      </c>
      <c r="AM63" s="117">
        <v>2E-3</v>
      </c>
      <c r="AP63" s="117">
        <f t="shared" si="16"/>
        <v>0</v>
      </c>
      <c r="AQ63" s="130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375</v>
      </c>
      <c r="AL64" s="117" t="s">
        <v>126</v>
      </c>
      <c r="AM64" s="117">
        <v>0.10370370370370401</v>
      </c>
      <c r="AP64" s="117">
        <f t="shared" si="16"/>
        <v>0</v>
      </c>
      <c r="AQ64" s="130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376</v>
      </c>
      <c r="AL65" s="117" t="s">
        <v>126</v>
      </c>
      <c r="AM65" s="131">
        <v>2.8571689482440098E-4</v>
      </c>
      <c r="AP65" s="117">
        <f t="shared" si="16"/>
        <v>0</v>
      </c>
      <c r="AQ65" s="130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377</v>
      </c>
      <c r="AL66" s="117" t="s">
        <v>126</v>
      </c>
      <c r="AM66" s="131">
        <v>2.8666666666666701E-2</v>
      </c>
      <c r="AN66" s="131">
        <v>8.6666666666666697E-3</v>
      </c>
      <c r="AP66" s="117">
        <f t="shared" si="16"/>
        <v>0</v>
      </c>
      <c r="AQ66" s="130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29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378</v>
      </c>
      <c r="AL67" s="117" t="s">
        <v>126</v>
      </c>
      <c r="AM67" s="117">
        <v>3.1555555555555599</v>
      </c>
      <c r="AN67" s="117">
        <v>0.97777778025712903</v>
      </c>
      <c r="AP67" s="117">
        <f t="shared" si="16"/>
        <v>0</v>
      </c>
      <c r="AQ67" s="130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379</v>
      </c>
      <c r="AL68" s="117" t="s">
        <v>126</v>
      </c>
      <c r="AM68" s="117">
        <v>0.54948571733387097</v>
      </c>
      <c r="AN68" s="117">
        <v>0.171542859824733</v>
      </c>
      <c r="AP68" s="117">
        <f t="shared" si="16"/>
        <v>0</v>
      </c>
      <c r="AQ68" s="130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380</v>
      </c>
      <c r="AL69" s="117" t="s">
        <v>126</v>
      </c>
      <c r="AM69" s="117">
        <v>0.24</v>
      </c>
      <c r="AN69" s="131">
        <v>6.6666666666666693E-2</v>
      </c>
      <c r="AP69" s="117">
        <f t="shared" si="16"/>
        <v>0</v>
      </c>
      <c r="AQ69" s="130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572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593</v>
      </c>
      <c r="D90" s="117" t="s">
        <v>64</v>
      </c>
      <c r="E90" s="117" t="s">
        <v>592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6" customFormat="1">
      <c r="C100" s="146" t="str">
        <f>+Mod_Inp_sheet_IND!C99</f>
        <v>WOOD-Refin-ELC-Refinery15</v>
      </c>
      <c r="D100" s="146" t="str">
        <f>+Mod_Inp_sheet_IND!D99</f>
        <v>INDELC</v>
      </c>
      <c r="E100" s="146" t="str">
        <f>+Mod_Inp_sheet_IND!E99</f>
        <v>WOOD-Refin</v>
      </c>
      <c r="I100" s="147">
        <f>+ROUNDUP(Q100/P100/U100,3)</f>
        <v>2.3E-2</v>
      </c>
      <c r="J100" s="146">
        <f t="shared" si="24"/>
        <v>1.2E-2</v>
      </c>
      <c r="K100" s="146">
        <f t="shared" si="25"/>
        <v>6</v>
      </c>
      <c r="L100" s="146">
        <f>+Mod_Inp_sheet_IND!K99</f>
        <v>1</v>
      </c>
      <c r="M100" s="146">
        <f>+Mod_Inp_sheet_IND!L99</f>
        <v>10</v>
      </c>
      <c r="N100" s="146">
        <f>+Mod_Inp_sheet_IND!M99</f>
        <v>0</v>
      </c>
      <c r="P100" s="146">
        <v>31.536000000000001</v>
      </c>
      <c r="Q100" s="147">
        <f>+ROUND(R100,2)+0.35*L100</f>
        <v>0.72</v>
      </c>
      <c r="R100" s="146">
        <f>+Mod_Inp_sheet_IND!P99</f>
        <v>0.36969901285173917</v>
      </c>
      <c r="S100" s="146">
        <f>+Mod_Inp_sheet_IND!Q99</f>
        <v>0.11760098714826084</v>
      </c>
      <c r="T100" s="146">
        <v>5</v>
      </c>
      <c r="U100" s="146">
        <f>+Mod_Inp_sheet_IND!R99</f>
        <v>1</v>
      </c>
      <c r="V100" s="146">
        <f t="shared" si="27"/>
        <v>0.7</v>
      </c>
      <c r="W100" s="148">
        <f>+IF(SUMIF($E$8:$E$115,E100,$R$8:$R$115)=0,0.05,ROUNDUP(R100/SUMIF($E$8:$E$115,E100,$R$8:$R$115),3))</f>
        <v>1</v>
      </c>
      <c r="X100" s="148">
        <f t="shared" si="31"/>
        <v>1</v>
      </c>
      <c r="Y100" s="146">
        <v>5</v>
      </c>
      <c r="Z100" s="146">
        <v>0</v>
      </c>
      <c r="AA100" s="146">
        <v>5</v>
      </c>
      <c r="AD100" s="146">
        <f t="shared" si="21"/>
        <v>0.3556289871482608</v>
      </c>
      <c r="AE100" s="146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6" customFormat="1">
      <c r="C109" s="146" t="str">
        <f>+Mod_Inp_sheet_IND!C108</f>
        <v>PLPPPR-Refin-ELC-REF15</v>
      </c>
      <c r="D109" s="146" t="str">
        <f>+Mod_Inp_sheet_IND!D108</f>
        <v>INDELC</v>
      </c>
      <c r="E109" s="146" t="str">
        <f>+Mod_Inp_sheet_IND!E108</f>
        <v>PLPPPR-Refin</v>
      </c>
      <c r="I109" s="146">
        <f>+ROUNDUP(R109/P109/U109,3)</f>
        <v>7.2999999999999995E-2</v>
      </c>
      <c r="J109" s="146">
        <f t="shared" si="24"/>
        <v>7.2999999999999995E-2</v>
      </c>
      <c r="K109" s="146">
        <f t="shared" si="25"/>
        <v>6</v>
      </c>
      <c r="L109" s="146">
        <f>+Mod_Inp_sheet_IND!K108</f>
        <v>1</v>
      </c>
      <c r="M109" s="146">
        <f>+Mod_Inp_sheet_IND!L108</f>
        <v>10</v>
      </c>
      <c r="N109" s="146">
        <f>+Mod_Inp_sheet_IND!M108</f>
        <v>0</v>
      </c>
      <c r="P109" s="146">
        <v>31.536000000000001</v>
      </c>
      <c r="Q109" s="146">
        <f t="shared" si="26"/>
        <v>2.27</v>
      </c>
      <c r="R109" s="146">
        <f>+Mod_Inp_sheet_IND!P108</f>
        <v>2.2726999999999999</v>
      </c>
      <c r="S109" s="146">
        <f>+Mod_Inp_sheet_IND!Q108</f>
        <v>3.3E-3</v>
      </c>
      <c r="T109" s="146">
        <v>5</v>
      </c>
      <c r="U109" s="146">
        <f>+Mod_Inp_sheet_IND!R108</f>
        <v>1</v>
      </c>
      <c r="V109" s="146">
        <f t="shared" si="27"/>
        <v>0.7</v>
      </c>
      <c r="W109" s="148"/>
      <c r="X109" s="148">
        <f t="shared" si="31"/>
        <v>1</v>
      </c>
      <c r="Y109" s="146">
        <v>5</v>
      </c>
      <c r="Z109" s="146">
        <v>0</v>
      </c>
      <c r="AA109" s="146">
        <v>5</v>
      </c>
      <c r="AD109" s="146">
        <f t="shared" si="32"/>
        <v>2.9428000000000232E-2</v>
      </c>
      <c r="AE109" s="146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U5" sqref="U5"/>
    </sheetView>
  </sheetViews>
  <sheetFormatPr defaultColWidth="9.1328125" defaultRowHeight="15.4"/>
  <cols>
    <col min="1" max="2" width="9.1328125" style="117"/>
    <col min="3" max="3" width="24" style="117" bestFit="1" customWidth="1"/>
    <col min="4" max="4" width="10.265625" style="117" customWidth="1"/>
    <col min="5" max="5" width="10.3984375" style="117" customWidth="1"/>
    <col min="6" max="6" width="10.73046875" style="117" customWidth="1"/>
    <col min="7" max="16384" width="9.1328125" style="117"/>
  </cols>
  <sheetData>
    <row r="4" spans="3:24">
      <c r="C4" s="122"/>
      <c r="D4" s="122"/>
      <c r="E4" s="139" t="s">
        <v>465</v>
      </c>
      <c r="F4" s="132"/>
      <c r="G4" s="132"/>
      <c r="H4" s="122"/>
      <c r="I4" s="122"/>
      <c r="J4" s="122"/>
      <c r="K4" s="122"/>
      <c r="L4" s="122"/>
      <c r="M4" s="122"/>
      <c r="N4" s="122"/>
      <c r="O4" s="122"/>
    </row>
    <row r="5" spans="3:24" ht="39.4">
      <c r="C5" s="133" t="s">
        <v>1</v>
      </c>
      <c r="D5" s="133" t="s">
        <v>5</v>
      </c>
      <c r="E5" s="133" t="s">
        <v>6</v>
      </c>
      <c r="F5" s="16" t="s">
        <v>178</v>
      </c>
      <c r="G5" s="16" t="s">
        <v>218</v>
      </c>
      <c r="H5" s="16" t="s">
        <v>179</v>
      </c>
      <c r="I5" s="16" t="s">
        <v>382</v>
      </c>
      <c r="J5" s="16" t="s">
        <v>383</v>
      </c>
      <c r="K5" s="16" t="s">
        <v>49</v>
      </c>
      <c r="L5" s="16" t="s">
        <v>47</v>
      </c>
      <c r="M5" s="16" t="s">
        <v>279</v>
      </c>
      <c r="N5" s="16" t="s">
        <v>205</v>
      </c>
      <c r="O5" s="16" t="s">
        <v>280</v>
      </c>
      <c r="P5" s="16" t="s">
        <v>281</v>
      </c>
      <c r="Q5" s="16" t="s">
        <v>384</v>
      </c>
      <c r="R5" s="134" t="s">
        <v>282</v>
      </c>
      <c r="S5" s="134" t="s">
        <v>385</v>
      </c>
      <c r="T5" s="134" t="s">
        <v>386</v>
      </c>
      <c r="U5" s="134" t="s">
        <v>387</v>
      </c>
    </row>
    <row r="6" spans="3:24" ht="46.5">
      <c r="C6" s="135" t="s">
        <v>35</v>
      </c>
      <c r="D6" s="135" t="s">
        <v>30</v>
      </c>
      <c r="E6" s="135" t="s">
        <v>31</v>
      </c>
      <c r="F6" s="135" t="s">
        <v>60</v>
      </c>
      <c r="G6" s="135" t="s">
        <v>60</v>
      </c>
      <c r="H6" s="135" t="s">
        <v>60</v>
      </c>
      <c r="I6" s="135" t="s">
        <v>32</v>
      </c>
      <c r="J6" s="135" t="s">
        <v>32</v>
      </c>
      <c r="K6" s="135" t="s">
        <v>50</v>
      </c>
      <c r="L6" s="135" t="s">
        <v>62</v>
      </c>
      <c r="M6" s="135" t="s">
        <v>283</v>
      </c>
      <c r="N6" s="135" t="s">
        <v>284</v>
      </c>
      <c r="O6" s="135" t="s">
        <v>285</v>
      </c>
      <c r="P6" s="135" t="s">
        <v>286</v>
      </c>
      <c r="Q6" s="135" t="s">
        <v>286</v>
      </c>
      <c r="R6" s="136" t="s">
        <v>287</v>
      </c>
      <c r="S6" s="136" t="s">
        <v>288</v>
      </c>
      <c r="T6" s="136" t="s">
        <v>288</v>
      </c>
      <c r="U6" s="136" t="s">
        <v>288</v>
      </c>
    </row>
    <row r="7" spans="3:24" ht="34.9">
      <c r="C7" s="135" t="s">
        <v>51</v>
      </c>
      <c r="D7" s="135"/>
      <c r="E7" s="135"/>
      <c r="F7" s="135"/>
      <c r="G7" s="135"/>
      <c r="H7" s="135"/>
      <c r="I7" s="135" t="s">
        <v>289</v>
      </c>
      <c r="J7" s="135" t="s">
        <v>289</v>
      </c>
      <c r="K7" s="135" t="s">
        <v>290</v>
      </c>
      <c r="L7" s="135" t="s">
        <v>52</v>
      </c>
      <c r="M7" s="135" t="s">
        <v>291</v>
      </c>
      <c r="N7" s="135" t="s">
        <v>207</v>
      </c>
      <c r="O7" s="135"/>
      <c r="P7" s="135" t="s">
        <v>292</v>
      </c>
      <c r="Q7" s="135" t="s">
        <v>292</v>
      </c>
      <c r="R7" s="136" t="s">
        <v>290</v>
      </c>
      <c r="S7" s="136" t="s">
        <v>290</v>
      </c>
      <c r="T7" s="136" t="s">
        <v>290</v>
      </c>
      <c r="U7" s="136" t="s">
        <v>293</v>
      </c>
      <c r="W7" s="136" t="s">
        <v>294</v>
      </c>
      <c r="X7" s="136" t="s">
        <v>294</v>
      </c>
    </row>
    <row r="8" spans="3:24">
      <c r="C8" s="117" t="s">
        <v>466</v>
      </c>
      <c r="D8" s="117" t="s">
        <v>126</v>
      </c>
      <c r="E8" s="117" t="s">
        <v>220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7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522</v>
      </c>
      <c r="D9" s="117" t="s">
        <v>113</v>
      </c>
      <c r="E9" s="117" t="s">
        <v>300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7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523</v>
      </c>
      <c r="D10" s="117" t="s">
        <v>64</v>
      </c>
      <c r="E10" s="117" t="s">
        <v>300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7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524</v>
      </c>
      <c r="D11" s="117" t="s">
        <v>126</v>
      </c>
      <c r="E11" s="117" t="s">
        <v>301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7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525</v>
      </c>
      <c r="D12" s="117" t="s">
        <v>113</v>
      </c>
      <c r="E12" s="117" t="s">
        <v>301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7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526</v>
      </c>
      <c r="D13" s="117" t="s">
        <v>63</v>
      </c>
      <c r="E13" s="117" t="s">
        <v>390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7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527</v>
      </c>
      <c r="D14" s="117" t="s">
        <v>64</v>
      </c>
      <c r="E14" s="117" t="s">
        <v>390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7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528</v>
      </c>
      <c r="D15" s="117" t="s">
        <v>63</v>
      </c>
      <c r="E15" s="117" t="s">
        <v>392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7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529</v>
      </c>
      <c r="D16" s="117" t="s">
        <v>64</v>
      </c>
      <c r="E16" s="117" t="s">
        <v>392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7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530</v>
      </c>
      <c r="D17" s="117" t="s">
        <v>63</v>
      </c>
      <c r="E17" s="117" t="s">
        <v>394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7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531</v>
      </c>
      <c r="D18" s="117" t="s">
        <v>64</v>
      </c>
      <c r="E18" s="117" t="s">
        <v>394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7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532</v>
      </c>
      <c r="D19" s="117" t="s">
        <v>63</v>
      </c>
      <c r="E19" s="117" t="s">
        <v>396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7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533</v>
      </c>
      <c r="D20" s="117" t="s">
        <v>64</v>
      </c>
      <c r="E20" s="117" t="s">
        <v>396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7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534</v>
      </c>
      <c r="D21" s="117" t="s">
        <v>63</v>
      </c>
      <c r="E21" s="117" t="s">
        <v>398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7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535</v>
      </c>
      <c r="D22" s="117" t="s">
        <v>64</v>
      </c>
      <c r="E22" s="117" t="s">
        <v>398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7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467</v>
      </c>
      <c r="D23" s="117" t="s">
        <v>126</v>
      </c>
      <c r="E23" s="117" t="s">
        <v>400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7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468</v>
      </c>
      <c r="D24" s="117" t="s">
        <v>126</v>
      </c>
      <c r="E24" s="117" t="s">
        <v>298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7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469</v>
      </c>
      <c r="D25" s="117" t="s">
        <v>126</v>
      </c>
      <c r="E25" s="117" t="s">
        <v>299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7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536</v>
      </c>
      <c r="D26" s="117" t="s">
        <v>113</v>
      </c>
      <c r="E26" s="117" t="s">
        <v>402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7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470</v>
      </c>
      <c r="D27" s="117" t="s">
        <v>65</v>
      </c>
      <c r="E27" s="117" t="s">
        <v>402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7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537</v>
      </c>
      <c r="D28" s="117" t="s">
        <v>114</v>
      </c>
      <c r="E28" s="117" t="s">
        <v>402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7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538</v>
      </c>
      <c r="D29" s="117" t="s">
        <v>126</v>
      </c>
      <c r="E29" s="117" t="s">
        <v>297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7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471</v>
      </c>
      <c r="D30" s="117" t="s">
        <v>126</v>
      </c>
      <c r="E30" s="117" t="s">
        <v>388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7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539</v>
      </c>
      <c r="D31" s="117" t="s">
        <v>63</v>
      </c>
      <c r="E31" s="117" t="s">
        <v>406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7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540</v>
      </c>
      <c r="D32" s="117" t="s">
        <v>64</v>
      </c>
      <c r="E32" s="117" t="s">
        <v>406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7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472</v>
      </c>
      <c r="D33" s="117" t="s">
        <v>63</v>
      </c>
      <c r="E33" s="117" t="s">
        <v>404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7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473</v>
      </c>
      <c r="D34" s="117" t="s">
        <v>126</v>
      </c>
      <c r="E34" s="117" t="s">
        <v>404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7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474</v>
      </c>
      <c r="D35" s="117" t="s">
        <v>64</v>
      </c>
      <c r="E35" s="117" t="s">
        <v>404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7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475</v>
      </c>
      <c r="D36" s="117" t="s">
        <v>126</v>
      </c>
      <c r="E36" s="117" t="s">
        <v>231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7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541</v>
      </c>
      <c r="D37" s="117" t="s">
        <v>126</v>
      </c>
      <c r="E37" s="117" t="s">
        <v>227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7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476</v>
      </c>
      <c r="D38" s="117" t="s">
        <v>126</v>
      </c>
      <c r="E38" s="117" t="s">
        <v>233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7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477</v>
      </c>
      <c r="D39" s="117" t="s">
        <v>126</v>
      </c>
      <c r="E39" s="117" t="s">
        <v>229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7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478</v>
      </c>
      <c r="D40" s="117" t="s">
        <v>40</v>
      </c>
      <c r="E40" s="117" t="s">
        <v>408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7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479</v>
      </c>
      <c r="D41" s="117" t="s">
        <v>126</v>
      </c>
      <c r="E41" s="117" t="s">
        <v>235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7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480</v>
      </c>
      <c r="D42" s="117" t="s">
        <v>64</v>
      </c>
      <c r="E42" s="117" t="s">
        <v>235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7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542</v>
      </c>
      <c r="D43" s="117" t="s">
        <v>126</v>
      </c>
      <c r="E43" s="117" t="s">
        <v>410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7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543</v>
      </c>
      <c r="D44" s="117" t="s">
        <v>63</v>
      </c>
      <c r="E44" s="117" t="s">
        <v>412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7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544</v>
      </c>
      <c r="D45" s="117" t="s">
        <v>64</v>
      </c>
      <c r="E45" s="117" t="s">
        <v>412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7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545</v>
      </c>
      <c r="D46" s="117" t="s">
        <v>67</v>
      </c>
      <c r="E46" s="117" t="s">
        <v>412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7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481</v>
      </c>
      <c r="D47" s="117" t="s">
        <v>126</v>
      </c>
      <c r="E47" s="117" t="s">
        <v>414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7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482</v>
      </c>
      <c r="D48" s="117" t="s">
        <v>126</v>
      </c>
      <c r="E48" s="117" t="s">
        <v>239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7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546</v>
      </c>
      <c r="D49" s="117" t="s">
        <v>126</v>
      </c>
      <c r="E49" s="117" t="s">
        <v>237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7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483</v>
      </c>
      <c r="D50" s="117" t="s">
        <v>126</v>
      </c>
      <c r="E50" s="117" t="s">
        <v>243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7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484</v>
      </c>
      <c r="D51" s="117" t="s">
        <v>115</v>
      </c>
      <c r="E51" s="117" t="s">
        <v>243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7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485</v>
      </c>
      <c r="D52" s="117" t="s">
        <v>64</v>
      </c>
      <c r="E52" s="117" t="s">
        <v>243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7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547</v>
      </c>
      <c r="D53" s="117" t="s">
        <v>126</v>
      </c>
      <c r="E53" s="117" t="s">
        <v>241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7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486</v>
      </c>
      <c r="D54" s="117" t="s">
        <v>126</v>
      </c>
      <c r="E54" s="117" t="s">
        <v>416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7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487</v>
      </c>
      <c r="D55" s="117" t="s">
        <v>64</v>
      </c>
      <c r="E55" s="117" t="s">
        <v>418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7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488</v>
      </c>
      <c r="D56" s="117" t="s">
        <v>572</v>
      </c>
      <c r="E56" s="117" t="s">
        <v>245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7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489</v>
      </c>
      <c r="D57" s="117" t="s">
        <v>64</v>
      </c>
      <c r="E57" s="117" t="s">
        <v>420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7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490</v>
      </c>
      <c r="D58" s="117" t="s">
        <v>63</v>
      </c>
      <c r="E58" s="117" t="s">
        <v>249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7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491</v>
      </c>
      <c r="D59" s="117" t="s">
        <v>126</v>
      </c>
      <c r="E59" s="117" t="s">
        <v>249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7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492</v>
      </c>
      <c r="D60" s="117" t="s">
        <v>64</v>
      </c>
      <c r="E60" s="117" t="s">
        <v>249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7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493</v>
      </c>
      <c r="D61" s="117" t="s">
        <v>67</v>
      </c>
      <c r="E61" s="117" t="s">
        <v>249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7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548</v>
      </c>
      <c r="D62" s="117" t="s">
        <v>126</v>
      </c>
      <c r="E62" s="117" t="s">
        <v>247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7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549</v>
      </c>
      <c r="D63" s="117" t="s">
        <v>64</v>
      </c>
      <c r="E63" s="117" t="s">
        <v>422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7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550</v>
      </c>
      <c r="D64" s="117" t="s">
        <v>113</v>
      </c>
      <c r="E64" s="117" t="s">
        <v>251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7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551</v>
      </c>
      <c r="D65" s="117" t="s">
        <v>126</v>
      </c>
      <c r="E65" s="117" t="s">
        <v>253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7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552</v>
      </c>
      <c r="D66" s="117" t="s">
        <v>113</v>
      </c>
      <c r="E66" s="117" t="s">
        <v>253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7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553</v>
      </c>
      <c r="D67" s="117" t="s">
        <v>115</v>
      </c>
      <c r="E67" s="117" t="s">
        <v>424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7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554</v>
      </c>
      <c r="D68" s="117" t="s">
        <v>64</v>
      </c>
      <c r="E68" s="117" t="s">
        <v>424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7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494</v>
      </c>
      <c r="D69" s="117" t="s">
        <v>126</v>
      </c>
      <c r="E69" s="117" t="s">
        <v>426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7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495</v>
      </c>
      <c r="D70" s="117" t="s">
        <v>113</v>
      </c>
      <c r="E70" s="117" t="s">
        <v>428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7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496</v>
      </c>
      <c r="D71" s="117" t="s">
        <v>114</v>
      </c>
      <c r="E71" s="117" t="s">
        <v>430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7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497</v>
      </c>
      <c r="D72" s="117" t="s">
        <v>63</v>
      </c>
      <c r="E72" s="117" t="s">
        <v>432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7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498</v>
      </c>
      <c r="D73" s="117" t="s">
        <v>64</v>
      </c>
      <c r="E73" s="117" t="s">
        <v>434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7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499</v>
      </c>
      <c r="D74" s="117" t="s">
        <v>112</v>
      </c>
      <c r="E74" s="117" t="s">
        <v>436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7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500</v>
      </c>
      <c r="D75" s="117" t="s">
        <v>66</v>
      </c>
      <c r="E75" s="117" t="s">
        <v>438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7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501</v>
      </c>
      <c r="D76" s="117" t="s">
        <v>115</v>
      </c>
      <c r="E76" s="117" t="s">
        <v>440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7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555</v>
      </c>
      <c r="D77" s="117" t="s">
        <v>115</v>
      </c>
      <c r="E77" s="117" t="s">
        <v>442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7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556</v>
      </c>
      <c r="D78" s="117" t="s">
        <v>64</v>
      </c>
      <c r="E78" s="117" t="s">
        <v>442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7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557</v>
      </c>
      <c r="D79" s="117" t="s">
        <v>126</v>
      </c>
      <c r="E79" s="117" t="s">
        <v>255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7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502</v>
      </c>
      <c r="D80" s="117" t="s">
        <v>64</v>
      </c>
      <c r="E80" s="117" t="s">
        <v>255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7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573</v>
      </c>
      <c r="D81" s="117" t="s">
        <v>64</v>
      </c>
      <c r="E81" s="117" t="s">
        <v>574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7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503</v>
      </c>
      <c r="D82" s="117" t="s">
        <v>64</v>
      </c>
      <c r="E82" s="117" t="s">
        <v>257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7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504</v>
      </c>
      <c r="D83" s="117" t="s">
        <v>126</v>
      </c>
      <c r="E83" s="117" t="s">
        <v>257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7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505</v>
      </c>
      <c r="D84" s="117" t="s">
        <v>115</v>
      </c>
      <c r="E84" s="117" t="s">
        <v>445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7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506</v>
      </c>
      <c r="D85" s="117" t="s">
        <v>64</v>
      </c>
      <c r="E85" s="117" t="s">
        <v>445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7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507</v>
      </c>
      <c r="D86" s="117" t="s">
        <v>64</v>
      </c>
      <c r="E86" s="117" t="s">
        <v>261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7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558</v>
      </c>
      <c r="D87" s="117" t="s">
        <v>126</v>
      </c>
      <c r="E87" s="117" t="s">
        <v>259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7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589</v>
      </c>
    </row>
    <row r="88" spans="3:27">
      <c r="C88" s="117" t="s">
        <v>559</v>
      </c>
      <c r="D88" s="117" t="s">
        <v>64</v>
      </c>
      <c r="E88" s="117" t="s">
        <v>447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7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508</v>
      </c>
      <c r="D89" s="117" t="s">
        <v>572</v>
      </c>
      <c r="E89" s="117" t="s">
        <v>263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7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560</v>
      </c>
      <c r="D90" s="117" t="s">
        <v>63</v>
      </c>
      <c r="E90" s="117" t="s">
        <v>449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7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561</v>
      </c>
      <c r="D91" s="117" t="s">
        <v>113</v>
      </c>
      <c r="E91" s="117" t="s">
        <v>449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7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562</v>
      </c>
      <c r="D92" s="117" t="s">
        <v>126</v>
      </c>
      <c r="E92" s="117" t="s">
        <v>449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7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563</v>
      </c>
      <c r="D93" s="117" t="s">
        <v>115</v>
      </c>
      <c r="E93" s="117" t="s">
        <v>449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7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509</v>
      </c>
      <c r="D94" s="117" t="s">
        <v>65</v>
      </c>
      <c r="E94" s="117" t="s">
        <v>449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7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564</v>
      </c>
      <c r="D95" s="117" t="s">
        <v>64</v>
      </c>
      <c r="E95" s="117" t="s">
        <v>449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7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565</v>
      </c>
      <c r="D96" s="117" t="s">
        <v>67</v>
      </c>
      <c r="E96" s="117" t="s">
        <v>449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7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510</v>
      </c>
      <c r="D97" s="117" t="s">
        <v>126</v>
      </c>
      <c r="E97" s="117" t="s">
        <v>451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7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566</v>
      </c>
      <c r="D98" s="117" t="s">
        <v>126</v>
      </c>
      <c r="E98" s="117" t="s">
        <v>265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7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0" customFormat="1">
      <c r="C99" s="140" t="s">
        <v>511</v>
      </c>
      <c r="D99" s="140" t="s">
        <v>126</v>
      </c>
      <c r="E99" s="140" t="s">
        <v>453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42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1">
        <f t="shared" si="7"/>
        <v>1</v>
      </c>
      <c r="T99" s="141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17" t="s">
        <v>512</v>
      </c>
      <c r="D100" s="117" t="s">
        <v>126</v>
      </c>
      <c r="E100" s="117" t="s">
        <v>269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7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513</v>
      </c>
      <c r="D101" s="117" t="s">
        <v>64</v>
      </c>
      <c r="E101" s="117" t="s">
        <v>267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7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514</v>
      </c>
      <c r="D102" s="117" t="s">
        <v>126</v>
      </c>
      <c r="E102" s="117" t="s">
        <v>455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7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567</v>
      </c>
      <c r="D103" s="117" t="s">
        <v>63</v>
      </c>
      <c r="E103" s="117" t="s">
        <v>457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7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568</v>
      </c>
      <c r="D104" s="117" t="s">
        <v>115</v>
      </c>
      <c r="E104" s="117" t="s">
        <v>457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7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515</v>
      </c>
      <c r="D105" s="117" t="s">
        <v>65</v>
      </c>
      <c r="E105" s="117" t="s">
        <v>457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7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569</v>
      </c>
      <c r="D106" s="117" t="s">
        <v>64</v>
      </c>
      <c r="E106" s="117" t="s">
        <v>457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7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570</v>
      </c>
      <c r="D107" s="117" t="s">
        <v>67</v>
      </c>
      <c r="E107" s="117" t="s">
        <v>457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7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0" customFormat="1">
      <c r="C108" s="140" t="s">
        <v>516</v>
      </c>
      <c r="D108" s="140" t="s">
        <v>126</v>
      </c>
      <c r="E108" s="140" t="s">
        <v>461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42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1">
        <f t="shared" si="7"/>
        <v>1</v>
      </c>
      <c r="T108" s="141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17" t="s">
        <v>517</v>
      </c>
      <c r="D109" s="117" t="s">
        <v>64</v>
      </c>
      <c r="E109" s="117" t="s">
        <v>275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7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518</v>
      </c>
      <c r="D110" s="117" t="s">
        <v>126</v>
      </c>
      <c r="E110" s="117" t="s">
        <v>277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7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571</v>
      </c>
      <c r="D111" s="117" t="s">
        <v>126</v>
      </c>
      <c r="E111" s="117" t="s">
        <v>271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7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519</v>
      </c>
      <c r="D112" s="117" t="s">
        <v>126</v>
      </c>
      <c r="E112" s="117" t="s">
        <v>459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7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520</v>
      </c>
      <c r="D113" s="117" t="s">
        <v>64</v>
      </c>
      <c r="E113" s="117" t="s">
        <v>273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7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521</v>
      </c>
      <c r="D114" s="117" t="s">
        <v>126</v>
      </c>
      <c r="E114" s="117" t="s">
        <v>463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7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7"/>
      <c r="S115" s="125"/>
      <c r="T115" s="125"/>
    </row>
    <row r="116" spans="3:24">
      <c r="M116" s="137"/>
      <c r="S116" s="125"/>
      <c r="T116" s="125"/>
    </row>
    <row r="117" spans="3:24">
      <c r="M117" s="137"/>
      <c r="S117" s="125"/>
      <c r="T117" s="125"/>
    </row>
    <row r="118" spans="3:24">
      <c r="M118" s="137"/>
      <c r="S118" s="125"/>
      <c r="T118" s="125"/>
    </row>
    <row r="119" spans="3:24">
      <c r="M119" s="137"/>
      <c r="S119" s="125"/>
      <c r="T119" s="125"/>
    </row>
    <row r="120" spans="3:24">
      <c r="M120" s="137"/>
      <c r="S120" s="125"/>
      <c r="T120" s="125"/>
    </row>
    <row r="121" spans="3:24">
      <c r="M121" s="137"/>
      <c r="S121" s="125"/>
      <c r="T121" s="125"/>
    </row>
    <row r="122" spans="3:24">
      <c r="M122" s="137"/>
      <c r="S122" s="125"/>
      <c r="T122" s="125"/>
    </row>
    <row r="123" spans="3:24">
      <c r="M123" s="137"/>
      <c r="S123" s="125"/>
      <c r="T123" s="125"/>
    </row>
    <row r="124" spans="3:24">
      <c r="M124" s="137"/>
      <c r="S124" s="125"/>
      <c r="T124" s="125"/>
    </row>
    <row r="125" spans="3:24">
      <c r="M125" s="137"/>
      <c r="S125" s="125"/>
      <c r="T125" s="125"/>
    </row>
    <row r="126" spans="3:24">
      <c r="M126" s="137"/>
      <c r="S126" s="125"/>
      <c r="T126" s="125"/>
    </row>
    <row r="127" spans="3:24">
      <c r="M127" s="137"/>
      <c r="S127" s="125"/>
      <c r="T127" s="125"/>
    </row>
    <row r="128" spans="3:24">
      <c r="M128" s="137"/>
      <c r="S128" s="125"/>
      <c r="T128" s="125"/>
    </row>
    <row r="129" spans="13:20">
      <c r="M129" s="137"/>
      <c r="S129" s="125"/>
      <c r="T129" s="125"/>
    </row>
    <row r="130" spans="13:20">
      <c r="M130" s="137"/>
      <c r="S130" s="125"/>
      <c r="T130" s="125"/>
    </row>
    <row r="131" spans="13:20">
      <c r="M131" s="137"/>
      <c r="S131" s="125"/>
      <c r="T131" s="125"/>
    </row>
    <row r="132" spans="13:20">
      <c r="M132" s="137"/>
      <c r="S132" s="125"/>
      <c r="T132" s="125"/>
    </row>
    <row r="133" spans="13:20">
      <c r="M133" s="137"/>
      <c r="S133" s="125"/>
      <c r="T133" s="125"/>
    </row>
    <row r="134" spans="13:20">
      <c r="M134" s="137"/>
      <c r="S134" s="125"/>
      <c r="T134" s="125"/>
    </row>
    <row r="135" spans="13:20">
      <c r="M135" s="137"/>
      <c r="S135" s="125"/>
      <c r="T135" s="125"/>
    </row>
    <row r="136" spans="13:20">
      <c r="M136" s="137"/>
      <c r="S136" s="125"/>
      <c r="T136" s="125"/>
    </row>
    <row r="137" spans="13:20">
      <c r="M137" s="137"/>
      <c r="S137" s="125"/>
      <c r="T137" s="125"/>
    </row>
    <row r="138" spans="13:20">
      <c r="M138" s="137"/>
      <c r="S138" s="125"/>
      <c r="T138" s="125"/>
    </row>
    <row r="139" spans="13:20">
      <c r="M139" s="137"/>
      <c r="S139" s="125"/>
      <c r="T139" s="125"/>
    </row>
    <row r="140" spans="13:20">
      <c r="M140" s="137"/>
      <c r="S140" s="125"/>
      <c r="T140" s="125"/>
    </row>
    <row r="141" spans="13:20">
      <c r="M141" s="137"/>
      <c r="S141" s="125"/>
      <c r="T141" s="125"/>
    </row>
    <row r="142" spans="13:20">
      <c r="M142" s="137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5"/>
  <sheetViews>
    <sheetView workbookViewId="0">
      <selection activeCell="H23" sqref="H23"/>
    </sheetView>
  </sheetViews>
  <sheetFormatPr defaultRowHeight="12.75"/>
  <cols>
    <col min="3" max="3" width="22.3984375" customWidth="1"/>
    <col min="4" max="4" width="16" customWidth="1"/>
    <col min="5" max="5" width="16.1328125" customWidth="1"/>
    <col min="6" max="6" width="11.73046875" customWidth="1"/>
  </cols>
  <sheetData>
    <row r="4" spans="3:6" ht="13.15">
      <c r="C4" s="4" t="s">
        <v>75</v>
      </c>
      <c r="D4" s="4"/>
    </row>
    <row r="5" spans="3:6" ht="13.15">
      <c r="C5" s="9" t="s">
        <v>0</v>
      </c>
      <c r="D5" s="9" t="s">
        <v>578</v>
      </c>
      <c r="E5" s="9" t="s">
        <v>579</v>
      </c>
      <c r="F5" s="9" t="s">
        <v>381</v>
      </c>
    </row>
    <row r="6" spans="3:6" ht="13.15">
      <c r="C6" s="8" t="str">
        <f>+IND_PRC_COM!E8</f>
        <v>ALU-PH-FURN</v>
      </c>
      <c r="D6" s="127">
        <f>+ROUNDDOWN(SUMIF(IND!$E$8:$E$115,Demand!C6,IND!$Q$8:$Q$115),2)</f>
        <v>0</v>
      </c>
      <c r="E6">
        <f t="shared" ref="E6:E37" si="0">+IF(D6&lt;F6,D6,F6)</f>
        <v>0</v>
      </c>
      <c r="F6" s="127">
        <f>+ROUNDDOWN(SUMIF(IND!$E$8:$E$115,Demand!C6,IND!$R$8:$R$115),2)</f>
        <v>0</v>
      </c>
    </row>
    <row r="7" spans="3:6" ht="13.15">
      <c r="C7" s="8" t="str">
        <f>+IND_PRC_COM!E9</f>
        <v>CNST-MoTP-Mob</v>
      </c>
      <c r="D7" s="127">
        <f>+ROUNDDOWN(SUMIF(IND!$E$8:$E$115,Demand!C7,IND!$Q$8:$Q$115),2)</f>
        <v>0.86</v>
      </c>
      <c r="E7">
        <f t="shared" si="0"/>
        <v>0.86</v>
      </c>
      <c r="F7" s="127">
        <f>+ROUNDDOWN(SUMIF(IND!$E$8:$E$115,Demand!C7,IND!$R$8:$R$115),2)</f>
        <v>0.86</v>
      </c>
    </row>
    <row r="8" spans="3:6" ht="13.15">
      <c r="C8" s="8" t="str">
        <f>+IND_PRC_COM!E10</f>
        <v>CNST-MoTP-Stat</v>
      </c>
      <c r="D8" s="127">
        <f>+ROUNDDOWN(SUMIF(IND!$E$8:$E$115,Demand!C8,IND!$Q$8:$Q$115),2)</f>
        <v>0.53</v>
      </c>
      <c r="E8">
        <f t="shared" si="0"/>
        <v>0.52</v>
      </c>
      <c r="F8" s="127">
        <f>+ROUNDDOWN(SUMIF(IND!$E$8:$E$115,Demand!C8,IND!$R$8:$R$115),2)</f>
        <v>0.52</v>
      </c>
    </row>
    <row r="9" spans="3:6" ht="13.15">
      <c r="C9" s="8" t="str">
        <f>+IND_PRC_COM!E11</f>
        <v>DARY-AIR</v>
      </c>
      <c r="D9" s="127">
        <f>+ROUNDDOWN(SUMIF(IND!$E$8:$E$115,Demand!C9,IND!$Q$8:$Q$115),2)</f>
        <v>0.16</v>
      </c>
      <c r="E9">
        <f t="shared" si="0"/>
        <v>0.15</v>
      </c>
      <c r="F9" s="127">
        <f>+ROUNDDOWN(SUMIF(IND!$E$8:$E$115,Demand!C9,IND!$R$8:$R$115),2)</f>
        <v>0.15</v>
      </c>
    </row>
    <row r="10" spans="3:6" ht="13.15">
      <c r="C10" s="8" t="str">
        <f>+IND_PRC_COM!E12</f>
        <v>DARY-MoTP-Stat</v>
      </c>
      <c r="D10" s="127">
        <f>+ROUNDDOWN(SUMIF(IND!$E$8:$E$115,Demand!C10,IND!$Q$8:$Q$115),2)</f>
        <v>0.12</v>
      </c>
      <c r="E10">
        <f t="shared" si="0"/>
        <v>0.11</v>
      </c>
      <c r="F10" s="127">
        <f>+ROUNDDOWN(SUMIF(IND!$E$8:$E$115,Demand!C10,IND!$R$8:$R$115),2)</f>
        <v>0.11</v>
      </c>
    </row>
    <row r="11" spans="3:6" ht="13.15">
      <c r="C11" s="8" t="str">
        <f>+IND_PRC_COM!E13</f>
        <v>DARY-PH-MVR_DRY</v>
      </c>
      <c r="D11" s="127">
        <f>+ROUNDDOWN(SUMIF(IND!$E$8:$E$115,Demand!C11,IND!$Q$8:$Q$115),2)</f>
        <v>6.6</v>
      </c>
      <c r="E11">
        <f t="shared" si="0"/>
        <v>6.6</v>
      </c>
      <c r="F11" s="127">
        <f>+ROUNDDOWN(SUMIF(IND!$E$8:$E$115,Demand!C11,IND!$R$8:$R$115),2)</f>
        <v>6.6</v>
      </c>
    </row>
    <row r="12" spans="3:6" ht="13.15">
      <c r="C12" s="8" t="str">
        <f>+IND_PRC_COM!E14</f>
        <v>DARY-PH-MVR_PRE</v>
      </c>
      <c r="D12" s="127">
        <f>+ROUNDDOWN(SUMIF(IND!$E$8:$E$115,Demand!C12,IND!$Q$8:$Q$115),2)</f>
        <v>1.77</v>
      </c>
      <c r="E12">
        <f t="shared" si="0"/>
        <v>1.76</v>
      </c>
      <c r="F12" s="127">
        <f>+ROUNDDOWN(SUMIF(IND!$E$8:$E$115,Demand!C12,IND!$R$8:$R$115),2)</f>
        <v>1.76</v>
      </c>
    </row>
    <row r="13" spans="3:6" ht="13.15">
      <c r="C13" s="8" t="str">
        <f>+IND_PRC_COM!E15</f>
        <v>DARY-PH-TVR_EVP</v>
      </c>
      <c r="D13" s="127">
        <f>+ROUNDDOWN(SUMIF(IND!$E$8:$E$115,Demand!C13,IND!$Q$8:$Q$115),2)</f>
        <v>1.46</v>
      </c>
      <c r="E13">
        <f t="shared" si="0"/>
        <v>1.46</v>
      </c>
      <c r="F13" s="127">
        <f>+ROUNDDOWN(SUMIF(IND!$E$8:$E$115,Demand!C13,IND!$R$8:$R$115),2)</f>
        <v>1.46</v>
      </c>
    </row>
    <row r="14" spans="3:6" ht="13.15">
      <c r="C14" s="8" t="str">
        <f>+IND_PRC_COM!E16</f>
        <v>DARY-PH-TVR_DRY</v>
      </c>
      <c r="D14" s="127">
        <f>+ROUNDDOWN(SUMIF(IND!$E$8:$E$115,Demand!C14,IND!$Q$8:$Q$115),2)</f>
        <v>1.43</v>
      </c>
      <c r="E14">
        <f t="shared" si="0"/>
        <v>1.42</v>
      </c>
      <c r="F14" s="127">
        <f>+ROUNDDOWN(SUMIF(IND!$E$8:$E$115,Demand!C14,IND!$R$8:$R$115),2)</f>
        <v>1.42</v>
      </c>
    </row>
    <row r="15" spans="3:6" ht="13.15">
      <c r="C15" s="8" t="str">
        <f>+IND_PRC_COM!E17</f>
        <v>DARY-PH-MVR_TVR</v>
      </c>
      <c r="D15" s="127">
        <f>+ROUNDDOWN(SUMIF(IND!$E$8:$E$115,Demand!C15,IND!$Q$8:$Q$115),2)</f>
        <v>0.7</v>
      </c>
      <c r="E15">
        <f t="shared" si="0"/>
        <v>0.69</v>
      </c>
      <c r="F15" s="127">
        <f>+ROUNDDOWN(SUMIF(IND!$E$8:$E$115,Demand!C15,IND!$R$8:$R$115),2)</f>
        <v>0.69</v>
      </c>
    </row>
    <row r="16" spans="3:6" ht="13.15">
      <c r="C16" s="8" t="str">
        <f>+IND_PRC_COM!E18</f>
        <v>DARY-PH-MVR_Fan</v>
      </c>
      <c r="D16" s="127">
        <f>+ROUNDDOWN(SUMIF(IND!$E$8:$E$115,Demand!C16,IND!$Q$8:$Q$115),2)</f>
        <v>36.44</v>
      </c>
      <c r="E16">
        <f t="shared" si="0"/>
        <v>36.43</v>
      </c>
      <c r="F16" s="127">
        <f>+ROUNDDOWN(SUMIF(IND!$E$8:$E$115,Demand!C16,IND!$R$8:$R$115),2)</f>
        <v>36.43</v>
      </c>
    </row>
    <row r="17" spans="3:6" ht="13.15">
      <c r="C17" s="8" t="str">
        <f>+IND_PRC_COM!E19</f>
        <v>DARY-PH-STM_HW</v>
      </c>
      <c r="D17" s="127">
        <f>+ROUNDDOWN(SUMIF(IND!$E$8:$E$115,Demand!C17,IND!$Q$8:$Q$115),2)</f>
        <v>0.46</v>
      </c>
      <c r="E17">
        <f t="shared" si="0"/>
        <v>0.46</v>
      </c>
      <c r="F17" s="127">
        <f>+ROUNDDOWN(SUMIF(IND!$E$8:$E$115,Demand!C17,IND!$R$8:$R$115),2)</f>
        <v>0.46</v>
      </c>
    </row>
    <row r="18" spans="3:6" ht="13.15">
      <c r="C18" s="8" t="str">
        <f>+IND_PRC_COM!E20</f>
        <v>DARY-Pump</v>
      </c>
      <c r="D18" s="127">
        <f>+ROUNDDOWN(SUMIF(IND!$E$8:$E$115,Demand!C18,IND!$Q$8:$Q$115),2)</f>
        <v>0.56000000000000005</v>
      </c>
      <c r="E18">
        <f t="shared" si="0"/>
        <v>0.55000000000000004</v>
      </c>
      <c r="F18" s="127">
        <f>+ROUNDDOWN(SUMIF(IND!$E$8:$E$115,Demand!C18,IND!$R$8:$R$115),2)</f>
        <v>0.55000000000000004</v>
      </c>
    </row>
    <row r="19" spans="3:6" ht="13.15">
      <c r="C19" s="8" t="str">
        <f>+IND_PRC_COM!E21</f>
        <v>DARY-RFGR</v>
      </c>
      <c r="D19" s="127">
        <f>+ROUNDDOWN(SUMIF(IND!$E$8:$E$115,Demand!C19,IND!$Q$8:$Q$115),2)</f>
        <v>0.67</v>
      </c>
      <c r="E19">
        <f t="shared" si="0"/>
        <v>0.66</v>
      </c>
      <c r="F19" s="127">
        <f>+ROUNDDOWN(SUMIF(IND!$E$8:$E$115,Demand!C19,IND!$R$8:$R$115),2)</f>
        <v>0.66</v>
      </c>
    </row>
    <row r="20" spans="3:6" ht="13.15">
      <c r="C20" s="8" t="str">
        <f>+IND_PRC_COM!E22</f>
        <v>FOOD-MoTP-Stat</v>
      </c>
      <c r="D20" s="127">
        <f>+ROUNDDOWN(SUMIF(IND!$E$8:$E$115,Demand!C20,IND!$Q$8:$Q$115),2)</f>
        <v>0.44</v>
      </c>
      <c r="E20">
        <f t="shared" si="0"/>
        <v>0.43</v>
      </c>
      <c r="F20" s="127">
        <f>+ROUNDDOWN(SUMIF(IND!$E$8:$E$115,Demand!C20,IND!$R$8:$R$115),2)</f>
        <v>0.43</v>
      </c>
    </row>
    <row r="21" spans="3:6" ht="13.15">
      <c r="C21" s="8" t="str">
        <f>+IND_PRC_COM!E23</f>
        <v>FOOD-PH-DirH</v>
      </c>
      <c r="D21" s="127">
        <f>+ROUNDDOWN(SUMIF(IND!$E$8:$E$115,Demand!C21,IND!$Q$8:$Q$115),2)</f>
        <v>0.06</v>
      </c>
      <c r="E21">
        <f t="shared" si="0"/>
        <v>0.06</v>
      </c>
      <c r="F21" s="127">
        <f>+ROUNDDOWN(SUMIF(IND!$E$8:$E$115,Demand!C21,IND!$R$8:$R$115),2)</f>
        <v>0.06</v>
      </c>
    </row>
    <row r="22" spans="3:6" ht="13.15">
      <c r="C22" s="8" t="str">
        <f>+IND_PRC_COM!E24</f>
        <v>FOOD-PH-OVN</v>
      </c>
      <c r="D22" s="127">
        <f>+ROUNDDOWN(SUMIF(IND!$E$8:$E$115,Demand!C22,IND!$Q$8:$Q$115),2)</f>
        <v>1.33</v>
      </c>
      <c r="E22">
        <f t="shared" si="0"/>
        <v>1.33</v>
      </c>
      <c r="F22" s="127">
        <f>+ROUNDDOWN(SUMIF(IND!$E$8:$E$115,Demand!C22,IND!$R$8:$R$115),2)</f>
        <v>1.33</v>
      </c>
    </row>
    <row r="23" spans="3:6" ht="13.15">
      <c r="C23" s="8" t="str">
        <f>+IND_PRC_COM!E25</f>
        <v>FOOD-PH-STM_HW</v>
      </c>
      <c r="D23" s="127">
        <f>+ROUNDDOWN(SUMIF(IND!$E$8:$E$115,Demand!C23,IND!$Q$8:$Q$115),2)</f>
        <v>7.54</v>
      </c>
      <c r="E23">
        <f t="shared" si="0"/>
        <v>7.53</v>
      </c>
      <c r="F23" s="127">
        <f>+ROUNDDOWN(SUMIF(IND!$E$8:$E$115,Demand!C23,IND!$R$8:$R$115),2)</f>
        <v>7.53</v>
      </c>
    </row>
    <row r="24" spans="3:6" ht="13.15">
      <c r="C24" s="8" t="str">
        <f>+IND_PRC_COM!E26</f>
        <v>FOOD-Pump</v>
      </c>
      <c r="D24" s="127">
        <f>+ROUNDDOWN(SUMIF(IND!$E$8:$E$115,Demand!C24,IND!$Q$8:$Q$115),2)</f>
        <v>0.69</v>
      </c>
      <c r="E24">
        <f t="shared" si="0"/>
        <v>0.69</v>
      </c>
      <c r="F24" s="127">
        <f>+ROUNDDOWN(SUMIF(IND!$E$8:$E$115,Demand!C24,IND!$R$8:$R$115),2)</f>
        <v>0.69</v>
      </c>
    </row>
    <row r="25" spans="3:6" ht="13.15">
      <c r="C25" s="8" t="str">
        <f>+IND_PRC_COM!E27</f>
        <v>FOOD-RFGR</v>
      </c>
      <c r="D25" s="127">
        <f>+ROUNDDOWN(SUMIF(IND!$E$8:$E$115,Demand!C25,IND!$Q$8:$Q$115),2)</f>
        <v>0.35</v>
      </c>
      <c r="E25">
        <f t="shared" si="0"/>
        <v>0.35</v>
      </c>
      <c r="F25" s="127">
        <f>+ROUNDDOWN(SUMIF(IND!$E$8:$E$115,Demand!C25,IND!$R$8:$R$115),2)</f>
        <v>0.35</v>
      </c>
    </row>
    <row r="26" spans="3:6" ht="13.15">
      <c r="C26" s="8" t="str">
        <f>+IND_PRC_COM!E28</f>
        <v>IIS-FDSTCK</v>
      </c>
      <c r="D26" s="127">
        <f>+ROUNDDOWN(SUMIF(IND!$E$8:$E$115,Demand!C26,IND!$Q$8:$Q$115),2)</f>
        <v>18.5</v>
      </c>
      <c r="E26">
        <f t="shared" si="0"/>
        <v>18.5</v>
      </c>
      <c r="F26" s="127">
        <f>+ROUNDDOWN(SUMIF(IND!$E$8:$E$115,Demand!C26,IND!$R$8:$R$115),2)</f>
        <v>18.5</v>
      </c>
    </row>
    <row r="27" spans="3:6" ht="13.15">
      <c r="C27" s="8" t="str">
        <f>+IND_PRC_COM!E29</f>
        <v>IIS-MoTP-Stat</v>
      </c>
      <c r="D27" s="127">
        <f>+ROUNDDOWN(SUMIF(IND!$E$8:$E$115,Demand!C27,IND!$Q$8:$Q$115),2)</f>
        <v>0.61</v>
      </c>
      <c r="E27">
        <f t="shared" si="0"/>
        <v>0.6</v>
      </c>
      <c r="F27" s="127">
        <f>+ROUNDDOWN(SUMIF(IND!$E$8:$E$115,Demand!C27,IND!$R$8:$R$115),2)</f>
        <v>0.6</v>
      </c>
    </row>
    <row r="28" spans="3:6" ht="13.15">
      <c r="C28" s="8" t="str">
        <f>+IND_PRC_COM!E30</f>
        <v>IIS-PH-FURN</v>
      </c>
      <c r="D28" s="127">
        <f>+ROUNDDOWN(SUMIF(IND!$E$8:$E$115,Demand!C28,IND!$Q$8:$Q$115),2)</f>
        <v>2.2200000000000002</v>
      </c>
      <c r="E28">
        <f t="shared" si="0"/>
        <v>2.21</v>
      </c>
      <c r="F28" s="127">
        <f>+ROUNDDOWN(SUMIF(IND!$E$8:$E$115,Demand!C28,IND!$R$8:$R$115),2)</f>
        <v>2.21</v>
      </c>
    </row>
    <row r="29" spans="3:6" ht="13.15">
      <c r="C29" s="8" t="str">
        <f>+IND_PRC_COM!E31</f>
        <v>MEAT-MoTP-Stat</v>
      </c>
      <c r="D29" s="127">
        <f>+ROUNDDOWN(SUMIF(IND!$E$8:$E$115,Demand!C29,IND!$Q$8:$Q$115),2)</f>
        <v>0.5</v>
      </c>
      <c r="E29">
        <f t="shared" si="0"/>
        <v>0.49</v>
      </c>
      <c r="F29" s="127">
        <f>+ROUNDDOWN(SUMIF(IND!$E$8:$E$115,Demand!C29,IND!$R$8:$R$115),2)</f>
        <v>0.49</v>
      </c>
    </row>
    <row r="30" spans="3:6" ht="13.15">
      <c r="C30" s="8" t="str">
        <f>+IND_PRC_COM!E32</f>
        <v>MEAT-PH-STM_HW</v>
      </c>
      <c r="D30" s="127">
        <f>+ROUNDDOWN(SUMIF(IND!$E$8:$E$115,Demand!C30,IND!$Q$8:$Q$115),2)</f>
        <v>1.96</v>
      </c>
      <c r="E30">
        <f t="shared" si="0"/>
        <v>1.94</v>
      </c>
      <c r="F30" s="127">
        <f>+ROUNDDOWN(SUMIF(IND!$E$8:$E$115,Demand!C30,IND!$R$8:$R$115),2)</f>
        <v>1.94</v>
      </c>
    </row>
    <row r="31" spans="3:6" ht="13.15">
      <c r="C31" s="8" t="str">
        <f>+IND_PRC_COM!E33</f>
        <v>MEAT-PH-DirH</v>
      </c>
      <c r="D31" s="127">
        <f>+ROUNDDOWN(SUMIF(IND!$E$8:$E$115,Demand!C31,IND!$Q$8:$Q$115),2)</f>
        <v>0.03</v>
      </c>
      <c r="E31">
        <f t="shared" si="0"/>
        <v>0.03</v>
      </c>
      <c r="F31" s="127">
        <f>+ROUNDDOWN(SUMIF(IND!$E$8:$E$115,Demand!C31,IND!$R$8:$R$115),2)</f>
        <v>0.03</v>
      </c>
    </row>
    <row r="32" spans="3:6" ht="13.15">
      <c r="C32" s="8" t="str">
        <f>+IND_PRC_COM!E34</f>
        <v>MEAT-RFGR</v>
      </c>
      <c r="D32" s="127">
        <f>+ROUNDDOWN(SUMIF(IND!$E$8:$E$115,Demand!C32,IND!$Q$8:$Q$115),2)</f>
        <v>1.17</v>
      </c>
      <c r="E32">
        <f t="shared" si="0"/>
        <v>1.1599999999999999</v>
      </c>
      <c r="F32" s="127">
        <f>+ROUNDDOWN(SUMIF(IND!$E$8:$E$115,Demand!C32,IND!$R$8:$R$115),2)</f>
        <v>1.1599999999999999</v>
      </c>
    </row>
    <row r="33" spans="3:6" ht="13.15">
      <c r="C33" s="8" t="str">
        <f>+IND_PRC_COM!E35</f>
        <v>METAL-MoTP-Stat</v>
      </c>
      <c r="D33" s="127">
        <f>+ROUNDDOWN(SUMIF(IND!$E$8:$E$115,Demand!C33,IND!$Q$8:$Q$115),2)</f>
        <v>0.83</v>
      </c>
      <c r="E33">
        <f t="shared" si="0"/>
        <v>0.83</v>
      </c>
      <c r="F33" s="127">
        <f>+ROUNDDOWN(SUMIF(IND!$E$8:$E$115,Demand!C33,IND!$R$8:$R$115),2)</f>
        <v>0.83</v>
      </c>
    </row>
    <row r="34" spans="3:6" ht="13.15">
      <c r="C34" s="8" t="str">
        <f>+IND_PRC_COM!E36</f>
        <v>METAL-PH-FURN</v>
      </c>
      <c r="D34" s="127">
        <f>+ROUNDDOWN(SUMIF(IND!$E$8:$E$115,Demand!C34,IND!$Q$8:$Q$115),2)</f>
        <v>1.63</v>
      </c>
      <c r="E34">
        <f t="shared" si="0"/>
        <v>1.63</v>
      </c>
      <c r="F34" s="127">
        <f>+ROUNDDOWN(SUMIF(IND!$E$8:$E$115,Demand!C34,IND!$R$8:$R$115),2)</f>
        <v>1.63</v>
      </c>
    </row>
    <row r="35" spans="3:6" ht="13.15">
      <c r="C35" s="8" t="str">
        <f>+IND_PRC_COM!E37</f>
        <v>METAL-RFGR</v>
      </c>
      <c r="D35" s="127">
        <f>+ROUNDDOWN(SUMIF(IND!$E$8:$E$115,Demand!C35,IND!$Q$8:$Q$115),2)</f>
        <v>0.22</v>
      </c>
      <c r="E35">
        <f t="shared" si="0"/>
        <v>0.21</v>
      </c>
      <c r="F35" s="127">
        <f>+ROUNDDOWN(SUMIF(IND!$E$8:$E$115,Demand!C35,IND!$R$8:$R$115),2)</f>
        <v>0.21</v>
      </c>
    </row>
    <row r="36" spans="3:6" ht="13.15">
      <c r="C36" s="8" t="str">
        <f>+IND_PRC_COM!E38</f>
        <v>METAL-PH-DirH</v>
      </c>
      <c r="D36" s="127">
        <f>+ROUNDDOWN(SUMIF(IND!$E$8:$E$115,Demand!C36,IND!$Q$8:$Q$115),2)</f>
        <v>0.03</v>
      </c>
      <c r="E36">
        <f t="shared" si="0"/>
        <v>0.03</v>
      </c>
      <c r="F36" s="127">
        <f>+ROUNDDOWN(SUMIF(IND!$E$8:$E$115,Demand!C36,IND!$R$8:$R$115),2)</f>
        <v>0.03</v>
      </c>
    </row>
    <row r="37" spans="3:6" ht="13.15">
      <c r="C37" s="8" t="str">
        <f>+IND_PRC_COM!E39</f>
        <v>MTHOL-FDSTCK</v>
      </c>
      <c r="D37" s="127">
        <f>+ROUNDDOWN(SUMIF(IND!$E$8:$E$115,Demand!C37,IND!$Q$8:$Q$115),2)</f>
        <v>41.07</v>
      </c>
      <c r="E37">
        <f t="shared" si="0"/>
        <v>41.06</v>
      </c>
      <c r="F37" s="127">
        <f>+ROUNDDOWN(SUMIF(IND!$E$8:$E$115,Demand!C37,IND!$R$8:$R$115),2)</f>
        <v>41.06</v>
      </c>
    </row>
    <row r="38" spans="3:6" ht="13.15">
      <c r="C38" s="8" t="str">
        <f>+IND_PRC_COM!E40</f>
        <v>MTHOL-PH_REFRM</v>
      </c>
      <c r="D38" s="127">
        <f>+ROUNDDOWN(SUMIF(IND!$E$8:$E$115,Demand!C38,IND!$Q$8:$Q$115),2)</f>
        <v>16.46</v>
      </c>
      <c r="E38">
        <f t="shared" ref="E38:E69" si="1">+IF(D38&lt;F38,D38,F38)</f>
        <v>16.46</v>
      </c>
      <c r="F38" s="127">
        <f>+ROUNDDOWN(SUMIF(IND!$E$8:$E$115,Demand!C38,IND!$R$8:$R$115),2)</f>
        <v>16.46</v>
      </c>
    </row>
    <row r="39" spans="3:6" ht="13.15">
      <c r="C39" s="8" t="str">
        <f>+IND_PRC_COM!E41</f>
        <v>MNRL-MoTP-Stat</v>
      </c>
      <c r="D39" s="127">
        <f>+ROUNDDOWN(SUMIF(IND!$E$8:$E$115,Demand!C39,IND!$Q$8:$Q$115),2)</f>
        <v>0.52</v>
      </c>
      <c r="E39">
        <f t="shared" si="1"/>
        <v>0.51</v>
      </c>
      <c r="F39" s="127">
        <f>+ROUNDDOWN(SUMIF(IND!$E$8:$E$115,Demand!C39,IND!$R$8:$R$115),2)</f>
        <v>0.51</v>
      </c>
    </row>
    <row r="40" spans="3:6" ht="13.15">
      <c r="C40" s="8" t="str">
        <f>+IND_PRC_COM!E42</f>
        <v>MNRL-PH-FURN</v>
      </c>
      <c r="D40" s="127">
        <f>+ROUNDDOWN(SUMIF(IND!$E$8:$E$115,Demand!C40,IND!$Q$8:$Q$115),2)</f>
        <v>3.99</v>
      </c>
      <c r="E40">
        <f t="shared" si="1"/>
        <v>3.98</v>
      </c>
      <c r="F40" s="127">
        <f>+ROUNDDOWN(SUMIF(IND!$E$8:$E$115,Demand!C40,IND!$R$8:$R$115),2)</f>
        <v>3.98</v>
      </c>
    </row>
    <row r="41" spans="3:6" ht="13.15">
      <c r="C41" s="8" t="str">
        <f>+IND_PRC_COM!E43</f>
        <v>MNRL-PH-STM_HW</v>
      </c>
      <c r="D41" s="127">
        <f>+ROUNDDOWN(SUMIF(IND!$E$8:$E$115,Demand!C41,IND!$Q$8:$Q$115),2)</f>
        <v>0.43</v>
      </c>
      <c r="E41">
        <f t="shared" si="1"/>
        <v>0.43</v>
      </c>
      <c r="F41" s="127">
        <f>+ROUNDDOWN(SUMIF(IND!$E$8:$E$115,Demand!C41,IND!$R$8:$R$115),2)</f>
        <v>0.43</v>
      </c>
    </row>
    <row r="42" spans="3:6" ht="13.15">
      <c r="C42" s="8" t="str">
        <f>+IND_PRC_COM!E44</f>
        <v>MNNG-MoTP-Mob</v>
      </c>
      <c r="D42" s="127">
        <f>+ROUNDDOWN(SUMIF(IND!$E$8:$E$115,Demand!C42,IND!$Q$8:$Q$115),2)</f>
        <v>0.64</v>
      </c>
      <c r="E42">
        <f t="shared" si="1"/>
        <v>0.64</v>
      </c>
      <c r="F42" s="127">
        <f>+ROUNDDOWN(SUMIF(IND!$E$8:$E$115,Demand!C42,IND!$R$8:$R$115),2)</f>
        <v>0.64</v>
      </c>
    </row>
    <row r="43" spans="3:6" ht="13.15">
      <c r="C43" s="8" t="str">
        <f>+IND_PRC_COM!E45</f>
        <v>MNNG-MoTP-Stat</v>
      </c>
      <c r="D43" s="127">
        <f>+ROUNDDOWN(SUMIF(IND!$E$8:$E$115,Demand!C43,IND!$Q$8:$Q$115),2)</f>
        <v>2.2000000000000002</v>
      </c>
      <c r="E43">
        <f t="shared" si="1"/>
        <v>1.08</v>
      </c>
      <c r="F43" s="127">
        <f>+ROUNDDOWN(SUMIF(IND!$E$8:$E$115,Demand!C43,IND!$R$8:$R$115),2)</f>
        <v>1.08</v>
      </c>
    </row>
    <row r="44" spans="3:6" ht="13.15">
      <c r="C44" s="8" t="str">
        <f>+IND_PRC_COM!E46</f>
        <v>MNNG-PH-STM_HW</v>
      </c>
      <c r="D44" s="127">
        <f>+ROUNDDOWN(SUMIF(IND!$E$8:$E$115,Demand!C44,IND!$Q$8:$Q$115),2)</f>
        <v>1.87</v>
      </c>
      <c r="E44">
        <f t="shared" si="1"/>
        <v>0.16</v>
      </c>
      <c r="F44" s="127">
        <f>+ROUNDDOWN(SUMIF(IND!$E$8:$E$115,Demand!C44,IND!$R$8:$R$115),2)</f>
        <v>0.16</v>
      </c>
    </row>
    <row r="45" spans="3:6" ht="13.15">
      <c r="C45" s="8" t="str">
        <f>+IND_PRC_COM!E47</f>
        <v>OTH-ELC</v>
      </c>
      <c r="D45" s="127">
        <f>+ROUNDDOWN(SUMIF(IND!$E$8:$E$115,Demand!C45,IND!$Q$8:$Q$115),2)</f>
        <v>4.08</v>
      </c>
      <c r="E45">
        <f t="shared" si="1"/>
        <v>4.08</v>
      </c>
      <c r="F45" s="127">
        <f>+ROUNDDOWN(SUMIF(IND!$E$8:$E$115,Demand!C45,IND!$R$8:$R$115),2)</f>
        <v>4.08</v>
      </c>
    </row>
    <row r="46" spans="3:6" ht="13.15">
      <c r="C46" s="8" t="str">
        <f>+IND_PRC_COM!E48</f>
        <v>OTH-DSL</v>
      </c>
      <c r="D46" s="127">
        <f>+ROUNDDOWN(SUMIF(IND!$E$8:$E$115,Demand!C46,IND!$Q$8:$Q$115),2)</f>
        <v>4.04</v>
      </c>
      <c r="E46">
        <f t="shared" si="1"/>
        <v>4.03</v>
      </c>
      <c r="F46" s="127">
        <f>+ROUNDDOWN(SUMIF(IND!$E$8:$E$115,Demand!C46,IND!$R$8:$R$115),2)</f>
        <v>4.03</v>
      </c>
    </row>
    <row r="47" spans="3:6" ht="13.15">
      <c r="C47" s="8" t="str">
        <f>+IND_PRC_COM!E49</f>
        <v>OTH-LPG</v>
      </c>
      <c r="D47" s="127">
        <f>+ROUNDDOWN(SUMIF(IND!$E$8:$E$115,Demand!C47,IND!$Q$8:$Q$115),2)</f>
        <v>2.65</v>
      </c>
      <c r="E47">
        <f t="shared" si="1"/>
        <v>2.65</v>
      </c>
      <c r="F47" s="127">
        <f>+ROUNDDOWN(SUMIF(IND!$E$8:$E$115,Demand!C47,IND!$R$8:$R$115),2)</f>
        <v>2.65</v>
      </c>
    </row>
    <row r="48" spans="3:6" ht="13.15">
      <c r="C48" s="8" t="str">
        <f>+IND_PRC_COM!E50</f>
        <v>OTH-COA</v>
      </c>
      <c r="D48" s="127">
        <f>+ROUNDDOWN(SUMIF(IND!$E$8:$E$115,Demand!C48,IND!$Q$8:$Q$115),2)</f>
        <v>1</v>
      </c>
      <c r="E48">
        <f t="shared" si="1"/>
        <v>1</v>
      </c>
      <c r="F48" s="127">
        <f>+ROUNDDOWN(SUMIF(IND!$E$8:$E$115,Demand!C48,IND!$R$8:$R$115),2)</f>
        <v>1</v>
      </c>
    </row>
    <row r="49" spans="3:6" ht="13.15">
      <c r="C49" s="8" t="str">
        <f>+IND_PRC_COM!E51</f>
        <v>OTH-NGA</v>
      </c>
      <c r="D49" s="127">
        <f>+ROUNDDOWN(SUMIF(IND!$E$8:$E$115,Demand!C49,IND!$Q$8:$Q$115),2)</f>
        <v>1.06</v>
      </c>
      <c r="E49">
        <f t="shared" si="1"/>
        <v>1.05</v>
      </c>
      <c r="F49" s="127">
        <f>+ROUNDDOWN(SUMIF(IND!$E$8:$E$115,Demand!C49,IND!$R$8:$R$115),2)</f>
        <v>1.05</v>
      </c>
    </row>
    <row r="50" spans="3:6" ht="13.15">
      <c r="C50" s="8" t="str">
        <f>+IND_PRC_COM!E52</f>
        <v>OTH-PET</v>
      </c>
      <c r="D50" s="127">
        <f>+ROUNDDOWN(SUMIF(IND!$E$8:$E$115,Demand!C50,IND!$Q$8:$Q$115),2)</f>
        <v>0.05</v>
      </c>
      <c r="E50">
        <f t="shared" si="1"/>
        <v>0.05</v>
      </c>
      <c r="F50" s="127">
        <f>+ROUNDDOWN(SUMIF(IND!$E$8:$E$115,Demand!C50,IND!$R$8:$R$115),2)</f>
        <v>0.05</v>
      </c>
    </row>
    <row r="51" spans="3:6" ht="13.15">
      <c r="C51" s="8" t="str">
        <f>+IND_PRC_COM!E53</f>
        <v>OTH-BGS</v>
      </c>
      <c r="D51" s="127">
        <f>+ROUNDDOWN(SUMIF(IND!$E$8:$E$115,Demand!C51,IND!$Q$8:$Q$115),2)</f>
        <v>0.04</v>
      </c>
      <c r="E51">
        <f t="shared" si="1"/>
        <v>0.03</v>
      </c>
      <c r="F51" s="127">
        <f>+ROUNDDOWN(SUMIF(IND!$E$8:$E$115,Demand!C51,IND!$R$8:$R$115),2)</f>
        <v>0.03</v>
      </c>
    </row>
    <row r="52" spans="3:6" ht="13.15">
      <c r="C52" s="8" t="str">
        <f>+IND_PRC_COM!E54</f>
        <v>OTH-FOL</v>
      </c>
      <c r="D52" s="127">
        <f>+ROUNDDOWN(SUMIF(IND!$E$8:$E$115,Demand!C52,IND!$Q$8:$Q$115),2)</f>
        <v>0.01</v>
      </c>
      <c r="E52">
        <f t="shared" si="1"/>
        <v>0</v>
      </c>
      <c r="F52" s="127">
        <f>+ROUNDDOWN(SUMIF(IND!$E$8:$E$115,Demand!C52,IND!$R$8:$R$115),2)</f>
        <v>0</v>
      </c>
    </row>
    <row r="53" spans="3:6" ht="13.15">
      <c r="C53" s="8" t="str">
        <f>+IND_PRC_COM!E55</f>
        <v>CHMCL-MoTP-Stat</v>
      </c>
      <c r="D53" s="127">
        <f>+ROUNDDOWN(SUMIF(IND!$E$8:$E$115,Demand!C53,IND!$Q$8:$Q$115),2)</f>
        <v>1.1499999999999999</v>
      </c>
      <c r="E53">
        <f t="shared" si="1"/>
        <v>1.1499999999999999</v>
      </c>
      <c r="F53" s="127">
        <f>+ROUNDDOWN(SUMIF(IND!$E$8:$E$115,Demand!C53,IND!$R$8:$R$115),2)</f>
        <v>1.1499999999999999</v>
      </c>
    </row>
    <row r="54" spans="3:6" ht="13.15">
      <c r="C54" s="8" t="str">
        <f>+IND_PRC_COM!E56</f>
        <v>CHMCL-PH-DirH</v>
      </c>
      <c r="D54" s="127">
        <f>+ROUNDDOWN(SUMIF(IND!$E$8:$E$115,Demand!C54,IND!$Q$8:$Q$115),2)</f>
        <v>0.51</v>
      </c>
      <c r="E54">
        <f t="shared" si="1"/>
        <v>0.5</v>
      </c>
      <c r="F54" s="127">
        <f>+ROUNDDOWN(SUMIF(IND!$E$8:$E$115,Demand!C54,IND!$R$8:$R$115),2)</f>
        <v>0.5</v>
      </c>
    </row>
    <row r="55" spans="3:6" ht="13.15">
      <c r="C55" s="8" t="str">
        <f>+IND_PRC_COM!E57</f>
        <v>CHMCL-PH-STM_HW</v>
      </c>
      <c r="D55" s="127">
        <f>+ROUNDDOWN(SUMIF(IND!$E$8:$E$115,Demand!C55,IND!$Q$8:$Q$115),2)</f>
        <v>4.76</v>
      </c>
      <c r="E55">
        <f t="shared" si="1"/>
        <v>4.75</v>
      </c>
      <c r="F55" s="127">
        <f>+ROUNDDOWN(SUMIF(IND!$E$8:$E$115,Demand!C55,IND!$R$8:$R$115),2)</f>
        <v>4.75</v>
      </c>
    </row>
    <row r="56" spans="3:6" ht="13.15">
      <c r="C56" s="8" t="str">
        <f>+IND_PRC_COM!E58</f>
        <v>CHMCL-PH-REFRM</v>
      </c>
      <c r="D56" s="127">
        <f>+ROUNDDOWN(SUMIF(IND!$E$8:$E$115,Demand!C56,IND!$Q$8:$Q$115),2)</f>
        <v>1.51</v>
      </c>
      <c r="E56">
        <f t="shared" si="1"/>
        <v>1.51</v>
      </c>
      <c r="F56" s="127">
        <f>+ROUNDDOWN(SUMIF(IND!$E$8:$E$115,Demand!C56,IND!$R$8:$R$115),2)</f>
        <v>1.51</v>
      </c>
    </row>
    <row r="57" spans="3:6" ht="13.15">
      <c r="C57" s="8" t="str">
        <f>+IND_PRC_COM!E59</f>
        <v>CHMCL-PH-FURN</v>
      </c>
      <c r="D57" s="127">
        <f>+ROUNDDOWN(SUMIF(IND!$E$8:$E$115,Demand!C57,IND!$Q$8:$Q$115),2)</f>
        <v>0.34</v>
      </c>
      <c r="E57">
        <f t="shared" si="1"/>
        <v>0.33</v>
      </c>
      <c r="F57" s="127">
        <f>+ROUNDDOWN(SUMIF(IND!$E$8:$E$115,Demand!C57,IND!$R$8:$R$115),2)</f>
        <v>0.33</v>
      </c>
    </row>
    <row r="58" spans="3:6" ht="13.15">
      <c r="C58" s="8" t="str">
        <f>+IND_PRC_COM!E60</f>
        <v>REFI-MoTP-Stat</v>
      </c>
      <c r="D58" s="127">
        <f>+ROUNDDOWN(SUMIF(IND!$E$8:$E$115,Demand!C58,IND!$Q$8:$Q$115),2)</f>
        <v>0.63</v>
      </c>
      <c r="E58">
        <f t="shared" si="1"/>
        <v>0.62</v>
      </c>
      <c r="F58" s="127">
        <f>+ROUNDDOWN(SUMIF(IND!$E$8:$E$115,Demand!C58,IND!$R$8:$R$115),2)</f>
        <v>0.62</v>
      </c>
    </row>
    <row r="59" spans="3:6" ht="13.15">
      <c r="C59" s="8" t="str">
        <f>+IND_PRC_COM!E61</f>
        <v>REFI-PH-FURN</v>
      </c>
      <c r="D59" s="127">
        <f>+ROUNDDOWN(SUMIF(IND!$E$8:$E$115,Demand!C59,IND!$Q$8:$Q$115),2)</f>
        <v>2.31</v>
      </c>
      <c r="E59">
        <f t="shared" si="1"/>
        <v>2.31</v>
      </c>
      <c r="F59" s="127">
        <f>+ROUNDDOWN(SUMIF(IND!$E$8:$E$115,Demand!C59,IND!$R$8:$R$115),2)</f>
        <v>2.31</v>
      </c>
    </row>
    <row r="60" spans="3:6" ht="13.15">
      <c r="C60" s="8" t="str">
        <f>+IND_PRC_COM!E62</f>
        <v>REFI-PH-STM_HW</v>
      </c>
      <c r="D60" s="127">
        <f>+ROUNDDOWN(SUMIF(IND!$E$8:$E$115,Demand!C60,IND!$Q$8:$Q$115),2)</f>
        <v>0.42</v>
      </c>
      <c r="E60">
        <f t="shared" si="1"/>
        <v>0.41</v>
      </c>
      <c r="F60" s="127">
        <f>+ROUNDDOWN(SUMIF(IND!$E$8:$E$115,Demand!C60,IND!$R$8:$R$115),2)</f>
        <v>0.41</v>
      </c>
    </row>
    <row r="61" spans="3:6" ht="13.15">
      <c r="C61" s="8" t="str">
        <f>+IND_PRC_COM!E63</f>
        <v>UREA-FDSTCK</v>
      </c>
      <c r="D61" s="127">
        <f>+ROUNDDOWN(SUMIF(IND!$E$8:$E$115,Demand!C61,IND!$Q$8:$Q$115),2)</f>
        <v>3.99</v>
      </c>
      <c r="E61">
        <f t="shared" si="1"/>
        <v>3.99</v>
      </c>
      <c r="F61" s="127">
        <f>+ROUNDDOWN(SUMIF(IND!$E$8:$E$115,Demand!C61,IND!$R$8:$R$115),2)</f>
        <v>3.99</v>
      </c>
    </row>
    <row r="62" spans="3:6" ht="13.15">
      <c r="C62" s="8" t="str">
        <f>+IND_PRC_COM!E65</f>
        <v>WOOD-MoTP-Stat</v>
      </c>
      <c r="D62" s="127">
        <f>+ROUNDDOWN(SUMIF(IND!$E$8:$E$115,Demand!C62,IND!$Q$8:$Q$115),2)</f>
        <v>0.75</v>
      </c>
      <c r="E62">
        <f t="shared" si="1"/>
        <v>0.74</v>
      </c>
      <c r="F62" s="127">
        <f>+ROUNDDOWN(SUMIF(IND!$E$8:$E$115,Demand!C62,IND!$R$8:$R$115),2)</f>
        <v>0.74</v>
      </c>
    </row>
    <row r="63" spans="3:6" ht="13.15">
      <c r="C63" s="8" t="str">
        <f>+IND_PRC_COM!E66</f>
        <v>WOOD-PH-FURN</v>
      </c>
      <c r="D63" s="127">
        <f>+ROUNDDOWN(SUMIF(IND!$E$8:$E$115,Demand!C63,IND!$Q$8:$Q$115),2)</f>
        <v>0.22</v>
      </c>
      <c r="E63">
        <f t="shared" si="1"/>
        <v>0.21</v>
      </c>
      <c r="F63" s="127">
        <f>+ROUNDDOWN(SUMIF(IND!$E$8:$E$115,Demand!C63,IND!$R$8:$R$115),2)</f>
        <v>0.21</v>
      </c>
    </row>
    <row r="64" spans="3:6" ht="13.15">
      <c r="C64" s="8" t="str">
        <f>+IND_PRC_COM!E67</f>
        <v>WOOD-PH-STM_HW</v>
      </c>
      <c r="D64" s="127">
        <f>+ROUNDDOWN(SUMIF(IND!$E$8:$E$115,Demand!C64,IND!$Q$8:$Q$115),2)</f>
        <v>11.44</v>
      </c>
      <c r="E64">
        <f t="shared" si="1"/>
        <v>10.89</v>
      </c>
      <c r="F64" s="127">
        <f>+ROUNDDOWN(SUMIF(IND!$E$8:$E$115,Demand!C64,IND!$R$8:$R$115),2)</f>
        <v>10.89</v>
      </c>
    </row>
    <row r="65" spans="3:6" ht="13.15">
      <c r="C65" s="8" t="str">
        <f>+IND_PRC_COM!E68</f>
        <v>WOOD-Pump</v>
      </c>
      <c r="D65" s="127">
        <f>+ROUNDDOWN(SUMIF(IND!$E$8:$E$115,Demand!C65,IND!$Q$8:$Q$115),2)</f>
        <v>0.23</v>
      </c>
      <c r="E65">
        <f t="shared" si="1"/>
        <v>0.23</v>
      </c>
      <c r="F65" s="127">
        <f>+ROUNDDOWN(SUMIF(IND!$E$8:$E$115,Demand!C65,IND!$R$8:$R$115),2)</f>
        <v>0.23</v>
      </c>
    </row>
    <row r="66" spans="3:6" ht="13.15">
      <c r="C66" s="8" t="str">
        <f>+IND_PRC_COM!E69</f>
        <v>WOOD-Fan</v>
      </c>
      <c r="D66" s="127">
        <f>+ROUNDDOWN(SUMIF(IND!$E$8:$E$115,Demand!C66,IND!$Q$8:$Q$115),2)</f>
        <v>129.41999999999999</v>
      </c>
      <c r="E66">
        <f t="shared" si="1"/>
        <v>72.08</v>
      </c>
      <c r="F66" s="127">
        <f>+ROUNDDOWN(SUMIF(IND!$E$8:$E$115,Demand!C66,IND!$R$8:$R$115),2)</f>
        <v>72.08</v>
      </c>
    </row>
    <row r="67" spans="3:6" s="145" customFormat="1" ht="13.15">
      <c r="C67" s="143" t="str">
        <f>+IND_PRC_COM!E70</f>
        <v>WOOD-Refin</v>
      </c>
      <c r="D67" s="144">
        <f>+ROUNDDOWN(SUMIF(IND!$E$8:$E$115,Demand!C67,IND!$Q$8:$Q$115),2)</f>
        <v>0.72</v>
      </c>
      <c r="E67" s="145">
        <f t="shared" si="1"/>
        <v>0.36</v>
      </c>
      <c r="F67" s="144">
        <f>+ROUNDDOWN(SUMIF(IND!$E$8:$E$115,Demand!C67,IND!$R$8:$R$115),2)</f>
        <v>0.36</v>
      </c>
    </row>
    <row r="68" spans="3:6" ht="13.15">
      <c r="C68" s="8" t="str">
        <f>+IND_PRC_COM!E71</f>
        <v>WOOD-AIR</v>
      </c>
      <c r="D68" s="127">
        <f>+ROUNDDOWN(SUMIF(IND!$E$8:$E$115,Demand!C68,IND!$Q$8:$Q$115),2)</f>
        <v>0.19</v>
      </c>
      <c r="E68">
        <f t="shared" si="1"/>
        <v>0.18</v>
      </c>
      <c r="F68" s="127">
        <f>+ROUNDDOWN(SUMIF(IND!$E$8:$E$115,Demand!C68,IND!$R$8:$R$115),2)</f>
        <v>0.18</v>
      </c>
    </row>
    <row r="69" spans="3:6" ht="13.15">
      <c r="C69" s="8" t="str">
        <f>+IND_PRC_COM!E72</f>
        <v>PLPPPR-MoTP-Stat</v>
      </c>
      <c r="D69" s="127">
        <f>+ROUNDDOWN(SUMIF(IND!$E$8:$E$115,Demand!C69,IND!$Q$8:$Q$115),2)</f>
        <v>0.45</v>
      </c>
      <c r="E69">
        <f t="shared" si="1"/>
        <v>0.45</v>
      </c>
      <c r="F69" s="127">
        <f>+ROUNDDOWN(SUMIF(IND!$E$8:$E$115,Demand!C69,IND!$R$8:$R$115),2)</f>
        <v>0.45</v>
      </c>
    </row>
    <row r="70" spans="3:6" ht="13.15">
      <c r="C70" s="8" t="str">
        <f>+IND_PRC_COM!E73</f>
        <v>PLPPPR-PH-DirH</v>
      </c>
      <c r="D70" s="127">
        <f>+ROUNDDOWN(SUMIF(IND!$E$8:$E$115,Demand!C70,IND!$Q$8:$Q$115),2)</f>
        <v>0.15</v>
      </c>
      <c r="E70">
        <f t="shared" ref="E70:E76" si="2">+IF(D70&lt;F70,D70,F70)</f>
        <v>0.15</v>
      </c>
      <c r="F70" s="127">
        <f>+ROUNDDOWN(SUMIF(IND!$E$8:$E$115,Demand!C70,IND!$R$8:$R$115),2)</f>
        <v>0.15</v>
      </c>
    </row>
    <row r="71" spans="3:6" ht="13.15">
      <c r="C71" s="8" t="str">
        <f>+IND_PRC_COM!E74</f>
        <v>PLPPPR-PH-FURN</v>
      </c>
      <c r="D71" s="127">
        <f>+ROUNDDOWN(SUMIF(IND!$E$8:$E$115,Demand!C71,IND!$Q$8:$Q$115),2)</f>
        <v>0.78</v>
      </c>
      <c r="E71">
        <f t="shared" si="2"/>
        <v>0.77</v>
      </c>
      <c r="F71" s="127">
        <f>+ROUNDDOWN(SUMIF(IND!$E$8:$E$115,Demand!C71,IND!$R$8:$R$115),2)</f>
        <v>0.77</v>
      </c>
    </row>
    <row r="72" spans="3:6" ht="13.15">
      <c r="C72" s="8" t="str">
        <f>+IND_PRC_COM!E75</f>
        <v>PLPPPR-PH-STM_HW</v>
      </c>
      <c r="D72" s="127">
        <f>+ROUNDDOWN(SUMIF(IND!$E$8:$E$115,Demand!C72,IND!$Q$8:$Q$115),2)</f>
        <v>32.76</v>
      </c>
      <c r="E72">
        <f t="shared" si="2"/>
        <v>30.82</v>
      </c>
      <c r="F72" s="127">
        <f>+ROUNDDOWN(SUMIF(IND!$E$8:$E$115,Demand!C72,IND!$R$8:$R$115),2)</f>
        <v>30.82</v>
      </c>
    </row>
    <row r="73" spans="3:6" ht="13.15">
      <c r="C73" s="8" t="str">
        <f>+IND_PRC_COM!E76</f>
        <v>PLPPPR-Pump</v>
      </c>
      <c r="D73" s="127">
        <f>+ROUNDDOWN(SUMIF(IND!$E$8:$E$115,Demand!C73,IND!$Q$8:$Q$115),2)</f>
        <v>2.2000000000000002</v>
      </c>
      <c r="E73">
        <f t="shared" si="2"/>
        <v>0.62</v>
      </c>
      <c r="F73" s="127">
        <f>+ROUNDDOWN(SUMIF(IND!$E$8:$E$115,Demand!C73,IND!$R$8:$R$115),2)</f>
        <v>0.62</v>
      </c>
    </row>
    <row r="74" spans="3:6" ht="13.15">
      <c r="C74" s="8" t="str">
        <f>+IND_PRC_COM!E77</f>
        <v>PLPPPR-Fan</v>
      </c>
      <c r="D74" s="127">
        <f>+ROUNDDOWN(SUMIF(IND!$E$8:$E$115,Demand!C74,IND!$Q$8:$Q$115),2)</f>
        <v>9.7799999999999994</v>
      </c>
      <c r="E74">
        <f t="shared" si="2"/>
        <v>9.7799999999999994</v>
      </c>
      <c r="F74" s="127">
        <f>+ROUNDDOWN(SUMIF(IND!$E$8:$E$115,Demand!C74,IND!$R$8:$R$115),2)</f>
        <v>9.7799999999999994</v>
      </c>
    </row>
    <row r="75" spans="3:6" s="145" customFormat="1" ht="13.15">
      <c r="C75" s="143" t="str">
        <f>+IND_PRC_COM!E78</f>
        <v>PLPPPR-Refin</v>
      </c>
      <c r="D75" s="144">
        <f>+ROUNDDOWN(SUMIF(IND!$E$8:$E$115,Demand!C75,IND!$Q$8:$Q$115),2)</f>
        <v>2.27</v>
      </c>
      <c r="E75" s="145">
        <f t="shared" si="2"/>
        <v>2.27</v>
      </c>
      <c r="F75" s="144">
        <f>+ROUNDDOWN(SUMIF(IND!$E$8:$E$115,Demand!C75,IND!$R$8:$R$115),2)</f>
        <v>2.27</v>
      </c>
    </row>
    <row r="76" spans="3:6" ht="13.15">
      <c r="C76" s="8" t="str">
        <f>+IND_PRC_COM!E79</f>
        <v>PLPPPR-AIR</v>
      </c>
      <c r="D76" s="127">
        <f>+ROUNDDOWN(SUMIF(IND!$E$8:$E$115,Demand!C76,IND!$Q$8:$Q$115),2)</f>
        <v>0.06</v>
      </c>
      <c r="E76">
        <f t="shared" si="2"/>
        <v>0.06</v>
      </c>
      <c r="F76" s="127">
        <f>+ROUNDDOWN(SUMIF(IND!$E$8:$E$115,Demand!C76,IND!$R$8:$R$115),2)</f>
        <v>0.06</v>
      </c>
    </row>
    <row r="77" spans="3:6" ht="13.15">
      <c r="C77" s="8"/>
      <c r="D77" s="127"/>
      <c r="F77" s="127"/>
    </row>
    <row r="78" spans="3:6" ht="13.15">
      <c r="C78" s="8"/>
      <c r="D78" s="127"/>
      <c r="F78" s="127"/>
    </row>
    <row r="79" spans="3:6" ht="13.15">
      <c r="C79" s="8"/>
      <c r="D79" s="127"/>
      <c r="F79" s="127"/>
    </row>
    <row r="80" spans="3:6" ht="13.15">
      <c r="C80" s="8"/>
      <c r="D80" s="127"/>
      <c r="F80" s="127"/>
    </row>
    <row r="81" spans="3:6" ht="13.15">
      <c r="C81" s="8"/>
      <c r="D81" s="127"/>
      <c r="F81" s="127"/>
    </row>
    <row r="82" spans="3:6" ht="13.15">
      <c r="C82" s="8"/>
      <c r="D82" s="127"/>
      <c r="F82" s="127"/>
    </row>
    <row r="83" spans="3:6" ht="13.15">
      <c r="C83" s="8"/>
      <c r="D83" s="127"/>
      <c r="F83" s="127"/>
    </row>
    <row r="84" spans="3:6" ht="13.15">
      <c r="C84" s="8"/>
      <c r="D84" s="127"/>
      <c r="F84" s="127"/>
    </row>
    <row r="85" spans="3:6" ht="13.15">
      <c r="C85" s="8"/>
      <c r="D85" s="127"/>
      <c r="F85" s="127"/>
    </row>
    <row r="86" spans="3:6" ht="13.15">
      <c r="C86" s="8"/>
      <c r="D86" s="127"/>
      <c r="F86" s="127"/>
    </row>
    <row r="87" spans="3:6" ht="13.15">
      <c r="C87" s="8"/>
      <c r="D87" s="127"/>
      <c r="F87" s="127"/>
    </row>
    <row r="88" spans="3:6" ht="13.15">
      <c r="C88" s="8"/>
      <c r="D88" s="127"/>
      <c r="F88" s="127"/>
    </row>
    <row r="89" spans="3:6" ht="13.15">
      <c r="C89" s="8"/>
      <c r="D89" s="127"/>
      <c r="F89" s="127"/>
    </row>
    <row r="90" spans="3:6" ht="13.15">
      <c r="C90" s="8"/>
      <c r="D90" s="127"/>
      <c r="F90" s="127"/>
    </row>
    <row r="91" spans="3:6" ht="13.15">
      <c r="C91" s="8"/>
      <c r="D91" s="127"/>
      <c r="F91" s="127"/>
    </row>
    <row r="92" spans="3:6" ht="13.15">
      <c r="C92" s="8"/>
      <c r="D92" s="127"/>
      <c r="F92" s="127"/>
    </row>
    <row r="93" spans="3:6" ht="13.15">
      <c r="C93" s="8"/>
      <c r="D93" s="127"/>
      <c r="F93" s="127"/>
    </row>
    <row r="94" spans="3:6" ht="13.15">
      <c r="C94" s="8"/>
      <c r="D94" s="127"/>
      <c r="F94" s="127"/>
    </row>
    <row r="95" spans="3:6" ht="13.15">
      <c r="C95" s="8"/>
      <c r="D95" s="127"/>
      <c r="F95" s="1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L24" sqref="L24"/>
    </sheetView>
  </sheetViews>
  <sheetFormatPr defaultColWidth="9.1328125" defaultRowHeight="13.15"/>
  <cols>
    <col min="1" max="1" width="9.1328125" style="1"/>
    <col min="2" max="2" width="14.3984375" style="1" customWidth="1"/>
    <col min="3" max="3" width="9.1328125" style="1"/>
    <col min="4" max="4" width="14" style="1" customWidth="1"/>
    <col min="5" max="5" width="9.1328125" style="1"/>
    <col min="6" max="6" width="26.265625" style="1" customWidth="1"/>
    <col min="7" max="16384" width="9.1328125" style="1"/>
  </cols>
  <sheetData>
    <row r="2" spans="2:10" ht="18">
      <c r="C2" s="34"/>
    </row>
    <row r="3" spans="2:10" ht="18">
      <c r="B3" s="33" t="s">
        <v>76</v>
      </c>
      <c r="C3" s="34"/>
    </row>
    <row r="4" spans="2:10" ht="13.5" thickBot="1">
      <c r="B4" s="35" t="s">
        <v>0</v>
      </c>
      <c r="C4" s="35" t="s">
        <v>63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125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132</v>
      </c>
      <c r="C12" s="99"/>
      <c r="D12" s="99"/>
      <c r="E12" s="99"/>
      <c r="F12" s="99"/>
      <c r="G12" s="99"/>
    </row>
    <row r="13" spans="2:10">
      <c r="B13" s="99" t="s">
        <v>133</v>
      </c>
      <c r="C13" s="99"/>
      <c r="D13" s="99"/>
      <c r="E13" s="99"/>
      <c r="F13" s="99"/>
      <c r="G13" s="99"/>
    </row>
    <row r="14" spans="2:10" ht="15.75">
      <c r="B14" s="101" t="s">
        <v>134</v>
      </c>
      <c r="C14"/>
      <c r="D14" s="101" t="s">
        <v>135</v>
      </c>
      <c r="E14"/>
      <c r="F14" s="101" t="s">
        <v>136</v>
      </c>
      <c r="G14"/>
    </row>
    <row r="15" spans="2:10">
      <c r="B15" s="99" t="s">
        <v>137</v>
      </c>
      <c r="C15" s="99">
        <v>52.3</v>
      </c>
      <c r="D15" s="100" t="s">
        <v>138</v>
      </c>
      <c r="E15" s="99">
        <v>69.67</v>
      </c>
      <c r="F15" s="100" t="s">
        <v>110</v>
      </c>
      <c r="G15" s="99">
        <v>49.17</v>
      </c>
    </row>
    <row r="16" spans="2:10">
      <c r="B16" s="99" t="s">
        <v>139</v>
      </c>
      <c r="C16" s="99">
        <v>53.56</v>
      </c>
      <c r="D16" s="100" t="s">
        <v>140</v>
      </c>
      <c r="E16" s="99">
        <v>66.58</v>
      </c>
      <c r="F16" s="100" t="s">
        <v>141</v>
      </c>
      <c r="G16" s="99">
        <v>89.47</v>
      </c>
    </row>
    <row r="17" spans="2:7">
      <c r="B17" s="99" t="s">
        <v>142</v>
      </c>
      <c r="C17" s="99">
        <v>54.45</v>
      </c>
      <c r="D17" s="100" t="s">
        <v>143</v>
      </c>
      <c r="E17" s="99">
        <v>66.790000000000006</v>
      </c>
      <c r="F17" s="100" t="s">
        <v>144</v>
      </c>
      <c r="G17" s="99">
        <v>64.2</v>
      </c>
    </row>
    <row r="18" spans="2:7">
      <c r="B18" s="99" t="s">
        <v>145</v>
      </c>
      <c r="C18" s="99">
        <v>68.14</v>
      </c>
      <c r="D18" s="100" t="s">
        <v>146</v>
      </c>
      <c r="E18" s="99">
        <v>69.69</v>
      </c>
      <c r="F18" s="100" t="s">
        <v>147</v>
      </c>
      <c r="G18" s="99">
        <v>67.260000000000005</v>
      </c>
    </row>
    <row r="19" spans="2:7">
      <c r="B19" s="99" t="s">
        <v>148</v>
      </c>
      <c r="C19" s="99">
        <v>68.14</v>
      </c>
      <c r="D19" s="100" t="s">
        <v>149</v>
      </c>
      <c r="E19" s="99">
        <v>68.53</v>
      </c>
      <c r="F19" s="100" t="s">
        <v>150</v>
      </c>
      <c r="G19" s="99">
        <v>89.47</v>
      </c>
    </row>
    <row r="20" spans="2:7" ht="15.75">
      <c r="B20" s="99" t="s">
        <v>151</v>
      </c>
      <c r="C20" s="99">
        <v>52.72</v>
      </c>
      <c r="D20" s="100" t="s">
        <v>152</v>
      </c>
      <c r="E20" s="99">
        <v>65.89</v>
      </c>
      <c r="F20" s="101" t="s">
        <v>90</v>
      </c>
      <c r="G20"/>
    </row>
    <row r="21" spans="2:7">
      <c r="B21" s="99" t="s">
        <v>153</v>
      </c>
      <c r="C21" s="99">
        <v>54.44</v>
      </c>
      <c r="D21" s="100" t="s">
        <v>59</v>
      </c>
      <c r="E21" s="99">
        <v>60.43</v>
      </c>
      <c r="F21" s="100" t="s">
        <v>154</v>
      </c>
      <c r="G21" s="99">
        <v>92</v>
      </c>
    </row>
    <row r="22" spans="2:7">
      <c r="B22" s="99" t="s">
        <v>155</v>
      </c>
      <c r="C22" s="99">
        <v>54.79</v>
      </c>
      <c r="D22" s="100" t="s">
        <v>156</v>
      </c>
      <c r="E22" s="99">
        <v>73.63</v>
      </c>
      <c r="F22" s="100" t="s">
        <v>157</v>
      </c>
      <c r="G22" s="99">
        <v>89.1</v>
      </c>
    </row>
    <row r="23" spans="2:7">
      <c r="B23" s="99" t="s">
        <v>158</v>
      </c>
      <c r="C23" s="99">
        <v>54.72</v>
      </c>
      <c r="D23" s="100" t="s">
        <v>159</v>
      </c>
      <c r="E23" s="99">
        <v>72.91</v>
      </c>
      <c r="F23" s="100" t="s">
        <v>160</v>
      </c>
      <c r="G23" s="99">
        <v>93.1</v>
      </c>
    </row>
    <row r="24" spans="2:7">
      <c r="B24" s="99" t="s">
        <v>161</v>
      </c>
      <c r="C24" s="99">
        <v>52.23</v>
      </c>
      <c r="D24" s="100" t="s">
        <v>162</v>
      </c>
      <c r="E24" s="99">
        <v>76.94</v>
      </c>
      <c r="F24"/>
    </row>
    <row r="25" spans="2:7">
      <c r="B25" s="99" t="s">
        <v>163</v>
      </c>
      <c r="C25" s="99">
        <v>53.22</v>
      </c>
      <c r="D25"/>
      <c r="E25"/>
      <c r="F25" s="99" t="s">
        <v>164</v>
      </c>
    </row>
    <row r="26" spans="2:7">
      <c r="B26" s="99" t="s">
        <v>165</v>
      </c>
      <c r="C26" s="99">
        <v>53.96</v>
      </c>
      <c r="D26"/>
      <c r="E26"/>
      <c r="F26" s="99" t="s">
        <v>166</v>
      </c>
    </row>
    <row r="27" spans="2:7">
      <c r="B27" s="99" t="s">
        <v>167</v>
      </c>
      <c r="C27" s="99">
        <v>85.54</v>
      </c>
      <c r="D27"/>
      <c r="E27"/>
      <c r="F27" s="99" t="s">
        <v>168</v>
      </c>
    </row>
    <row r="28" spans="2:7">
      <c r="B28" s="99" t="s">
        <v>169</v>
      </c>
      <c r="C28" s="99">
        <v>62.44</v>
      </c>
      <c r="D28"/>
      <c r="E28"/>
      <c r="F28" s="99" t="s">
        <v>170</v>
      </c>
    </row>
    <row r="29" spans="2:7">
      <c r="B29" s="99" t="s">
        <v>171</v>
      </c>
      <c r="C29" s="99">
        <v>83.97</v>
      </c>
      <c r="D29"/>
      <c r="E29"/>
      <c r="F29" s="99" t="s">
        <v>172</v>
      </c>
    </row>
    <row r="30" spans="2:7">
      <c r="B30"/>
      <c r="C30"/>
      <c r="D30"/>
      <c r="E30"/>
      <c r="F30" s="99" t="s">
        <v>173</v>
      </c>
    </row>
    <row r="34" spans="2:5">
      <c r="C34" s="1" t="s">
        <v>580</v>
      </c>
      <c r="E34" s="1" t="s">
        <v>581</v>
      </c>
    </row>
    <row r="35" spans="2:5">
      <c r="B35" s="1" t="s">
        <v>587</v>
      </c>
      <c r="C35" s="1">
        <f>0.007</f>
        <v>7.0000000000000001E-3</v>
      </c>
      <c r="D35" s="1" t="s">
        <v>585</v>
      </c>
      <c r="E35" s="1" t="s">
        <v>582</v>
      </c>
    </row>
    <row r="36" spans="2:5">
      <c r="C36" s="1">
        <f>C35*1000</f>
        <v>7</v>
      </c>
      <c r="D36" s="1" t="s">
        <v>586</v>
      </c>
      <c r="E36" s="1" t="s">
        <v>583</v>
      </c>
    </row>
    <row r="37" spans="2:5">
      <c r="B37" s="1" t="s">
        <v>588</v>
      </c>
      <c r="C37" s="1">
        <v>3.5000000000000001E-3</v>
      </c>
      <c r="D37" s="1" t="str">
        <f>D35</f>
        <v>tCO2/GJ</v>
      </c>
      <c r="E37" s="1" t="s">
        <v>584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cp:lastPrinted>2004-11-16T14:57:57Z</cp:lastPrinted>
  <dcterms:created xsi:type="dcterms:W3CDTF">2000-12-13T15:53:11Z</dcterms:created>
  <dcterms:modified xsi:type="dcterms:W3CDTF">2024-12-11T23:38:49Z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