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624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Olex\Documents\MANRID\ResLab\Modelling\TIMES\JRC-EU-TIMES\SubRES_TMPL\"/>
    </mc:Choice>
  </mc:AlternateContent>
  <xr:revisionPtr revIDLastSave="0" documentId="8_{620669D9-B431-43EE-9790-620CE7A6C458}" xr6:coauthVersionLast="45" xr6:coauthVersionMax="45" xr10:uidLastSave="{00000000-0000-0000-0000-000000000000}"/>
  <bookViews>
    <workbookView xWindow="-98" yWindow="-98" windowWidth="20715" windowHeight="13276" tabRatio="646"/>
  </bookViews>
  <sheets>
    <sheet name="ELC" sheetId="18" r:id="rId1"/>
    <sheet name="ELC_Add" sheetId="21" r:id="rId2"/>
    <sheet name="SUP" sheetId="1" r:id="rId3"/>
    <sheet name="IND" sheetId="22" r:id="rId4"/>
    <sheet name="IND_IIS" sheetId="23" r:id="rId5"/>
    <sheet name="GDPdeflator" sheetId="17" r:id="rId6"/>
    <sheet name="Sheet1" sheetId="19" r:id="rId7"/>
  </sheets>
  <externalReferences>
    <externalReference r:id="rId8"/>
    <externalReference r:id="rId9"/>
    <externalReference r:id="rId10"/>
    <externalReference r:id="rId11"/>
  </externalReferences>
  <definedNames>
    <definedName name="_.DMD." localSheetId="4">#REF!</definedName>
    <definedName name="_.DMD.">#REF!</definedName>
    <definedName name="Cars_12" localSheetId="0">'[2]TechRep-Doc'!#REF!</definedName>
    <definedName name="Cars_12" localSheetId="4">'[2]TechRep-Doc'!#REF!</definedName>
    <definedName name="Cars_12">'[2]TechRep-Doc'!#REF!</definedName>
    <definedName name="ddddd">[3]AGR_Fuels!$A$2</definedName>
    <definedName name="DISCRATE" localSheetId="0">'[2]TechRep-Doc'!#REF!</definedName>
    <definedName name="DISCRATE" localSheetId="4">'[2]TechRep-Doc'!#REF!</definedName>
    <definedName name="DISCRATE">'[2]TechRep-Doc'!#REF!</definedName>
    <definedName name="FID_1" localSheetId="3">[2]AGR_Fuels!$A$2</definedName>
    <definedName name="FID_1" localSheetId="4">[2]AGR_Fuels!$A$2</definedName>
    <definedName name="FID_1">[1]AGR_Fuels!$A$2</definedName>
    <definedName name="GROWTH" localSheetId="0">'[2]TechRep-Doc'!#REF!</definedName>
    <definedName name="GROWTH" localSheetId="4">'[2]TechRep-Doc'!#REF!</definedName>
    <definedName name="GROWTH">'[2]TechRep-Doc'!#REF!</definedName>
    <definedName name="GROWTH_TID" localSheetId="0">'[2]TechRep-Doc'!#REF!</definedName>
    <definedName name="GROWTH_TID" localSheetId="4">'[2]TechRep-Doc'!#REF!</definedName>
    <definedName name="GROWTH_TID">'[2]TechRep-Doc'!#REF!</definedName>
    <definedName name="INVCOST" localSheetId="0">'[2]TechRep-Doc'!#REF!</definedName>
    <definedName name="INVCOST" localSheetId="4">'[2]TechRep-Doc'!#REF!</definedName>
    <definedName name="INVCOST">'[2]TechRep-Doc'!#REF!</definedName>
    <definedName name="LIFE" localSheetId="0">'[2]TechRep-Doc'!#REF!</definedName>
    <definedName name="LIFE" localSheetId="4">'[2]TechRep-Doc'!#REF!</definedName>
    <definedName name="LIFE">'[2]TechRep-Doc'!#REF!</definedName>
    <definedName name="NAs_CCAR" localSheetId="0">'[2]TechRep-Doc'!#REF!</definedName>
    <definedName name="NAs_CCAR" localSheetId="4">'[2]TechRep-Doc'!#REF!</definedName>
    <definedName name="NAs_CCAR">'[2]TechRep-Doc'!#REF!</definedName>
    <definedName name="SETS" localSheetId="0">'[2]TechRep-Doc'!#REF!</definedName>
    <definedName name="SETS" localSheetId="4">'[2]TechRep-Doc'!#REF!</definedName>
    <definedName name="SETS">'[2]TechRep-Doc'!#REF!</definedName>
    <definedName name="TRTGAB005" localSheetId="0">'[2]TechRep-Doc'!#REF!</definedName>
    <definedName name="TRTGAB005" localSheetId="4">'[2]TechRep-Doc'!#REF!</definedName>
    <definedName name="TRTGAB005">'[2]TechRep-Doc'!#REF!</definedName>
    <definedName name="TRTGAC005" localSheetId="0">'[2]TechRep-Doc'!#REF!</definedName>
    <definedName name="TRTGAC005" localSheetId="4">'[2]TechRep-Doc'!#REF!</definedName>
    <definedName name="TRTGAC005">'[2]TechRep-Doc'!#REF!</definedName>
    <definedName name="Trucks_15" localSheetId="0">'[2]TechRep-Doc'!#REF!</definedName>
    <definedName name="Trucks_15" localSheetId="4">'[2]TechRep-Doc'!#REF!</definedName>
    <definedName name="Trucks_15">'[2]TechRep-Doc'!#REF!</definedName>
    <definedName name="TSUB_COST" localSheetId="0">'[2]TechRep-Doc'!#REF!</definedName>
    <definedName name="TSUB_COST" localSheetId="4">'[2]TechRep-Doc'!#REF!</definedName>
    <definedName name="TSUB_COST">'[2]TechRep-Doc'!#REF!</definedName>
    <definedName name="x">[2]AGR_Fuels!$A$2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F124" i="18" l="1"/>
  <c r="BG124" i="18"/>
  <c r="BH124" i="18" s="1"/>
  <c r="BJ124" i="18" s="1"/>
  <c r="I203" i="18"/>
  <c r="J203" i="18"/>
  <c r="AE203" i="18"/>
  <c r="AF203" i="18"/>
  <c r="H203" i="18"/>
  <c r="D203" i="18"/>
  <c r="C203" i="18"/>
  <c r="I200" i="18"/>
  <c r="J200" i="18"/>
  <c r="Z200" i="18"/>
  <c r="AA200" i="18"/>
  <c r="AB200" i="18"/>
  <c r="AC200" i="18"/>
  <c r="AD200" i="18"/>
  <c r="AE200" i="18"/>
  <c r="AF200" i="18"/>
  <c r="H200" i="18"/>
  <c r="D200" i="18"/>
  <c r="C200" i="18"/>
  <c r="B557" i="22"/>
  <c r="D155" i="23"/>
  <c r="C154" i="23"/>
  <c r="B154" i="23"/>
  <c r="D153" i="23"/>
  <c r="C152" i="23"/>
  <c r="B152" i="23"/>
  <c r="D151" i="23"/>
  <c r="C150" i="23"/>
  <c r="B150" i="23"/>
  <c r="B123" i="23"/>
  <c r="B118" i="23"/>
  <c r="B107" i="23"/>
  <c r="B100" i="23"/>
  <c r="B91" i="23"/>
  <c r="B85" i="23"/>
  <c r="B81" i="23"/>
  <c r="B75" i="23"/>
  <c r="B69" i="23"/>
  <c r="B63" i="23"/>
  <c r="B57" i="23"/>
  <c r="B50" i="23"/>
  <c r="B43" i="23"/>
  <c r="B36" i="23"/>
  <c r="B29" i="23"/>
  <c r="B23" i="23"/>
  <c r="B21" i="23"/>
  <c r="B17" i="23"/>
  <c r="B11" i="23"/>
  <c r="B7" i="23"/>
  <c r="S417" i="22"/>
  <c r="T416" i="22"/>
  <c r="S416" i="22"/>
  <c r="R416" i="22"/>
  <c r="S393" i="22"/>
  <c r="S392" i="22"/>
  <c r="T391" i="22"/>
  <c r="R391" i="22"/>
  <c r="T370" i="22"/>
  <c r="R370" i="22"/>
  <c r="W214" i="22"/>
  <c r="T214" i="22"/>
  <c r="R214" i="22"/>
  <c r="S200" i="22"/>
  <c r="W198" i="22"/>
  <c r="T198" i="22"/>
  <c r="S198" i="22"/>
  <c r="R198" i="22"/>
  <c r="S188" i="22"/>
  <c r="W187" i="22"/>
  <c r="T187" i="22"/>
  <c r="S187" i="22"/>
  <c r="R187" i="22"/>
  <c r="L121" i="23"/>
  <c r="R107" i="23"/>
  <c r="V110" i="23"/>
  <c r="V107" i="23"/>
  <c r="R100" i="23"/>
  <c r="R91" i="23"/>
  <c r="V79" i="23"/>
  <c r="V75" i="23" s="1"/>
  <c r="V78" i="23"/>
  <c r="N69" i="23"/>
  <c r="V56" i="23"/>
  <c r="V50" i="23"/>
  <c r="V54" i="23"/>
  <c r="V42" i="23"/>
  <c r="V40" i="23"/>
  <c r="V36" i="23" s="1"/>
  <c r="N24" i="23"/>
  <c r="L20" i="23"/>
  <c r="B556" i="22"/>
  <c r="A556" i="22"/>
  <c r="B555" i="22"/>
  <c r="B554" i="22"/>
  <c r="A554" i="22"/>
  <c r="A555" i="22" s="1"/>
  <c r="B553" i="22"/>
  <c r="B552" i="22"/>
  <c r="B551" i="22"/>
  <c r="B550" i="22"/>
  <c r="B549" i="22"/>
  <c r="B548" i="22"/>
  <c r="B547" i="22"/>
  <c r="B546" i="22"/>
  <c r="B545" i="22"/>
  <c r="B544" i="22"/>
  <c r="B543" i="22"/>
  <c r="A543" i="22"/>
  <c r="A544" i="22" s="1"/>
  <c r="A545" i="22" s="1"/>
  <c r="A546" i="22" s="1"/>
  <c r="A547" i="22" s="1"/>
  <c r="A548" i="22" s="1"/>
  <c r="A549" i="22" s="1"/>
  <c r="A550" i="22" s="1"/>
  <c r="A551" i="22" s="1"/>
  <c r="A552" i="22" s="1"/>
  <c r="A553" i="22" s="1"/>
  <c r="B542" i="22"/>
  <c r="B541" i="22"/>
  <c r="B540" i="22"/>
  <c r="B539" i="22"/>
  <c r="B538" i="22"/>
  <c r="B537" i="22"/>
  <c r="B536" i="22"/>
  <c r="A536" i="22"/>
  <c r="A537" i="22"/>
  <c r="A538" i="22" s="1"/>
  <c r="A539" i="22" s="1"/>
  <c r="A540" i="22" s="1"/>
  <c r="A541" i="22" s="1"/>
  <c r="A542" i="22" s="1"/>
  <c r="B535" i="22"/>
  <c r="B534" i="22"/>
  <c r="B533" i="22"/>
  <c r="B532" i="22"/>
  <c r="B531" i="22"/>
  <c r="B530" i="22"/>
  <c r="B529" i="22"/>
  <c r="B528" i="22"/>
  <c r="B527" i="22"/>
  <c r="B526" i="22"/>
  <c r="B525" i="22"/>
  <c r="A525" i="22"/>
  <c r="A526" i="22" s="1"/>
  <c r="A527" i="22" s="1"/>
  <c r="A528" i="22" s="1"/>
  <c r="A529" i="22" s="1"/>
  <c r="A530" i="22" s="1"/>
  <c r="A531" i="22" s="1"/>
  <c r="A532" i="22" s="1"/>
  <c r="A533" i="22" s="1"/>
  <c r="A534" i="22" s="1"/>
  <c r="A535" i="22" s="1"/>
  <c r="B524" i="22"/>
  <c r="B523" i="22"/>
  <c r="B522" i="22"/>
  <c r="B521" i="22"/>
  <c r="B520" i="22"/>
  <c r="B519" i="22"/>
  <c r="B518" i="22"/>
  <c r="B517" i="22"/>
  <c r="A517" i="22"/>
  <c r="A518" i="22"/>
  <c r="A519" i="22" s="1"/>
  <c r="A520" i="22" s="1"/>
  <c r="A521" i="22" s="1"/>
  <c r="A522" i="22" s="1"/>
  <c r="A523" i="22" s="1"/>
  <c r="A524" i="22" s="1"/>
  <c r="B516" i="22"/>
  <c r="B515" i="22"/>
  <c r="B514" i="22"/>
  <c r="B513" i="22"/>
  <c r="B512" i="22"/>
  <c r="A512" i="22"/>
  <c r="A513" i="22" s="1"/>
  <c r="A514" i="22" s="1"/>
  <c r="A515" i="22" s="1"/>
  <c r="A516" i="22" s="1"/>
  <c r="B511" i="22"/>
  <c r="B510" i="22"/>
  <c r="B509" i="22"/>
  <c r="B508" i="22"/>
  <c r="B507" i="22"/>
  <c r="A507" i="22"/>
  <c r="A508" i="22" s="1"/>
  <c r="A509" i="22" s="1"/>
  <c r="A510" i="22" s="1"/>
  <c r="A511" i="22" s="1"/>
  <c r="B506" i="22"/>
  <c r="B505" i="22"/>
  <c r="B504" i="22"/>
  <c r="B503" i="22"/>
  <c r="B502" i="22"/>
  <c r="A502" i="22"/>
  <c r="A503" i="22" s="1"/>
  <c r="A504" i="22" s="1"/>
  <c r="A505" i="22" s="1"/>
  <c r="A506" i="22" s="1"/>
  <c r="B501" i="22"/>
  <c r="B500" i="22"/>
  <c r="B499" i="22"/>
  <c r="B498" i="22"/>
  <c r="B497" i="22"/>
  <c r="A497" i="22"/>
  <c r="A498" i="22"/>
  <c r="A499" i="22" s="1"/>
  <c r="A500" i="22" s="1"/>
  <c r="A501" i="22" s="1"/>
  <c r="B496" i="22"/>
  <c r="B495" i="22"/>
  <c r="B494" i="22"/>
  <c r="B493" i="22"/>
  <c r="B492" i="22"/>
  <c r="B491" i="22"/>
  <c r="B490" i="22"/>
  <c r="B489" i="22"/>
  <c r="B488" i="22"/>
  <c r="B487" i="22"/>
  <c r="B486" i="22"/>
  <c r="B485" i="22"/>
  <c r="B484" i="22"/>
  <c r="B483" i="22"/>
  <c r="A483" i="22"/>
  <c r="A484" i="22"/>
  <c r="A485" i="22" s="1"/>
  <c r="A486" i="22" s="1"/>
  <c r="A487" i="22" s="1"/>
  <c r="A488" i="22" s="1"/>
  <c r="A489" i="22" s="1"/>
  <c r="A490" i="22" s="1"/>
  <c r="A491" i="22" s="1"/>
  <c r="A492" i="22" s="1"/>
  <c r="A493" i="22" s="1"/>
  <c r="A494" i="22" s="1"/>
  <c r="A495" i="22" s="1"/>
  <c r="A496" i="22" s="1"/>
  <c r="B482" i="22"/>
  <c r="B474" i="22"/>
  <c r="B473" i="22"/>
  <c r="B472" i="22"/>
  <c r="B471" i="22"/>
  <c r="B470" i="22"/>
  <c r="B469" i="22"/>
  <c r="B467" i="22"/>
  <c r="B466" i="22"/>
  <c r="B465" i="22"/>
  <c r="B464" i="22"/>
  <c r="B463" i="22"/>
  <c r="B462" i="22"/>
  <c r="A462" i="22"/>
  <c r="A463" i="22" s="1"/>
  <c r="A464" i="22" s="1"/>
  <c r="A465" i="22" s="1"/>
  <c r="A466" i="22" s="1"/>
  <c r="A467" i="22" s="1"/>
  <c r="B461" i="22"/>
  <c r="S199" i="22"/>
  <c r="T66" i="22"/>
  <c r="R66" i="22" s="1"/>
  <c r="B484" i="1"/>
  <c r="A484" i="1"/>
  <c r="A455" i="1"/>
  <c r="A456" i="1" s="1"/>
  <c r="A457" i="1" s="1"/>
  <c r="A458" i="1" s="1"/>
  <c r="A459" i="1" s="1"/>
  <c r="B10" i="17"/>
  <c r="K24" i="17"/>
  <c r="A424" i="1"/>
  <c r="A426" i="1" s="1"/>
  <c r="A427" i="1" s="1"/>
  <c r="A428" i="1" s="1"/>
  <c r="B428" i="1"/>
  <c r="E232" i="18"/>
  <c r="B11" i="17"/>
  <c r="K25" i="17" s="1"/>
  <c r="F24" i="17"/>
  <c r="B9" i="17"/>
  <c r="K23" i="17" s="1"/>
  <c r="B8" i="17"/>
  <c r="F22" i="17"/>
  <c r="K22" i="17"/>
  <c r="B7" i="17"/>
  <c r="K21" i="17" s="1"/>
  <c r="B6" i="17"/>
  <c r="F20" i="17" s="1"/>
  <c r="K20" i="17"/>
  <c r="B5" i="17"/>
  <c r="K19" i="17"/>
  <c r="B4" i="17"/>
  <c r="K18" i="17"/>
  <c r="C12" i="17"/>
  <c r="B12" i="17"/>
  <c r="C11" i="17"/>
  <c r="F34" i="17" s="1"/>
  <c r="C10" i="17"/>
  <c r="F33" i="17" s="1"/>
  <c r="C9" i="17"/>
  <c r="F32" i="17" s="1"/>
  <c r="C8" i="17"/>
  <c r="F31" i="17"/>
  <c r="C7" i="17"/>
  <c r="F30" i="17" s="1"/>
  <c r="F21" i="17"/>
  <c r="C6" i="17"/>
  <c r="F29" i="17"/>
  <c r="C5" i="17"/>
  <c r="F28" i="17"/>
  <c r="F19" i="17"/>
  <c r="C4" i="17"/>
  <c r="F27" i="17"/>
  <c r="BP236" i="18"/>
  <c r="BP235" i="18"/>
  <c r="BF174" i="18"/>
  <c r="BG174" i="18"/>
  <c r="BF164" i="18"/>
  <c r="BG164" i="18" s="1"/>
  <c r="BF154" i="18"/>
  <c r="BG154" i="18"/>
  <c r="BF26" i="18"/>
  <c r="BG26" i="18"/>
  <c r="BF144" i="18"/>
  <c r="BG144" i="18"/>
  <c r="BJ144" i="18" s="1"/>
  <c r="BH144" i="18"/>
  <c r="BF134" i="18"/>
  <c r="BG134" i="18"/>
  <c r="BJ134" i="18" s="1"/>
  <c r="BF114" i="18"/>
  <c r="BG114" i="18"/>
  <c r="BF104" i="18"/>
  <c r="BG104" i="18"/>
  <c r="BH104" i="18"/>
  <c r="BJ104" i="18" s="1"/>
  <c r="BF94" i="18"/>
  <c r="BG94" i="18" s="1"/>
  <c r="BF84" i="18"/>
  <c r="BG84" i="18"/>
  <c r="BH84" i="18" s="1"/>
  <c r="BJ84" i="18" s="1"/>
  <c r="BF74" i="18"/>
  <c r="BG74" i="18"/>
  <c r="BH74" i="18" s="1"/>
  <c r="BF64" i="18"/>
  <c r="BG64" i="18" s="1"/>
  <c r="BF54" i="18"/>
  <c r="BG54" i="18"/>
  <c r="BH54" i="18" s="1"/>
  <c r="BJ54" i="18" s="1"/>
  <c r="BF16" i="18"/>
  <c r="BG16" i="18"/>
  <c r="BH16" i="18" s="1"/>
  <c r="BJ16" i="18" s="1"/>
  <c r="BF45" i="18"/>
  <c r="BG45" i="18" s="1"/>
  <c r="BF6" i="18"/>
  <c r="BG6" i="18" s="1"/>
  <c r="BF35" i="18"/>
  <c r="BG35" i="18" s="1"/>
  <c r="U251" i="1"/>
  <c r="U253" i="1"/>
  <c r="V251" i="1"/>
  <c r="V253" i="1"/>
  <c r="W251" i="1"/>
  <c r="W253" i="1" s="1"/>
  <c r="X251" i="1"/>
  <c r="X253" i="1"/>
  <c r="Y251" i="1"/>
  <c r="Y253" i="1"/>
  <c r="AA251" i="1"/>
  <c r="AA253" i="1"/>
  <c r="AA285" i="1"/>
  <c r="AA287" i="1" s="1"/>
  <c r="X285" i="1"/>
  <c r="X287" i="1"/>
  <c r="U285" i="1"/>
  <c r="Z285" i="1"/>
  <c r="V285" i="1"/>
  <c r="V287" i="1"/>
  <c r="W285" i="1"/>
  <c r="W287" i="1" s="1"/>
  <c r="Y285" i="1"/>
  <c r="Y287" i="1"/>
  <c r="AA290" i="1"/>
  <c r="AA292" i="1"/>
  <c r="Y290" i="1"/>
  <c r="Y292" i="1"/>
  <c r="X290" i="1"/>
  <c r="X292" i="1" s="1"/>
  <c r="W290" i="1"/>
  <c r="W292" i="1"/>
  <c r="V290" i="1"/>
  <c r="V292" i="1"/>
  <c r="U290" i="1"/>
  <c r="U292" i="1"/>
  <c r="T290" i="1"/>
  <c r="S290" i="1"/>
  <c r="F232" i="1"/>
  <c r="AA299" i="1"/>
  <c r="AA301" i="1" s="1"/>
  <c r="V299" i="1"/>
  <c r="Z299" i="1" s="1"/>
  <c r="X299" i="1"/>
  <c r="X301" i="1"/>
  <c r="W299" i="1"/>
  <c r="U299" i="1"/>
  <c r="U301" i="1"/>
  <c r="T299" i="1"/>
  <c r="S299" i="1"/>
  <c r="U276" i="1"/>
  <c r="U278" i="1"/>
  <c r="AA276" i="1"/>
  <c r="AA278" i="1" s="1"/>
  <c r="X276" i="1"/>
  <c r="X278" i="1"/>
  <c r="W276" i="1"/>
  <c r="W278" i="1"/>
  <c r="V276" i="1"/>
  <c r="V278" i="1"/>
  <c r="T276" i="1"/>
  <c r="S276" i="1"/>
  <c r="AA260" i="1"/>
  <c r="AA262" i="1"/>
  <c r="V260" i="1"/>
  <c r="V262" i="1"/>
  <c r="X260" i="1"/>
  <c r="X262" i="1"/>
  <c r="W260" i="1"/>
  <c r="W262" i="1" s="1"/>
  <c r="U260" i="1"/>
  <c r="Z260" i="1"/>
  <c r="AB260" i="1" s="1"/>
  <c r="T260" i="1"/>
  <c r="S260" i="1"/>
  <c r="B426" i="1"/>
  <c r="B429" i="1"/>
  <c r="B483" i="1"/>
  <c r="B469" i="1"/>
  <c r="B442" i="1"/>
  <c r="B441" i="1"/>
  <c r="B438" i="1"/>
  <c r="B437" i="1"/>
  <c r="B436" i="1"/>
  <c r="B435" i="1"/>
  <c r="B434" i="1"/>
  <c r="B433" i="1"/>
  <c r="B432" i="1"/>
  <c r="B430" i="1"/>
  <c r="B427" i="1"/>
  <c r="B424" i="1"/>
  <c r="B423" i="1"/>
  <c r="Q40" i="1"/>
  <c r="S39" i="1"/>
  <c r="X72" i="1"/>
  <c r="X71" i="1"/>
  <c r="X70" i="1"/>
  <c r="X69" i="1"/>
  <c r="N66" i="1"/>
  <c r="V67" i="1" s="1"/>
  <c r="P66" i="1"/>
  <c r="X66" i="1" s="1"/>
  <c r="P64" i="1"/>
  <c r="R64" i="1" s="1"/>
  <c r="N64" i="1"/>
  <c r="V65" i="1"/>
  <c r="N62" i="1"/>
  <c r="V63" i="1" s="1"/>
  <c r="X62" i="1"/>
  <c r="P62" i="1"/>
  <c r="R62" i="1"/>
  <c r="M62" i="1"/>
  <c r="N60" i="1"/>
  <c r="V61" i="1"/>
  <c r="P60" i="1"/>
  <c r="X60" i="1" s="1"/>
  <c r="J60" i="1"/>
  <c r="V59" i="1"/>
  <c r="X58" i="1"/>
  <c r="O58" i="1"/>
  <c r="T58" i="1" s="1"/>
  <c r="N58" i="1"/>
  <c r="M58" i="1"/>
  <c r="V57" i="1"/>
  <c r="X56" i="1"/>
  <c r="O56" i="1"/>
  <c r="P56" i="1" s="1"/>
  <c r="Q56" i="1"/>
  <c r="N56" i="1"/>
  <c r="M56" i="1"/>
  <c r="V55" i="1"/>
  <c r="X54" i="1"/>
  <c r="O54" i="1"/>
  <c r="T54" i="1" s="1"/>
  <c r="N54" i="1"/>
  <c r="M54" i="1"/>
  <c r="V53" i="1"/>
  <c r="X52" i="1"/>
  <c r="O52" i="1"/>
  <c r="Q52" i="1" s="1"/>
  <c r="R52" i="1"/>
  <c r="N52" i="1"/>
  <c r="M52" i="1"/>
  <c r="D415" i="1"/>
  <c r="C415" i="1" s="1"/>
  <c r="C414" i="1"/>
  <c r="D411" i="1"/>
  <c r="D412" i="1" s="1"/>
  <c r="C410" i="1"/>
  <c r="D407" i="1"/>
  <c r="C407" i="1" s="1"/>
  <c r="C406" i="1"/>
  <c r="D403" i="1"/>
  <c r="C403" i="1" s="1"/>
  <c r="C402" i="1"/>
  <c r="D399" i="1"/>
  <c r="C399" i="1" s="1"/>
  <c r="C398" i="1"/>
  <c r="D395" i="1"/>
  <c r="C395" i="1"/>
  <c r="C394" i="1"/>
  <c r="D391" i="1"/>
  <c r="D392" i="1"/>
  <c r="C390" i="1"/>
  <c r="D387" i="1"/>
  <c r="C387" i="1"/>
  <c r="C386" i="1"/>
  <c r="D383" i="1"/>
  <c r="C382" i="1"/>
  <c r="D379" i="1"/>
  <c r="D380" i="1"/>
  <c r="C378" i="1"/>
  <c r="D375" i="1"/>
  <c r="C375" i="1" s="1"/>
  <c r="D376" i="1"/>
  <c r="D377" i="1" s="1"/>
  <c r="C377" i="1" s="1"/>
  <c r="C374" i="1"/>
  <c r="D371" i="1"/>
  <c r="D372" i="1"/>
  <c r="D373" i="1" s="1"/>
  <c r="C373" i="1" s="1"/>
  <c r="C370" i="1"/>
  <c r="D367" i="1"/>
  <c r="C367" i="1"/>
  <c r="C366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64" i="1"/>
  <c r="C363" i="1"/>
  <c r="C362" i="1"/>
  <c r="C365" i="1"/>
  <c r="U303" i="1"/>
  <c r="U304" i="1"/>
  <c r="V303" i="1"/>
  <c r="V304" i="1" s="1"/>
  <c r="V305" i="1" s="1"/>
  <c r="W303" i="1"/>
  <c r="W304" i="1" s="1"/>
  <c r="W305" i="1" s="1"/>
  <c r="X303" i="1"/>
  <c r="X304" i="1"/>
  <c r="T303" i="1"/>
  <c r="S303" i="1"/>
  <c r="U295" i="1"/>
  <c r="U297" i="1" s="1"/>
  <c r="V295" i="1"/>
  <c r="V297" i="1" s="1"/>
  <c r="W295" i="1"/>
  <c r="W297" i="1"/>
  <c r="X295" i="1"/>
  <c r="X297" i="1"/>
  <c r="AA295" i="1"/>
  <c r="AA297" i="1" s="1"/>
  <c r="T295" i="1"/>
  <c r="S295" i="1"/>
  <c r="T285" i="1"/>
  <c r="S285" i="1"/>
  <c r="U280" i="1"/>
  <c r="U282" i="1"/>
  <c r="V280" i="1"/>
  <c r="V282" i="1" s="1"/>
  <c r="W280" i="1"/>
  <c r="W282" i="1" s="1"/>
  <c r="X280" i="1"/>
  <c r="X282" i="1"/>
  <c r="Y280" i="1"/>
  <c r="Y282" i="1"/>
  <c r="AA280" i="1"/>
  <c r="AA282" i="1" s="1"/>
  <c r="T280" i="1"/>
  <c r="S280" i="1"/>
  <c r="U272" i="1"/>
  <c r="Z272" i="1" s="1"/>
  <c r="U274" i="1"/>
  <c r="V272" i="1"/>
  <c r="V274" i="1"/>
  <c r="W272" i="1"/>
  <c r="W274" i="1" s="1"/>
  <c r="X272" i="1"/>
  <c r="X274" i="1" s="1"/>
  <c r="AA272" i="1"/>
  <c r="AA274" i="1"/>
  <c r="T272" i="1"/>
  <c r="S272" i="1"/>
  <c r="U268" i="1"/>
  <c r="U270" i="1" s="1"/>
  <c r="V268" i="1"/>
  <c r="V270" i="1" s="1"/>
  <c r="W268" i="1"/>
  <c r="W270" i="1"/>
  <c r="X268" i="1"/>
  <c r="X270" i="1"/>
  <c r="AA268" i="1"/>
  <c r="AA270" i="1" s="1"/>
  <c r="T268" i="1"/>
  <c r="S268" i="1"/>
  <c r="U264" i="1"/>
  <c r="Z264" i="1" s="1"/>
  <c r="U266" i="1"/>
  <c r="V264" i="1"/>
  <c r="V266" i="1"/>
  <c r="W264" i="1"/>
  <c r="W266" i="1" s="1"/>
  <c r="X264" i="1"/>
  <c r="X266" i="1" s="1"/>
  <c r="AA264" i="1"/>
  <c r="AA266" i="1"/>
  <c r="T264" i="1"/>
  <c r="S264" i="1"/>
  <c r="U256" i="1"/>
  <c r="U258" i="1" s="1"/>
  <c r="V256" i="1"/>
  <c r="V258" i="1" s="1"/>
  <c r="W256" i="1"/>
  <c r="W258" i="1"/>
  <c r="X256" i="1"/>
  <c r="X258" i="1"/>
  <c r="AA256" i="1"/>
  <c r="AA258" i="1" s="1"/>
  <c r="T256" i="1"/>
  <c r="S256" i="1"/>
  <c r="T251" i="1"/>
  <c r="S251" i="1"/>
  <c r="F234" i="1"/>
  <c r="C232" i="1"/>
  <c r="C233" i="1"/>
  <c r="C234" i="1" s="1"/>
  <c r="F233" i="1"/>
  <c r="A443" i="1"/>
  <c r="K28" i="17"/>
  <c r="K32" i="17"/>
  <c r="K29" i="17"/>
  <c r="K30" i="17"/>
  <c r="K27" i="17"/>
  <c r="K31" i="17"/>
  <c r="F18" i="17"/>
  <c r="F37" i="17"/>
  <c r="F25" i="17"/>
  <c r="W66" i="22"/>
  <c r="C379" i="1"/>
  <c r="M60" i="1"/>
  <c r="R54" i="1"/>
  <c r="D381" i="1"/>
  <c r="C381" i="1"/>
  <c r="C380" i="1"/>
  <c r="S56" i="1"/>
  <c r="T56" i="1"/>
  <c r="D368" i="1"/>
  <c r="C368" i="1" s="1"/>
  <c r="Q54" i="1"/>
  <c r="D388" i="1"/>
  <c r="D389" i="1" s="1"/>
  <c r="C389" i="1" s="1"/>
  <c r="C391" i="1"/>
  <c r="AB285" i="1"/>
  <c r="Z287" i="1"/>
  <c r="AB287" i="1" s="1"/>
  <c r="Z276" i="1"/>
  <c r="AB276" i="1" s="1"/>
  <c r="T66" i="1"/>
  <c r="U287" i="1"/>
  <c r="U288" i="1" s="1"/>
  <c r="M66" i="1"/>
  <c r="S60" i="1"/>
  <c r="S66" i="1"/>
  <c r="S62" i="1"/>
  <c r="Z303" i="1"/>
  <c r="D396" i="1"/>
  <c r="D397" i="1" s="1"/>
  <c r="C397" i="1" s="1"/>
  <c r="A445" i="1"/>
  <c r="A444" i="1"/>
  <c r="C411" i="1"/>
  <c r="W301" i="1"/>
  <c r="C383" i="1"/>
  <c r="D384" i="1"/>
  <c r="C384" i="1" s="1"/>
  <c r="D393" i="1"/>
  <c r="C393" i="1"/>
  <c r="C392" i="1"/>
  <c r="Z280" i="1"/>
  <c r="C371" i="1"/>
  <c r="T62" i="1"/>
  <c r="U262" i="1"/>
  <c r="P52" i="1"/>
  <c r="T60" i="1"/>
  <c r="R66" i="1"/>
  <c r="D400" i="1"/>
  <c r="C400" i="1" s="1"/>
  <c r="S52" i="1"/>
  <c r="R60" i="1"/>
  <c r="Z290" i="1"/>
  <c r="D369" i="1"/>
  <c r="C369" i="1" s="1"/>
  <c r="C396" i="1"/>
  <c r="Z304" i="1"/>
  <c r="AB303" i="1"/>
  <c r="Z278" i="1"/>
  <c r="D401" i="1"/>
  <c r="C401" i="1" s="1"/>
  <c r="AB280" i="1"/>
  <c r="Z282" i="1"/>
  <c r="D385" i="1"/>
  <c r="C385" i="1" s="1"/>
  <c r="AB290" i="1"/>
  <c r="Z292" i="1"/>
  <c r="AB292" i="1" s="1"/>
  <c r="A447" i="1"/>
  <c r="A448" i="1"/>
  <c r="A449" i="1"/>
  <c r="A450" i="1" s="1"/>
  <c r="A446" i="1"/>
  <c r="AB304" i="1"/>
  <c r="Z305" i="1"/>
  <c r="AB305" i="1"/>
  <c r="X305" i="1"/>
  <c r="U305" i="1"/>
  <c r="BH154" i="18"/>
  <c r="BJ154" i="18"/>
  <c r="BH114" i="18"/>
  <c r="BJ114" i="18"/>
  <c r="BH174" i="18"/>
  <c r="BJ174" i="18"/>
  <c r="BH26" i="18"/>
  <c r="BJ26" i="18"/>
  <c r="BH134" i="18"/>
  <c r="V283" i="1" l="1"/>
  <c r="AB278" i="1"/>
  <c r="AA279" i="1"/>
  <c r="Z279" i="1"/>
  <c r="BH6" i="18"/>
  <c r="BJ6" i="18" s="1"/>
  <c r="BH45" i="18"/>
  <c r="BJ45" i="18" s="1"/>
  <c r="B459" i="1"/>
  <c r="A460" i="1"/>
  <c r="Z301" i="1"/>
  <c r="AB299" i="1"/>
  <c r="AB264" i="1"/>
  <c r="Z266" i="1"/>
  <c r="AA288" i="1"/>
  <c r="BJ94" i="18"/>
  <c r="BH94" i="18"/>
  <c r="Z274" i="1"/>
  <c r="AB272" i="1"/>
  <c r="U293" i="1"/>
  <c r="Y293" i="1"/>
  <c r="AA293" i="1"/>
  <c r="W293" i="1"/>
  <c r="Z293" i="1"/>
  <c r="V293" i="1"/>
  <c r="AB293" i="1"/>
  <c r="V288" i="1"/>
  <c r="X288" i="1"/>
  <c r="AB288" i="1"/>
  <c r="Y288" i="1"/>
  <c r="BH164" i="18"/>
  <c r="BJ164" i="18" s="1"/>
  <c r="W288" i="1"/>
  <c r="A451" i="1"/>
  <c r="A452" i="1"/>
  <c r="Z283" i="1"/>
  <c r="X293" i="1"/>
  <c r="BH64" i="18"/>
  <c r="BJ64" i="18"/>
  <c r="A429" i="1"/>
  <c r="A430" i="1"/>
  <c r="A431" i="1" s="1"/>
  <c r="C412" i="1"/>
  <c r="D413" i="1"/>
  <c r="C413" i="1" s="1"/>
  <c r="BH35" i="18"/>
  <c r="BJ35" i="18"/>
  <c r="A468" i="22"/>
  <c r="B468" i="22" s="1"/>
  <c r="A469" i="22"/>
  <c r="A470" i="22" s="1"/>
  <c r="A471" i="22" s="1"/>
  <c r="A472" i="22" s="1"/>
  <c r="A473" i="22" s="1"/>
  <c r="A474" i="22" s="1"/>
  <c r="Z295" i="1"/>
  <c r="BJ74" i="18"/>
  <c r="AB282" i="1"/>
  <c r="C388" i="1"/>
  <c r="Z256" i="1"/>
  <c r="C376" i="1"/>
  <c r="C372" i="1"/>
  <c r="T52" i="1"/>
  <c r="D416" i="1"/>
  <c r="R56" i="1"/>
  <c r="K34" i="17"/>
  <c r="D408" i="1"/>
  <c r="P54" i="1"/>
  <c r="V301" i="1"/>
  <c r="M64" i="1"/>
  <c r="Z288" i="1"/>
  <c r="X64" i="1"/>
  <c r="Z268" i="1"/>
  <c r="R58" i="1"/>
  <c r="S54" i="1"/>
  <c r="F39" i="17"/>
  <c r="K33" i="17"/>
  <c r="F42" i="17" s="1"/>
  <c r="F23" i="17"/>
  <c r="Z251" i="1"/>
  <c r="S64" i="1"/>
  <c r="Z262" i="1"/>
  <c r="T64" i="1"/>
  <c r="Q58" i="1"/>
  <c r="P58" i="1"/>
  <c r="S58" i="1"/>
  <c r="D404" i="1"/>
  <c r="A425" i="1"/>
  <c r="B425" i="1" s="1"/>
  <c r="F38" i="17" l="1"/>
  <c r="A453" i="1"/>
  <c r="A454" i="1"/>
  <c r="AB301" i="1"/>
  <c r="Z302" i="1"/>
  <c r="D417" i="1"/>
  <c r="C417" i="1" s="1"/>
  <c r="C416" i="1"/>
  <c r="V302" i="1"/>
  <c r="F41" i="17"/>
  <c r="Z258" i="1"/>
  <c r="AB256" i="1"/>
  <c r="D409" i="1"/>
  <c r="C409" i="1" s="1"/>
  <c r="C408" i="1"/>
  <c r="U283" i="1"/>
  <c r="AB283" i="1"/>
  <c r="Y283" i="1"/>
  <c r="W283" i="1"/>
  <c r="F45" i="17"/>
  <c r="F43" i="17"/>
  <c r="AA283" i="1"/>
  <c r="AB262" i="1"/>
  <c r="Z263" i="1"/>
  <c r="Z270" i="1"/>
  <c r="AB268" i="1"/>
  <c r="F40" i="17"/>
  <c r="AB274" i="1"/>
  <c r="Z275" i="1"/>
  <c r="Z267" i="1"/>
  <c r="AB266" i="1"/>
  <c r="B460" i="1"/>
  <c r="A461" i="1"/>
  <c r="A475" i="22"/>
  <c r="A482" i="22"/>
  <c r="A432" i="1"/>
  <c r="A433" i="1" s="1"/>
  <c r="A434" i="1" s="1"/>
  <c r="A435" i="1" s="1"/>
  <c r="A436" i="1" s="1"/>
  <c r="A437" i="1" s="1"/>
  <c r="A438" i="1" s="1"/>
  <c r="A439" i="1" s="1"/>
  <c r="A440" i="1" s="1"/>
  <c r="B440" i="1" s="1"/>
  <c r="B431" i="1"/>
  <c r="F44" i="17"/>
  <c r="AB295" i="1"/>
  <c r="Z297" i="1"/>
  <c r="AB251" i="1"/>
  <c r="Z253" i="1"/>
  <c r="D405" i="1"/>
  <c r="C405" i="1" s="1"/>
  <c r="C404" i="1"/>
  <c r="X283" i="1"/>
  <c r="X279" i="1"/>
  <c r="V279" i="1"/>
  <c r="AB279" i="1"/>
  <c r="W279" i="1"/>
  <c r="U279" i="1"/>
  <c r="Z254" i="1" l="1"/>
  <c r="AB253" i="1"/>
  <c r="A462" i="1"/>
  <c r="B461" i="1"/>
  <c r="AB270" i="1"/>
  <c r="Z271" i="1" s="1"/>
  <c r="B475" i="22"/>
  <c r="A476" i="22"/>
  <c r="Z298" i="1"/>
  <c r="AB297" i="1"/>
  <c r="AB267" i="1"/>
  <c r="V267" i="1"/>
  <c r="X267" i="1"/>
  <c r="U267" i="1"/>
  <c r="W267" i="1"/>
  <c r="AA267" i="1"/>
  <c r="X263" i="1"/>
  <c r="AB263" i="1"/>
  <c r="AA263" i="1"/>
  <c r="V263" i="1"/>
  <c r="U263" i="1"/>
  <c r="W263" i="1"/>
  <c r="W302" i="1"/>
  <c r="AB302" i="1"/>
  <c r="U302" i="1"/>
  <c r="X302" i="1"/>
  <c r="AA302" i="1"/>
  <c r="V275" i="1"/>
  <c r="AB275" i="1"/>
  <c r="U275" i="1"/>
  <c r="X275" i="1"/>
  <c r="AA275" i="1"/>
  <c r="W275" i="1"/>
  <c r="AB258" i="1"/>
  <c r="Z259" i="1"/>
  <c r="A477" i="22" l="1"/>
  <c r="B476" i="22"/>
  <c r="AB271" i="1"/>
  <c r="W271" i="1"/>
  <c r="X271" i="1"/>
  <c r="AA271" i="1"/>
  <c r="V271" i="1"/>
  <c r="U271" i="1"/>
  <c r="A463" i="1"/>
  <c r="B462" i="1"/>
  <c r="X259" i="1"/>
  <c r="AB259" i="1"/>
  <c r="AA259" i="1"/>
  <c r="U259" i="1"/>
  <c r="W259" i="1"/>
  <c r="V259" i="1"/>
  <c r="X298" i="1"/>
  <c r="AB298" i="1"/>
  <c r="U298" i="1"/>
  <c r="V298" i="1"/>
  <c r="W298" i="1"/>
  <c r="AA298" i="1"/>
  <c r="V254" i="1"/>
  <c r="AB254" i="1"/>
  <c r="U254" i="1"/>
  <c r="AA254" i="1"/>
  <c r="Y254" i="1"/>
  <c r="W254" i="1"/>
  <c r="X254" i="1"/>
  <c r="B463" i="1" l="1"/>
  <c r="A464" i="1"/>
  <c r="A465" i="1" s="1"/>
  <c r="A466" i="1" s="1"/>
  <c r="A467" i="1" s="1"/>
  <c r="A468" i="1" s="1"/>
  <c r="A469" i="1" s="1"/>
  <c r="A470" i="1" s="1"/>
  <c r="B477" i="22"/>
  <c r="A478" i="22"/>
  <c r="A479" i="22" l="1"/>
  <c r="B478" i="22"/>
  <c r="B470" i="1"/>
  <c r="A471" i="1"/>
  <c r="A480" i="22" l="1"/>
  <c r="B479" i="22"/>
  <c r="A472" i="1"/>
  <c r="B471" i="1"/>
  <c r="B480" i="22" l="1"/>
  <c r="A481" i="22"/>
  <c r="B481" i="22" s="1"/>
  <c r="A473" i="1"/>
  <c r="B472" i="1"/>
  <c r="B473" i="1" l="1"/>
  <c r="A474" i="1"/>
  <c r="A475" i="1" l="1"/>
  <c r="B474" i="1"/>
  <c r="A476" i="1" l="1"/>
  <c r="B475" i="1"/>
  <c r="B476" i="1" l="1"/>
  <c r="A477" i="1"/>
  <c r="A478" i="1" s="1"/>
  <c r="A479" i="1" l="1"/>
  <c r="B478" i="1"/>
  <c r="A480" i="1" l="1"/>
  <c r="B479" i="1"/>
  <c r="A481" i="1" l="1"/>
  <c r="B480" i="1"/>
  <c r="B481" i="1" l="1"/>
  <c r="A482" i="1"/>
  <c r="A483" i="1" s="1"/>
</calcChain>
</file>

<file path=xl/comments1.xml><?xml version="1.0" encoding="utf-8"?>
<comments xmlns="http://schemas.openxmlformats.org/spreadsheetml/2006/main">
  <authors>
    <author>ese-veda01</author>
    <author>ese-veda04</author>
  </authors>
  <commentList>
    <comment ref="C35" authorId="0" shapeId="0">
      <text>
        <r>
          <rPr>
            <b/>
            <sz val="9"/>
            <color indexed="81"/>
            <rFont val="Tahoma"/>
            <charset val="1"/>
          </rPr>
          <t>ese-veda01:</t>
        </r>
        <r>
          <rPr>
            <sz val="9"/>
            <color indexed="81"/>
            <rFont val="Tahoma"/>
            <charset val="1"/>
          </rPr>
          <t xml:space="preserve">
From here CAPEX and FIXOM provided by scenario files</t>
        </r>
      </text>
    </comment>
    <comment ref="D225" authorId="1" shapeId="0">
      <text>
        <r>
          <rPr>
            <b/>
            <sz val="11"/>
            <color indexed="81"/>
            <rFont val="Tahoma"/>
            <family val="2"/>
          </rPr>
          <t>ese-veda04:</t>
        </r>
        <r>
          <rPr>
            <sz val="11"/>
            <color indexed="81"/>
            <rFont val="Tahoma"/>
            <family val="2"/>
          </rPr>
          <t xml:space="preserve">
Geothermal district heating with heat-driven absorption heat pump. Data from IEA/ETP sent to SSimoes by Uwe Remme in May 2013.
Assumed the same ratio between a natural gas HTH tech from the IEA and the ones we have here. 
For AF mantained the previous AFA of 0.20 as this reflects the Heating Degree days while IEA/ETP uses a 0.90 that does not take this into account.
Sofia Simoes 11/07/2013</t>
        </r>
      </text>
    </comment>
    <comment ref="K225" authorId="1" shapeId="0">
      <text>
        <r>
          <rPr>
            <b/>
            <sz val="9"/>
            <color indexed="81"/>
            <rFont val="Tahoma"/>
            <family val="2"/>
          </rPr>
          <t>ese-veda04:</t>
        </r>
        <r>
          <rPr>
            <sz val="9"/>
            <color indexed="81"/>
            <rFont val="Tahoma"/>
            <family val="2"/>
          </rPr>
          <t xml:space="preserve">
estimated as the ration with natural gas HTH tech based on the ETP/IEA data, average of the upper and lower rabge of cost estimates</t>
        </r>
      </text>
    </comment>
    <comment ref="L225" authorId="1" shapeId="0">
      <text>
        <r>
          <rPr>
            <b/>
            <sz val="9"/>
            <color indexed="81"/>
            <rFont val="Tahoma"/>
            <family val="2"/>
          </rPr>
          <t>ese-veda04:</t>
        </r>
        <r>
          <rPr>
            <sz val="9"/>
            <color indexed="81"/>
            <rFont val="Tahoma"/>
            <family val="2"/>
          </rPr>
          <t xml:space="preserve">
estimated as the ration with natural gas HTH tech based on the ETP/IEA data, average of the upper and lower rabge of cost estimates</t>
        </r>
      </text>
    </comment>
    <comment ref="M225" authorId="1" shapeId="0">
      <text>
        <r>
          <rPr>
            <b/>
            <sz val="9"/>
            <color indexed="81"/>
            <rFont val="Tahoma"/>
            <family val="2"/>
          </rPr>
          <t>ese-veda04:</t>
        </r>
        <r>
          <rPr>
            <sz val="9"/>
            <color indexed="81"/>
            <rFont val="Tahoma"/>
            <family val="2"/>
          </rPr>
          <t xml:space="preserve">
estimated as the ration with natural gas HTH tech based on the ETP/IEA data, average of the upper and lower rabge of cost estimates</t>
        </r>
      </text>
    </comment>
    <comment ref="N225" authorId="1" shapeId="0">
      <text>
        <r>
          <rPr>
            <b/>
            <sz val="9"/>
            <color indexed="81"/>
            <rFont val="Tahoma"/>
            <family val="2"/>
          </rPr>
          <t>ese-veda04:</t>
        </r>
        <r>
          <rPr>
            <sz val="9"/>
            <color indexed="81"/>
            <rFont val="Tahoma"/>
            <family val="2"/>
          </rPr>
          <t xml:space="preserve">
estimated as the ration with natural gas HTH tech based on the ETP/IEA data, average of the upper and lower rabge of cost estimates</t>
        </r>
      </text>
    </comment>
    <comment ref="O225" authorId="1" shapeId="0">
      <text>
        <r>
          <rPr>
            <b/>
            <sz val="9"/>
            <color indexed="81"/>
            <rFont val="Tahoma"/>
            <family val="2"/>
          </rPr>
          <t>ese-veda04:</t>
        </r>
        <r>
          <rPr>
            <sz val="9"/>
            <color indexed="81"/>
            <rFont val="Tahoma"/>
            <family val="2"/>
          </rPr>
          <t xml:space="preserve">
estimated as the ration with natural gas HTH tech based on the ETP/IEA data, average of the upper and lower rabge of cost estimates</t>
        </r>
      </text>
    </comment>
    <comment ref="P225" authorId="1" shapeId="0">
      <text>
        <r>
          <rPr>
            <b/>
            <sz val="9"/>
            <color indexed="81"/>
            <rFont val="Tahoma"/>
            <family val="2"/>
          </rPr>
          <t>ese-veda04:</t>
        </r>
        <r>
          <rPr>
            <sz val="9"/>
            <color indexed="81"/>
            <rFont val="Tahoma"/>
            <family val="2"/>
          </rPr>
          <t xml:space="preserve">
estimated as the ration with natural gas HTH tech based on the ETP/IEA data, average of the upper and lower rabge of cost estimates</t>
        </r>
      </text>
    </comment>
    <comment ref="Q225" authorId="1" shapeId="0">
      <text>
        <r>
          <rPr>
            <b/>
            <sz val="9"/>
            <color indexed="81"/>
            <rFont val="Tahoma"/>
            <family val="2"/>
          </rPr>
          <t>ese-veda04:</t>
        </r>
        <r>
          <rPr>
            <sz val="9"/>
            <color indexed="81"/>
            <rFont val="Tahoma"/>
            <family val="2"/>
          </rPr>
          <t xml:space="preserve">
estimated as the ration with natural gas HTH tech based on the ETP/IEA data, average of the upper and lower rabge of cost estimates</t>
        </r>
      </text>
    </comment>
    <comment ref="R225" authorId="1" shapeId="0">
      <text>
        <r>
          <rPr>
            <b/>
            <sz val="9"/>
            <color indexed="81"/>
            <rFont val="Tahoma"/>
            <family val="2"/>
          </rPr>
          <t>ese-veda04:</t>
        </r>
        <r>
          <rPr>
            <sz val="9"/>
            <color indexed="81"/>
            <rFont val="Tahoma"/>
            <family val="2"/>
          </rPr>
          <t xml:space="preserve">
estimated as the ration with natural gas HTH tech based on the ETP/IEA data, average of the upper and lower rabge of cost estimates</t>
        </r>
      </text>
    </comment>
    <comment ref="S225" authorId="1" shapeId="0">
      <text>
        <r>
          <rPr>
            <b/>
            <sz val="9"/>
            <color indexed="81"/>
            <rFont val="Tahoma"/>
            <family val="2"/>
          </rPr>
          <t>ese-veda04:</t>
        </r>
        <r>
          <rPr>
            <sz val="9"/>
            <color indexed="81"/>
            <rFont val="Tahoma"/>
            <family val="2"/>
          </rPr>
          <t xml:space="preserve">
estimated as the ration with natural gas HTH tech based on the ETP/IEA data, average of the upper and lower rabge of cost estimates</t>
        </r>
      </text>
    </comment>
    <comment ref="T225" authorId="1" shapeId="0">
      <text>
        <r>
          <rPr>
            <b/>
            <sz val="9"/>
            <color indexed="81"/>
            <rFont val="Tahoma"/>
            <family val="2"/>
          </rPr>
          <t>ese-veda04:</t>
        </r>
        <r>
          <rPr>
            <sz val="9"/>
            <color indexed="81"/>
            <rFont val="Tahoma"/>
            <family val="2"/>
          </rPr>
          <t xml:space="preserve">
estimated as the ration with natural gas HTH tech based on the ETP/IEA data, average of the upper and lower rabge of cost estimates</t>
        </r>
      </text>
    </comment>
    <comment ref="U225" authorId="1" shapeId="0">
      <text>
        <r>
          <rPr>
            <b/>
            <sz val="9"/>
            <color indexed="81"/>
            <rFont val="Tahoma"/>
            <family val="2"/>
          </rPr>
          <t>ese-veda04:</t>
        </r>
        <r>
          <rPr>
            <sz val="9"/>
            <color indexed="81"/>
            <rFont val="Tahoma"/>
            <family val="2"/>
          </rPr>
          <t xml:space="preserve">
estimated as the ration with natural gas HTH tech based on the ETP/IEA data, average of the upper and lower rabge of cost estimates</t>
        </r>
      </text>
    </comment>
    <comment ref="V225" authorId="1" shapeId="0">
      <text>
        <r>
          <rPr>
            <b/>
            <sz val="9"/>
            <color indexed="81"/>
            <rFont val="Tahoma"/>
            <family val="2"/>
          </rPr>
          <t>ese-veda04:</t>
        </r>
        <r>
          <rPr>
            <sz val="9"/>
            <color indexed="81"/>
            <rFont val="Tahoma"/>
            <family val="2"/>
          </rPr>
          <t xml:space="preserve">
estimated as the ration with natural gas HTH tech based on the ETP/IEA data, average of the upper and lower rabge of cost estimates</t>
        </r>
      </text>
    </comment>
    <comment ref="W225" authorId="1" shapeId="0">
      <text>
        <r>
          <rPr>
            <b/>
            <sz val="9"/>
            <color indexed="81"/>
            <rFont val="Tahoma"/>
            <family val="2"/>
          </rPr>
          <t>ese-veda04:</t>
        </r>
        <r>
          <rPr>
            <sz val="9"/>
            <color indexed="81"/>
            <rFont val="Tahoma"/>
            <family val="2"/>
          </rPr>
          <t xml:space="preserve">
estimated as the ration with natural gas HTH tech based on the ETP/IEA data, average of the upper and lower rabge of cost estimates</t>
        </r>
      </text>
    </comment>
    <comment ref="X225" authorId="1" shapeId="0">
      <text>
        <r>
          <rPr>
            <b/>
            <sz val="9"/>
            <color indexed="81"/>
            <rFont val="Tahoma"/>
            <family val="2"/>
          </rPr>
          <t>ese-veda04:</t>
        </r>
        <r>
          <rPr>
            <sz val="9"/>
            <color indexed="81"/>
            <rFont val="Tahoma"/>
            <family val="2"/>
          </rPr>
          <t xml:space="preserve">
estimated as the ration with natural gas HTH tech based on the ETP/IEA data, average of the upper and lower rabge of cost estimates</t>
        </r>
      </text>
    </comment>
    <comment ref="Y225" authorId="1" shapeId="0">
      <text>
        <r>
          <rPr>
            <b/>
            <sz val="9"/>
            <color indexed="81"/>
            <rFont val="Tahoma"/>
            <family val="2"/>
          </rPr>
          <t>ese-veda04:</t>
        </r>
        <r>
          <rPr>
            <sz val="9"/>
            <color indexed="81"/>
            <rFont val="Tahoma"/>
            <family val="2"/>
          </rPr>
          <t xml:space="preserve">
estimated as the ration with natural gas HTH tech based on the ETP/IEA data, average of the upper and lower rabge of cost estimates</t>
        </r>
      </text>
    </comment>
    <comment ref="Z225" authorId="1" shapeId="0">
      <text>
        <r>
          <rPr>
            <b/>
            <sz val="9"/>
            <color indexed="81"/>
            <rFont val="Tahoma"/>
            <family val="2"/>
          </rPr>
          <t>ese-veda04:</t>
        </r>
        <r>
          <rPr>
            <sz val="9"/>
            <color indexed="81"/>
            <rFont val="Tahoma"/>
            <family val="2"/>
          </rPr>
          <t xml:space="preserve">
No data for this in the ETP, mantained the same defalut value as previously for HTH techs</t>
        </r>
      </text>
    </comment>
  </commentList>
</comments>
</file>

<file path=xl/comments2.xml><?xml version="1.0" encoding="utf-8"?>
<comments xmlns="http://schemas.openxmlformats.org/spreadsheetml/2006/main">
  <authors>
    <author>Amit Kanudia</author>
  </authors>
  <commentList>
    <comment ref="C32" authorId="0" shapeId="0">
      <text>
        <r>
          <rPr>
            <b/>
            <sz val="8"/>
            <color indexed="81"/>
            <rFont val="Tahoma"/>
            <charset val="1"/>
          </rPr>
          <t>Amit Kanudia:</t>
        </r>
        <r>
          <rPr>
            <sz val="8"/>
            <color indexed="81"/>
            <rFont val="Tahoma"/>
            <charset val="1"/>
          </rPr>
          <t xml:space="preserve">
11/4/2015
disabling, as was not active in v19
</t>
        </r>
      </text>
    </comment>
    <comment ref="C38" authorId="0" shapeId="0">
      <text>
        <r>
          <rPr>
            <b/>
            <sz val="8"/>
            <color indexed="81"/>
            <rFont val="Tahoma"/>
            <charset val="1"/>
          </rPr>
          <t>Amit Kanudia:</t>
        </r>
        <r>
          <rPr>
            <sz val="8"/>
            <color indexed="81"/>
            <rFont val="Tahoma"/>
            <charset val="1"/>
          </rPr>
          <t xml:space="preserve">
11/4/2015
disabling, as was not active in v19
</t>
        </r>
      </text>
    </comment>
  </commentList>
</comments>
</file>

<file path=xl/comments3.xml><?xml version="1.0" encoding="utf-8"?>
<comments xmlns="http://schemas.openxmlformats.org/spreadsheetml/2006/main">
  <authors>
    <author>db</author>
    <author>Amit Kanudia</author>
    <author>deurwaarder</author>
    <author>Rösler</author>
    <author>KanORS</author>
    <author>Rocco2</author>
    <author>mb</author>
    <author>Tom</author>
    <author>ok</author>
    <author>Times</author>
  </authors>
  <commentList>
    <comment ref="M35" authorId="0" shapeId="0">
      <text>
        <r>
          <rPr>
            <b/>
            <sz val="8"/>
            <color indexed="81"/>
            <rFont val="Tahoma"/>
            <family val="2"/>
          </rPr>
          <t>db:</t>
        </r>
        <r>
          <rPr>
            <sz val="8"/>
            <color indexed="81"/>
            <rFont val="Tahoma"/>
            <family val="2"/>
          </rPr>
          <t xml:space="preserve">
CONCAWE: Well-to-Wheel analysis of future automotive fuels and powertrains in the European context, WELL-to-WHEELS Report, Version 2b, May 2006</t>
        </r>
      </text>
    </comment>
    <comment ref="M37" authorId="0" shapeId="0">
      <text>
        <r>
          <rPr>
            <b/>
            <sz val="8"/>
            <color indexed="81"/>
            <rFont val="Tahoma"/>
            <family val="2"/>
          </rPr>
          <t>db:</t>
        </r>
        <r>
          <rPr>
            <sz val="8"/>
            <color indexed="81"/>
            <rFont val="Tahoma"/>
            <family val="2"/>
          </rPr>
          <t xml:space="preserve">
MENGTECH</t>
        </r>
      </text>
    </comment>
    <comment ref="N37" authorId="0" shapeId="0">
      <text>
        <r>
          <rPr>
            <b/>
            <sz val="8"/>
            <color indexed="81"/>
            <rFont val="Tahoma"/>
            <family val="2"/>
          </rPr>
          <t>db:</t>
        </r>
        <r>
          <rPr>
            <sz val="8"/>
            <color indexed="81"/>
            <rFont val="Tahoma"/>
            <family val="2"/>
          </rPr>
          <t xml:space="preserve">
MENGTECH</t>
        </r>
      </text>
    </comment>
    <comment ref="O37" authorId="0" shapeId="0">
      <text>
        <r>
          <rPr>
            <b/>
            <sz val="8"/>
            <color indexed="81"/>
            <rFont val="Tahoma"/>
            <family val="2"/>
          </rPr>
          <t>db:</t>
        </r>
        <r>
          <rPr>
            <sz val="8"/>
            <color indexed="81"/>
            <rFont val="Tahoma"/>
            <family val="2"/>
          </rPr>
          <t xml:space="preserve">
MENGTECH</t>
        </r>
      </text>
    </comment>
    <comment ref="M40" authorId="0" shapeId="0">
      <text>
        <r>
          <rPr>
            <b/>
            <sz val="8"/>
            <color indexed="81"/>
            <rFont val="Tahoma"/>
            <family val="2"/>
          </rPr>
          <t>db:</t>
        </r>
        <r>
          <rPr>
            <sz val="8"/>
            <color indexed="81"/>
            <rFont val="Tahoma"/>
            <family val="2"/>
          </rPr>
          <t xml:space="preserve">
CONCAWE: Well-to-Wheel analysis of future automotive fuels and powertrains in the European context, WELL-to-WHEELS Report, Version 2b, May 2006</t>
        </r>
      </text>
    </comment>
    <comment ref="N40" authorId="0" shapeId="0">
      <text>
        <r>
          <rPr>
            <b/>
            <sz val="8"/>
            <color indexed="81"/>
            <rFont val="Tahoma"/>
            <family val="2"/>
          </rPr>
          <t>db:</t>
        </r>
        <r>
          <rPr>
            <sz val="8"/>
            <color indexed="81"/>
            <rFont val="Tahoma"/>
            <family val="2"/>
          </rPr>
          <t xml:space="preserve">
MENGTECH</t>
        </r>
      </text>
    </comment>
    <comment ref="O40" authorId="0" shapeId="0">
      <text>
        <r>
          <rPr>
            <b/>
            <sz val="8"/>
            <color indexed="81"/>
            <rFont val="Tahoma"/>
            <family val="2"/>
          </rPr>
          <t>db:</t>
        </r>
        <r>
          <rPr>
            <sz val="8"/>
            <color indexed="81"/>
            <rFont val="Tahoma"/>
            <family val="2"/>
          </rPr>
          <t xml:space="preserve">
MENGTECH</t>
        </r>
      </text>
    </comment>
    <comment ref="I50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from IFP now
</t>
        </r>
      </text>
    </comment>
    <comment ref="M52" authorId="2" shapeId="0">
      <text>
        <r>
          <rPr>
            <b/>
            <sz val="8"/>
            <color indexed="81"/>
            <rFont val="Tahoma"/>
            <family val="2"/>
          </rPr>
          <t>deurwaarder:</t>
        </r>
        <r>
          <rPr>
            <sz val="8"/>
            <color indexed="81"/>
            <rFont val="Tahoma"/>
            <family val="2"/>
          </rPr>
          <t xml:space="preserve">
REFUEL: 80.6 €/t input, conversion factor 1.0 t/t, energy content product 37.3 GJ/t
Conneman 1998: ca. 70% variable, 30% fixed O&amp;M costs. 75/25 chosen, because of increased methanol price.</t>
        </r>
      </text>
    </comment>
    <comment ref="N52" authorId="2" shapeId="0">
      <text>
        <r>
          <rPr>
            <b/>
            <sz val="8"/>
            <color indexed="81"/>
            <rFont val="Tahoma"/>
            <family val="2"/>
          </rPr>
          <t>deurwaarder:</t>
        </r>
        <r>
          <rPr>
            <sz val="8"/>
            <color indexed="81"/>
            <rFont val="Tahoma"/>
            <family val="2"/>
          </rPr>
          <t xml:space="preserve">
REFUEL conversion factor: 1 t/t. Heating value in: 36, out: 37.3 GJ/t</t>
        </r>
      </text>
    </comment>
    <comment ref="O52" authorId="2" shapeId="0">
      <text>
        <r>
          <rPr>
            <b/>
            <sz val="8"/>
            <color indexed="81"/>
            <rFont val="Tahoma"/>
            <family val="2"/>
          </rPr>
          <t>deurwaarder:</t>
        </r>
        <r>
          <rPr>
            <sz val="8"/>
            <color indexed="81"/>
            <rFont val="Tahoma"/>
            <family val="2"/>
          </rPr>
          <t xml:space="preserve">
REFUEL (starting value 2005): 200 €/t input/y, conversion factor 1.0 t/t, energy content product 37.3 GJ/t</t>
        </r>
      </text>
    </comment>
    <comment ref="V52" authorId="3" shapeId="0">
      <text>
        <r>
          <rPr>
            <b/>
            <sz val="8"/>
            <color indexed="81"/>
            <rFont val="Tahoma"/>
            <family val="2"/>
          </rPr>
          <t>deurwaarder:</t>
        </r>
        <r>
          <rPr>
            <sz val="8"/>
            <color indexed="81"/>
            <rFont val="Tahoma"/>
            <family val="2"/>
          </rPr>
          <t xml:space="preserve">
Efficiency higher than 1 because the input methanol is not taken into account. Methanol is included in the O&amp;M costs, as well as any other energy sources used (e.g. heat). Same applies to other processes.</t>
        </r>
      </text>
    </comment>
    <comment ref="X52" authorId="2" shapeId="0">
      <text>
        <r>
          <rPr>
            <b/>
            <sz val="8"/>
            <color indexed="81"/>
            <rFont val="Tahoma"/>
            <family val="2"/>
          </rPr>
          <t>deurwaarder:</t>
        </r>
        <r>
          <rPr>
            <sz val="8"/>
            <color indexed="81"/>
            <rFont val="Tahoma"/>
            <family val="2"/>
          </rPr>
          <t xml:space="preserve">
REFUEL: 80.6 €/t input, conversion factor 1.0 t/t, energy content product 37.3 GJ/t
Conneman 1998: ca. 70% variable, 30% fixed O&amp;M costs. 75/25 chosen, because of increased methanol price.</t>
        </r>
      </text>
    </comment>
    <comment ref="G53" authorId="2" shapeId="0">
      <text>
        <r>
          <rPr>
            <b/>
            <sz val="8"/>
            <color indexed="81"/>
            <rFont val="Tahoma"/>
            <family val="2"/>
          </rPr>
          <t>deurwaarder:</t>
        </r>
        <r>
          <rPr>
            <sz val="8"/>
            <color indexed="81"/>
            <rFont val="Tahoma"/>
            <family val="2"/>
          </rPr>
          <t xml:space="preserve"> glycerol</t>
        </r>
        <r>
          <rPr>
            <sz val="8"/>
            <color indexed="81"/>
            <rFont val="Tahoma"/>
            <family val="2"/>
          </rPr>
          <t xml:space="preserve">
(was BIOMUN)
REFUEL: Price (80% pure glycerine): 120 euro/t, LHV  (80% pure glycerine): 12.8 GJ/t</t>
        </r>
      </text>
    </comment>
    <comment ref="V53" authorId="2" shapeId="0">
      <text>
        <r>
          <rPr>
            <b/>
            <sz val="8"/>
            <color indexed="81"/>
            <rFont val="Tahoma"/>
            <family val="2"/>
          </rPr>
          <t>deurwaarder:</t>
        </r>
        <r>
          <rPr>
            <sz val="8"/>
            <color indexed="81"/>
            <rFont val="Tahoma"/>
            <family val="2"/>
          </rPr>
          <t xml:space="preserve">
REFUEL: 0.1125 t/t glycerol (80%) for 1.00 t/t biodiesel. Glycerol: 12.8 GJ/t, biodiesel: 37.3 GJ/t</t>
        </r>
      </text>
    </comment>
    <comment ref="M54" authorId="2" shapeId="0">
      <text>
        <r>
          <rPr>
            <b/>
            <sz val="8"/>
            <color indexed="81"/>
            <rFont val="Tahoma"/>
            <family val="2"/>
          </rPr>
          <t>deurwaarder:</t>
        </r>
        <r>
          <rPr>
            <sz val="8"/>
            <color indexed="81"/>
            <rFont val="Tahoma"/>
            <family val="2"/>
          </rPr>
          <t xml:space="preserve">
REFUEL: 26.61 €/t input, conversion factor 0.39 t/t, energy content product 36.0 GJ/t
Same distribution over variable and fixed O&amp;M costs chosen as for transesterification: 75/25.</t>
        </r>
      </text>
    </comment>
    <comment ref="N54" authorId="2" shapeId="0">
      <text>
        <r>
          <rPr>
            <b/>
            <sz val="8"/>
            <color indexed="81"/>
            <rFont val="Tahoma"/>
            <family val="2"/>
          </rPr>
          <t>deurwaarder:</t>
        </r>
        <r>
          <rPr>
            <sz val="8"/>
            <color indexed="81"/>
            <rFont val="Tahoma"/>
            <family val="2"/>
          </rPr>
          <t xml:space="preserve">
REFUEL conversion factor: 0.39 t/t. Heating value in: 24.4, out: 36 GJ/t</t>
        </r>
      </text>
    </comment>
    <comment ref="O54" authorId="2" shapeId="0">
      <text>
        <r>
          <rPr>
            <b/>
            <sz val="8"/>
            <color indexed="81"/>
            <rFont val="Tahoma"/>
            <family val="2"/>
          </rPr>
          <t>deurwaarder:</t>
        </r>
        <r>
          <rPr>
            <sz val="8"/>
            <color indexed="81"/>
            <rFont val="Tahoma"/>
            <family val="2"/>
          </rPr>
          <t xml:space="preserve">
REFUEL (no learning): 102.5 €/t input/y, conversion factor 0.39 t/t, energy content product 36.0 GJ/t</t>
        </r>
      </text>
    </comment>
    <comment ref="X54" authorId="2" shapeId="0">
      <text>
        <r>
          <rPr>
            <b/>
            <sz val="8"/>
            <color indexed="81"/>
            <rFont val="Tahoma"/>
            <family val="2"/>
          </rPr>
          <t>deurwaarder:</t>
        </r>
        <r>
          <rPr>
            <sz val="8"/>
            <color indexed="81"/>
            <rFont val="Tahoma"/>
            <family val="2"/>
          </rPr>
          <t xml:space="preserve">
REFUEL: 26.61 €/t input, conversion factor 0.39 t/t, energy content product 36 GJ/t
Same distribution over variable and fixed O&amp;M costs chosen as for transesterification: 75/25.</t>
        </r>
      </text>
    </comment>
    <comment ref="G55" authorId="2" shapeId="0">
      <text>
        <r>
          <rPr>
            <b/>
            <sz val="8"/>
            <color indexed="81"/>
            <rFont val="Tahoma"/>
            <family val="2"/>
          </rPr>
          <t>deurwaarder:</t>
        </r>
        <r>
          <rPr>
            <sz val="8"/>
            <color indexed="81"/>
            <rFont val="Tahoma"/>
            <family val="2"/>
          </rPr>
          <t xml:space="preserve"> (oil) pulp</t>
        </r>
        <r>
          <rPr>
            <sz val="8"/>
            <color indexed="81"/>
            <rFont val="Tahoma"/>
            <family val="2"/>
          </rPr>
          <t xml:space="preserve">
REFUEL: Price 62.88 euro/t, LHV 19.3 GJ/t</t>
        </r>
      </text>
    </comment>
    <comment ref="V55" authorId="2" shapeId="0">
      <text>
        <r>
          <rPr>
            <b/>
            <sz val="8"/>
            <color indexed="81"/>
            <rFont val="Tahoma"/>
            <family val="2"/>
          </rPr>
          <t>deurwaarder:</t>
        </r>
        <r>
          <rPr>
            <sz val="8"/>
            <color indexed="81"/>
            <rFont val="Tahoma"/>
            <family val="2"/>
          </rPr>
          <t xml:space="preserve">
REFUEL: 0.59 t/t pulp for 0.39 t/t vegetable oil. pulp: 19.3 GJ/t, vegetable oil: 36.0 GJ/t. These data lead to a energy yield higher than 1 which is not possible, so the used heating value of pulp is for RES2020 reduced to 17.5 GJ/t</t>
        </r>
      </text>
    </comment>
    <comment ref="M56" authorId="2" shapeId="0">
      <text>
        <r>
          <rPr>
            <b/>
            <sz val="8"/>
            <color indexed="81"/>
            <rFont val="Tahoma"/>
            <family val="2"/>
          </rPr>
          <t>deurwaarder:</t>
        </r>
        <r>
          <rPr>
            <sz val="8"/>
            <color indexed="81"/>
            <rFont val="Tahoma"/>
            <family val="2"/>
          </rPr>
          <t xml:space="preserve">
REFUEL: total O&amp;M costs are approx. 9.9 €/GJ.
The breakdown of O&amp;M costs in the US is ca. 75% variable and 25% fixed (FO lichts 2004). Since in the EU plants work more energy efficient a 70/30 distribution is jusitfied.</t>
        </r>
      </text>
    </comment>
    <comment ref="N56" authorId="2" shapeId="0">
      <text>
        <r>
          <rPr>
            <b/>
            <sz val="8"/>
            <color indexed="81"/>
            <rFont val="Tahoma"/>
            <family val="2"/>
          </rPr>
          <t>deurwaarder:</t>
        </r>
        <r>
          <rPr>
            <sz val="8"/>
            <color indexed="81"/>
            <rFont val="Tahoma"/>
            <family val="2"/>
          </rPr>
          <t xml:space="preserve">
REFUEL conversion factor: 0.35 t/t. Heating value in: 16.1, out: 26.7 GJ/t</t>
        </r>
      </text>
    </comment>
    <comment ref="O56" authorId="2" shapeId="0">
      <text>
        <r>
          <rPr>
            <b/>
            <sz val="8"/>
            <color indexed="81"/>
            <rFont val="Tahoma"/>
            <family val="2"/>
          </rPr>
          <t>deurwaarder:</t>
        </r>
        <r>
          <rPr>
            <sz val="8"/>
            <color indexed="81"/>
            <rFont val="Tahoma"/>
            <family val="2"/>
          </rPr>
          <t xml:space="preserve">
REFUEL (starting value 2005): 264 €/t input/y, conversion factor 0.35 t/t, energy content product 26.7 GJ/t</t>
        </r>
      </text>
    </comment>
    <comment ref="X56" authorId="2" shapeId="0">
      <text>
        <r>
          <rPr>
            <b/>
            <sz val="8"/>
            <color indexed="81"/>
            <rFont val="Tahoma"/>
            <family val="2"/>
          </rPr>
          <t>deurwaarder:</t>
        </r>
        <r>
          <rPr>
            <sz val="8"/>
            <color indexed="81"/>
            <rFont val="Tahoma"/>
            <family val="2"/>
          </rPr>
          <t xml:space="preserve">
REFUEL: total O&amp;M costs are approx. 9.9 €/GJ.
The breakdown of O&amp;M costs in the US is ca. 75% variable and 25% fixed (FO lichts 2004). Since in the EU plants work more energy efficient a 70/30 distribution is jusitfied.</t>
        </r>
      </text>
    </comment>
    <comment ref="G57" authorId="2" shapeId="0">
      <text>
        <r>
          <rPr>
            <b/>
            <sz val="8"/>
            <color indexed="81"/>
            <rFont val="Tahoma"/>
            <family val="2"/>
          </rPr>
          <t>deurwaarder:</t>
        </r>
        <r>
          <rPr>
            <sz val="8"/>
            <color indexed="81"/>
            <rFont val="Tahoma"/>
            <family val="2"/>
          </rPr>
          <t xml:space="preserve"> stillage</t>
        </r>
        <r>
          <rPr>
            <sz val="8"/>
            <color indexed="81"/>
            <rFont val="Tahoma"/>
            <family val="2"/>
          </rPr>
          <t xml:space="preserve">
REFUEL: Price 104.7 euro/t, LHV 16.0 GJ/t</t>
        </r>
      </text>
    </comment>
    <comment ref="V57" authorId="2" shapeId="0">
      <text>
        <r>
          <rPr>
            <b/>
            <sz val="8"/>
            <color indexed="81"/>
            <rFont val="Tahoma"/>
            <family val="2"/>
          </rPr>
          <t>deurwaarder:</t>
        </r>
        <r>
          <rPr>
            <sz val="8"/>
            <color indexed="81"/>
            <rFont val="Tahoma"/>
            <family val="2"/>
          </rPr>
          <t xml:space="preserve">
REFUEL: 0.281 t/t stillage for 0.35 t/t ethanol. stillage: 16.0 GJ/t, ethanol: 26.7 GJ/t</t>
        </r>
      </text>
    </comment>
    <comment ref="M58" authorId="2" shapeId="0">
      <text>
        <r>
          <rPr>
            <b/>
            <sz val="8"/>
            <color indexed="81"/>
            <rFont val="Tahoma"/>
            <family val="2"/>
          </rPr>
          <t>deurwaarder:</t>
        </r>
        <r>
          <rPr>
            <sz val="8"/>
            <color indexed="81"/>
            <rFont val="Tahoma"/>
            <family val="2"/>
          </rPr>
          <t xml:space="preserve">
REFUEL: total O&amp;M costs are approx. 8,7 €/GJ.
The breakdown of O&amp;M costs in the US is ca. 75% variable and 25% fixed (FO lichts 2004). Since in the EU plants work more energy efficient a 70/30 distribution is jusitfied.</t>
        </r>
      </text>
    </comment>
    <comment ref="N58" authorId="2" shapeId="0">
      <text>
        <r>
          <rPr>
            <b/>
            <sz val="8"/>
            <color indexed="81"/>
            <rFont val="Tahoma"/>
            <family val="2"/>
          </rPr>
          <t>deurwaarder:</t>
        </r>
        <r>
          <rPr>
            <sz val="8"/>
            <color indexed="81"/>
            <rFont val="Tahoma"/>
            <family val="2"/>
          </rPr>
          <t xml:space="preserve">
REFUEL conversion factor: 0.292 t/t. Heating value in: 17.3, out: 26.7 GJ/t</t>
        </r>
      </text>
    </comment>
    <comment ref="O58" authorId="2" shapeId="0">
      <text>
        <r>
          <rPr>
            <b/>
            <sz val="8"/>
            <color indexed="81"/>
            <rFont val="Tahoma"/>
            <family val="2"/>
          </rPr>
          <t>deurwaarder:</t>
        </r>
        <r>
          <rPr>
            <sz val="8"/>
            <color indexed="81"/>
            <rFont val="Tahoma"/>
            <family val="2"/>
          </rPr>
          <t xml:space="preserve">
REFUEL (starting value 2005): 163 €/t input/y, conversion factor 0.292 t/t, energy content product 26.7 GJ/t</t>
        </r>
      </text>
    </comment>
    <comment ref="X58" authorId="2" shapeId="0">
      <text>
        <r>
          <rPr>
            <b/>
            <sz val="8"/>
            <color indexed="81"/>
            <rFont val="Tahoma"/>
            <family val="2"/>
          </rPr>
          <t>deurwaarder:</t>
        </r>
        <r>
          <rPr>
            <sz val="8"/>
            <color indexed="81"/>
            <rFont val="Tahoma"/>
            <family val="2"/>
          </rPr>
          <t xml:space="preserve">
REFUEL: total O&amp;M costs are approx. 8,7 €/GJ.
The breakdown of O&amp;M costs in the US is ca. 75% variable and 25% fixed (FO lichts 2004). Since in the EU plants work more energy efficient a 70/30 distribution is jusitfied.</t>
        </r>
      </text>
    </comment>
    <comment ref="G59" authorId="2" shapeId="0">
      <text>
        <r>
          <rPr>
            <b/>
            <sz val="8"/>
            <color indexed="81"/>
            <rFont val="Tahoma"/>
            <family val="2"/>
          </rPr>
          <t>deurwaarder:</t>
        </r>
        <r>
          <rPr>
            <sz val="8"/>
            <color indexed="81"/>
            <rFont val="Tahoma"/>
            <family val="2"/>
          </rPr>
          <t xml:space="preserve"> beet pulp</t>
        </r>
        <r>
          <rPr>
            <sz val="8"/>
            <color indexed="81"/>
            <rFont val="Tahoma"/>
            <family val="2"/>
          </rPr>
          <t xml:space="preserve">
REFUEL: Price 75.23 euro/t, average LHV (from vinasses and the pulp together) 14.6 GJ/t
In REFUEL vinasses and pulp are separate by-products, but it was anyway assumed that they were sold together at the same price.</t>
        </r>
      </text>
    </comment>
    <comment ref="V59" authorId="2" shapeId="0">
      <text>
        <r>
          <rPr>
            <b/>
            <sz val="8"/>
            <color indexed="81"/>
            <rFont val="Tahoma"/>
            <family val="2"/>
          </rPr>
          <t>deurwaarder:</t>
        </r>
        <r>
          <rPr>
            <sz val="8"/>
            <color indexed="81"/>
            <rFont val="Tahoma"/>
            <family val="2"/>
          </rPr>
          <t xml:space="preserve">
REFUEL: 0.311 t/t beet pulp + 0.116 t/t vinasses for 0.292 t/t ethanol. Beet pulp: 14.4 GJ/t, vinasses: 15.0 GJ/t, ethanol: 26.7 GJ/t</t>
        </r>
      </text>
    </comment>
    <comment ref="M60" authorId="2" shapeId="0">
      <text>
        <r>
          <rPr>
            <b/>
            <sz val="8"/>
            <color indexed="81"/>
            <rFont val="Tahoma"/>
            <family val="2"/>
          </rPr>
          <t>deurwaarder:</t>
        </r>
        <r>
          <rPr>
            <sz val="8"/>
            <color indexed="81"/>
            <rFont val="Tahoma"/>
            <family val="2"/>
          </rPr>
          <t xml:space="preserve">
REFUEL: 6% of investment as yearly O&amp;M cost (fixed+variable).
Based on other costs calculation studies it is estimated that 4% is fixed and 2% variable.
This calculation still excludes the operational costs of pretreatment which makes the total O&amp;M costs 85% higher. Of the pretreatment O&amp;M costs 58% is variable (energy costs) and 42% fixed (ECN-C-05-013, p55).</t>
        </r>
      </text>
    </comment>
    <comment ref="N60" authorId="2" shapeId="0">
      <text>
        <r>
          <rPr>
            <b/>
            <sz val="8"/>
            <color indexed="81"/>
            <rFont val="Tahoma"/>
            <family val="2"/>
          </rPr>
          <t>deurwaarder:</t>
        </r>
        <r>
          <rPr>
            <sz val="8"/>
            <color indexed="81"/>
            <rFont val="Tahoma"/>
            <family val="2"/>
          </rPr>
          <t xml:space="preserve">
REFUEL conversion factor: 0.95 pretreatment, 0.525 rest of process</t>
        </r>
      </text>
    </comment>
    <comment ref="P60" authorId="2" shapeId="0">
      <text>
        <r>
          <rPr>
            <b/>
            <sz val="8"/>
            <color indexed="81"/>
            <rFont val="Tahoma"/>
            <family val="2"/>
          </rPr>
          <t>deurwaarder:</t>
        </r>
        <r>
          <rPr>
            <sz val="8"/>
            <color indexed="81"/>
            <rFont val="Tahoma"/>
            <family val="2"/>
          </rPr>
          <t xml:space="preserve">
REFUEL (starting value 2010): 697 €/t input/y, conversion factor 0.525 GJ/GJ, energy content feedstock 20.5 GJ/t. In addition, pretreatment: 92.38 €/t input/y, conversion factor 0.95 GJ/GJ, energy content feedstock 18 GJ/t.</t>
        </r>
      </text>
    </comment>
    <comment ref="X60" authorId="2" shapeId="0">
      <text>
        <r>
          <rPr>
            <b/>
            <sz val="8"/>
            <color indexed="81"/>
            <rFont val="Tahoma"/>
            <family val="2"/>
          </rPr>
          <t>deurwaarder:</t>
        </r>
        <r>
          <rPr>
            <sz val="8"/>
            <color indexed="81"/>
            <rFont val="Tahoma"/>
            <family val="2"/>
          </rPr>
          <t xml:space="preserve">
REFUEL: 6% of investment as yearly O&amp;M cost (fixed+variable).
Based on other costs calculation studies it is estimated that 4% is fixed and 2% variable.
This calculation still excludes the operational costs of pretreatment which makes the total O&amp;M costs 85% higher. Of the pretreatment O&amp;M costs 58% is variable (energy costs) and 42% fixed (ECN-C-05-013, p55).</t>
        </r>
      </text>
    </comment>
    <comment ref="F61" authorId="4" shapeId="0">
      <text>
        <r>
          <rPr>
            <b/>
            <sz val="8"/>
            <color indexed="81"/>
            <rFont val="Tahoma"/>
            <family val="2"/>
          </rPr>
          <t>KanORS:</t>
        </r>
        <r>
          <rPr>
            <sz val="8"/>
            <color indexed="81"/>
            <rFont val="Tahoma"/>
            <family val="2"/>
          </rPr>
          <t xml:space="preserve">
heavy penetration of ETH and MTH techs. Checking if byprod is driving things.</t>
        </r>
      </text>
    </comment>
    <comment ref="G61" authorId="2" shapeId="0">
      <text>
        <r>
          <rPr>
            <b/>
            <sz val="8"/>
            <color indexed="81"/>
            <rFont val="Tahoma"/>
            <family val="2"/>
          </rPr>
          <t>deurwaarder:</t>
        </r>
        <r>
          <rPr>
            <sz val="8"/>
            <color indexed="81"/>
            <rFont val="Tahoma"/>
            <family val="2"/>
          </rPr>
          <t xml:space="preserve">
was SUPHTH</t>
        </r>
      </text>
    </comment>
    <comment ref="V61" authorId="2" shapeId="0">
      <text>
        <r>
          <rPr>
            <b/>
            <sz val="8"/>
            <color indexed="81"/>
            <rFont val="Tahoma"/>
            <family val="2"/>
          </rPr>
          <t>deurwaarder:</t>
        </r>
        <r>
          <rPr>
            <sz val="8"/>
            <color indexed="81"/>
            <rFont val="Tahoma"/>
            <family val="2"/>
          </rPr>
          <t xml:space="preserve">
REFUEL: power 0.03 GJout/GJin</t>
        </r>
      </text>
    </comment>
    <comment ref="M62" authorId="2" shapeId="0">
      <text>
        <r>
          <rPr>
            <b/>
            <sz val="8"/>
            <color indexed="81"/>
            <rFont val="Tahoma"/>
            <family val="2"/>
          </rPr>
          <t>deurwaarder:</t>
        </r>
        <r>
          <rPr>
            <sz val="8"/>
            <color indexed="81"/>
            <rFont val="Tahoma"/>
            <family val="2"/>
          </rPr>
          <t xml:space="preserve">
REFUEL unused data: variable costs (excl. feedstock) 0.055 €/l, fixed costs 0.156 €/l.
Density ethanol 0.789 t/m3, energy content 26.7 GJ/t</t>
        </r>
      </text>
    </comment>
    <comment ref="N62" authorId="2" shapeId="0">
      <text>
        <r>
          <rPr>
            <b/>
            <sz val="8"/>
            <color indexed="81"/>
            <rFont val="Tahoma"/>
            <family val="2"/>
          </rPr>
          <t>deurwaarder:</t>
        </r>
        <r>
          <rPr>
            <sz val="8"/>
            <color indexed="81"/>
            <rFont val="Tahoma"/>
            <family val="2"/>
          </rPr>
          <t xml:space="preserve">
REFUEL conversion factor: 0.39</t>
        </r>
      </text>
    </comment>
    <comment ref="P62" authorId="2" shapeId="0">
      <text>
        <r>
          <rPr>
            <b/>
            <sz val="8"/>
            <color indexed="81"/>
            <rFont val="Tahoma"/>
            <family val="2"/>
          </rPr>
          <t>deurwaarder:</t>
        </r>
        <r>
          <rPr>
            <sz val="8"/>
            <color indexed="81"/>
            <rFont val="Tahoma"/>
            <family val="2"/>
          </rPr>
          <t xml:space="preserve">
REFUEL (starting value 2010): 678 €/t input/y, conversion factor 0.39 GJ/GJ, energy content feedstock 18 GJ/t</t>
        </r>
      </text>
    </comment>
    <comment ref="X62" authorId="2" shapeId="0">
      <text>
        <r>
          <rPr>
            <b/>
            <sz val="8"/>
            <color indexed="81"/>
            <rFont val="Tahoma"/>
            <family val="2"/>
          </rPr>
          <t>deurwaarder:</t>
        </r>
        <r>
          <rPr>
            <sz val="8"/>
            <color indexed="81"/>
            <rFont val="Tahoma"/>
            <family val="2"/>
          </rPr>
          <t xml:space="preserve">
REFUEL unused data: variable costs (excl. feedstock) 0.055 €/l, fixed costs 0.156 €/l</t>
        </r>
      </text>
    </comment>
    <comment ref="F63" authorId="4" shapeId="0">
      <text>
        <r>
          <rPr>
            <b/>
            <sz val="8"/>
            <color indexed="81"/>
            <rFont val="Tahoma"/>
            <family val="2"/>
          </rPr>
          <t>KanORS:</t>
        </r>
        <r>
          <rPr>
            <sz val="8"/>
            <color indexed="81"/>
            <rFont val="Tahoma"/>
            <family val="2"/>
          </rPr>
          <t xml:space="preserve">
heavy penetration of ETH and MTH techs. Checking if byprod is driving things.</t>
        </r>
      </text>
    </comment>
    <comment ref="G63" authorId="2" shapeId="0">
      <text>
        <r>
          <rPr>
            <b/>
            <sz val="8"/>
            <color indexed="81"/>
            <rFont val="Tahoma"/>
            <family val="2"/>
          </rPr>
          <t>deurwaarder:</t>
        </r>
        <r>
          <rPr>
            <sz val="8"/>
            <color indexed="81"/>
            <rFont val="Tahoma"/>
            <family val="2"/>
          </rPr>
          <t xml:space="preserve">
was BIOMUN</t>
        </r>
      </text>
    </comment>
    <comment ref="V63" authorId="2" shapeId="0">
      <text>
        <r>
          <rPr>
            <b/>
            <sz val="8"/>
            <color indexed="81"/>
            <rFont val="Tahoma"/>
            <family val="2"/>
          </rPr>
          <t>deurwaarder:</t>
        </r>
        <r>
          <rPr>
            <sz val="8"/>
            <color indexed="81"/>
            <rFont val="Tahoma"/>
            <family val="2"/>
          </rPr>
          <t xml:space="preserve">
REFUEL: power 0.095 GJout/GJin</t>
        </r>
      </text>
    </comment>
    <comment ref="M64" authorId="2" shapeId="0">
      <text>
        <r>
          <rPr>
            <b/>
            <sz val="8"/>
            <color indexed="81"/>
            <rFont val="Tahoma"/>
            <family val="2"/>
          </rPr>
          <t>deurwaarder:</t>
        </r>
        <r>
          <rPr>
            <sz val="8"/>
            <color indexed="81"/>
            <rFont val="Tahoma"/>
            <family val="2"/>
          </rPr>
          <t xml:space="preserve">
Same method as for FT and DME.</t>
        </r>
      </text>
    </comment>
    <comment ref="N64" authorId="2" shapeId="0">
      <text>
        <r>
          <rPr>
            <b/>
            <sz val="8"/>
            <color indexed="81"/>
            <rFont val="Tahoma"/>
            <family val="2"/>
          </rPr>
          <t>deurwaarder:</t>
        </r>
        <r>
          <rPr>
            <sz val="8"/>
            <color indexed="81"/>
            <rFont val="Tahoma"/>
            <family val="2"/>
          </rPr>
          <t xml:space="preserve">
Conversion efficiency assumed slightly lower than for DME</t>
        </r>
      </text>
    </comment>
    <comment ref="P64" authorId="2" shapeId="0">
      <text>
        <r>
          <rPr>
            <b/>
            <sz val="8"/>
            <color indexed="81"/>
            <rFont val="Tahoma"/>
            <family val="2"/>
          </rPr>
          <t>deurwaarder:</t>
        </r>
        <r>
          <rPr>
            <sz val="8"/>
            <color indexed="81"/>
            <rFont val="Tahoma"/>
            <family val="2"/>
          </rPr>
          <t xml:space="preserve">
Assumed same as for DME</t>
        </r>
      </text>
    </comment>
    <comment ref="X64" authorId="2" shapeId="0">
      <text>
        <r>
          <rPr>
            <b/>
            <sz val="8"/>
            <color indexed="81"/>
            <rFont val="Tahoma"/>
            <family val="2"/>
          </rPr>
          <t>deurwaarder:</t>
        </r>
        <r>
          <rPr>
            <sz val="8"/>
            <color indexed="81"/>
            <rFont val="Tahoma"/>
            <family val="2"/>
          </rPr>
          <t xml:space="preserve">
Same method as for FT and DME.</t>
        </r>
      </text>
    </comment>
    <comment ref="F65" authorId="4" shapeId="0">
      <text>
        <r>
          <rPr>
            <b/>
            <sz val="8"/>
            <color indexed="81"/>
            <rFont val="Tahoma"/>
            <family val="2"/>
          </rPr>
          <t>KanORS:</t>
        </r>
        <r>
          <rPr>
            <sz val="8"/>
            <color indexed="81"/>
            <rFont val="Tahoma"/>
            <family val="2"/>
          </rPr>
          <t xml:space="preserve">
heavy penetration of ETH and MTH techs. Checking if byprod is driving things.</t>
        </r>
      </text>
    </comment>
    <comment ref="G65" authorId="2" shapeId="0">
      <text>
        <r>
          <rPr>
            <b/>
            <sz val="8"/>
            <color indexed="81"/>
            <rFont val="Tahoma"/>
            <family val="2"/>
          </rPr>
          <t>deurwaarder:</t>
        </r>
        <r>
          <rPr>
            <sz val="8"/>
            <color indexed="81"/>
            <rFont val="Tahoma"/>
            <family val="2"/>
          </rPr>
          <t xml:space="preserve">
was SUPHTH</t>
        </r>
      </text>
    </comment>
    <comment ref="V65" authorId="2" shapeId="0">
      <text>
        <r>
          <rPr>
            <b/>
            <sz val="8"/>
            <color indexed="81"/>
            <rFont val="Tahoma"/>
            <family val="2"/>
          </rPr>
          <t>deurwaarder:</t>
        </r>
        <r>
          <rPr>
            <sz val="8"/>
            <color indexed="81"/>
            <rFont val="Tahoma"/>
            <family val="2"/>
          </rPr>
          <t xml:space="preserve">
assumed same as FT and DME</t>
        </r>
      </text>
    </comment>
    <comment ref="M66" authorId="2" shapeId="0">
      <text>
        <r>
          <rPr>
            <b/>
            <sz val="8"/>
            <color indexed="81"/>
            <rFont val="Tahoma"/>
            <family val="2"/>
          </rPr>
          <t>deurwaarder:</t>
        </r>
        <r>
          <rPr>
            <sz val="8"/>
            <color indexed="81"/>
            <rFont val="Tahoma"/>
            <family val="2"/>
          </rPr>
          <t xml:space="preserve">
REFUEL: 6% of investment as yearly O&amp;M cost (fixed+variable).
Based on other costs calculation studies it is estimated that 4% is fixed and 2% variable.
This calculation still excludes the operational costs of pretreatment which makes the total O&amp;M costs 85% higher. Of the pretreatment O&amp;M costs 58% is variable (energy costs) and 42% fixed (ECN-C-05-013, p55).</t>
        </r>
      </text>
    </comment>
    <comment ref="N66" authorId="2" shapeId="0">
      <text>
        <r>
          <rPr>
            <b/>
            <sz val="8"/>
            <color indexed="81"/>
            <rFont val="Tahoma"/>
            <family val="2"/>
          </rPr>
          <t>deurwaarder:</t>
        </r>
        <r>
          <rPr>
            <sz val="8"/>
            <color indexed="81"/>
            <rFont val="Tahoma"/>
            <family val="2"/>
          </rPr>
          <t xml:space="preserve">
REFUEL conversion factor: 0.95 pretreatment, 0.56 rest of process</t>
        </r>
      </text>
    </comment>
    <comment ref="P66" authorId="2" shapeId="0">
      <text>
        <r>
          <rPr>
            <b/>
            <sz val="8"/>
            <color indexed="81"/>
            <rFont val="Tahoma"/>
            <family val="2"/>
          </rPr>
          <t>deurwaarder:</t>
        </r>
        <r>
          <rPr>
            <sz val="8"/>
            <color indexed="81"/>
            <rFont val="Tahoma"/>
            <family val="2"/>
          </rPr>
          <t xml:space="preserve">
REFUEL (starting value 2010): 593 €/t input/y, conversion factor 0.56 GJ/GJ, energy content feedstock 20.5 GJ/t. In addition, pretreatment: 92.38 €/t input/y, conversion factor 0.95 GJ/GJ, energy content feedstock 18 GJ/t.</t>
        </r>
      </text>
    </comment>
    <comment ref="X66" authorId="2" shapeId="0">
      <text>
        <r>
          <rPr>
            <b/>
            <sz val="8"/>
            <color indexed="81"/>
            <rFont val="Tahoma"/>
            <family val="2"/>
          </rPr>
          <t>deurwaarder:</t>
        </r>
        <r>
          <rPr>
            <sz val="8"/>
            <color indexed="81"/>
            <rFont val="Tahoma"/>
            <family val="2"/>
          </rPr>
          <t xml:space="preserve">
REFUEL: 6% of investment as yearly O&amp;M cost (fixed+variable).
Based on other costs calculation studies it is estimated that 4% is fixed and 2% variable.
This calculation still excludes the operational costs of pretreatment which makes the total O&amp;M costs 85% higher. Of the pretreatment O&amp;M costs 58% is variable (energy costs) and 42% fixed (ECN-C-05-013, p55).</t>
        </r>
      </text>
    </comment>
    <comment ref="F67" authorId="4" shapeId="0">
      <text>
        <r>
          <rPr>
            <b/>
            <sz val="8"/>
            <color indexed="81"/>
            <rFont val="Tahoma"/>
            <family val="2"/>
          </rPr>
          <t>KanORS:</t>
        </r>
        <r>
          <rPr>
            <sz val="8"/>
            <color indexed="81"/>
            <rFont val="Tahoma"/>
            <family val="2"/>
          </rPr>
          <t xml:space="preserve">
heavy penetration of ETH and MTH techs. Checking if byprod is driving things.</t>
        </r>
      </text>
    </comment>
    <comment ref="G67" authorId="2" shapeId="0">
      <text>
        <r>
          <rPr>
            <b/>
            <sz val="8"/>
            <color indexed="81"/>
            <rFont val="Tahoma"/>
            <family val="2"/>
          </rPr>
          <t>deurwaarder:</t>
        </r>
        <r>
          <rPr>
            <sz val="8"/>
            <color indexed="81"/>
            <rFont val="Tahoma"/>
            <family val="2"/>
          </rPr>
          <t xml:space="preserve">
was SUPHTH</t>
        </r>
      </text>
    </comment>
    <comment ref="V67" authorId="2" shapeId="0">
      <text>
        <r>
          <rPr>
            <b/>
            <sz val="8"/>
            <color indexed="81"/>
            <rFont val="Tahoma"/>
            <family val="2"/>
          </rPr>
          <t>deurwaarder:</t>
        </r>
        <r>
          <rPr>
            <sz val="8"/>
            <color indexed="81"/>
            <rFont val="Tahoma"/>
            <family val="2"/>
          </rPr>
          <t xml:space="preserve">
REFUEL: power 0.03 GJout/GJin</t>
        </r>
      </text>
    </comment>
    <comment ref="X69" authorId="2" shapeId="0">
      <text>
        <r>
          <rPr>
            <b/>
            <sz val="8"/>
            <color indexed="81"/>
            <rFont val="Tahoma"/>
            <family val="2"/>
          </rPr>
          <t>deurwaarder:</t>
        </r>
        <r>
          <rPr>
            <sz val="8"/>
            <color indexed="81"/>
            <rFont val="Tahoma"/>
            <family val="2"/>
          </rPr>
          <t xml:space="preserve"> glycerol</t>
        </r>
        <r>
          <rPr>
            <sz val="8"/>
            <color indexed="81"/>
            <rFont val="Tahoma"/>
            <family val="2"/>
          </rPr>
          <t xml:space="preserve">
(was BIOMUN)
REFUEL: Price (80% pure glycerine): 120 euro/t, LHV  (80% pure glycerine): 12.8 GJ/t</t>
        </r>
      </text>
    </comment>
    <comment ref="X70" authorId="2" shapeId="0">
      <text>
        <r>
          <rPr>
            <b/>
            <sz val="8"/>
            <color indexed="81"/>
            <rFont val="Tahoma"/>
            <family val="2"/>
          </rPr>
          <t>deurwaarder:</t>
        </r>
        <r>
          <rPr>
            <sz val="8"/>
            <color indexed="81"/>
            <rFont val="Tahoma"/>
            <family val="2"/>
          </rPr>
          <t xml:space="preserve"> (oil) pulp</t>
        </r>
        <r>
          <rPr>
            <sz val="8"/>
            <color indexed="81"/>
            <rFont val="Tahoma"/>
            <family val="2"/>
          </rPr>
          <t xml:space="preserve">
REFUEL: Price 62.88 euro/t, LHV 19.3 GJ/t</t>
        </r>
      </text>
    </comment>
    <comment ref="X71" authorId="2" shapeId="0">
      <text>
        <r>
          <rPr>
            <b/>
            <sz val="8"/>
            <color indexed="81"/>
            <rFont val="Tahoma"/>
            <family val="2"/>
          </rPr>
          <t>deurwaarder:</t>
        </r>
        <r>
          <rPr>
            <sz val="8"/>
            <color indexed="81"/>
            <rFont val="Tahoma"/>
            <family val="2"/>
          </rPr>
          <t xml:space="preserve"> stillage</t>
        </r>
        <r>
          <rPr>
            <sz val="8"/>
            <color indexed="81"/>
            <rFont val="Tahoma"/>
            <family val="2"/>
          </rPr>
          <t xml:space="preserve">
REFUEL: Price 104.7 euro/t, LHV 16.0 GJ/t</t>
        </r>
      </text>
    </comment>
    <comment ref="X72" authorId="2" shapeId="0">
      <text>
        <r>
          <rPr>
            <b/>
            <sz val="8"/>
            <color indexed="81"/>
            <rFont val="Tahoma"/>
            <family val="2"/>
          </rPr>
          <t>deurwaarder:</t>
        </r>
        <r>
          <rPr>
            <sz val="8"/>
            <color indexed="81"/>
            <rFont val="Tahoma"/>
            <family val="2"/>
          </rPr>
          <t xml:space="preserve"> beet pulp</t>
        </r>
        <r>
          <rPr>
            <sz val="8"/>
            <color indexed="81"/>
            <rFont val="Tahoma"/>
            <family val="2"/>
          </rPr>
          <t xml:space="preserve">
REFUEL: Price 75.23 euro/t, average LHV (from vinasses and the pulp together) 14.6 GJ/t
In REFUEL vinasses and pulp are separate by-products, but it was anyway assumed that they were sold together at the same price.</t>
        </r>
      </text>
    </comment>
    <comment ref="F152" authorId="5" shapeId="0">
      <text>
        <r>
          <rPr>
            <b/>
            <sz val="9"/>
            <color indexed="81"/>
            <rFont val="Tahoma"/>
            <family val="2"/>
          </rPr>
          <t>Rocco2:</t>
        </r>
        <r>
          <rPr>
            <sz val="9"/>
            <color indexed="81"/>
            <rFont val="Tahoma"/>
            <family val="2"/>
          </rPr>
          <t xml:space="preserve">
New hydrogen chain</t>
        </r>
      </text>
    </comment>
    <comment ref="J158" authorId="6" shapeId="0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0.3
</t>
        </r>
      </text>
    </comment>
    <comment ref="D218" authorId="1" shapeId="0">
      <text>
        <r>
          <rPr>
            <sz val="10"/>
            <color indexed="81"/>
            <rFont val="Tahoma"/>
            <family val="2"/>
          </rPr>
          <t xml:space="preserve">Before only cumulative bound on CO2 storage (kt CO2) for Europe as a whole . Now the country data is in the SUBRES_BNewTechs_Trans.xls in CO2 wksheet 
SSimoes Nov 2012 </t>
        </r>
      </text>
    </comment>
    <comment ref="F218" authorId="1" shapeId="0">
      <text>
        <r>
          <rPr>
            <sz val="10"/>
            <color indexed="81"/>
            <rFont val="Tahoma"/>
            <family val="2"/>
          </rPr>
          <t>Transportation cost in Meur/ktCO2 except for Afforestation (no transportation costs here, they were included by Amit in the SUBRES_BNewTech_Trans.xls)</t>
        </r>
      </text>
    </comment>
    <comment ref="L218" authorId="1" shapeId="0">
      <text>
        <r>
          <rPr>
            <sz val="8"/>
            <color indexed="81"/>
            <rFont val="Tahoma"/>
            <family val="2"/>
          </rPr>
          <t>Max annual removal of CO2 in ktCO2/year</t>
        </r>
      </text>
    </comment>
    <comment ref="D241" authorId="1" shapeId="0">
      <text>
        <r>
          <rPr>
            <sz val="8"/>
            <color indexed="81"/>
            <rFont val="Tahoma"/>
            <family val="2"/>
          </rPr>
          <t>Cumulative bound on CO2 storage (kt CO2) for Europe as a whole !!!
Country data needed</t>
        </r>
      </text>
    </comment>
    <comment ref="F241" authorId="1" shapeId="0">
      <text>
        <r>
          <rPr>
            <sz val="8"/>
            <color indexed="81"/>
            <rFont val="Tahoma"/>
            <family val="2"/>
          </rPr>
          <t>Transportation cost in M€/ktCO2 except for Afforestation (no transportation costs)</t>
        </r>
      </text>
    </comment>
    <comment ref="L241" authorId="1" shapeId="0">
      <text>
        <r>
          <rPr>
            <sz val="8"/>
            <color indexed="81"/>
            <rFont val="Tahoma"/>
            <family val="2"/>
          </rPr>
          <t>Max annual removal of CO2 in ktCO2/year</t>
        </r>
      </text>
    </comment>
    <comment ref="U250" authorId="7" shapeId="0">
      <text>
        <r>
          <rPr>
            <b/>
            <sz val="8"/>
            <color indexed="81"/>
            <rFont val="Tahoma"/>
            <family val="2"/>
          </rPr>
          <t>Tom:</t>
        </r>
        <r>
          <rPr>
            <sz val="8"/>
            <color indexed="81"/>
            <rFont val="Tahoma"/>
            <family val="2"/>
          </rPr>
          <t xml:space="preserve">
(INV * r/(1-exp(-r * T))</t>
        </r>
      </text>
    </comment>
    <comment ref="I271" authorId="8" shapeId="0">
      <text>
        <r>
          <rPr>
            <b/>
            <sz val="8"/>
            <color indexed="81"/>
            <rFont val="Tahoma"/>
            <family val="2"/>
          </rPr>
          <t>ok:</t>
        </r>
        <r>
          <rPr>
            <sz val="8"/>
            <color indexed="81"/>
            <rFont val="Tahoma"/>
            <family val="2"/>
          </rPr>
          <t xml:space="preserve">
ORIGINAL VALUE 
0.003</t>
        </r>
      </text>
    </comment>
    <comment ref="F272" authorId="8" shapeId="0">
      <text>
        <r>
          <rPr>
            <b/>
            <sz val="8"/>
            <color indexed="81"/>
            <rFont val="Tahoma"/>
            <family val="2"/>
          </rPr>
          <t>ok:</t>
        </r>
        <r>
          <rPr>
            <sz val="8"/>
            <color indexed="81"/>
            <rFont val="Tahoma"/>
            <family val="2"/>
          </rPr>
          <t xml:space="preserve">
original value 0.0094</t>
        </r>
      </text>
    </comment>
    <comment ref="I275" authorId="8" shapeId="0">
      <text>
        <r>
          <rPr>
            <b/>
            <sz val="8"/>
            <color indexed="81"/>
            <rFont val="Tahoma"/>
            <family val="2"/>
          </rPr>
          <t>ok:</t>
        </r>
        <r>
          <rPr>
            <sz val="8"/>
            <color indexed="81"/>
            <rFont val="Tahoma"/>
            <family val="2"/>
          </rPr>
          <t xml:space="preserve">
original value 
0.0045</t>
        </r>
      </text>
    </comment>
    <comment ref="F276" authorId="8" shapeId="0">
      <text>
        <r>
          <rPr>
            <b/>
            <sz val="8"/>
            <color indexed="81"/>
            <rFont val="Tahoma"/>
            <family val="2"/>
          </rPr>
          <t>ok:</t>
        </r>
        <r>
          <rPr>
            <sz val="8"/>
            <color indexed="81"/>
            <rFont val="Tahoma"/>
            <family val="2"/>
          </rPr>
          <t xml:space="preserve">
original value 0.0037</t>
        </r>
      </text>
    </comment>
    <comment ref="I279" authorId="8" shapeId="0">
      <text>
        <r>
          <rPr>
            <b/>
            <sz val="8"/>
            <color indexed="81"/>
            <rFont val="Tahoma"/>
            <family val="2"/>
          </rPr>
          <t>ok:</t>
        </r>
        <r>
          <rPr>
            <sz val="8"/>
            <color indexed="81"/>
            <rFont val="Tahoma"/>
            <family val="2"/>
          </rPr>
          <t xml:space="preserve">
original value 
0.0045</t>
        </r>
      </text>
    </comment>
    <comment ref="F280" authorId="8" shapeId="0">
      <text>
        <r>
          <rPr>
            <b/>
            <sz val="8"/>
            <color indexed="81"/>
            <rFont val="Tahoma"/>
            <family val="2"/>
          </rPr>
          <t>ok:</t>
        </r>
        <r>
          <rPr>
            <sz val="8"/>
            <color indexed="81"/>
            <rFont val="Tahoma"/>
            <family val="2"/>
          </rPr>
          <t xml:space="preserve">
original value 0.0037</t>
        </r>
      </text>
    </comment>
    <comment ref="I283" authorId="8" shapeId="0">
      <text>
        <r>
          <rPr>
            <b/>
            <sz val="8"/>
            <color indexed="81"/>
            <rFont val="Tahoma"/>
            <family val="2"/>
          </rPr>
          <t>ok:</t>
        </r>
        <r>
          <rPr>
            <sz val="8"/>
            <color indexed="81"/>
            <rFont val="Tahoma"/>
            <family val="2"/>
          </rPr>
          <t xml:space="preserve">
ORIGINAL VALUE 0.0001</t>
        </r>
      </text>
    </comment>
    <comment ref="J283" authorId="8" shapeId="0">
      <text>
        <r>
          <rPr>
            <b/>
            <sz val="8"/>
            <color indexed="81"/>
            <rFont val="Tahoma"/>
            <family val="2"/>
          </rPr>
          <t>ok:</t>
        </r>
        <r>
          <rPr>
            <sz val="8"/>
            <color indexed="81"/>
            <rFont val="Tahoma"/>
            <family val="2"/>
          </rPr>
          <t xml:space="preserve">
ORIGINAL VALUE 0.00025</t>
        </r>
      </text>
    </comment>
    <comment ref="I285" authorId="8" shapeId="0">
      <text>
        <r>
          <rPr>
            <b/>
            <sz val="8"/>
            <color indexed="81"/>
            <rFont val="Tahoma"/>
            <family val="2"/>
          </rPr>
          <t>ok:</t>
        </r>
        <r>
          <rPr>
            <sz val="8"/>
            <color indexed="81"/>
            <rFont val="Tahoma"/>
            <family val="2"/>
          </rPr>
          <t xml:space="preserve">
ORIGINAL VALUE 0.0001</t>
        </r>
      </text>
    </comment>
    <comment ref="J285" authorId="8" shapeId="0">
      <text>
        <r>
          <rPr>
            <b/>
            <sz val="8"/>
            <color indexed="81"/>
            <rFont val="Tahoma"/>
            <family val="2"/>
          </rPr>
          <t>ok:</t>
        </r>
        <r>
          <rPr>
            <sz val="8"/>
            <color indexed="81"/>
            <rFont val="Tahoma"/>
            <family val="2"/>
          </rPr>
          <t xml:space="preserve">
ORIGINAL VALUE 0.00025</t>
        </r>
      </text>
    </comment>
    <comment ref="F322" authorId="4" shapeId="0">
      <text>
        <r>
          <rPr>
            <b/>
            <sz val="8"/>
            <color indexed="81"/>
            <rFont val="Tahoma"/>
            <family val="2"/>
          </rPr>
          <t>Direct Edit:_x000D_
After increasing the fossil prices this was too competitive_x000D_
OldValue: 16.9</t>
        </r>
      </text>
    </comment>
    <comment ref="F323" authorId="4" shapeId="0">
      <text>
        <r>
          <rPr>
            <b/>
            <sz val="8"/>
            <color indexed="81"/>
            <rFont val="Tahoma"/>
            <family val="2"/>
          </rPr>
          <t>Direct Edit:_x000D_
After increasing the fossil prices this was too competitive_x000D_
OldValue: 17</t>
        </r>
      </text>
    </comment>
    <comment ref="B324" authorId="9" shapeId="0">
      <text>
        <r>
          <rPr>
            <b/>
            <sz val="8"/>
            <color indexed="81"/>
            <rFont val="Tahoma"/>
            <family val="2"/>
          </rPr>
          <t>Times:</t>
        </r>
        <r>
          <rPr>
            <sz val="8"/>
            <color indexed="81"/>
            <rFont val="Tahoma"/>
            <family val="2"/>
          </rPr>
          <t xml:space="preserve">
n BY templates there is IMPBIOWOOA and IMPBIOWOOB for Spain.
IMPBIOWOOA is disabled after base year in the scenario file Scen_ZTinker</t>
        </r>
      </text>
    </comment>
    <comment ref="B325" authorId="9" shapeId="0">
      <text>
        <r>
          <rPr>
            <b/>
            <sz val="8"/>
            <color indexed="81"/>
            <rFont val="Tahoma"/>
            <family val="2"/>
          </rPr>
          <t>Times:</t>
        </r>
        <r>
          <rPr>
            <sz val="8"/>
            <color indexed="81"/>
            <rFont val="Tahoma"/>
            <family val="2"/>
          </rPr>
          <t xml:space="preserve">
n BY templates there is EXPBIOWOOA and EXPBIOWOOB for Spain.
EXPBIOWOOA is disabled after base year in the scenario file Scen_ZTinker</t>
        </r>
      </text>
    </comment>
    <comment ref="D328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saving potential removed
</t>
        </r>
      </text>
    </comment>
    <comment ref="B482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from IFP subres now
</t>
        </r>
      </text>
    </comment>
  </commentList>
</comments>
</file>

<file path=xl/comments4.xml><?xml version="1.0" encoding="utf-8"?>
<comments xmlns="http://schemas.openxmlformats.org/spreadsheetml/2006/main">
  <authors>
    <author>Maurizio Gargiulo</author>
    <author>ok</author>
    <author>mb</author>
    <author>ese-veda02</author>
    <author>Amit Kanudia</author>
    <author>KanORS</author>
  </authors>
  <commentList>
    <comment ref="S7" authorId="0" shapeId="0">
      <text>
        <r>
          <rPr>
            <sz val="8"/>
            <color indexed="81"/>
            <rFont val="Tahoma"/>
            <family val="2"/>
          </rPr>
          <t xml:space="preserve">This Input is updated in the TRANS file.
</t>
        </r>
      </text>
    </comment>
    <comment ref="S8" authorId="0" shapeId="0">
      <text>
        <r>
          <rPr>
            <sz val="8"/>
            <color indexed="81"/>
            <rFont val="Tahoma"/>
            <family val="2"/>
          </rPr>
          <t xml:space="preserve">This Input is updated in the TRANS file.
</t>
        </r>
      </text>
    </comment>
    <comment ref="S9" authorId="0" shapeId="0">
      <text>
        <r>
          <rPr>
            <sz val="8"/>
            <color indexed="81"/>
            <rFont val="Tahoma"/>
            <family val="2"/>
          </rPr>
          <t xml:space="preserve">This Input is updated in the TRANS file.
</t>
        </r>
      </text>
    </comment>
    <comment ref="S10" authorId="0" shapeId="0">
      <text>
        <r>
          <rPr>
            <sz val="8"/>
            <color indexed="81"/>
            <rFont val="Tahoma"/>
            <family val="2"/>
          </rPr>
          <t xml:space="preserve">This Input is updated in the TRANS file.
</t>
        </r>
      </text>
    </comment>
    <comment ref="S11" authorId="0" shapeId="0">
      <text>
        <r>
          <rPr>
            <sz val="8"/>
            <color indexed="81"/>
            <rFont val="Tahoma"/>
            <family val="2"/>
          </rPr>
          <t xml:space="preserve">This Input is updated in the TRANS file.
</t>
        </r>
      </text>
    </comment>
    <comment ref="X67" authorId="1" shapeId="0">
      <text>
        <r>
          <rPr>
            <b/>
            <sz val="8"/>
            <color indexed="81"/>
            <rFont val="Tahoma"/>
            <family val="2"/>
          </rPr>
          <t>ok:</t>
        </r>
        <r>
          <rPr>
            <sz val="8"/>
            <color indexed="81"/>
            <rFont val="Tahoma"/>
            <family val="2"/>
          </rPr>
          <t xml:space="preserve">
assumption  based on max electric hea t production</t>
        </r>
      </text>
    </comment>
    <comment ref="K83" authorId="2" shapeId="0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0.95</t>
        </r>
      </text>
    </comment>
    <comment ref="K92" authorId="2" shapeId="0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0.95</t>
        </r>
      </text>
    </comment>
    <comment ref="S92" authorId="2" shapeId="0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1.25</t>
        </r>
      </text>
    </comment>
    <comment ref="K94" authorId="2" shapeId="0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0.95</t>
        </r>
      </text>
    </comment>
    <comment ref="S94" authorId="2" shapeId="0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1.25</t>
        </r>
      </text>
    </comment>
    <comment ref="K96" authorId="2" shapeId="0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0.95</t>
        </r>
      </text>
    </comment>
    <comment ref="S96" authorId="2" shapeId="0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1.25</t>
        </r>
      </text>
    </comment>
    <comment ref="K98" authorId="2" shapeId="0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0.95</t>
        </r>
      </text>
    </comment>
    <comment ref="K100" authorId="2" shapeId="0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0.95</t>
        </r>
      </text>
    </comment>
    <comment ref="K102" authorId="2" shapeId="0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0.95</t>
        </r>
      </text>
    </comment>
    <comment ref="K104" authorId="2" shapeId="0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0.95</t>
        </r>
      </text>
    </comment>
    <comment ref="K106" authorId="2" shapeId="0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0.95</t>
        </r>
      </text>
    </comment>
    <comment ref="K108" authorId="2" shapeId="0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0.95</t>
        </r>
      </text>
    </comment>
    <comment ref="S108" authorId="2" shapeId="0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1.25</t>
        </r>
      </text>
    </comment>
    <comment ref="K110" authorId="2" shapeId="0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0.95</t>
        </r>
      </text>
    </comment>
    <comment ref="S110" authorId="2" shapeId="0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1.25</t>
        </r>
      </text>
    </comment>
    <comment ref="K112" authorId="2" shapeId="0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0.95</t>
        </r>
      </text>
    </comment>
    <comment ref="S112" authorId="2" shapeId="0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1.25</t>
        </r>
      </text>
    </comment>
    <comment ref="K114" authorId="2" shapeId="0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0.95</t>
        </r>
      </text>
    </comment>
    <comment ref="K116" authorId="2" shapeId="0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0.95</t>
        </r>
      </text>
    </comment>
    <comment ref="K118" authorId="2" shapeId="0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0.95</t>
        </r>
      </text>
    </comment>
    <comment ref="K120" authorId="2" shapeId="0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0.95</t>
        </r>
      </text>
    </comment>
    <comment ref="K122" authorId="2" shapeId="0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0.95</t>
        </r>
      </text>
    </comment>
    <comment ref="K124" authorId="2" shapeId="0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0.95</t>
        </r>
      </text>
    </comment>
    <comment ref="S135" authorId="1" shapeId="0">
      <text>
        <r>
          <rPr>
            <b/>
            <sz val="8"/>
            <color indexed="81"/>
            <rFont val="Tahoma"/>
            <family val="2"/>
          </rPr>
          <t>ok:</t>
        </r>
        <r>
          <rPr>
            <sz val="8"/>
            <color indexed="81"/>
            <rFont val="Tahoma"/>
            <family val="2"/>
          </rPr>
          <t xml:space="preserve">
original value = 0
</t>
        </r>
      </text>
    </comment>
    <comment ref="S136" authorId="1" shapeId="0">
      <text>
        <r>
          <rPr>
            <b/>
            <sz val="8"/>
            <color indexed="81"/>
            <rFont val="Tahoma"/>
            <family val="2"/>
          </rPr>
          <t>ok:</t>
        </r>
        <r>
          <rPr>
            <sz val="8"/>
            <color indexed="81"/>
            <rFont val="Tahoma"/>
            <family val="2"/>
          </rPr>
          <t xml:space="preserve">
original value = 0.1
new value INDCOG plus ICMHTH
</t>
        </r>
      </text>
    </comment>
    <comment ref="M140" authorId="3" shapeId="0">
      <text>
        <r>
          <rPr>
            <b/>
            <sz val="9"/>
            <color indexed="81"/>
            <rFont val="Tahoma"/>
            <family val="2"/>
          </rPr>
          <t>ese-veda02:</t>
        </r>
        <r>
          <rPr>
            <sz val="9"/>
            <color indexed="81"/>
            <rFont val="Tahoma"/>
            <family val="2"/>
          </rPr>
          <t xml:space="preserve">
Updated in transfile</t>
        </r>
      </text>
    </comment>
    <comment ref="S146" authorId="0" shapeId="0">
      <text>
        <r>
          <rPr>
            <sz val="8"/>
            <color indexed="81"/>
            <rFont val="Tahoma"/>
            <family val="2"/>
          </rPr>
          <t xml:space="preserve">This Input is updated in the TRANS file.
</t>
        </r>
      </text>
    </comment>
    <comment ref="S147" authorId="0" shapeId="0">
      <text>
        <r>
          <rPr>
            <sz val="8"/>
            <color indexed="81"/>
            <rFont val="Tahoma"/>
            <family val="2"/>
          </rPr>
          <t xml:space="preserve">This Input is updated in the TRANS file.
</t>
        </r>
      </text>
    </comment>
    <comment ref="E148" authorId="4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this was modeled as Aux. </t>
        </r>
      </text>
    </comment>
    <comment ref="X148" authorId="4" shapeId="0">
      <text>
        <r>
          <rPr>
            <b/>
            <sz val="8"/>
            <color indexed="81"/>
            <rFont val="Tahoma"/>
            <charset val="1"/>
          </rPr>
          <t>Amit Kanudia:</t>
        </r>
        <r>
          <rPr>
            <sz val="8"/>
            <color indexed="81"/>
            <rFont val="Tahoma"/>
            <charset val="1"/>
          </rPr>
          <t xml:space="preserve">
11/19/2015</t>
        </r>
      </text>
    </comment>
    <comment ref="S152" authorId="0" shapeId="0">
      <text>
        <r>
          <rPr>
            <b/>
            <sz val="8"/>
            <color indexed="81"/>
            <rFont val="Tahoma"/>
            <family val="2"/>
          </rPr>
          <t>Maurizio Gargiulo:</t>
        </r>
        <r>
          <rPr>
            <sz val="8"/>
            <color indexed="81"/>
            <rFont val="Tahoma"/>
            <family val="2"/>
          </rPr>
          <t xml:space="preserve">
The original data was zero.
Changed for a problem with the Trans_File. This commodity is update in the trans file to the B-Y value</t>
        </r>
      </text>
    </comment>
    <comment ref="F156" authorId="5" shapeId="0">
      <text>
        <r>
          <rPr>
            <b/>
            <sz val="8"/>
            <color indexed="81"/>
            <rFont val="Tahoma"/>
            <family val="2"/>
          </rPr>
          <t>KanORS:</t>
        </r>
        <r>
          <rPr>
            <sz val="8"/>
            <color indexed="81"/>
            <rFont val="Tahoma"/>
            <family val="2"/>
          </rPr>
          <t xml:space="preserve">
This was INDCOK. I found pet coke as one of the prominent inputs in Eurostat and www</t>
        </r>
      </text>
    </comment>
    <comment ref="S162" authorId="0" shapeId="0">
      <text>
        <r>
          <rPr>
            <b/>
            <sz val="8"/>
            <color indexed="81"/>
            <rFont val="Tahoma"/>
            <family val="2"/>
          </rPr>
          <t>Maurizio Gargiulo:</t>
        </r>
        <r>
          <rPr>
            <sz val="8"/>
            <color indexed="81"/>
            <rFont val="Tahoma"/>
            <family val="2"/>
          </rPr>
          <t xml:space="preserve">
The original data was zero.
Changed for a problem with the Trans_File. This commodity is update in the trans file to the B-Y value</t>
        </r>
      </text>
    </comment>
    <comment ref="S166" authorId="0" shapeId="0">
      <text>
        <r>
          <rPr>
            <b/>
            <sz val="8"/>
            <color indexed="81"/>
            <rFont val="Tahoma"/>
            <family val="2"/>
          </rPr>
          <t>Maurizio Gargiulo:</t>
        </r>
        <r>
          <rPr>
            <sz val="8"/>
            <color indexed="81"/>
            <rFont val="Tahoma"/>
            <family val="2"/>
          </rPr>
          <t xml:space="preserve">
The original data was zero.
Changed for a problem with the Trans_File. This commodity is update in the trans file to the B-Y value</t>
        </r>
      </text>
    </comment>
    <comment ref="F220" authorId="4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Changed as per the B-Y template
</t>
        </r>
      </text>
    </comment>
    <comment ref="K226" authorId="2" shapeId="0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0.95</t>
        </r>
      </text>
    </comment>
    <comment ref="K235" authorId="2" shapeId="0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0.95</t>
        </r>
      </text>
    </comment>
    <comment ref="S235" authorId="2" shapeId="0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1.25</t>
        </r>
      </text>
    </comment>
    <comment ref="K237" authorId="2" shapeId="0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0.95</t>
        </r>
      </text>
    </comment>
    <comment ref="S237" authorId="2" shapeId="0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1.25</t>
        </r>
      </text>
    </comment>
    <comment ref="K239" authorId="2" shapeId="0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0.95</t>
        </r>
      </text>
    </comment>
    <comment ref="S239" authorId="2" shapeId="0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1.25</t>
        </r>
      </text>
    </comment>
    <comment ref="K241" authorId="2" shapeId="0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0.95</t>
        </r>
      </text>
    </comment>
    <comment ref="K243" authorId="2" shapeId="0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0.95</t>
        </r>
      </text>
    </comment>
    <comment ref="K245" authorId="2" shapeId="0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0.95</t>
        </r>
      </text>
    </comment>
    <comment ref="K247" authorId="2" shapeId="0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0.95</t>
        </r>
      </text>
    </comment>
    <comment ref="K249" authorId="2" shapeId="0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0.95</t>
        </r>
      </text>
    </comment>
    <comment ref="K251" authorId="2" shapeId="0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0.95</t>
        </r>
      </text>
    </comment>
    <comment ref="S251" authorId="2" shapeId="0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1.25</t>
        </r>
      </text>
    </comment>
    <comment ref="K253" authorId="2" shapeId="0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0.95</t>
        </r>
      </text>
    </comment>
    <comment ref="S253" authorId="2" shapeId="0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1.25</t>
        </r>
      </text>
    </comment>
    <comment ref="K255" authorId="2" shapeId="0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0.95</t>
        </r>
      </text>
    </comment>
    <comment ref="S255" authorId="2" shapeId="0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1.25</t>
        </r>
      </text>
    </comment>
    <comment ref="K257" authorId="2" shapeId="0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0.95</t>
        </r>
      </text>
    </comment>
    <comment ref="K259" authorId="2" shapeId="0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0.95</t>
        </r>
      </text>
    </comment>
    <comment ref="K261" authorId="2" shapeId="0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0.95</t>
        </r>
      </text>
    </comment>
    <comment ref="K263" authorId="2" shapeId="0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0.95</t>
        </r>
      </text>
    </comment>
    <comment ref="K265" authorId="2" shapeId="0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0.95</t>
        </r>
      </text>
    </comment>
    <comment ref="K267" authorId="2" shapeId="0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0.95</t>
        </r>
      </text>
    </comment>
    <comment ref="K271" authorId="2" shapeId="0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0.95</t>
        </r>
      </text>
    </comment>
    <comment ref="K280" authorId="2" shapeId="0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0.95</t>
        </r>
      </text>
    </comment>
    <comment ref="S280" authorId="2" shapeId="0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1.25</t>
        </r>
      </text>
    </comment>
    <comment ref="K282" authorId="2" shapeId="0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0.95</t>
        </r>
      </text>
    </comment>
    <comment ref="S282" authorId="2" shapeId="0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1.25</t>
        </r>
      </text>
    </comment>
    <comment ref="K284" authorId="2" shapeId="0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0.95</t>
        </r>
      </text>
    </comment>
    <comment ref="S284" authorId="2" shapeId="0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1.25</t>
        </r>
      </text>
    </comment>
    <comment ref="K286" authorId="2" shapeId="0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0.95</t>
        </r>
      </text>
    </comment>
    <comment ref="K288" authorId="2" shapeId="0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0.95</t>
        </r>
      </text>
    </comment>
    <comment ref="K290" authorId="2" shapeId="0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0.95</t>
        </r>
      </text>
    </comment>
    <comment ref="K292" authorId="2" shapeId="0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0.95</t>
        </r>
      </text>
    </comment>
    <comment ref="K294" authorId="2" shapeId="0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0.95</t>
        </r>
      </text>
    </comment>
    <comment ref="K296" authorId="2" shapeId="0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0.95</t>
        </r>
      </text>
    </comment>
    <comment ref="S296" authorId="2" shapeId="0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1.25</t>
        </r>
      </text>
    </comment>
    <comment ref="K298" authorId="2" shapeId="0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0.95</t>
        </r>
      </text>
    </comment>
    <comment ref="S298" authorId="2" shapeId="0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1.25</t>
        </r>
      </text>
    </comment>
    <comment ref="K300" authorId="2" shapeId="0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0.95</t>
        </r>
      </text>
    </comment>
    <comment ref="S300" authorId="2" shapeId="0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1.25</t>
        </r>
      </text>
    </comment>
    <comment ref="K302" authorId="2" shapeId="0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0.95</t>
        </r>
      </text>
    </comment>
    <comment ref="K304" authorId="2" shapeId="0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0.95</t>
        </r>
      </text>
    </comment>
    <comment ref="K306" authorId="2" shapeId="0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0.95</t>
        </r>
      </text>
    </comment>
    <comment ref="K308" authorId="2" shapeId="0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0.95</t>
        </r>
      </text>
    </comment>
    <comment ref="K310" authorId="2" shapeId="0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0.95</t>
        </r>
      </text>
    </comment>
    <comment ref="K312" authorId="2" shapeId="0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0.95</t>
        </r>
      </text>
    </comment>
    <comment ref="K316" authorId="2" shapeId="0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0.95</t>
        </r>
      </text>
    </comment>
    <comment ref="K325" authorId="2" shapeId="0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0.95</t>
        </r>
      </text>
    </comment>
    <comment ref="S325" authorId="2" shapeId="0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1.25</t>
        </r>
      </text>
    </comment>
    <comment ref="K327" authorId="2" shapeId="0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0.95</t>
        </r>
      </text>
    </comment>
    <comment ref="S327" authorId="2" shapeId="0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1.25</t>
        </r>
      </text>
    </comment>
    <comment ref="K329" authorId="2" shapeId="0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0.95</t>
        </r>
      </text>
    </comment>
    <comment ref="S329" authorId="2" shapeId="0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1.25</t>
        </r>
      </text>
    </comment>
    <comment ref="K331" authorId="2" shapeId="0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0.95</t>
        </r>
      </text>
    </comment>
    <comment ref="K333" authorId="2" shapeId="0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0.95</t>
        </r>
      </text>
    </comment>
    <comment ref="K335" authorId="2" shapeId="0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0.95</t>
        </r>
      </text>
    </comment>
    <comment ref="K337" authorId="2" shapeId="0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0.95</t>
        </r>
      </text>
    </comment>
    <comment ref="K339" authorId="2" shapeId="0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0.95</t>
        </r>
      </text>
    </comment>
    <comment ref="K341" authorId="2" shapeId="0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0.95</t>
        </r>
      </text>
    </comment>
    <comment ref="S341" authorId="2" shapeId="0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1.25</t>
        </r>
      </text>
    </comment>
    <comment ref="K343" authorId="2" shapeId="0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0.95</t>
        </r>
      </text>
    </comment>
    <comment ref="S343" authorId="2" shapeId="0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1.25</t>
        </r>
      </text>
    </comment>
    <comment ref="K345" authorId="2" shapeId="0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0.95</t>
        </r>
      </text>
    </comment>
    <comment ref="S345" authorId="2" shapeId="0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1.25</t>
        </r>
      </text>
    </comment>
    <comment ref="K347" authorId="2" shapeId="0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0.95</t>
        </r>
      </text>
    </comment>
    <comment ref="K349" authorId="2" shapeId="0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0.95</t>
        </r>
      </text>
    </comment>
    <comment ref="K351" authorId="2" shapeId="0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0.95</t>
        </r>
      </text>
    </comment>
    <comment ref="K353" authorId="2" shapeId="0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0.95</t>
        </r>
      </text>
    </comment>
    <comment ref="K355" authorId="2" shapeId="0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0.95</t>
        </r>
      </text>
    </comment>
    <comment ref="K357" authorId="2" shapeId="0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0.95</t>
        </r>
      </text>
    </comment>
    <comment ref="K425" authorId="2" shapeId="0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0.95</t>
        </r>
      </text>
    </comment>
    <comment ref="S425" authorId="2" shapeId="0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1.25</t>
        </r>
      </text>
    </comment>
    <comment ref="K427" authorId="2" shapeId="0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0.95</t>
        </r>
      </text>
    </comment>
    <comment ref="S427" authorId="2" shapeId="0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1.25</t>
        </r>
      </text>
    </comment>
    <comment ref="K429" authorId="2" shapeId="0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0.95</t>
        </r>
      </text>
    </comment>
    <comment ref="S429" authorId="2" shapeId="0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1.25</t>
        </r>
      </text>
    </comment>
    <comment ref="K431" authorId="2" shapeId="0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0.95</t>
        </r>
      </text>
    </comment>
    <comment ref="K433" authorId="2" shapeId="0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0.95</t>
        </r>
      </text>
    </comment>
    <comment ref="K435" authorId="2" shapeId="0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0.95</t>
        </r>
      </text>
    </comment>
    <comment ref="K437" authorId="2" shapeId="0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0.95</t>
        </r>
      </text>
    </comment>
    <comment ref="K439" authorId="2" shapeId="0">
      <text>
        <r>
          <rPr>
            <b/>
            <sz val="8"/>
            <color indexed="81"/>
            <rFont val="Tahoma"/>
            <family val="2"/>
          </rPr>
          <t>mb:</t>
        </r>
        <r>
          <rPr>
            <sz val="8"/>
            <color indexed="81"/>
            <rFont val="Tahoma"/>
            <family val="2"/>
          </rPr>
          <t xml:space="preserve">
ursprünglich 0.95</t>
        </r>
      </text>
    </comment>
  </commentList>
</comments>
</file>

<file path=xl/comments5.xml><?xml version="1.0" encoding="utf-8"?>
<comments xmlns="http://schemas.openxmlformats.org/spreadsheetml/2006/main">
  <authors>
    <author>NIJSW</author>
    <author>ese-veda02</author>
    <author>Maurizio Gargiulo</author>
  </authors>
  <commentList>
    <comment ref="B21" authorId="0" shapeId="0">
      <text>
        <r>
          <rPr>
            <b/>
            <sz val="8"/>
            <color indexed="81"/>
            <rFont val="Tahoma"/>
            <family val="2"/>
          </rPr>
          <t>NIJSW:</t>
        </r>
        <r>
          <rPr>
            <sz val="8"/>
            <color indexed="81"/>
            <rFont val="Tahoma"/>
            <family val="2"/>
          </rPr>
          <t xml:space="preserve">
Check price of oxygen in model afterwards</t>
        </r>
      </text>
    </comment>
    <comment ref="S131" authorId="1" shapeId="0">
      <text>
        <r>
          <rPr>
            <b/>
            <sz val="9"/>
            <color indexed="81"/>
            <rFont val="Tahoma"/>
            <family val="2"/>
          </rPr>
          <t>ese-veda02:</t>
        </r>
        <r>
          <rPr>
            <sz val="9"/>
            <color indexed="81"/>
            <rFont val="Tahoma"/>
            <family val="2"/>
          </rPr>
          <t xml:space="preserve">
Updated in transfile</t>
        </r>
      </text>
    </comment>
    <comment ref="L141" authorId="2" shapeId="0">
      <text>
        <r>
          <rPr>
            <sz val="8"/>
            <color indexed="81"/>
            <rFont val="Tahoma"/>
            <family val="2"/>
          </rPr>
          <t xml:space="preserve">This Input is updated in the TRANS file.
</t>
        </r>
      </text>
    </comment>
  </commentList>
</comments>
</file>

<file path=xl/sharedStrings.xml><?xml version="1.0" encoding="utf-8"?>
<sst xmlns="http://schemas.openxmlformats.org/spreadsheetml/2006/main" count="7451" uniqueCount="1642">
  <si>
    <t>TRAGH2</t>
  </si>
  <si>
    <t>INFELE</t>
  </si>
  <si>
    <t>INFMCH</t>
  </si>
  <si>
    <t>ICHOTH</t>
  </si>
  <si>
    <t>COEL</t>
  </si>
  <si>
    <t>\I:</t>
  </si>
  <si>
    <t>Removal by Depl gas fields (onshore)</t>
  </si>
  <si>
    <t>SINKDOF</t>
  </si>
  <si>
    <t>Removal by Depl oil fields (offshore)</t>
  </si>
  <si>
    <t>SINKDGF</t>
  </si>
  <si>
    <t>Removal by Depl gas fields (offshore)</t>
  </si>
  <si>
    <t>SINKCB1</t>
  </si>
  <si>
    <t>Municipal Waste (ELC)</t>
  </si>
  <si>
    <t>ELCSLU</t>
  </si>
  <si>
    <t>Industrial Waste-Sludge (ELC)</t>
  </si>
  <si>
    <t>ELC</t>
  </si>
  <si>
    <t>DAYNITE</t>
  </si>
  <si>
    <t>ELCMED</t>
  </si>
  <si>
    <t>Electricity - Medium Voltage</t>
  </si>
  <si>
    <t>ELCLOW</t>
  </si>
  <si>
    <t>Fuel Tech New - H2 to transport RURAL (GAS) 2001</t>
  </si>
  <si>
    <t>Wave Energy Potential</t>
  </si>
  <si>
    <t>COMGAS</t>
  </si>
  <si>
    <t>GW</t>
  </si>
  <si>
    <t>Fuel Tech New - H2 to transport RURAL (liquid) 2001</t>
  </si>
  <si>
    <t>Fuel Tech New - H2 to transport RURAL (liquid-GAS) 2001</t>
  </si>
  <si>
    <t>Fuel Tech New - H2 to transport URBAN (GAS) 2001</t>
  </si>
  <si>
    <t>~FI_T</t>
  </si>
  <si>
    <t>CommName</t>
  </si>
  <si>
    <t>CommDesc</t>
  </si>
  <si>
    <t>Unit</t>
  </si>
  <si>
    <t>CTSLvl</t>
  </si>
  <si>
    <t>PeakTS</t>
  </si>
  <si>
    <t>Ctype</t>
  </si>
  <si>
    <t>MININMELE2</t>
  </si>
  <si>
    <t>MININMELE3</t>
  </si>
  <si>
    <t>MININMELE4</t>
  </si>
  <si>
    <t>MININMMCH2</t>
  </si>
  <si>
    <t>MININMMCH3</t>
  </si>
  <si>
    <t>MININMMCH4</t>
  </si>
  <si>
    <t>MININMPRC2</t>
  </si>
  <si>
    <t>MININMPRC3</t>
  </si>
  <si>
    <t>MININMPRC4</t>
  </si>
  <si>
    <t>MINIOIELE2</t>
  </si>
  <si>
    <t>MINIOIELE3</t>
  </si>
  <si>
    <t>MINIOIELE4</t>
  </si>
  <si>
    <t>MINIOIMCH2</t>
  </si>
  <si>
    <t>MINIOIMCH3</t>
  </si>
  <si>
    <t>MINIOIMCH4</t>
  </si>
  <si>
    <t>MINIOIPRC2</t>
  </si>
  <si>
    <t>MINIOIPRC3</t>
  </si>
  <si>
    <t>MINIOIPRC4</t>
  </si>
  <si>
    <t>MINIPPPRC2</t>
  </si>
  <si>
    <t>MINIPPPRC3</t>
  </si>
  <si>
    <t>MINIPPPRC4</t>
  </si>
  <si>
    <t>1.69</t>
  </si>
  <si>
    <t>0.462962962962964</t>
  </si>
  <si>
    <t>20</t>
  </si>
  <si>
    <t>ELCHH201</t>
  </si>
  <si>
    <t>RSDHH2U01</t>
  </si>
  <si>
    <t>RSDHH2R01</t>
  </si>
  <si>
    <t>COMHH201</t>
  </si>
  <si>
    <t>TRALH2101</t>
  </si>
  <si>
    <t>TRAGH2101</t>
  </si>
  <si>
    <t>TRALH2201</t>
  </si>
  <si>
    <t>TRAGH2201</t>
  </si>
  <si>
    <t>TRAGH2301</t>
  </si>
  <si>
    <t>TRAGH2401</t>
  </si>
  <si>
    <t>SCOAH2G101</t>
  </si>
  <si>
    <t>SCOAH2G110</t>
  </si>
  <si>
    <t>SCOAH2G210</t>
  </si>
  <si>
    <t>BIORPS</t>
  </si>
  <si>
    <t>Decomposition, bio waste to biogas (methane)</t>
  </si>
  <si>
    <t>1.04938271604938</t>
  </si>
  <si>
    <t>1.75</t>
  </si>
  <si>
    <t>MINROEN4</t>
  </si>
  <si>
    <t>MINCOEL4</t>
  </si>
  <si>
    <t>COEN</t>
  </si>
  <si>
    <t>ONE</t>
  </si>
  <si>
    <t>ROEN</t>
  </si>
  <si>
    <t>Saving Potentials Others</t>
  </si>
  <si>
    <t>IMPBIOETHA</t>
  </si>
  <si>
    <t>H2 liquefaction small 2001</t>
  </si>
  <si>
    <t>H2 liquefaction medium 2001</t>
  </si>
  <si>
    <t>H2 liquefaction large 2030</t>
  </si>
  <si>
    <t>Source: DLR study Cascade Mints project</t>
  </si>
  <si>
    <t>ELCTID</t>
  </si>
  <si>
    <t>MINRENTID01</t>
  </si>
  <si>
    <t>H2 production HFO partial oxidation 2001</t>
  </si>
  <si>
    <t>H2 production biomass gasification 2001</t>
  </si>
  <si>
    <t>H2 production Kvaerner Black carbon 2001</t>
  </si>
  <si>
    <t>SUPHTH</t>
  </si>
  <si>
    <t>SUPCO2N</t>
  </si>
  <si>
    <t>Potential of Wave Energy</t>
  </si>
  <si>
    <t>ELCCOXN</t>
  </si>
  <si>
    <t>ELCNOXN</t>
  </si>
  <si>
    <t>ELCCH4N</t>
  </si>
  <si>
    <t>ELCN2ON</t>
  </si>
  <si>
    <t>ELCPMAN</t>
  </si>
  <si>
    <t>ELCVOCN</t>
  </si>
  <si>
    <t>ELCCO2N</t>
  </si>
  <si>
    <t>SNKCO2N</t>
  </si>
  <si>
    <t>Natural Gas</t>
  </si>
  <si>
    <t>Wood Products</t>
  </si>
  <si>
    <t>Biogas</t>
  </si>
  <si>
    <t>Municipal Waste</t>
  </si>
  <si>
    <t>Industrial Waste-Sludge</t>
  </si>
  <si>
    <t>Refined Petroleum Products (SUP)</t>
  </si>
  <si>
    <t>High Temperature Heat (SUP)</t>
  </si>
  <si>
    <t>GASBFG</t>
  </si>
  <si>
    <t>2</t>
  </si>
  <si>
    <t>Start</t>
  </si>
  <si>
    <t>High Temperature Heat for IPH and IPL (IND)</t>
  </si>
  <si>
    <t>ICHPRC</t>
  </si>
  <si>
    <t>District Heating. Heat.GAS. New</t>
  </si>
  <si>
    <t>District Heating. Heat.OIL. New</t>
  </si>
  <si>
    <t>District Heating. Heat.COA. New</t>
  </si>
  <si>
    <t>HPL</t>
  </si>
  <si>
    <t>HHTHGAS001</t>
  </si>
  <si>
    <t>HHTHHFO001</t>
  </si>
  <si>
    <t>HHTHCOH001</t>
  </si>
  <si>
    <t>\I: Unit</t>
  </si>
  <si>
    <t>MINBIOCRP41a</t>
  </si>
  <si>
    <t>MINBIOWOO</t>
  </si>
  <si>
    <t>Wood products</t>
  </si>
  <si>
    <t>MINBIOWOOa</t>
  </si>
  <si>
    <t>Woody crop production</t>
  </si>
  <si>
    <t>Woody crop production 1</t>
  </si>
  <si>
    <t>Grassy crop production</t>
  </si>
  <si>
    <t>Sugar crop production</t>
  </si>
  <si>
    <t>Starch crop production</t>
  </si>
  <si>
    <t>Rape seed production</t>
  </si>
  <si>
    <t>Wood products 1</t>
  </si>
  <si>
    <t>MINBIOWOOW1a</t>
  </si>
  <si>
    <t>Wood proccessing residues 1</t>
  </si>
  <si>
    <t>MINBIOFRSR1a</t>
  </si>
  <si>
    <t>Forestry residues potential 1</t>
  </si>
  <si>
    <t>MINBIOMUN1</t>
  </si>
  <si>
    <t>MINBIOSLU1</t>
  </si>
  <si>
    <t>MINBIOGAS1</t>
  </si>
  <si>
    <t>MINBIOLIQ1</t>
  </si>
  <si>
    <t>energy crops, waste and residues</t>
  </si>
  <si>
    <t>Municipal Waste Production</t>
  </si>
  <si>
    <t>Industrial Waste-Sludge Production</t>
  </si>
  <si>
    <t>Biogas Production</t>
  </si>
  <si>
    <t>BIOLIQ</t>
  </si>
  <si>
    <t>Biofuels Production</t>
  </si>
  <si>
    <t>Biofuels</t>
  </si>
  <si>
    <t>BCRPETH101</t>
  </si>
  <si>
    <t>BSLUGAS101</t>
  </si>
  <si>
    <t>SELCH2GS101</t>
  </si>
  <si>
    <t>SELCH2GTRA101</t>
  </si>
  <si>
    <t>SHFOH2G101</t>
  </si>
  <si>
    <t>BWOOH2G101</t>
  </si>
  <si>
    <t>SELCH2GL201</t>
  </si>
  <si>
    <t>SELCH2G120</t>
  </si>
  <si>
    <t>SGASH2101</t>
  </si>
  <si>
    <t>SGASH2G2101</t>
  </si>
  <si>
    <t>SSOLH2G130</t>
  </si>
  <si>
    <t>SGASH2G301</t>
  </si>
  <si>
    <t>BWOOH2G130</t>
  </si>
  <si>
    <t>SH2GH2L101</t>
  </si>
  <si>
    <t>SH2GH2L201</t>
  </si>
  <si>
    <t>SH2GH2L130</t>
  </si>
  <si>
    <t>INDHH201</t>
  </si>
  <si>
    <t>INDHH2</t>
  </si>
  <si>
    <t>SYNDST</t>
  </si>
  <si>
    <t>Fossil FT Diesel</t>
  </si>
  <si>
    <t>31.536</t>
  </si>
  <si>
    <t>Gasification,  black liquor to DME</t>
  </si>
  <si>
    <t>0.913</t>
  </si>
  <si>
    <t>1.77</t>
  </si>
  <si>
    <t>0.493827160493828</t>
  </si>
  <si>
    <t>Gasification, black liquor to FT-diesel</t>
  </si>
  <si>
    <t>2.13</t>
  </si>
  <si>
    <t>IMPBIORMEA</t>
  </si>
  <si>
    <t>Import of BIOETH from ROW</t>
  </si>
  <si>
    <t>Import of BIORME from ROW</t>
  </si>
  <si>
    <t>BNDACT~UP~2050</t>
  </si>
  <si>
    <t>RSDCO2N</t>
  </si>
  <si>
    <t>IOIELE</t>
  </si>
  <si>
    <t>IOIMCH</t>
  </si>
  <si>
    <t>IOIPRC</t>
  </si>
  <si>
    <t>DH</t>
  </si>
  <si>
    <t xml:space="preserve">PJ </t>
  </si>
  <si>
    <t>ICHELE</t>
  </si>
  <si>
    <t>IPPHTH</t>
  </si>
  <si>
    <t>INVCOST~2020</t>
  </si>
  <si>
    <t>INVCOST~2030</t>
  </si>
  <si>
    <t>Cascade-Mints D1.1 Fuel cell technologies and Hydrogen produstion/Distribution options, DLR, September 2005</t>
  </si>
  <si>
    <t>H2 production electrolyser large 2001</t>
  </si>
  <si>
    <t>H2 production electrolyser small 2001</t>
  </si>
  <si>
    <t>PJ/a</t>
  </si>
  <si>
    <t>Gasification, coal to DME</t>
  </si>
  <si>
    <t>Gasification, coal to FT-diesel</t>
  </si>
  <si>
    <t>EFF~2020</t>
  </si>
  <si>
    <t>EFF~2030</t>
  </si>
  <si>
    <t>CEH~2006</t>
  </si>
  <si>
    <t>CEH~2010</t>
  </si>
  <si>
    <t>CEH~2015</t>
  </si>
  <si>
    <t>CEH~2020</t>
  </si>
  <si>
    <t>CEH~2030</t>
  </si>
  <si>
    <t>CHPR~2006</t>
  </si>
  <si>
    <t>CHPR~2010</t>
  </si>
  <si>
    <t>CHPR~2015</t>
  </si>
  <si>
    <t>CHPR~2020</t>
  </si>
  <si>
    <t>CHPR~2030</t>
  </si>
  <si>
    <t>ILED</t>
  </si>
  <si>
    <t>FIXOM~2020</t>
  </si>
  <si>
    <t>FIXOM~2030</t>
  </si>
  <si>
    <t>VAROM~2020</t>
  </si>
  <si>
    <t>VAROM~2030</t>
  </si>
  <si>
    <t>ENV_ACT~2020</t>
  </si>
  <si>
    <t>ENV_ACT~2030</t>
  </si>
  <si>
    <t>\I: Cogeneration Power Plants -Public</t>
  </si>
  <si>
    <t>PUSWOO1</t>
  </si>
  <si>
    <t>CHP: Steam.Turbine.WOO.PUB</t>
  </si>
  <si>
    <t>ELCPMBN</t>
  </si>
  <si>
    <t>PUSWOO2</t>
  </si>
  <si>
    <t>CHP: Steam.Turbine2.WOO.PUB</t>
  </si>
  <si>
    <t>CHP: Organic.Ranking CYC.WOO.PUB</t>
  </si>
  <si>
    <t>PUSMUN</t>
  </si>
  <si>
    <t>CHP: Steam.Turbine.MUN.PUB</t>
  </si>
  <si>
    <t>PUASLU</t>
  </si>
  <si>
    <t>CHP: Anaerobic digestion.SLU.PUB</t>
  </si>
  <si>
    <t>PUICBGS</t>
  </si>
  <si>
    <t>CHP: Int Combust.BGS.PUB</t>
  </si>
  <si>
    <t>PUSCOH</t>
  </si>
  <si>
    <t>CHP: Steam.Turbine.COH.PUB</t>
  </si>
  <si>
    <t>PUSCCOH</t>
  </si>
  <si>
    <t>CHP: Steam.Turbine.SupCr.COH.PUB</t>
  </si>
  <si>
    <t>PUSCSCOH1</t>
  </si>
  <si>
    <t>CHP: Steam.Turbine.SupCr.COH.CCSpoc.PUB</t>
  </si>
  <si>
    <t>CHP: Steam.Turbine.SupCr.COH.CCSoxy.PUB</t>
  </si>
  <si>
    <t>PUICSCOH1</t>
  </si>
  <si>
    <t>CHP: Int Gasification.COH.CCSpoc.PUB</t>
  </si>
  <si>
    <t>PUICSCOH2</t>
  </si>
  <si>
    <t>CHP: Int Gasification.COH.CCSprc.PUB</t>
  </si>
  <si>
    <t>PUICSCOH3</t>
  </si>
  <si>
    <t>CHP: Int Gasification.COH.CCSoxy.PUB</t>
  </si>
  <si>
    <t>PUSCOL</t>
  </si>
  <si>
    <t>CHP: Steam.Turbine.COL.PUB</t>
  </si>
  <si>
    <t>PUSCCOL</t>
  </si>
  <si>
    <t>CHP: Steam.Turbine.SupCr.COL.PUB</t>
  </si>
  <si>
    <t>PUSCSCOL1</t>
  </si>
  <si>
    <t>CHP: Steam.Turbine.SupCr.COL.CCSpoc.PUB</t>
  </si>
  <si>
    <t>CHP: Steam.Turbine.SupCr.COL.CCSoxy.PUB</t>
  </si>
  <si>
    <t>PUICSCOL1</t>
  </si>
  <si>
    <t>CHP: Int Gasification.COL.CCSpoc.PUB</t>
  </si>
  <si>
    <t>PUICSCOL2</t>
  </si>
  <si>
    <t>CHP: Int Gasification.COL.CCSprc.PUB</t>
  </si>
  <si>
    <t>CHP: Int Gasification.COL.CCSoxy.PUB</t>
  </si>
  <si>
    <t>PUSGAS</t>
  </si>
  <si>
    <t>CHP: Steam.Turbine.GAS.PUB</t>
  </si>
  <si>
    <t>PUCGAS</t>
  </si>
  <si>
    <t>CHP: Com cycle GT.GAS.PUB</t>
  </si>
  <si>
    <t>PUCAGAS</t>
  </si>
  <si>
    <t>CHP: Com cycle GT.Adv.GAS.PUB</t>
  </si>
  <si>
    <t>PUCCSGAS1</t>
  </si>
  <si>
    <t>CHP: Comb CYC.GAS.CCSpoc.PUB</t>
  </si>
  <si>
    <t>PUCCSGAS2</t>
  </si>
  <si>
    <t>CHP: Comb CYC.GAS.CCSprc.PUB</t>
  </si>
  <si>
    <t>PUCCSGAS3</t>
  </si>
  <si>
    <t>CHP: Comb CYC.GAS.CCSoxy.PUB</t>
  </si>
  <si>
    <t>PUIGAS</t>
  </si>
  <si>
    <t>CHP: Int Combust.GAS.PUB</t>
  </si>
  <si>
    <t>CHPR~UP~2010</t>
  </si>
  <si>
    <t>CHPR~UP~2015</t>
  </si>
  <si>
    <t>Dum commodity produce from PU tech with CO2 storage</t>
  </si>
  <si>
    <t>PUOWOO</t>
  </si>
  <si>
    <t>CHP: Biomass.gasification.WOO.PUB</t>
  </si>
  <si>
    <t>PUGWOO</t>
  </si>
  <si>
    <t>ELCSO2N</t>
  </si>
  <si>
    <t>Sulphur Dioxid (ELC)</t>
  </si>
  <si>
    <t>2010</t>
  </si>
  <si>
    <t>GASNAT</t>
  </si>
  <si>
    <t>BIOWOO</t>
  </si>
  <si>
    <t>BIOGAS</t>
  </si>
  <si>
    <t>BIOMUN</t>
  </si>
  <si>
    <t>BIOSLU</t>
  </si>
  <si>
    <t>SUPRPP</t>
  </si>
  <si>
    <t>Natural Gas (ELC)</t>
  </si>
  <si>
    <t>1.92</t>
  </si>
  <si>
    <t>0.524691358024692</t>
  </si>
  <si>
    <t>Gasification,  black liquor to methanol</t>
  </si>
  <si>
    <t>1.79</t>
  </si>
  <si>
    <t>Comm-IN-A</t>
  </si>
  <si>
    <t>kt</t>
  </si>
  <si>
    <t>COMDST</t>
  </si>
  <si>
    <t>COMCO2N</t>
  </si>
  <si>
    <t>EFF</t>
  </si>
  <si>
    <t>SINKMIN</t>
  </si>
  <si>
    <t>Mineralization for CO2 storage</t>
  </si>
  <si>
    <t>SINKAFE</t>
  </si>
  <si>
    <t>Removal by Afforestation - ELC</t>
  </si>
  <si>
    <t>SINKAFR</t>
  </si>
  <si>
    <t>Removal by Afforestation - RES</t>
  </si>
  <si>
    <t>SINKAFC</t>
  </si>
  <si>
    <t>Removal by Afforestation - COM</t>
  </si>
  <si>
    <t>SINKAFI</t>
  </si>
  <si>
    <t>Removal by Afforestation - IND</t>
  </si>
  <si>
    <t>SINKAUN</t>
  </si>
  <si>
    <t>Removal by Afforestation - UPN</t>
  </si>
  <si>
    <t>CO2 for Storage - ELC Sector</t>
  </si>
  <si>
    <t>RSDDME01</t>
  </si>
  <si>
    <t>Fuel Tech New - DME (RSD)</t>
  </si>
  <si>
    <t>RSDDME</t>
  </si>
  <si>
    <t>ROEL</t>
  </si>
  <si>
    <t>Sets</t>
  </si>
  <si>
    <t>TechName</t>
  </si>
  <si>
    <t>TechDesc</t>
  </si>
  <si>
    <t>TechCapUnit</t>
  </si>
  <si>
    <t>TechActUnit</t>
  </si>
  <si>
    <t>Comm-IN</t>
  </si>
  <si>
    <t>Comm-OUT</t>
  </si>
  <si>
    <t>Storage Electricity and Cogeneration Power Plants - Public</t>
  </si>
  <si>
    <t>ELCSCO2N</t>
  </si>
  <si>
    <t>INDSCO2N</t>
  </si>
  <si>
    <t>Dum commodity produce from IND autoprod tech with CO2 storage</t>
  </si>
  <si>
    <t>Storage Cogeneration Power Plants -REF</t>
  </si>
  <si>
    <t>SUPSCO2N</t>
  </si>
  <si>
    <t>COMSCO2N</t>
  </si>
  <si>
    <t>AGRSCO2N</t>
  </si>
  <si>
    <t>Dum commodity produce from REF autoprod tech with CO2 storage</t>
  </si>
  <si>
    <t>Storage Cogeneration Power Plants - Autoproducers and Industrial Technology</t>
  </si>
  <si>
    <t>STORAGE_ELCS</t>
  </si>
  <si>
    <t>STORAGE_INDS</t>
  </si>
  <si>
    <t>STORAGE_SUPS</t>
  </si>
  <si>
    <t>STORAGE_COMS</t>
  </si>
  <si>
    <t>Unts</t>
  </si>
  <si>
    <t>YEAR</t>
  </si>
  <si>
    <t>Input</t>
  </si>
  <si>
    <t>Output</t>
  </si>
  <si>
    <t>Cap2Act</t>
  </si>
  <si>
    <t>INVCOST~2001</t>
  </si>
  <si>
    <t>INVCOST~2010</t>
  </si>
  <si>
    <t>Removal by Enhanced Coalbed Meth recov &gt;1000 m</t>
  </si>
  <si>
    <t>IOIOTH</t>
  </si>
  <si>
    <t>INFOTH</t>
  </si>
  <si>
    <t>INMOTH</t>
  </si>
  <si>
    <t>Dum commodity produce from  Cogeneration power plants COM with CO2 storage</t>
  </si>
  <si>
    <t>Dum commodity produce from  Cogeneration power plants AGR with CO2 storage</t>
  </si>
  <si>
    <t>Source</t>
  </si>
  <si>
    <t>Year</t>
  </si>
  <si>
    <t>CAPUNIT</t>
  </si>
  <si>
    <t>FIXOM</t>
  </si>
  <si>
    <t>INPUT</t>
  </si>
  <si>
    <t>INVCOST</t>
  </si>
  <si>
    <t>LIFE</t>
  </si>
  <si>
    <t>OUTPUT</t>
  </si>
  <si>
    <t>START</t>
  </si>
  <si>
    <t>ENV_ACT~2025</t>
  </si>
  <si>
    <t>ENV_ACT~2035</t>
  </si>
  <si>
    <t>Import of BIOWOO from ROW</t>
  </si>
  <si>
    <t>IMPBIOWOOC</t>
  </si>
  <si>
    <t>Import of biomass and biofuels from ROW:</t>
  </si>
  <si>
    <t>Sink Pot - Afforestation - Cost 4</t>
  </si>
  <si>
    <t xml:space="preserve">Storage technologies </t>
  </si>
  <si>
    <t>SINKEOR</t>
  </si>
  <si>
    <t>Removal by Enhanced Oil Recovery</t>
  </si>
  <si>
    <t>OILHFO</t>
  </si>
  <si>
    <t>PJ/kt CO2</t>
  </si>
  <si>
    <t>SINKDOO</t>
  </si>
  <si>
    <t>BOUND(BD)Or~2050~UP</t>
  </si>
  <si>
    <t>MINSNKEOR1</t>
  </si>
  <si>
    <t>Sink Pot - Enhanced Oil Recovery</t>
  </si>
  <si>
    <t>MINSNKDOO1</t>
  </si>
  <si>
    <t>Sink Pot - Depl oil fields (onshore)</t>
  </si>
  <si>
    <t>MINSNKDGO1</t>
  </si>
  <si>
    <t>Sink Pot - Depl gas fields (onshore)</t>
  </si>
  <si>
    <t>MINSNKDOF1</t>
  </si>
  <si>
    <t>Sink Pot - Depl oil fields (offshore)</t>
  </si>
  <si>
    <t>District Heating. Heat.BIO. New</t>
  </si>
  <si>
    <t>FIXOM~2006</t>
  </si>
  <si>
    <t>VAROM~2006</t>
  </si>
  <si>
    <t>INVCOST~2006</t>
  </si>
  <si>
    <t>EFF~2006</t>
  </si>
  <si>
    <t>ENV_ACT~2006</t>
  </si>
  <si>
    <t>\I: DH Heat plants : Public</t>
  </si>
  <si>
    <t>INDGAS</t>
  </si>
  <si>
    <t>CSet</t>
  </si>
  <si>
    <t>ENT</t>
  </si>
  <si>
    <t>ELCCOL</t>
  </si>
  <si>
    <t>MINBIORPS1</t>
  </si>
  <si>
    <t>SGASDST110</t>
  </si>
  <si>
    <t>Fuel Tech New - DME (IND)</t>
  </si>
  <si>
    <t>ELCDME01</t>
  </si>
  <si>
    <t>Fuel Tech New - DME (ELC)</t>
  </si>
  <si>
    <t>1.35</t>
  </si>
  <si>
    <t>IPPPRC</t>
  </si>
  <si>
    <t>0.666666666666667</t>
  </si>
  <si>
    <t>INDBLQ</t>
  </si>
  <si>
    <t>TRALH2</t>
  </si>
  <si>
    <t>Coal (SUP)</t>
  </si>
  <si>
    <t>Natural Gas (SUP)</t>
  </si>
  <si>
    <t>MINSNKDGF1</t>
  </si>
  <si>
    <t>Sink Pot - Depl gas fields (offshore)</t>
  </si>
  <si>
    <t>MINSNKCB11</t>
  </si>
  <si>
    <t>Sink Pot - Enhanced Coalbed Meth recov &lt;1000 m</t>
  </si>
  <si>
    <t>MINSNKCB21</t>
  </si>
  <si>
    <t>Sink Pot - Enhanced Coalbed Meth recov &gt;1000 m</t>
  </si>
  <si>
    <t>MINSNKAFF1</t>
  </si>
  <si>
    <t>Sink Pot - Afforestation - Cost 1</t>
  </si>
  <si>
    <t>MINSNKAFF2</t>
  </si>
  <si>
    <t>Sink Pot - Afforestation - Cost 2</t>
  </si>
  <si>
    <t>MINSNKAFF3</t>
  </si>
  <si>
    <t>Sink Pot - Afforestation - Cost 3</t>
  </si>
  <si>
    <t>MINSNKAFF4</t>
  </si>
  <si>
    <t>kWh/tCO2</t>
  </si>
  <si>
    <t>~FI_Process</t>
  </si>
  <si>
    <t>Tact</t>
  </si>
  <si>
    <t>Tcap</t>
  </si>
  <si>
    <t>Tslvl</t>
  </si>
  <si>
    <t>PrimaryCG</t>
  </si>
  <si>
    <t>Vintage</t>
  </si>
  <si>
    <t>NO</t>
  </si>
  <si>
    <t>PJa</t>
  </si>
  <si>
    <t>kt-a</t>
  </si>
  <si>
    <t>Gasification_  black liquor to DME</t>
  </si>
  <si>
    <t>Gasification_ black liquor to FT-diesel</t>
  </si>
  <si>
    <t>Gasification_ black liquor to methane</t>
  </si>
  <si>
    <t>Gasification_ black liquor to hydrogen</t>
  </si>
  <si>
    <t>Gasification_  black liquor to methanol</t>
  </si>
  <si>
    <t>Decomposition_ bio waste to biogas (methane)</t>
  </si>
  <si>
    <t>Gasification_ biomass (tree salix etc) to methane</t>
  </si>
  <si>
    <t>Gasification_ coal to DME</t>
  </si>
  <si>
    <t>Gasification_ coal to FT-diesel</t>
  </si>
  <si>
    <t>Gasification_ coal to methane</t>
  </si>
  <si>
    <t>Gasification_ coal to methanol</t>
  </si>
  <si>
    <t>Synthesis_ natural gas to DME</t>
  </si>
  <si>
    <t>Synthesis_ natural gas to F-T-diesel</t>
  </si>
  <si>
    <t>Synthesis_ natural gas to methanol</t>
  </si>
  <si>
    <t>kt_a</t>
  </si>
  <si>
    <t>VAROM</t>
  </si>
  <si>
    <t/>
  </si>
  <si>
    <t>1</t>
  </si>
  <si>
    <t>COAHAR</t>
  </si>
  <si>
    <t>0.18</t>
  </si>
  <si>
    <t>Gasification, coal to methane</t>
  </si>
  <si>
    <t>Gasification, coal to methanol</t>
  </si>
  <si>
    <t>0.586419753086419</t>
  </si>
  <si>
    <t>COMHH2</t>
  </si>
  <si>
    <t>H2 production SMR small 2001</t>
  </si>
  <si>
    <t>H2 production SMR large 2001</t>
  </si>
  <si>
    <t>H2 production Solar MR  2030</t>
  </si>
  <si>
    <t>RENSOL</t>
  </si>
  <si>
    <t>Storage Cogeneration Power Plants - COM</t>
  </si>
  <si>
    <t xml:space="preserve">Cost of Carbon Storage (incl. Transport) </t>
  </si>
  <si>
    <t>D_Rate</t>
  </si>
  <si>
    <t>ELC price in EUR/GJ</t>
  </si>
  <si>
    <t>OIL Price in EUR/GJ</t>
  </si>
  <si>
    <t>GAS Price in EUR/GJ</t>
  </si>
  <si>
    <t>INV</t>
  </si>
  <si>
    <t>VAR</t>
  </si>
  <si>
    <t>FIX</t>
  </si>
  <si>
    <t>OIL/GAS Revenue</t>
  </si>
  <si>
    <t>Total SNK…</t>
  </si>
  <si>
    <t>Total MIN_</t>
  </si>
  <si>
    <t>TOTAL</t>
  </si>
  <si>
    <t>UNIT</t>
  </si>
  <si>
    <t>EUR/kt</t>
  </si>
  <si>
    <t>EUR/t</t>
  </si>
  <si>
    <t>Nitrous Oxide - Combustion (ELC)</t>
  </si>
  <si>
    <t>Particulate 2.5 - Combustion (ELC)</t>
  </si>
  <si>
    <t>Volatile Organic Compounds - Combustion (ELC)</t>
  </si>
  <si>
    <t>INMELE</t>
  </si>
  <si>
    <t>*</t>
  </si>
  <si>
    <t>AGRBDL02</t>
  </si>
  <si>
    <t>AGRBDL</t>
  </si>
  <si>
    <t>PRE</t>
  </si>
  <si>
    <t>Agricultural BioDiesel</t>
  </si>
  <si>
    <t>PJ-yr</t>
  </si>
  <si>
    <t>TRAMtaHS</t>
  </si>
  <si>
    <t>TRAMtaHB</t>
  </si>
  <si>
    <t>SYNMtaH</t>
  </si>
  <si>
    <t>BIOMtaH</t>
  </si>
  <si>
    <t>Mta</t>
  </si>
  <si>
    <t>BBLQMtaH110</t>
  </si>
  <si>
    <t>SCOAMtaH110</t>
  </si>
  <si>
    <t>SGASMtaH110</t>
  </si>
  <si>
    <t>BWOOMtaH110</t>
  </si>
  <si>
    <t>BNDACT~UP~2005</t>
  </si>
  <si>
    <t>ACT_BND~2005~UP</t>
  </si>
  <si>
    <t>ACT_BND~2010~UP</t>
  </si>
  <si>
    <t>ACT_BND~2020~UP</t>
  </si>
  <si>
    <t>ACT_BND~2030~UP</t>
  </si>
  <si>
    <t>ACT_BND~2040~UP</t>
  </si>
  <si>
    <t>ACT_BND~2050~UP</t>
  </si>
  <si>
    <t>CHP</t>
  </si>
  <si>
    <t>Bio Crops</t>
  </si>
  <si>
    <t>Black Liquor</t>
  </si>
  <si>
    <t>OLDCSet</t>
  </si>
  <si>
    <t>MIN</t>
  </si>
  <si>
    <t>DeACT-FI_T</t>
  </si>
  <si>
    <t>LimType</t>
  </si>
  <si>
    <t>SUPCOA</t>
  </si>
  <si>
    <t>ELCHIG</t>
  </si>
  <si>
    <t>INFPRC</t>
  </si>
  <si>
    <t>1.43</t>
  </si>
  <si>
    <t>Carbon Dioxide - Combustion (ELC)</t>
  </si>
  <si>
    <t>Carbon Monoxide - Combustion (ELC)</t>
  </si>
  <si>
    <t>Methane - Combustion (ELC)</t>
  </si>
  <si>
    <t>Nitrogen Oxides - Combustion (ELC)</t>
  </si>
  <si>
    <t>Removal by Enhanced Coalbed Meth recov &lt;1000 m</t>
  </si>
  <si>
    <t>SINKCB2</t>
  </si>
  <si>
    <t>TRABGS</t>
  </si>
  <si>
    <t>TRADMES</t>
  </si>
  <si>
    <t>TRADMEB</t>
  </si>
  <si>
    <t>Wood Products (ELC)</t>
  </si>
  <si>
    <t>ELCBGS</t>
  </si>
  <si>
    <t>Biogas (ELC)</t>
  </si>
  <si>
    <t>ELCMUN</t>
  </si>
  <si>
    <t>BIOETH</t>
  </si>
  <si>
    <t>BIORME</t>
  </si>
  <si>
    <t>SYNDME</t>
  </si>
  <si>
    <t>COST</t>
  </si>
  <si>
    <t>H2 production electrolyser small 2001 TRA direct</t>
  </si>
  <si>
    <t>H2 production HT Steam electrolyser 2020</t>
  </si>
  <si>
    <t>COST~2030</t>
  </si>
  <si>
    <t>COST~2040</t>
  </si>
  <si>
    <t>COST~2050</t>
  </si>
  <si>
    <t>BOUND(BD)Or~2000~UP</t>
  </si>
  <si>
    <t>BOUND(BD)Or~2010~UP</t>
  </si>
  <si>
    <t>BOUND(BD)Or~2020~UP</t>
  </si>
  <si>
    <t>BOUND(BD)Or~2030~UP</t>
  </si>
  <si>
    <t>BOUND(BD)Or~2040~UP</t>
  </si>
  <si>
    <t>Gasification, biomass (tree salix etc) to methane</t>
  </si>
  <si>
    <t>0.555555555555556</t>
  </si>
  <si>
    <t>ENT,MAT</t>
  </si>
  <si>
    <t>INDCBL</t>
  </si>
  <si>
    <t>Carbon Black</t>
  </si>
  <si>
    <t>SNKEOR</t>
  </si>
  <si>
    <t>Dmy EOR</t>
  </si>
  <si>
    <t>SNKDOO</t>
  </si>
  <si>
    <t>Dmy DOO</t>
  </si>
  <si>
    <t>SNKDGO</t>
  </si>
  <si>
    <t>Dmy DGO</t>
  </si>
  <si>
    <t>SNKDOF</t>
  </si>
  <si>
    <t>Dmy DOF</t>
  </si>
  <si>
    <t>SNKDGF</t>
  </si>
  <si>
    <t>Dmy DGF</t>
  </si>
  <si>
    <t>SNKCB1</t>
  </si>
  <si>
    <t>Dmy CB1</t>
  </si>
  <si>
    <t>SNKCB2</t>
  </si>
  <si>
    <t>Dmy CB2</t>
  </si>
  <si>
    <t>SNKDSA</t>
  </si>
  <si>
    <t>SNKAFF</t>
  </si>
  <si>
    <t>SYNH2G</t>
  </si>
  <si>
    <t>H2 (gasuous)</t>
  </si>
  <si>
    <t>H2 for industry (gasuous)</t>
  </si>
  <si>
    <t>H2 for commercial (gasuous)</t>
  </si>
  <si>
    <t>H2 for transport (gasuous)</t>
  </si>
  <si>
    <t>H2 for power sector (gasuous)</t>
  </si>
  <si>
    <t>SYNH2L</t>
  </si>
  <si>
    <t>H2 (liquid)</t>
  </si>
  <si>
    <t>H2 for transport (liquid)</t>
  </si>
  <si>
    <t>Potential of storage and transportation costs</t>
  </si>
  <si>
    <t>CUM</t>
  </si>
  <si>
    <t>COST~2005</t>
  </si>
  <si>
    <t>COST~2010</t>
  </si>
  <si>
    <t>COST~2020</t>
  </si>
  <si>
    <t>BIODME</t>
  </si>
  <si>
    <t>BIODST</t>
  </si>
  <si>
    <t>BCRPGAS101</t>
  </si>
  <si>
    <t>Decomposition, crop for biogas (lucerne etc) to biogas (methane)</t>
  </si>
  <si>
    <t>BCRPETH130</t>
  </si>
  <si>
    <t>Fermentation, crops (wheat) to ethanol</t>
  </si>
  <si>
    <t>TRAFTB</t>
  </si>
  <si>
    <t>TRAFTS</t>
  </si>
  <si>
    <t>BBLQFTST110</t>
  </si>
  <si>
    <t>INVCOST~2015</t>
  </si>
  <si>
    <t>AFA</t>
  </si>
  <si>
    <t>Peak~WP</t>
  </si>
  <si>
    <t>\I: Units</t>
  </si>
  <si>
    <t>PJ/GW</t>
  </si>
  <si>
    <t>ELCGAS</t>
  </si>
  <si>
    <t>ENV</t>
  </si>
  <si>
    <t>BRPSME101</t>
  </si>
  <si>
    <t>Transesterification of vegetable oils</t>
  </si>
  <si>
    <t>BIORPOIL</t>
  </si>
  <si>
    <t>REFUEL</t>
  </si>
  <si>
    <t>BIOGLY</t>
  </si>
  <si>
    <t>BBIORPS101</t>
  </si>
  <si>
    <t>Vegetable oil extraction</t>
  </si>
  <si>
    <t>BIOPLPOIL</t>
  </si>
  <si>
    <t>Ethanol production from starch crops</t>
  </si>
  <si>
    <t>BIOCRP1</t>
  </si>
  <si>
    <t>BIOSTIL</t>
  </si>
  <si>
    <t>BCRPETH201</t>
  </si>
  <si>
    <t>Ethanol production from sugar crops</t>
  </si>
  <si>
    <t>BIOCRP2</t>
  </si>
  <si>
    <t>BIOPLPBEET</t>
  </si>
  <si>
    <t>BWOOFTDST110</t>
  </si>
  <si>
    <t>FT-diesel production from woody biomass</t>
  </si>
  <si>
    <t>Ethanol production from woody biomass</t>
  </si>
  <si>
    <t>Methanol production from woody biomass</t>
  </si>
  <si>
    <t>DME production from woody biomass</t>
  </si>
  <si>
    <t>\I: Dummy processes by-products</t>
  </si>
  <si>
    <t>DUMBIOGLY</t>
  </si>
  <si>
    <t>Dummy glycerol use</t>
  </si>
  <si>
    <t>DUMBIOPLPOIL</t>
  </si>
  <si>
    <t>Dummy oil pulp use</t>
  </si>
  <si>
    <t>DUMBIOSTIL</t>
  </si>
  <si>
    <t>Dummy stillage use</t>
  </si>
  <si>
    <t>DUMBIOPLPBEET</t>
  </si>
  <si>
    <t>Dummy beet pulp</t>
  </si>
  <si>
    <t>MINBIOCRP11</t>
  </si>
  <si>
    <t>MINBIOCRP21</t>
  </si>
  <si>
    <t>MINBIOCRP31</t>
  </si>
  <si>
    <t>MINBIOCRP41</t>
  </si>
  <si>
    <t>MINBIOAGRW1</t>
  </si>
  <si>
    <t>Agricultural waste potential</t>
  </si>
  <si>
    <t>MINBIOFRSR1</t>
  </si>
  <si>
    <t>Forestry residues potential</t>
  </si>
  <si>
    <t>MINBIOWOOW1</t>
  </si>
  <si>
    <t>Wood proccessing residues</t>
  </si>
  <si>
    <t>NRG</t>
  </si>
  <si>
    <t>Rapeseed</t>
  </si>
  <si>
    <t>Starch crops</t>
  </si>
  <si>
    <t>Sugar crops</t>
  </si>
  <si>
    <t>Rape seed oil</t>
  </si>
  <si>
    <t>Bio RME</t>
  </si>
  <si>
    <t>Bio ethanol</t>
  </si>
  <si>
    <t>Bio diesel</t>
  </si>
  <si>
    <t>Bio methanol</t>
  </si>
  <si>
    <t>Bio DME</t>
  </si>
  <si>
    <t>Bio glycerol</t>
  </si>
  <si>
    <t>Bio oil pulp</t>
  </si>
  <si>
    <t>Bio beet pulp</t>
  </si>
  <si>
    <t>Stillage</t>
  </si>
  <si>
    <t>INDDME</t>
  </si>
  <si>
    <t>ELCDME</t>
  </si>
  <si>
    <t>COMDME</t>
  </si>
  <si>
    <t>AGRDME</t>
  </si>
  <si>
    <t>COMDME01</t>
  </si>
  <si>
    <t>Fuel Tech New - DME (COM)</t>
  </si>
  <si>
    <t>AGRDME01</t>
  </si>
  <si>
    <t>Fuel Tech New - DME (AGR)</t>
  </si>
  <si>
    <t>INDDME01</t>
  </si>
  <si>
    <t>Export of BIOWOO from ROW</t>
  </si>
  <si>
    <t>EXPBIOWOOC</t>
  </si>
  <si>
    <t>1.85</t>
  </si>
  <si>
    <t>Gasification, black liquor to hydrogen</t>
  </si>
  <si>
    <t>HH2G</t>
  </si>
  <si>
    <t>ELCHIGG</t>
  </si>
  <si>
    <t>INMMCH</t>
  </si>
  <si>
    <t>INMPRC</t>
  </si>
  <si>
    <t>FX</t>
  </si>
  <si>
    <t>Synthesis, natural gas to DME</t>
  </si>
  <si>
    <t>0.154320987654321</t>
  </si>
  <si>
    <t>Synthesis, natural gas to F-T-diesel</t>
  </si>
  <si>
    <t>PJ</t>
  </si>
  <si>
    <t>Fuel Tech New - H2 to transport URBAN (liquid-GAS) 2001</t>
  </si>
  <si>
    <t>Fuel Tech New - H2 to industry 2001</t>
  </si>
  <si>
    <t>Fuel Tech New - H2 to power sector 2001</t>
  </si>
  <si>
    <t>Fuel Tech New - H2 to residential URBAN 2001</t>
  </si>
  <si>
    <t>Fuel Tech New - H2 to residential RURAL 2001</t>
  </si>
  <si>
    <t>Fuel Tech New - H2 to commercial 2001</t>
  </si>
  <si>
    <t>Fuel Tech New - H2 to transport URBAN (liquid) 2001</t>
  </si>
  <si>
    <t>2.22</t>
  </si>
  <si>
    <t>0.617283950617283</t>
  </si>
  <si>
    <t>BBLQDME110</t>
  </si>
  <si>
    <t>BBLQGAS110</t>
  </si>
  <si>
    <t>BWOODME110</t>
  </si>
  <si>
    <t>BWOOETH110</t>
  </si>
  <si>
    <t>BWOOGAS110</t>
  </si>
  <si>
    <t>BBLQH2G110</t>
  </si>
  <si>
    <t>SCOADME110</t>
  </si>
  <si>
    <t>SCOADST110</t>
  </si>
  <si>
    <t>SCOAGAS110</t>
  </si>
  <si>
    <t>SGASDME110</t>
  </si>
  <si>
    <t>BIOCRP</t>
  </si>
  <si>
    <t>ELCWOO</t>
  </si>
  <si>
    <t>ELCHH2</t>
  </si>
  <si>
    <t>MAT</t>
  </si>
  <si>
    <t>MINICHELE1</t>
  </si>
  <si>
    <t>MINICHMCH1</t>
  </si>
  <si>
    <t>MINICHPRC1</t>
  </si>
  <si>
    <t>MININFELE1</t>
  </si>
  <si>
    <t>MININFMCH1</t>
  </si>
  <si>
    <t>MININFPRC1</t>
  </si>
  <si>
    <t>MININMELE1</t>
  </si>
  <si>
    <t>MININMMCH1</t>
  </si>
  <si>
    <t>MININMPRC1</t>
  </si>
  <si>
    <t>MINIOIELE1</t>
  </si>
  <si>
    <t>MINIOIMCH1</t>
  </si>
  <si>
    <t>MINIOIPRC1</t>
  </si>
  <si>
    <t>MINIPPPRC1</t>
  </si>
  <si>
    <t>MINICHELE2</t>
  </si>
  <si>
    <t>MINICHELE3</t>
  </si>
  <si>
    <t>MINICHELE4</t>
  </si>
  <si>
    <t>MINICHMCH2</t>
  </si>
  <si>
    <t>MINICHMCH3</t>
  </si>
  <si>
    <t>MINICHMCH4</t>
  </si>
  <si>
    <t>MINICHPRC2</t>
  </si>
  <si>
    <t>MINICHPRC3</t>
  </si>
  <si>
    <t>MINICHPRC4</t>
  </si>
  <si>
    <t>MININFELE2</t>
  </si>
  <si>
    <t>MININFELE3</t>
  </si>
  <si>
    <t>MININFELE4</t>
  </si>
  <si>
    <t>MININFMCH2</t>
  </si>
  <si>
    <t>MININFMCH3</t>
  </si>
  <si>
    <t>MININFMCH4</t>
  </si>
  <si>
    <t>MININFPRC2</t>
  </si>
  <si>
    <t>MININFPRC3</t>
  </si>
  <si>
    <t>MININFPRC4</t>
  </si>
  <si>
    <t>AF</t>
  </si>
  <si>
    <t>H2 production coal gasification + PSA 2001</t>
  </si>
  <si>
    <t>H2 production coal gasification + PSA + CCS 2010</t>
  </si>
  <si>
    <t>H2 production coal gasification + HSMR + CCS 2010</t>
  </si>
  <si>
    <t>RSDHH2U</t>
  </si>
  <si>
    <t>RSDHH2R</t>
  </si>
  <si>
    <t>H2 for residential Urban (gasuous)</t>
  </si>
  <si>
    <t>H2 for residential Rural (gasuous)</t>
  </si>
  <si>
    <t>MINCOEN1</t>
  </si>
  <si>
    <t>MINCOEN2</t>
  </si>
  <si>
    <t>MINCOEN3</t>
  </si>
  <si>
    <t>MINCOEN4</t>
  </si>
  <si>
    <t>MINICHOTH1</t>
  </si>
  <si>
    <t>MININFOTH1</t>
  </si>
  <si>
    <t>MININMOTH1</t>
  </si>
  <si>
    <t>MINIOIOTH1</t>
  </si>
  <si>
    <t>MINONE1</t>
  </si>
  <si>
    <t>MINROEL1</t>
  </si>
  <si>
    <t>MINROEN1</t>
  </si>
  <si>
    <t>MINCOEL1</t>
  </si>
  <si>
    <t>MINICHOTH2</t>
  </si>
  <si>
    <t>MININFOTH2</t>
  </si>
  <si>
    <t>MININMOTH2</t>
  </si>
  <si>
    <t>MINIOIOTH2</t>
  </si>
  <si>
    <t>MINONE2</t>
  </si>
  <si>
    <t>MINROEL2</t>
  </si>
  <si>
    <t>MINROEN2</t>
  </si>
  <si>
    <t>MINCOEL2</t>
  </si>
  <si>
    <t>MINICHOTH3</t>
  </si>
  <si>
    <t>MININFOTH3</t>
  </si>
  <si>
    <t>MININMOTH3</t>
  </si>
  <si>
    <t>MINIOIOTH3</t>
  </si>
  <si>
    <t>MINONE3</t>
  </si>
  <si>
    <t>MINROEL3</t>
  </si>
  <si>
    <t>MINROEN3</t>
  </si>
  <si>
    <t>MINCOEL3</t>
  </si>
  <si>
    <t>MINICHOTH4</t>
  </si>
  <si>
    <t>MININFOTH4</t>
  </si>
  <si>
    <t>MININMOTH4</t>
  </si>
  <si>
    <t>MINIOIOTH4</t>
  </si>
  <si>
    <t>MINONE4</t>
  </si>
  <si>
    <t>MINROEL4</t>
  </si>
  <si>
    <t>Electricity - Low Voltage</t>
  </si>
  <si>
    <t>SEASON</t>
  </si>
  <si>
    <t>LTHEAT</t>
  </si>
  <si>
    <t>HETHTH</t>
  </si>
  <si>
    <t>HTHEAT</t>
  </si>
  <si>
    <t>INVCOST~2025</t>
  </si>
  <si>
    <t>INVCOST~2035</t>
  </si>
  <si>
    <t>EFF~2010</t>
  </si>
  <si>
    <t>EFF~2015</t>
  </si>
  <si>
    <t>EFF~2025</t>
  </si>
  <si>
    <t>EFF~2035</t>
  </si>
  <si>
    <t>Removal by Depl oil fields (onshore)</t>
  </si>
  <si>
    <t>SINKDGO</t>
  </si>
  <si>
    <t>ELCCOH</t>
  </si>
  <si>
    <t>ELCHFO</t>
  </si>
  <si>
    <t>FIXOM~2010</t>
  </si>
  <si>
    <t>FIXOM~2015</t>
  </si>
  <si>
    <t>FIXOM~2025</t>
  </si>
  <si>
    <t>FIXOM~2035</t>
  </si>
  <si>
    <t>VAROM~2010</t>
  </si>
  <si>
    <t>VAROM~2015</t>
  </si>
  <si>
    <t>VAROM~2025</t>
  </si>
  <si>
    <t>VAROM~2035</t>
  </si>
  <si>
    <t>ENV_ACT~2001</t>
  </si>
  <si>
    <t>ENV_ACT~2010</t>
  </si>
  <si>
    <t>ENV_ACT~2015</t>
  </si>
  <si>
    <t>ELCWAV</t>
  </si>
  <si>
    <t>MINRENWAV01</t>
  </si>
  <si>
    <t>0.216049382716049</t>
  </si>
  <si>
    <t>Synthesis, natural gas to methanol</t>
  </si>
  <si>
    <t>H2 production biomass pyrolysis 2030</t>
  </si>
  <si>
    <t>SGASDST130</t>
  </si>
  <si>
    <t>SUPGAS</t>
  </si>
  <si>
    <t>INDCO2N</t>
  </si>
  <si>
    <t>Gasification, black liquor to methane</t>
  </si>
  <si>
    <t>ICHMCH</t>
  </si>
  <si>
    <t>HHTHBIO001</t>
  </si>
  <si>
    <t>DeACTFI_T</t>
  </si>
  <si>
    <t>TOTCO2</t>
  </si>
  <si>
    <t>Removal by Afforestation - TOTCO2</t>
  </si>
  <si>
    <t>Afforestation Potential</t>
  </si>
  <si>
    <t>adding to transport DELIV</t>
  </si>
  <si>
    <t>PUICSCOL3</t>
  </si>
  <si>
    <t>PUSCSCOL3</t>
  </si>
  <si>
    <t>PUSCSCOH3</t>
  </si>
  <si>
    <t>MINSNKDSAOF1</t>
  </si>
  <si>
    <t>MINSNKDSAON1</t>
  </si>
  <si>
    <t>Sink Pot - Deep saline aquifers (offshore)</t>
  </si>
  <si>
    <t>Sink Pot - Deep saline aquifers (onshore)</t>
  </si>
  <si>
    <t>Sink Pot - Enhanced Coalbed Meth recov</t>
  </si>
  <si>
    <t>MINSNKCB31</t>
  </si>
  <si>
    <t>MINSNKDOGO1</t>
  </si>
  <si>
    <t>MINSNKDOGF1</t>
  </si>
  <si>
    <t>Sink Pot - Depl oil &amp; gas fields (offshore)</t>
  </si>
  <si>
    <t>Sink Pot - Depl oil &amp; gas fields (onshore)</t>
  </si>
  <si>
    <t>SINKCB3</t>
  </si>
  <si>
    <t xml:space="preserve">Removal by Enhanced Coalbed Meth recov </t>
  </si>
  <si>
    <t>SNKCB3</t>
  </si>
  <si>
    <t>SINKDOGO</t>
  </si>
  <si>
    <t>Removal by Depl oil&amp;gas fields (onshore)</t>
  </si>
  <si>
    <t>SNKDOGO</t>
  </si>
  <si>
    <t>SINKDOGF</t>
  </si>
  <si>
    <t>Removal by Depl oil&amp;gas fields (offshore)</t>
  </si>
  <si>
    <t>Removal by Deep saline aquifers (onshore)</t>
  </si>
  <si>
    <t>Removal by Deep saline aquifers (offshore)</t>
  </si>
  <si>
    <t>SNKDOGF</t>
  </si>
  <si>
    <t>SNKDSAO</t>
  </si>
  <si>
    <t>Dmy DOGO</t>
  </si>
  <si>
    <t>Dmy DOGF</t>
  </si>
  <si>
    <t>Dmy CB3</t>
  </si>
  <si>
    <t xml:space="preserve">Sink Pot - Enhanced Coalbed Meth recov </t>
  </si>
  <si>
    <t>Removal by Depl oi &amp; gasl fields (onshore)</t>
  </si>
  <si>
    <t>Removal by Depl oil&amp; gas fields (offshore)</t>
  </si>
  <si>
    <t>SINKDSAON</t>
  </si>
  <si>
    <t>SNKDSAOF</t>
  </si>
  <si>
    <t>SNKDSAON</t>
  </si>
  <si>
    <t>SINKDSAOF</t>
  </si>
  <si>
    <t>Dmy DSAON</t>
  </si>
  <si>
    <t>Dmy DSAOF</t>
  </si>
  <si>
    <t>Removal by Enhanced Coalbed Meth recov</t>
  </si>
  <si>
    <t>NOT USED ANYMORE</t>
  </si>
  <si>
    <t>Ocean energy tidal (ELC)</t>
  </si>
  <si>
    <t>Ocean energy wave (ELC)</t>
  </si>
  <si>
    <t>AGRGASH2G01</t>
  </si>
  <si>
    <t>COMGASH2G01</t>
  </si>
  <si>
    <t>RSDGASH2G01</t>
  </si>
  <si>
    <t>Fuel Tech New - Blending Natural Gas and Hydrogen Gas (RSD)</t>
  </si>
  <si>
    <t>Fuel Tech New - Blending Natural Gas and Hydrogen Gas (COM)</t>
  </si>
  <si>
    <t>Fuel Tech New - Blending Natural Gas and Hydrogen Gas (AGR)</t>
  </si>
  <si>
    <t>TRAGASH2G01</t>
  </si>
  <si>
    <t>Fuel Tech New - Blending Natural Gas and Hydrogen Gas (TRA)</t>
  </si>
  <si>
    <t>INDGASH2G01</t>
  </si>
  <si>
    <t>Fuel Tech New - Blending Natural Gas and Hydrogen Gas (IND)</t>
  </si>
  <si>
    <t>ELCGASH2G01</t>
  </si>
  <si>
    <t>Fuel Tech New - Blending Natural Gas and Hydrogen Gas (ELC)</t>
  </si>
  <si>
    <t>RSDGAS</t>
  </si>
  <si>
    <t>AGRGAS</t>
  </si>
  <si>
    <t>TRAGAS</t>
  </si>
  <si>
    <t>Share-I~UP</t>
  </si>
  <si>
    <t>SUPGASH2G01</t>
  </si>
  <si>
    <t>Fuel Tech New - Blending Natural Gas and Hydrogen Gas (SUP)</t>
  </si>
  <si>
    <t>Fuel Consumption</t>
  </si>
  <si>
    <t>Electricity Prod</t>
  </si>
  <si>
    <t>Heat Prod</t>
  </si>
  <si>
    <t>CHPR~UP~2006</t>
  </si>
  <si>
    <t>CHPR~UP~2020</t>
  </si>
  <si>
    <t>CHPR~UP~2030</t>
  </si>
  <si>
    <t xml:space="preserve">UNIT </t>
  </si>
  <si>
    <t xml:space="preserve">Price index, 2000=100 (based on euro) </t>
  </si>
  <si>
    <t xml:space="preserve">Price index, 2005=100 (based on euro) </t>
  </si>
  <si>
    <t xml:space="preserve">GEO </t>
  </si>
  <si>
    <t xml:space="preserve">European Union (27 countries) </t>
  </si>
  <si>
    <t xml:space="preserve">TIME </t>
  </si>
  <si>
    <t xml:space="preserve">  </t>
  </si>
  <si>
    <t xml:space="preserve">2004Q4 </t>
  </si>
  <si>
    <t xml:space="preserve">2005Q4 </t>
  </si>
  <si>
    <t xml:space="preserve">2006Q4 </t>
  </si>
  <si>
    <t xml:space="preserve">2007Q4 </t>
  </si>
  <si>
    <t xml:space="preserve">2008Q4 </t>
  </si>
  <si>
    <t xml:space="preserve">2009Q4 </t>
  </si>
  <si>
    <t xml:space="preserve">2010Q4 </t>
  </si>
  <si>
    <t xml:space="preserve">2011Q4 </t>
  </si>
  <si>
    <t>Reference: Eurostat</t>
  </si>
  <si>
    <t>GDP and main components - Price indices [namq_gdp_p]</t>
  </si>
  <si>
    <t>Last update: 16-11-2012</t>
  </si>
  <si>
    <t>Gross domestic product at market prices</t>
  </si>
  <si>
    <t>Seasonally adjusted and adjusted data by working days</t>
  </si>
  <si>
    <t>EUR 2004</t>
  </si>
  <si>
    <t>EUR 2000</t>
  </si>
  <si>
    <t>Price index, 2000=100 (based on euro)</t>
  </si>
  <si>
    <t>EUR 2005</t>
  </si>
  <si>
    <t>Price index, 2005=100 (based on euro)</t>
  </si>
  <si>
    <t>EUR 2006</t>
  </si>
  <si>
    <t>EUR 2007</t>
  </si>
  <si>
    <t>EUR 2008</t>
  </si>
  <si>
    <t>EUR 2009</t>
  </si>
  <si>
    <t>EUR 2010</t>
  </si>
  <si>
    <t>EUR 2011</t>
  </si>
  <si>
    <t>CURR</t>
  </si>
  <si>
    <t>EUR10</t>
  </si>
  <si>
    <t>TIME/GEO</t>
  </si>
  <si>
    <t>European Union (28 countries)</t>
  </si>
  <si>
    <t>2000Q4</t>
  </si>
  <si>
    <t>2001Q4</t>
  </si>
  <si>
    <t>2002Q4</t>
  </si>
  <si>
    <t>2003Q4</t>
  </si>
  <si>
    <t>2004Q4</t>
  </si>
  <si>
    <t>2005Q4</t>
  </si>
  <si>
    <t>2006Q4</t>
  </si>
  <si>
    <t>2007Q4</t>
  </si>
  <si>
    <t>2008Q4</t>
  </si>
  <si>
    <t>2012Q4</t>
  </si>
  <si>
    <t>2009Q4</t>
  </si>
  <si>
    <t>2010Q4</t>
  </si>
  <si>
    <t>2011Q4</t>
  </si>
  <si>
    <t>2013Q1</t>
  </si>
  <si>
    <t>Last update</t>
  </si>
  <si>
    <t>Extracted on</t>
  </si>
  <si>
    <t>Source of data</t>
  </si>
  <si>
    <t>Eurostat</t>
  </si>
  <si>
    <t>\I: All costs in euros 2010</t>
  </si>
  <si>
    <t>HHTHGEO001</t>
  </si>
  <si>
    <t>District Heating. Heat.GEO. New</t>
  </si>
  <si>
    <t>ELCGEO</t>
  </si>
  <si>
    <t>INDSCO2P</t>
  </si>
  <si>
    <t>Multipliers used for CCS tech in paper industry - averages of changes for CCS tech in other sectors, already existing</t>
  </si>
  <si>
    <t>Change in fixed cost:</t>
  </si>
  <si>
    <t>Change in inputs</t>
  </si>
  <si>
    <t>GAS</t>
  </si>
  <si>
    <t>Change in Inv Cost</t>
  </si>
  <si>
    <t>Change in Varom</t>
  </si>
  <si>
    <t xml:space="preserve"> </t>
  </si>
  <si>
    <t>GASBFT</t>
  </si>
  <si>
    <t>GASIIS</t>
  </si>
  <si>
    <t>GASCOP</t>
  </si>
  <si>
    <t>\I:New Fuel Distribution technologies</t>
  </si>
  <si>
    <t>New infrastructure for electricity fuels</t>
  </si>
  <si>
    <t>Life</t>
  </si>
  <si>
    <t>\I: UNITS</t>
  </si>
  <si>
    <t>Yr</t>
  </si>
  <si>
    <t>GASCOG</t>
  </si>
  <si>
    <t>ELE</t>
  </si>
  <si>
    <t>EUSTIISGAS101</t>
  </si>
  <si>
    <t>EPLT: Steam Turbine.IISGAS</t>
  </si>
  <si>
    <t>EUSTIISGASCS101</t>
  </si>
  <si>
    <t>EPLT: Steam Turbine.CO2Seq.IISGAS</t>
  </si>
  <si>
    <t>ELCBFG01</t>
  </si>
  <si>
    <t>Fuel Tech New - Blast Furnace Gas (ELC)</t>
  </si>
  <si>
    <t>ELCBFT01</t>
  </si>
  <si>
    <t>Fuel Tech New - Blast Furnace Gas TGR (ELC)</t>
  </si>
  <si>
    <t>ELCCOG01</t>
  </si>
  <si>
    <t>Fuel Tech New - Cokes Gas (ELC)</t>
  </si>
  <si>
    <t>ELCIIS01</t>
  </si>
  <si>
    <t>Fuel Tech New - IIS Gas - Corex Gas or BFG TGR with CCS or BOF (ELC)</t>
  </si>
  <si>
    <t>ELCCOP01</t>
  </si>
  <si>
    <t>Fuel Tech New - Corex with CCS Gas (ELC)</t>
  </si>
  <si>
    <t>ELCBFG</t>
  </si>
  <si>
    <t>Blast Furnace Gas (ELC)</t>
  </si>
  <si>
    <t>ELCBFT</t>
  </si>
  <si>
    <t>Blast Furnace Gas TGR (ELC)</t>
  </si>
  <si>
    <t>ELCCOG</t>
  </si>
  <si>
    <t>Cokes Gas (ELC)</t>
  </si>
  <si>
    <t>ELCIIS</t>
  </si>
  <si>
    <t>Gas from Corex and Blast Furnace TGR with CCS (ELC)</t>
  </si>
  <si>
    <t>ELCCOP</t>
  </si>
  <si>
    <t>Corex Gas from COREX with CCS (ELC)</t>
  </si>
  <si>
    <t>ELCNGA</t>
  </si>
  <si>
    <t>Peak~Annual</t>
  </si>
  <si>
    <t>ILED~2006</t>
  </si>
  <si>
    <t>ILED~0</t>
  </si>
  <si>
    <t>Share~UP</t>
  </si>
  <si>
    <t>$/kW</t>
  </si>
  <si>
    <t>$/GJ</t>
  </si>
  <si>
    <t xml:space="preserve">\I: Electricity Power Plants </t>
  </si>
  <si>
    <t>$/GJ-Yr</t>
  </si>
  <si>
    <t>~FI_T: EUR10</t>
  </si>
  <si>
    <t>SYNH2CT</t>
  </si>
  <si>
    <t>Centralized hydrogen (Tank storage)</t>
  </si>
  <si>
    <t>DayNite</t>
  </si>
  <si>
    <t>\I: BCRPETH130</t>
  </si>
  <si>
    <t>\I: BCRPGAS101</t>
  </si>
  <si>
    <t>\I: SINKMIN</t>
  </si>
  <si>
    <t>Daynite</t>
  </si>
  <si>
    <t>EMISSIONS~INDCO2P</t>
  </si>
  <si>
    <t>EMISSIONS~INDCXFN</t>
  </si>
  <si>
    <t>EMISSIONS~INDSCO2N</t>
  </si>
  <si>
    <t>SHARE~UP</t>
  </si>
  <si>
    <t>Input~MATI</t>
  </si>
  <si>
    <t>IALFINPRO01</t>
  </si>
  <si>
    <t>IAL.Finishing Processes.01</t>
  </si>
  <si>
    <t>Mt</t>
  </si>
  <si>
    <t>Prospects for Energy technologies in the Netherlands ECN-C--095-039; MATTER</t>
  </si>
  <si>
    <t>IALHTH</t>
  </si>
  <si>
    <t>IAL</t>
  </si>
  <si>
    <t>0.9</t>
  </si>
  <si>
    <t>25</t>
  </si>
  <si>
    <t>500</t>
  </si>
  <si>
    <t>INDELC</t>
  </si>
  <si>
    <t>INDLFO</t>
  </si>
  <si>
    <t>MALCAL</t>
  </si>
  <si>
    <t>IALHAHEPF01</t>
  </si>
  <si>
    <t>IAL.Hall Heroult.Point Feeders.01</t>
  </si>
  <si>
    <t>0.95</t>
  </si>
  <si>
    <t>1000</t>
  </si>
  <si>
    <t>0.125</t>
  </si>
  <si>
    <t>4700</t>
  </si>
  <si>
    <t>MALBAU</t>
  </si>
  <si>
    <t>IALHAHERG01</t>
  </si>
  <si>
    <t>IAL.Hall Heroult.Regular.011</t>
  </si>
  <si>
    <t>10000</t>
  </si>
  <si>
    <t>1.25</t>
  </si>
  <si>
    <t>4500</t>
  </si>
  <si>
    <t>IALHAHERG05</t>
  </si>
  <si>
    <t>IAL.Hall Heroult.OPTIMAL ELECTROLYSIS.05</t>
  </si>
  <si>
    <t>ICARUS-4 Sector study for the Non-Ferrous Metals Industry NWS-E-2000-08</t>
  </si>
  <si>
    <t>7500</t>
  </si>
  <si>
    <t>4650</t>
  </si>
  <si>
    <t>IALHAHERG10</t>
  </si>
  <si>
    <t>IAL.Hall Heroult.reduced electrolyte temperature.10</t>
  </si>
  <si>
    <t>4575</t>
  </si>
  <si>
    <t>IALINERAN01</t>
  </si>
  <si>
    <t>IAL.Inert Anodes.01</t>
  </si>
  <si>
    <t>0</t>
  </si>
  <si>
    <t>4100</t>
  </si>
  <si>
    <t>IALRECYCP01</t>
  </si>
  <si>
    <t>IAL.Recycled Production.01</t>
  </si>
  <si>
    <t>275</t>
  </si>
  <si>
    <t>950</t>
  </si>
  <si>
    <t>160</t>
  </si>
  <si>
    <t>MALSCR</t>
  </si>
  <si>
    <t>2015</t>
  </si>
  <si>
    <t>2020</t>
  </si>
  <si>
    <t>2025</t>
  </si>
  <si>
    <t>2030</t>
  </si>
  <si>
    <t>IALRECYCP05</t>
  </si>
  <si>
    <t>IAL.Recycled Production scrap pre-heat.05.</t>
  </si>
  <si>
    <t>23.75</t>
  </si>
  <si>
    <t>IALRECYCP10</t>
  </si>
  <si>
    <t>IAL.Recycled Production enhanced furnaces.10.</t>
  </si>
  <si>
    <t>280</t>
  </si>
  <si>
    <t>970</t>
  </si>
  <si>
    <t>165</t>
  </si>
  <si>
    <t>IAMADVCAP10</t>
  </si>
  <si>
    <t>IAM.Advanced ProductionCO2 Capture.10.</t>
  </si>
  <si>
    <t>IAM</t>
  </si>
  <si>
    <t>IAMADVPRO10</t>
  </si>
  <si>
    <t>IAM.Advanced Production.10.</t>
  </si>
  <si>
    <t>1.2</t>
  </si>
  <si>
    <t>IAMSTDPRO01</t>
  </si>
  <si>
    <t>IAM.Standard Production.01</t>
  </si>
  <si>
    <t>IAMSTDPRO05</t>
  </si>
  <si>
    <t>IAM.Standard Production.05.</t>
  </si>
  <si>
    <t>IAMSTDPRO10</t>
  </si>
  <si>
    <t>IAM.Standard Production.10.</t>
  </si>
  <si>
    <t>ICHELEELC01</t>
  </si>
  <si>
    <t>ICH. Other Chemicals.Electro-Chemical Processes.ELC.01</t>
  </si>
  <si>
    <t>30</t>
  </si>
  <si>
    <t>ICHMCHELC01</t>
  </si>
  <si>
    <t>ICH. Other Chemicals.Machine Drive.ELC.01</t>
  </si>
  <si>
    <t>ICHMCHBIO01</t>
  </si>
  <si>
    <t>ICH. Other Chemicals.Machine Drive.BIO.01</t>
  </si>
  <si>
    <t>INDBIO</t>
  </si>
  <si>
    <t>ICHMCHCOA01</t>
  </si>
  <si>
    <t>ICH. Other Chemicals.Machine Drive.COA.01</t>
  </si>
  <si>
    <t>INDCOA</t>
  </si>
  <si>
    <t>ICHMCHCOK01</t>
  </si>
  <si>
    <t>ICH. Other Chemicals.Machine Drive.COK.01</t>
  </si>
  <si>
    <t>INDCOK</t>
  </si>
  <si>
    <t>ICHMCHGAS01</t>
  </si>
  <si>
    <t>ICH. Other Chemicals.Machine Drive.GAS.01</t>
  </si>
  <si>
    <t>ICHMCHHFO01</t>
  </si>
  <si>
    <t>ICH. Other Chemicals.Machine Drive.HFO.01</t>
  </si>
  <si>
    <t>INDHFO</t>
  </si>
  <si>
    <t>ICHMCHLFO01</t>
  </si>
  <si>
    <t>ICH. Other Chemicals.Machine Drive.LFO.01</t>
  </si>
  <si>
    <t>ICHMCHLPG01</t>
  </si>
  <si>
    <t>ICH. Other Chemicals.Machine Drive.LPG.01</t>
  </si>
  <si>
    <t>INDLPG</t>
  </si>
  <si>
    <t>ICHPRCBIO01</t>
  </si>
  <si>
    <t>ICH. Other Chemicals.Process heat.BIO.01</t>
  </si>
  <si>
    <t>ICHPRCCOA01</t>
  </si>
  <si>
    <t>ICH. Other Chemicals.Process heat.COA.01</t>
  </si>
  <si>
    <t>ICHPRCCOK01</t>
  </si>
  <si>
    <t>ICH. Other Chemicals.Process heat.COK.01</t>
  </si>
  <si>
    <t>ICHPRCELC01</t>
  </si>
  <si>
    <t>ICH. Other Chemicals.Process heat.ELC.01</t>
  </si>
  <si>
    <t>ICHPRCGAS01</t>
  </si>
  <si>
    <t>ICH. Other Chemicals.Process heat.GAS.01</t>
  </si>
  <si>
    <t>ICHPRCHFO01</t>
  </si>
  <si>
    <t>ICH. Other Chemicals.Process heat.HFO.01</t>
  </si>
  <si>
    <t>ICHPRCLFO01</t>
  </si>
  <si>
    <t>ICH. Other Chemicals.Process heat.LFO.01</t>
  </si>
  <si>
    <t>ICHPRCLPG01</t>
  </si>
  <si>
    <t>ICH. Other Chemicals.Process heat.LPG.01</t>
  </si>
  <si>
    <t>ICHSTMBIO01</t>
  </si>
  <si>
    <t>ICH. Other Chemicals.Steam.BIO.01</t>
  </si>
  <si>
    <t>ICHHTH</t>
  </si>
  <si>
    <t>ICHSTMCOA01</t>
  </si>
  <si>
    <t>ICH. Other Chemicals.Steam.COA.01</t>
  </si>
  <si>
    <t>ICHSTMCOK01</t>
  </si>
  <si>
    <t>ICH. Other Chemicals.Steam.COK.01</t>
  </si>
  <si>
    <t>ICHSTMELC01</t>
  </si>
  <si>
    <t>ICH. Other Chemicals.Steam.ELC.01</t>
  </si>
  <si>
    <t>ICHSTMGAS01</t>
  </si>
  <si>
    <t>ICH. Other Chemicals.Steam.GAS.01</t>
  </si>
  <si>
    <t>ICHSTMHFO01</t>
  </si>
  <si>
    <t>ICH. Other Chemicals.Steam.HFO.01</t>
  </si>
  <si>
    <t>ICHSTMHTH01</t>
  </si>
  <si>
    <t>ICH. Other Chemicals.Steam.HTH.01</t>
  </si>
  <si>
    <t>ICHSTMLFO01</t>
  </si>
  <si>
    <t>ICH. Other Chemicals.Steam.LFO.01</t>
  </si>
  <si>
    <t>ICHSTMLPG01</t>
  </si>
  <si>
    <t>ICH. Other Chemicals.Steam.LPG.01</t>
  </si>
  <si>
    <t>ICLADVPRO01</t>
  </si>
  <si>
    <t>ICL.Advanced Membrane Production.01</t>
  </si>
  <si>
    <t>3.38</t>
  </si>
  <si>
    <t>90</t>
  </si>
  <si>
    <t>ICL</t>
  </si>
  <si>
    <t>ICLADVPRO05</t>
  </si>
  <si>
    <t>ICL.Advanced Membrane Production Improv.05.</t>
  </si>
  <si>
    <t>ICARUS-4 Sector study for the Chemical Industry, report nr NWS-E-2001-19</t>
  </si>
  <si>
    <t>ICLSTDPRO01</t>
  </si>
  <si>
    <t>ICL.Standard Membrane Production.01</t>
  </si>
  <si>
    <t>ICLHTH</t>
  </si>
  <si>
    <t>ICMDRYPRD01</t>
  </si>
  <si>
    <t>ICM.Dry Process Production.01</t>
  </si>
  <si>
    <t>MCMCLK</t>
  </si>
  <si>
    <t>510</t>
  </si>
  <si>
    <t>5</t>
  </si>
  <si>
    <t>ICMPRC</t>
  </si>
  <si>
    <t>ICMDRYPRD10</t>
  </si>
  <si>
    <t>ICM.Dry Process Production with CO2 capture.10.</t>
  </si>
  <si>
    <t>ICARUS-4 Sector study for the Building materials Industry report nr NWS-E-2000-07</t>
  </si>
  <si>
    <t>45</t>
  </si>
  <si>
    <t>INDBGS</t>
  </si>
  <si>
    <t>ICMFINPRO01</t>
  </si>
  <si>
    <t>ICM.Finishing Processes.01</t>
  </si>
  <si>
    <t>ICM</t>
  </si>
  <si>
    <t>3</t>
  </si>
  <si>
    <t>10</t>
  </si>
  <si>
    <t>MISBFS</t>
  </si>
  <si>
    <t>ICMFINPRO05</t>
  </si>
  <si>
    <t>ICM.Finishing Processes Efficient Milling.015</t>
  </si>
  <si>
    <t>17</t>
  </si>
  <si>
    <t>ICMWETPRD01</t>
  </si>
  <si>
    <t>ICM.Wet Process Production.01</t>
  </si>
  <si>
    <t>125</t>
  </si>
  <si>
    <t>ICUFINPRO01</t>
  </si>
  <si>
    <t>ICU.Finishing Processes.01</t>
  </si>
  <si>
    <t>MCUSCR</t>
  </si>
  <si>
    <t>0.04</t>
  </si>
  <si>
    <t>ICU</t>
  </si>
  <si>
    <t>MCUSCU</t>
  </si>
  <si>
    <t>ICURECPRD01</t>
  </si>
  <si>
    <t>ICU.Copper Recycling.01</t>
  </si>
  <si>
    <t>120</t>
  </si>
  <si>
    <t>2400</t>
  </si>
  <si>
    <t>ICUHTH</t>
  </si>
  <si>
    <t>ICUSCDPRD01</t>
  </si>
  <si>
    <t>ICU.Copper Production.01</t>
  </si>
  <si>
    <t>200</t>
  </si>
  <si>
    <t>4400</t>
  </si>
  <si>
    <t>IGFFLATGL01</t>
  </si>
  <si>
    <t>IGF.Glass Flat.01</t>
  </si>
  <si>
    <t>IGF</t>
  </si>
  <si>
    <t>150</t>
  </si>
  <si>
    <t>50</t>
  </si>
  <si>
    <t>IGFFLATGL10</t>
  </si>
  <si>
    <t>IGF.Glass Flat heat recovery/improv burners.10.</t>
  </si>
  <si>
    <t>12</t>
  </si>
  <si>
    <t>190</t>
  </si>
  <si>
    <t>IGFFLATGL15</t>
  </si>
  <si>
    <t>IGF.Glass Flat heat recovery/improv burners.CCS.15.</t>
  </si>
  <si>
    <t>IGHHOLLOW01</t>
  </si>
  <si>
    <t>IGH.Glass Hollow.01</t>
  </si>
  <si>
    <t>IGH</t>
  </si>
  <si>
    <t>250</t>
  </si>
  <si>
    <t>IGHHOLLOW10</t>
  </si>
  <si>
    <t>IGH.Glass Hollow heat recovery/improv burners.10.</t>
  </si>
  <si>
    <t>22</t>
  </si>
  <si>
    <t>290</t>
  </si>
  <si>
    <t>IGHHOLLOW15</t>
  </si>
  <si>
    <t>IGH.Glass Hollow heat recovery/improv burners.CCS.15.</t>
  </si>
  <si>
    <t>IGHRECYCL01</t>
  </si>
  <si>
    <t>IGH.Glass Recycling.01</t>
  </si>
  <si>
    <t>15</t>
  </si>
  <si>
    <t>75</t>
  </si>
  <si>
    <t>MGHRYC</t>
  </si>
  <si>
    <t>MLMSTN</t>
  </si>
  <si>
    <t>IGHRECYCL05</t>
  </si>
  <si>
    <t>IGH.Glass Recycling improved melting.05.</t>
  </si>
  <si>
    <t>IGHRECYCL10</t>
  </si>
  <si>
    <t>IGH.Glass Recycling improved melting.CCS.10.</t>
  </si>
  <si>
    <t>ILMQLMPRO01</t>
  </si>
  <si>
    <t>ILM.Quick Lime Production.01</t>
  </si>
  <si>
    <t>ILMPRC</t>
  </si>
  <si>
    <t>ILM</t>
  </si>
  <si>
    <t>786</t>
  </si>
  <si>
    <t>300</t>
  </si>
  <si>
    <t>INFELEELC01</t>
  </si>
  <si>
    <t>INF. Other Non Ferrous Metals.Electro-Chemical Processes.ELC.01</t>
  </si>
  <si>
    <t>0.018</t>
  </si>
  <si>
    <t>INFMCHELC01</t>
  </si>
  <si>
    <t>INF. Other Non Ferrous Metals.Machine Drive.ELC.01</t>
  </si>
  <si>
    <t>0.024</t>
  </si>
  <si>
    <t>INFMCHBIO01</t>
  </si>
  <si>
    <t>INF. Other Non Ferrous Metals.Machine Drive.BIO.01</t>
  </si>
  <si>
    <t>INFMCHCOA01</t>
  </si>
  <si>
    <t>INF. Other Non Ferrous Metals.Machine Drive.COA.01</t>
  </si>
  <si>
    <t>INFMCHCOK01</t>
  </si>
  <si>
    <t>INF. Other Non Ferrous Metals.Machine Drive.COK.01</t>
  </si>
  <si>
    <t>INFMCHGAS01</t>
  </si>
  <si>
    <t>INF. Other Non Ferrous Metals.Machine Drive.GAS.01</t>
  </si>
  <si>
    <t>INFMCHHFO01</t>
  </si>
  <si>
    <t>INF. Other Non Ferrous Metals.Machine Drive.HFO.01</t>
  </si>
  <si>
    <t>INFMCHLFO01</t>
  </si>
  <si>
    <t>INF. Other Non Ferrous Metals.Machine Drive.LFO.01</t>
  </si>
  <si>
    <t>INFMCHLPG01</t>
  </si>
  <si>
    <t>INF. Other Non Ferrous Metals.Machine Drive.LPG.01</t>
  </si>
  <si>
    <t>INFPRCBIO01</t>
  </si>
  <si>
    <t>INF. Other Non Ferrous Metals.Process heat.BIO.01</t>
  </si>
  <si>
    <t>728.4816</t>
  </si>
  <si>
    <t>INFPRCCOA01</t>
  </si>
  <si>
    <t>INF. Other Non Ferrous Metals.Process heat.COA.01</t>
  </si>
  <si>
    <t>517.1904</t>
  </si>
  <si>
    <t>INFPRCCOK01</t>
  </si>
  <si>
    <t>INF. Other Non Ferrous Metals.Process heat.COK.01</t>
  </si>
  <si>
    <t>INFPRCELC01</t>
  </si>
  <si>
    <t>INF. Other Non Ferrous Metals.Process heat.ELC.01</t>
  </si>
  <si>
    <t>473.04</t>
  </si>
  <si>
    <t>INFPRCGAS01</t>
  </si>
  <si>
    <t>INF. Other Non Ferrous Metals.Process heat.GAS.01</t>
  </si>
  <si>
    <t>208.1376</t>
  </si>
  <si>
    <t>INFPRCHFO01</t>
  </si>
  <si>
    <t>INF. Other Non Ferrous Metals.Process heat.HFO.01</t>
  </si>
  <si>
    <t>378.432</t>
  </si>
  <si>
    <t>INFPRCLFO01</t>
  </si>
  <si>
    <t>INF. Other Non Ferrous Metals.Process heat.LFO.01</t>
  </si>
  <si>
    <t>INFPRCLPG01</t>
  </si>
  <si>
    <t>INF. Other Non Ferrous Metals.Process heat.LPG.01</t>
  </si>
  <si>
    <t>INFSTMBIO01</t>
  </si>
  <si>
    <t>INF. Other Non Ferrous Metals.Steam.BIO.01</t>
  </si>
  <si>
    <t>INFHTH</t>
  </si>
  <si>
    <t>INFSTMCOA01</t>
  </si>
  <si>
    <t>INF. Other Non Ferrous Metals.Steam.COA.01</t>
  </si>
  <si>
    <t>INFSTMCOK01</t>
  </si>
  <si>
    <t>INF. Other Non Ferrous Metals.Steam.COK.01</t>
  </si>
  <si>
    <t>INFSTMELC01</t>
  </si>
  <si>
    <t>INF. Other Non Ferrous Metals.Steam.ELC.01</t>
  </si>
  <si>
    <t>INFSTMGAS01</t>
  </si>
  <si>
    <t>INF. Other Non Ferrous Metals.Steam.GAS.01</t>
  </si>
  <si>
    <t>INFSTMHFO01</t>
  </si>
  <si>
    <t>INF. Other Non Ferrous Metals.Steam.HFO.01</t>
  </si>
  <si>
    <t>INFSTMHTH01</t>
  </si>
  <si>
    <t>INF. Other Non Ferrous Metals.Steam.HTH.01</t>
  </si>
  <si>
    <t>80</t>
  </si>
  <si>
    <t>INFSTMLFO01</t>
  </si>
  <si>
    <t>INF. Other Non Ferrous Metals.Steam.LFO.01</t>
  </si>
  <si>
    <t>INFSTMLPG01</t>
  </si>
  <si>
    <t>INF. Other Non Ferrous Metals.Steam.LPG.01</t>
  </si>
  <si>
    <t>INMELEELC01</t>
  </si>
  <si>
    <t>INM. Other Non Metallic Minerals.Electro-Chemical Processes.ELC.01</t>
  </si>
  <si>
    <t>INMMCHELC01</t>
  </si>
  <si>
    <t>INM. Other Non Metallic Minerals.Machine Drive.ELC.01</t>
  </si>
  <si>
    <t>INMMCHBIO01</t>
  </si>
  <si>
    <t>INM. Other Non Metallic Minerals.Machine Drive.BIO.01</t>
  </si>
  <si>
    <t>INMMCHCOA01</t>
  </si>
  <si>
    <t>INM. Other Non Metallic Minerals.Machine Drive.COA.01</t>
  </si>
  <si>
    <t>INMMCHCOK01</t>
  </si>
  <si>
    <t>INM. Other Non Metallic Minerals.Machine Drive.COK.01</t>
  </si>
  <si>
    <t>INMMCHGAS01</t>
  </si>
  <si>
    <t>INM. Other Non Metallic Minerals.Machine Drive.GAS.01</t>
  </si>
  <si>
    <t>INMMCHHFO01</t>
  </si>
  <si>
    <t>INM. Other Non Metallic Minerals.Machine Drive.HFO.01</t>
  </si>
  <si>
    <t>INMMCHLFO01</t>
  </si>
  <si>
    <t>INM. Other Non Metallic Minerals.Machine Drive.LFO.01</t>
  </si>
  <si>
    <t>INMMCHLPG01</t>
  </si>
  <si>
    <t>INM. Other Non Metallic Minerals.Machine Drive.LPG.01</t>
  </si>
  <si>
    <t>INMPRCBIO01</t>
  </si>
  <si>
    <t>INM. Other Non Metallic Minerals.Process heat.BIO.01</t>
  </si>
  <si>
    <t>INMPRCCOA01</t>
  </si>
  <si>
    <t>INM. Other Non Metallic Minerals.Process heat.COA.01</t>
  </si>
  <si>
    <t>INMPRCCOK01</t>
  </si>
  <si>
    <t>INM. Other Non Metallic Minerals.Process heat.COK.01</t>
  </si>
  <si>
    <t>INMPRCELC01</t>
  </si>
  <si>
    <t>INM. Other Non Metallic Minerals.Process heat.ELC.01</t>
  </si>
  <si>
    <t>INMPRCGAS01</t>
  </si>
  <si>
    <t>INM. Other Non Metallic Minerals.Process heat.GAS.01</t>
  </si>
  <si>
    <t>INMPRCHFO01</t>
  </si>
  <si>
    <t>INM. Other Non Metallic Minerals.Process heat.HFO.01</t>
  </si>
  <si>
    <t>INMPRCLFO01</t>
  </si>
  <si>
    <t>INM. Other Non Metallic Minerals.Process heat.LFO.01</t>
  </si>
  <si>
    <t>INMPRCLPG01</t>
  </si>
  <si>
    <t>INM. Other Non Metallic Minerals.Process heat.LPG.01</t>
  </si>
  <si>
    <t>INMSTMBIO01</t>
  </si>
  <si>
    <t>INM. Other Non Metallic Minerals.Steam.BIO.01</t>
  </si>
  <si>
    <t>INMHTH</t>
  </si>
  <si>
    <t>INMSTMCOA01</t>
  </si>
  <si>
    <t>INM. Other Non Metallic Minerals.Steam.COA.01</t>
  </si>
  <si>
    <t>INMSTMCOK01</t>
  </si>
  <si>
    <t>INM. Other Non Metallic Minerals.Steam.COK.01</t>
  </si>
  <si>
    <t>INMSTMELC01</t>
  </si>
  <si>
    <t>INM. Other Non Metallic Minerals.Steam.ELC.01</t>
  </si>
  <si>
    <t>INMSTMGAS01</t>
  </si>
  <si>
    <t>INM. Other Non Metallic Minerals.Steam.GAS.01</t>
  </si>
  <si>
    <t>INMSTMHFO01</t>
  </si>
  <si>
    <t>INM. Other Non Metallic Minerals.Steam.HFO.01</t>
  </si>
  <si>
    <t>INMSTMHTH01</t>
  </si>
  <si>
    <t>INM. Other Non Metallic Minerals.Steam.HTH.01</t>
  </si>
  <si>
    <t>INMSTMLFO01</t>
  </si>
  <si>
    <t>INM. Other Non Metallic Minerals.Steam.LFO.01</t>
  </si>
  <si>
    <t>INMSTMLPG01</t>
  </si>
  <si>
    <t>INM. Other Non Metallic Minerals.Steam.LPG.01</t>
  </si>
  <si>
    <t>IOIELEELC01</t>
  </si>
  <si>
    <t>IOI. Other Industries.Electro-Chemical Processes.ELC.01</t>
  </si>
  <si>
    <t>IOIMCHELC01</t>
  </si>
  <si>
    <t>IOI. Other Industries.Machine Drive.ELC.01</t>
  </si>
  <si>
    <t>IOIMCHBIO01</t>
  </si>
  <si>
    <t>IOI. Other Industries.Machine Drive.BIO.01</t>
  </si>
  <si>
    <t>IOIMCHCOA01</t>
  </si>
  <si>
    <t>IOI. Other Industries.Machine Drive.COA.01</t>
  </si>
  <si>
    <t>IOIMCHCOK01</t>
  </si>
  <si>
    <t>IOI. Other Industries.Machine Drive.COK.01</t>
  </si>
  <si>
    <t>IOIMCHGAS01</t>
  </si>
  <si>
    <t>IOI. Other Industries.Machine Drive.GAS.01</t>
  </si>
  <si>
    <t>IOIMCHHFO01</t>
  </si>
  <si>
    <t>IOI. Other Industries.Machine Drive.HFO.01</t>
  </si>
  <si>
    <t>IOIMCHLFO01</t>
  </si>
  <si>
    <t>IOI. Other Industries.Machine Drive.LFO.01</t>
  </si>
  <si>
    <t>IOIMCHLPG01</t>
  </si>
  <si>
    <t>IOI. Other Industries.Machine Drive.LPG.01</t>
  </si>
  <si>
    <t>IOIPRCBIO01</t>
  </si>
  <si>
    <t>IOI. Other Industries.Process heat.BIO.01</t>
  </si>
  <si>
    <t>IOIPRCCOA01</t>
  </si>
  <si>
    <t>IOI. Other Industries.Process heat.COA.01</t>
  </si>
  <si>
    <t>IOIPRCCOK01</t>
  </si>
  <si>
    <t>IOI. Other Industries.Process heat.COK.01</t>
  </si>
  <si>
    <t>IOIPRCELC01</t>
  </si>
  <si>
    <t>IOI. Other Industries.Process heat.ELC.01</t>
  </si>
  <si>
    <t>IOIPRCGAS01</t>
  </si>
  <si>
    <t>IOI. Other Industries.Process heat.GAS.01</t>
  </si>
  <si>
    <t>IOIPRCHFO01</t>
  </si>
  <si>
    <t>IOI. Other Industries.Process heat.HFO.01</t>
  </si>
  <si>
    <t>IOIPRCLFO01</t>
  </si>
  <si>
    <t>IOI. Other Industries.Process heat.LFO.01</t>
  </si>
  <si>
    <t>IOIPRCLPG01</t>
  </si>
  <si>
    <t>IOI. Other Industries.Process heat.LPG.01</t>
  </si>
  <si>
    <t>IOISTMBIO01</t>
  </si>
  <si>
    <t>IOI. Other Industries.Steam.BIO.01</t>
  </si>
  <si>
    <t>IOIHTH</t>
  </si>
  <si>
    <t>IOISTMCOA01</t>
  </si>
  <si>
    <t>IOI. Other Industries.Steam.COA.01</t>
  </si>
  <si>
    <t>IOISTMCOK01</t>
  </si>
  <si>
    <t>IOI. Other Industries.Steam.COK.01</t>
  </si>
  <si>
    <t>IOISTMELC01</t>
  </si>
  <si>
    <t>IOI. Other Industries.Steam.ELC.01</t>
  </si>
  <si>
    <t>IOISTMGAS01</t>
  </si>
  <si>
    <t>IOI. Other Industries.Steam.GAS.01</t>
  </si>
  <si>
    <t>IOISTMHFO01</t>
  </si>
  <si>
    <t>IOI. Other Industries.Steam.HFO.01</t>
  </si>
  <si>
    <t>IOISTMHTH01</t>
  </si>
  <si>
    <t>IOI. Other Industries.Steam.HTH.01</t>
  </si>
  <si>
    <t>IOISTMLFO01</t>
  </si>
  <si>
    <t>IOI. Other Industries.Steam.LFO.01</t>
  </si>
  <si>
    <t>IOISTMLPG01</t>
  </si>
  <si>
    <t>IOI. Other Industries.Steam.LPG.01</t>
  </si>
  <si>
    <t>IPPHIGQUA01</t>
  </si>
  <si>
    <t>IPP.High Quality Paper Production.01</t>
  </si>
  <si>
    <t>IPH</t>
  </si>
  <si>
    <t>MPPPUP</t>
  </si>
  <si>
    <t>IPPHIGQUA05</t>
  </si>
  <si>
    <t>IPP.High Quality Paper Production Adv Drives.05.</t>
  </si>
  <si>
    <t>ICARUS-4 Sector study for the Paper and board industry and the graphical industry, report nr NWS-E-2001-02</t>
  </si>
  <si>
    <t>IPPHIGQUA10</t>
  </si>
  <si>
    <t>IPP.High Quality Paper Production Adv DrivesCCS.10</t>
  </si>
  <si>
    <t>IPPLOWQUA01</t>
  </si>
  <si>
    <t>IPP.Low Quality Paper Production.01</t>
  </si>
  <si>
    <t>IPL</t>
  </si>
  <si>
    <t>MPPKAO</t>
  </si>
  <si>
    <t>53</t>
  </si>
  <si>
    <t>MPPGYP</t>
  </si>
  <si>
    <t>MPPRYC</t>
  </si>
  <si>
    <t>IPPLOWQUA05</t>
  </si>
  <si>
    <t>IPP.Low Quality Paper Production Adv Drives.05.</t>
  </si>
  <si>
    <t>IPPLOWQUA10</t>
  </si>
  <si>
    <t>IPP.Low Quality Paper Production Adv Drives with CCS.10.</t>
  </si>
  <si>
    <t>IPPPUPCHE01</t>
  </si>
  <si>
    <t>IPP.Chemical Pulp Production.01</t>
  </si>
  <si>
    <t>MPPOXY</t>
  </si>
  <si>
    <t>40</t>
  </si>
  <si>
    <t>28</t>
  </si>
  <si>
    <t>4.7</t>
  </si>
  <si>
    <t>MPPNOH</t>
  </si>
  <si>
    <t>MPPWOO</t>
  </si>
  <si>
    <t>IPPPUPMEC01</t>
  </si>
  <si>
    <t>IPP.Mechanical Pulp Production.01</t>
  </si>
  <si>
    <t>2.53</t>
  </si>
  <si>
    <t>IPPPUPMEC10</t>
  </si>
  <si>
    <t>IPP.Mechanical Pulp Production Airless drying.10.</t>
  </si>
  <si>
    <t>1.771</t>
  </si>
  <si>
    <t>IPPPUPMEC15</t>
  </si>
  <si>
    <t>IPP.Mechanical Pulp Production Airless dryingCCS.15.</t>
  </si>
  <si>
    <t>IPPPUPRYC01</t>
  </si>
  <si>
    <t>IPP.Recycling Pulp Production.01</t>
  </si>
  <si>
    <t>IPPPRCBIO01</t>
  </si>
  <si>
    <t>IPP. Pulp and Paper.Process heat.BIO.01</t>
  </si>
  <si>
    <t>IPPPRCCOA01</t>
  </si>
  <si>
    <t>IPP. Pulp and Paper.Process heat.COA.01</t>
  </si>
  <si>
    <t>IPPPRCCOK01</t>
  </si>
  <si>
    <t>IPP. Pulp and Paper.Process heat.COK.01</t>
  </si>
  <si>
    <t>IPPPRCELC01</t>
  </si>
  <si>
    <t>IPP. Pulp and Paper.Process heat.ELC.01</t>
  </si>
  <si>
    <t>IPPPRCGAS01</t>
  </si>
  <si>
    <t>IPP. Pulp and Paper.Process heat.GAS.01</t>
  </si>
  <si>
    <t>IPPPRCHFO01</t>
  </si>
  <si>
    <t>IPP. Pulp and Paper.Process heat.HFO.01</t>
  </si>
  <si>
    <t>IPPPRCLFO01</t>
  </si>
  <si>
    <t>IPP. Pulp and Paper.Process heat.LFO.01</t>
  </si>
  <si>
    <t>IPPPRCLPG01</t>
  </si>
  <si>
    <t>IPP. Pulp and Paper.Process heat.LPG.01</t>
  </si>
  <si>
    <t>ICMPRCGEN01</t>
  </si>
  <si>
    <t>ICM.Generic fuel kiln.COA.COK.HFO.LFO.GAS.SLU</t>
  </si>
  <si>
    <t>INDSLU</t>
  </si>
  <si>
    <t>ILMPRCGEN01</t>
  </si>
  <si>
    <t>ILM.Generic fuel kiln.COA.COK.HFO.LFO.GAS.SLU</t>
  </si>
  <si>
    <t>New technologies for infrastructure fuels BGS</t>
  </si>
  <si>
    <t>Share~up</t>
  </si>
  <si>
    <t>FIXOM~2001</t>
  </si>
  <si>
    <t>VAROM~2001</t>
  </si>
  <si>
    <t>EFF~2001</t>
  </si>
  <si>
    <t>EUR/kW</t>
  </si>
  <si>
    <t>EUR/GJ</t>
  </si>
  <si>
    <t>INDBGS01</t>
  </si>
  <si>
    <t>Fuel Tech New - Biogas (IND)</t>
  </si>
  <si>
    <t>LiMtaype</t>
  </si>
  <si>
    <t>Blast Furnace Gas</t>
  </si>
  <si>
    <t>INDBFG</t>
  </si>
  <si>
    <t>Blast Furnace Gas (IND)</t>
  </si>
  <si>
    <t>Biomass (IND)</t>
  </si>
  <si>
    <t>Paper: Black Liquor</t>
  </si>
  <si>
    <t>Hard Coal (IND)</t>
  </si>
  <si>
    <t>INDCOG</t>
  </si>
  <si>
    <t>Coke Oven Gas (IND)</t>
  </si>
  <si>
    <t>Coke (IND)</t>
  </si>
  <si>
    <t>Electricity (IND)</t>
  </si>
  <si>
    <t>Natural Gas (IND)</t>
  </si>
  <si>
    <t>Heavy Fuel Oil (IND)</t>
  </si>
  <si>
    <t>Hydrogen (IND)</t>
  </si>
  <si>
    <t>Light Fuel Oil (IND)</t>
  </si>
  <si>
    <t>Liquified Petroleum Gas (IND)</t>
  </si>
  <si>
    <t>Biogas (IND)</t>
  </si>
  <si>
    <t>Gas from Blast Furnace TGR</t>
  </si>
  <si>
    <t>Gas from Corex and/or Blast Furnace TGR with CCS and/or BOF</t>
  </si>
  <si>
    <t>Corex Gas from COREX with CCS</t>
  </si>
  <si>
    <t>INDBFT</t>
  </si>
  <si>
    <t>Gas from Blast Furnace TGR (IND)</t>
  </si>
  <si>
    <t>INDIIS</t>
  </si>
  <si>
    <t>IIS Gas - Corex Gas or BFG TGR with CCS or BOF (IND)</t>
  </si>
  <si>
    <t>ELCPSO</t>
  </si>
  <si>
    <t>INDCOP</t>
  </si>
  <si>
    <t>Corex Gas from COREX with CCS (IND)</t>
  </si>
  <si>
    <t>Coke Oven Gas</t>
  </si>
  <si>
    <t>INDHTH</t>
  </si>
  <si>
    <t>High Temperature Heat for IND</t>
  </si>
  <si>
    <t>High Temperature Heat for IAL (IND)</t>
  </si>
  <si>
    <t>High Temperature Heat for ICH (IND)</t>
  </si>
  <si>
    <t>High Temperature Heat for ICL (IND)</t>
  </si>
  <si>
    <t>ICMHTH</t>
  </si>
  <si>
    <t>High Temperature Heat for ICM (IND)</t>
  </si>
  <si>
    <t>High Temperature Heat for ICU (IND)</t>
  </si>
  <si>
    <t>IISHTH</t>
  </si>
  <si>
    <t>High Temperature Heat for IIS (IND)</t>
  </si>
  <si>
    <t>ILMHTH</t>
  </si>
  <si>
    <t>High Temperature Heat for ILM (IND)</t>
  </si>
  <si>
    <t>High Temperature Heat for INF (IND)</t>
  </si>
  <si>
    <t>High Temperature Heat for INM (IND)</t>
  </si>
  <si>
    <t>High Temperature Heat for IOI (IND)</t>
  </si>
  <si>
    <t>Process Heat for IPH and IPL (IND)</t>
  </si>
  <si>
    <t>Cement.Process Heat.</t>
  </si>
  <si>
    <t>INFSTM</t>
  </si>
  <si>
    <t>Other Non Ferrous Metals.Steam.</t>
  </si>
  <si>
    <t>Other Non Ferrous Metals.Process Heat.</t>
  </si>
  <si>
    <t>Other Non Ferrous Metals.Machine Drive.</t>
  </si>
  <si>
    <t>Other Non Ferrous Metals.Electro-Chemicals.</t>
  </si>
  <si>
    <t>Other Non Ferrous Metals.Other Processes.</t>
  </si>
  <si>
    <t>ICHSTM</t>
  </si>
  <si>
    <t>Other Chemicals.Steam.</t>
  </si>
  <si>
    <t>Other Chemicals.Process Heat.</t>
  </si>
  <si>
    <t>Other Chemicals.Machine Drive.</t>
  </si>
  <si>
    <t>Other Chemicals.Electro-Chemicals.</t>
  </si>
  <si>
    <t>Other Chemicals.Other Processes.</t>
  </si>
  <si>
    <t>Other Non Metallic Minerals.Steam.</t>
  </si>
  <si>
    <t>Other Non Metallic Minerals.Process Heat.</t>
  </si>
  <si>
    <t>Other Non Metallic Minerals.Machine Drive.</t>
  </si>
  <si>
    <t>Other Non Metallic Minerals.Electro-Chemicals.</t>
  </si>
  <si>
    <t>Other Non Metallic Minerals.Other Processes.</t>
  </si>
  <si>
    <t>Other Industries.Steam.</t>
  </si>
  <si>
    <t>Other Industries.Process Heat.</t>
  </si>
  <si>
    <t>Other Industries.Machine Drive.</t>
  </si>
  <si>
    <t>Other Industries.Electro-Chemicals.</t>
  </si>
  <si>
    <t>Other Industries.Other Processes.</t>
  </si>
  <si>
    <t>Aluminium: Bauxite</t>
  </si>
  <si>
    <t>LO</t>
  </si>
  <si>
    <t>Aluminium: Crude</t>
  </si>
  <si>
    <t>Aluminium: Scrap</t>
  </si>
  <si>
    <t>Cement: Clinker</t>
  </si>
  <si>
    <t>Copper: Scrap</t>
  </si>
  <si>
    <t>Copper: Secondary</t>
  </si>
  <si>
    <t>Lime: Limestone</t>
  </si>
  <si>
    <t>Glass: Recycled</t>
  </si>
  <si>
    <t>Iron and Steel: Blast Furnace Slag</t>
  </si>
  <si>
    <t>MISCST</t>
  </si>
  <si>
    <t>Iron and Steel: Crude Steel</t>
  </si>
  <si>
    <t>MISDIR</t>
  </si>
  <si>
    <t>Iron and Steel: DRI Iron</t>
  </si>
  <si>
    <t>MISORE</t>
  </si>
  <si>
    <t>Iron and Steel: Ore</t>
  </si>
  <si>
    <t>MISOXY</t>
  </si>
  <si>
    <t>Iron and Steel: Oxygen</t>
  </si>
  <si>
    <t>MISPLT</t>
  </si>
  <si>
    <t>Iron and Steel: Pellet</t>
  </si>
  <si>
    <t>MISQLI</t>
  </si>
  <si>
    <t>Iron and Steel: Quick Lime</t>
  </si>
  <si>
    <t>MISRFC</t>
  </si>
  <si>
    <t>Iron and Steel: Ferrochrome</t>
  </si>
  <si>
    <t>MISRIR</t>
  </si>
  <si>
    <t>Iron and Steel: Raw Iron</t>
  </si>
  <si>
    <t>MISSCR</t>
  </si>
  <si>
    <t>Iron and Steel: Scrap Iron</t>
  </si>
  <si>
    <t>MISSNT</t>
  </si>
  <si>
    <t>Iron and Steel: Sinter</t>
  </si>
  <si>
    <t>Paper: Gypsum</t>
  </si>
  <si>
    <t>Paper: Kaolin</t>
  </si>
  <si>
    <t>Paper: Sodium Hydraxide</t>
  </si>
  <si>
    <t>Paper: Oxygen</t>
  </si>
  <si>
    <t>Paper: Pulp</t>
  </si>
  <si>
    <t>Paper: Recycled</t>
  </si>
  <si>
    <t>Paper: Wood</t>
  </si>
  <si>
    <t>DM</t>
  </si>
  <si>
    <t>Aluminium Demand</t>
  </si>
  <si>
    <t>Ammonia Demand</t>
  </si>
  <si>
    <t>Chlorine Demand</t>
  </si>
  <si>
    <t>Cement Demand</t>
  </si>
  <si>
    <t>Copper Demand</t>
  </si>
  <si>
    <t>Glass Flat Demand</t>
  </si>
  <si>
    <t>Glass Hollow Demand</t>
  </si>
  <si>
    <t>IIS</t>
  </si>
  <si>
    <t>Iron and Steel Demand</t>
  </si>
  <si>
    <t>Lime Demand</t>
  </si>
  <si>
    <t>High Quality Paper Demand</t>
  </si>
  <si>
    <t>Low Quality Paper Demand</t>
  </si>
  <si>
    <t>Carbon Dioxide - Combustion (IND)</t>
  </si>
  <si>
    <t>INDCXFN</t>
  </si>
  <si>
    <t>Fluoro Carbons - Combustion (IND)</t>
  </si>
  <si>
    <t>kg</t>
  </si>
  <si>
    <t>INDCO2P</t>
  </si>
  <si>
    <t>Carbon Dioxide - Process (IND)</t>
  </si>
  <si>
    <t>.DMD.</t>
  </si>
  <si>
    <t>IGF.Glass Flat heat recovery_improv burners.10.</t>
  </si>
  <si>
    <t>IGH.Glass Hollow heat recovery_improv burners.10.</t>
  </si>
  <si>
    <t>IISFINPRO01</t>
  </si>
  <si>
    <t>IIS.Finishing Processes.01</t>
  </si>
  <si>
    <t>IPP.High Quality Paper Production Adv DrivesCCS.05.</t>
  </si>
  <si>
    <t>No</t>
  </si>
  <si>
    <t>.PRE.</t>
  </si>
  <si>
    <t>IISBOXFUR01</t>
  </si>
  <si>
    <t>IIS.Blast Oxygen Furnace BOF.Regular.01</t>
  </si>
  <si>
    <t>IISBOXSCR01</t>
  </si>
  <si>
    <t>IIS.Blast Oxygen Furnace BOF.Scrap.01</t>
  </si>
  <si>
    <t>IISCOREX01</t>
  </si>
  <si>
    <t>IIS.Iron COREX.01</t>
  </si>
  <si>
    <t>IISCUPOLA01</t>
  </si>
  <si>
    <t>IIS.Cast Iron Cupola.01</t>
  </si>
  <si>
    <t>IISCYCFUR01</t>
  </si>
  <si>
    <t>IIS.Iron Cyclone Convertor Furnace CCF.01</t>
  </si>
  <si>
    <t>IISDRIEAF01</t>
  </si>
  <si>
    <t>IIS.Electric Arc Furnace for DRI.01</t>
  </si>
  <si>
    <t>IISDRISPN01</t>
  </si>
  <si>
    <t>IIS.Iron Sponge Iron for DRI.01</t>
  </si>
  <si>
    <t>IISDRISPNCS01</t>
  </si>
  <si>
    <t>IIS.Iron Sponge Iron for DRI with CCS.01.</t>
  </si>
  <si>
    <t>IISDRIH2</t>
  </si>
  <si>
    <t>IIS.Iron Sponge Iron for DRI with hydrogen</t>
  </si>
  <si>
    <t>IISELAFUR01</t>
  </si>
  <si>
    <t>IIS.Electric Arc Furnace.01</t>
  </si>
  <si>
    <t>IISFECRFR01</t>
  </si>
  <si>
    <t>IIS.Ferro Chrome Smelting Furnace.01</t>
  </si>
  <si>
    <t>IISPELLET01</t>
  </si>
  <si>
    <t>IIS.Pellet Production.01</t>
  </si>
  <si>
    <t>IISSINTER01</t>
  </si>
  <si>
    <t>IIS.Sinter Production.01</t>
  </si>
  <si>
    <t>IISSINTERBIO</t>
  </si>
  <si>
    <t>IIS.Sinter Production.BIO</t>
  </si>
  <si>
    <t>IISOXYGEN01</t>
  </si>
  <si>
    <t>IIS.Oxygen Production</t>
  </si>
  <si>
    <t>IISBLAFURBIO</t>
  </si>
  <si>
    <t>IIS.Iron Blast Furnace Charcoal or equiv.05.</t>
  </si>
  <si>
    <t>IISBLAFURDCI05</t>
  </si>
  <si>
    <t>IIS.Iron Blast Furnace direct coal injection.05.</t>
  </si>
  <si>
    <t>IISBLAFURTGR10</t>
  </si>
  <si>
    <t>IIS.Iron Oxygen Blast Furnace Top Gas Recirculation.10.</t>
  </si>
  <si>
    <t>IISBLAFURTGRCS20</t>
  </si>
  <si>
    <t>IIS.Iron Oxygen Blast Furnace TGR with CCS.20.</t>
  </si>
  <si>
    <t>IISBLAFURCS20</t>
  </si>
  <si>
    <t>IIS.Iron Oxygen Blast Furnace with CCS.20.</t>
  </si>
  <si>
    <t>IISCOREXCS</t>
  </si>
  <si>
    <t>IIS.COREX with CCS</t>
  </si>
  <si>
    <t>INDBFT01</t>
  </si>
  <si>
    <t>Fuel Tech New - Blast Furnace TGR Gas (IND)</t>
  </si>
  <si>
    <t>INDIIS01</t>
  </si>
  <si>
    <t>Fuel Tech New - IIS Gas - Corex Gas or BFG TGR with CCS or BOF (IND)</t>
  </si>
  <si>
    <t>INDCOP01</t>
  </si>
  <si>
    <t>Fuel Tech New - Corex with CCS Gas (IND)</t>
  </si>
  <si>
    <t>PJ-a</t>
  </si>
  <si>
    <t>ILM.Generic fuel kiln.COA.COK.HFO.LFO.GAS.</t>
  </si>
  <si>
    <t>CommGRP</t>
  </si>
  <si>
    <t>ACT_EFF</t>
  </si>
  <si>
    <t>ENV_ACT~SNKTOTCO2</t>
  </si>
  <si>
    <t>\I:Steel</t>
  </si>
  <si>
    <t>Etech-DB version8</t>
  </si>
  <si>
    <t>IIS_Gases</t>
  </si>
  <si>
    <t>0.85</t>
  </si>
  <si>
    <t>0.25</t>
  </si>
  <si>
    <t>3.25</t>
  </si>
  <si>
    <t>2005</t>
  </si>
  <si>
    <t>10.9</t>
  </si>
  <si>
    <t>4.3</t>
  </si>
  <si>
    <t>4</t>
  </si>
  <si>
    <t>0.27</t>
  </si>
  <si>
    <t>Belgian R&amp;D department Arcelor Mittal</t>
  </si>
  <si>
    <t>VTT</t>
  </si>
  <si>
    <t>8.1</t>
  </si>
  <si>
    <t>Share~LO~2006</t>
  </si>
  <si>
    <t>Share~UP~2006</t>
  </si>
  <si>
    <t>DELIV</t>
  </si>
  <si>
    <t>Euro/GJ-Yr</t>
  </si>
  <si>
    <t>Euro/GJ</t>
  </si>
  <si>
    <t>*NRG</t>
  </si>
  <si>
    <t>\I:ELCGAS</t>
  </si>
  <si>
    <t>CEFF~MATI</t>
  </si>
  <si>
    <t>MovedToSysSettings</t>
  </si>
  <si>
    <t>HHTHH2001</t>
  </si>
  <si>
    <t>District Heating. Heat.Hydrogen. New</t>
  </si>
  <si>
    <t>SYNH2CU</t>
  </si>
  <si>
    <t>SYNH2DT</t>
  </si>
  <si>
    <t>HHTHELC001</t>
  </si>
  <si>
    <t>District Heating. Heat.Electricity. New</t>
  </si>
  <si>
    <t>-IN</t>
  </si>
  <si>
    <t>HEAT</t>
  </si>
  <si>
    <t>2CU</t>
  </si>
  <si>
    <t>WOO</t>
  </si>
  <si>
    <t>HFO</t>
  </si>
  <si>
    <t>COH</t>
  </si>
  <si>
    <t>GEO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</si>
</sst>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6">
    <numFmt numFmtId="41" formatCode="_-* #,##0_-;\-* #,##0_-;_-* &quot;-&quot;_-;_-@_-"/>
    <numFmt numFmtId="43" formatCode="_-* #,##0.00_-;\-* #,##0.00_-;_-* &quot;-&quot;??_-;_-@_-"/>
    <numFmt numFmtId="164" formatCode="&quot;$&quot;#,##0_);\(&quot;$&quot;#,##0\)"/>
    <numFmt numFmtId="170" formatCode="_(&quot;$&quot;* #,##0.00_);_(&quot;$&quot;* \(#,##0.00\);_(&quot;$&quot;* &quot;-&quot;??_);_(@_)"/>
    <numFmt numFmtId="171" formatCode="_(* #,##0.00_);_(* \(#,##0.00\);_(* &quot;-&quot;??_);_(@_)"/>
    <numFmt numFmtId="185" formatCode="_ * #,##0.00_ ;_ * \-#,##0.00_ ;_ * &quot;-&quot;??_ ;_ @_ "/>
    <numFmt numFmtId="194" formatCode="_-* #,##0.00\ &quot;€&quot;_-;\-* #,##0.00\ &quot;€&quot;_-;_-* &quot;-&quot;??\ &quot;€&quot;_-;_-@_-"/>
    <numFmt numFmtId="195" formatCode="_-* #,##0.00\ _€_-;\-* #,##0.00\ _€_-;_-* &quot;-&quot;??\ _€_-;_-@_-"/>
    <numFmt numFmtId="202" formatCode="0.0%"/>
    <numFmt numFmtId="207" formatCode="_([$€]* #,##0.00_);_([$€]* \(#,##0.00\);_([$€]* &quot;-&quot;??_);_(@_)"/>
    <numFmt numFmtId="212" formatCode="_-[$€-2]\ * #,##0.00_-;\-[$€-2]\ * #,##0.00_-;_-[$€-2]\ * &quot;-&quot;??_-"/>
    <numFmt numFmtId="214" formatCode="_-&quot;€&quot;\ * #,##0.00_-;\-&quot;€&quot;\ * #,##0.00_-;_-&quot;€&quot;\ * &quot;-&quot;??_-;_-@_-"/>
    <numFmt numFmtId="215" formatCode="_-&quot;$&quot;* #,##0.00_-;\-&quot;$&quot;* #,##0.00_-;_-&quot;$&quot;* &quot;-&quot;??_-;_-@_-"/>
    <numFmt numFmtId="216" formatCode="_([$€-2]* #,##0.00_);_([$€-2]* \(#,##0.00\);_([$€-2]* &quot;-&quot;??_)"/>
    <numFmt numFmtId="224" formatCode="_-[$€]* #,##0.00_-;\-[$€]* #,##0.00_-;_-[$€]* &quot;-&quot;??_-;_-@_-"/>
    <numFmt numFmtId="227" formatCode="_-[$€-2]* #,##0.00_-;\-[$€-2]* #,##0.00_-;_-[$€-2]* &quot;-&quot;??_-"/>
  </numFmts>
  <fonts count="7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color indexed="8"/>
      <name val="Arial"/>
      <family val="2"/>
    </font>
    <font>
      <sz val="10"/>
      <color indexed="81"/>
      <name val="Tahoma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Arial"/>
      <family val="2"/>
    </font>
    <font>
      <b/>
      <sz val="11"/>
      <color indexed="81"/>
      <name val="Tahoma"/>
      <family val="2"/>
    </font>
    <font>
      <sz val="11"/>
      <color indexed="81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b/>
      <sz val="11"/>
      <color indexed="10"/>
      <name val="Calibri"/>
      <family val="2"/>
    </font>
    <font>
      <sz val="10"/>
      <name val="MS Sans Serif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sz val="8"/>
      <name val="Helv"/>
    </font>
    <font>
      <sz val="1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60"/>
      <name val="Calibri"/>
      <family val="2"/>
      <charset val="161"/>
    </font>
    <font>
      <sz val="10"/>
      <color indexed="56"/>
      <name val="Arial"/>
      <family val="2"/>
    </font>
    <font>
      <i/>
      <sz val="8"/>
      <color indexed="38"/>
      <name val="Arial"/>
      <family val="2"/>
    </font>
    <font>
      <b/>
      <sz val="12"/>
      <name val="Times New Roman"/>
      <family val="1"/>
    </font>
    <font>
      <sz val="10"/>
      <name val="Arial"/>
      <family val="2"/>
      <charset val="161"/>
    </font>
    <font>
      <sz val="12"/>
      <color indexed="8"/>
      <name val="Times New Roman"/>
      <family val="1"/>
    </font>
    <font>
      <sz val="10"/>
      <name val="Arial Cyr"/>
      <charset val="204"/>
    </font>
    <font>
      <b/>
      <sz val="12"/>
      <color indexed="8"/>
      <name val="Times New Roman"/>
      <family val="1"/>
    </font>
    <font>
      <u/>
      <sz val="12"/>
      <color indexed="20"/>
      <name val="??"/>
      <charset val="134"/>
    </font>
    <font>
      <sz val="10"/>
      <name val="Arial"/>
    </font>
    <font>
      <sz val="8"/>
      <color indexed="81"/>
      <name val="Tahoma"/>
      <charset val="1"/>
    </font>
    <font>
      <b/>
      <sz val="8"/>
      <color indexed="81"/>
      <name val="Tahoma"/>
      <charset val="1"/>
    </font>
    <font>
      <sz val="11"/>
      <color indexed="8"/>
      <name val="Calibri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indexed="58"/>
      <name val="Calibri"/>
      <family val="3"/>
      <charset val="128"/>
      <scheme val="minor"/>
    </font>
    <font>
      <sz val="11"/>
      <color rgb="FF006100"/>
      <name val="Calibri"/>
      <family val="3"/>
      <charset val="128"/>
      <scheme val="minor"/>
    </font>
    <font>
      <u/>
      <sz val="11"/>
      <color theme="10"/>
      <name val="Calibri"/>
      <family val="2"/>
      <scheme val="minor"/>
    </font>
    <font>
      <sz val="11"/>
      <color rgb="FF3F3F76"/>
      <name val="Calibri"/>
      <family val="3"/>
      <charset val="128"/>
      <scheme val="minor"/>
    </font>
    <font>
      <sz val="11"/>
      <color rgb="FF9C6500"/>
      <name val="Calibri"/>
      <family val="2"/>
      <scheme val="minor"/>
    </font>
    <font>
      <sz val="11"/>
      <color rgb="FF9C6500"/>
      <name val="Calibri"/>
      <family val="2"/>
      <charset val="161"/>
      <scheme val="minor"/>
    </font>
  </fonts>
  <fills count="3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4"/>
      </patternFill>
    </fill>
    <fill>
      <patternFill patternType="solid">
        <fgColor indexed="45"/>
      </patternFill>
    </fill>
    <fill>
      <patternFill patternType="solid">
        <fgColor indexed="29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47"/>
      </patternFill>
    </fill>
    <fill>
      <patternFill patternType="solid">
        <fgColor indexed="27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53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56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2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9"/>
        <bgColor indexed="64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double">
        <color indexed="1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8005">
    <xf numFmtId="0" fontId="0" fillId="0" borderId="0"/>
    <xf numFmtId="0" fontId="55" fillId="0" borderId="0" applyNumberFormat="0" applyFill="0" applyBorder="0" applyAlignment="0" applyProtection="0">
      <alignment vertical="center"/>
    </xf>
    <xf numFmtId="0" fontId="12" fillId="2" borderId="0" applyNumberFormat="0" applyBorder="0" applyAlignment="0" applyProtection="0"/>
    <xf numFmtId="0" fontId="12" fillId="2" borderId="0" applyNumberFormat="0" applyBorder="0" applyAlignment="0" applyProtection="0"/>
    <xf numFmtId="0" fontId="12" fillId="2" borderId="0" applyNumberFormat="0" applyBorder="0" applyAlignment="0" applyProtection="0"/>
    <xf numFmtId="0" fontId="12" fillId="2" borderId="0" applyNumberFormat="0" applyBorder="0" applyAlignment="0" applyProtection="0"/>
    <xf numFmtId="0" fontId="12" fillId="2" borderId="0" applyNumberFormat="0" applyBorder="0" applyAlignment="0" applyProtection="0"/>
    <xf numFmtId="0" fontId="12" fillId="2" borderId="0" applyNumberFormat="0" applyBorder="0" applyAlignment="0" applyProtection="0"/>
    <xf numFmtId="0" fontId="12" fillId="2" borderId="0" applyNumberFormat="0" applyBorder="0" applyAlignment="0" applyProtection="0"/>
    <xf numFmtId="0" fontId="12" fillId="2" borderId="0" applyNumberFormat="0" applyBorder="0" applyAlignment="0" applyProtection="0"/>
    <xf numFmtId="0" fontId="12" fillId="2" borderId="0" applyNumberFormat="0" applyBorder="0" applyAlignment="0" applyProtection="0"/>
    <xf numFmtId="0" fontId="12" fillId="2" borderId="0" applyNumberFormat="0" applyBorder="0" applyAlignment="0" applyProtection="0"/>
    <xf numFmtId="0" fontId="12" fillId="2" borderId="0" applyNumberFormat="0" applyBorder="0" applyAlignment="0" applyProtection="0"/>
    <xf numFmtId="0" fontId="12" fillId="2" borderId="0" applyNumberFormat="0" applyBorder="0" applyAlignment="0" applyProtection="0"/>
    <xf numFmtId="0" fontId="12" fillId="2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2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2" borderId="0" applyNumberFormat="0" applyBorder="0" applyAlignment="0" applyProtection="0"/>
    <xf numFmtId="0" fontId="12" fillId="2" borderId="0" applyNumberFormat="0" applyBorder="0" applyAlignment="0" applyProtection="0"/>
    <xf numFmtId="0" fontId="12" fillId="2" borderId="0" applyNumberFormat="0" applyBorder="0" applyAlignment="0" applyProtection="0"/>
    <xf numFmtId="0" fontId="12" fillId="2" borderId="0" applyNumberFormat="0" applyBorder="0" applyAlignment="0" applyProtection="0"/>
    <xf numFmtId="0" fontId="12" fillId="2" borderId="0" applyNumberFormat="0" applyBorder="0" applyAlignment="0" applyProtection="0"/>
    <xf numFmtId="0" fontId="12" fillId="2" borderId="0" applyNumberFormat="0" applyBorder="0" applyAlignment="0" applyProtection="0"/>
    <xf numFmtId="0" fontId="12" fillId="2" borderId="0" applyNumberFormat="0" applyBorder="0" applyAlignment="0" applyProtection="0"/>
    <xf numFmtId="0" fontId="12" fillId="2" borderId="0" applyNumberFormat="0" applyBorder="0" applyAlignment="0" applyProtection="0"/>
    <xf numFmtId="0" fontId="12" fillId="2" borderId="0" applyNumberFormat="0" applyBorder="0" applyAlignment="0" applyProtection="0"/>
    <xf numFmtId="0" fontId="12" fillId="2" borderId="0" applyNumberFormat="0" applyBorder="0" applyAlignment="0" applyProtection="0"/>
    <xf numFmtId="0" fontId="12" fillId="3" borderId="0" applyNumberFormat="0" applyBorder="0" applyAlignment="0" applyProtection="0"/>
    <xf numFmtId="0" fontId="12" fillId="2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2" borderId="0" applyNumberFormat="0" applyBorder="0" applyAlignment="0" applyProtection="0"/>
    <xf numFmtId="0" fontId="12" fillId="2" borderId="0" applyNumberFormat="0" applyBorder="0" applyAlignment="0" applyProtection="0"/>
    <xf numFmtId="0" fontId="12" fillId="2" borderId="0" applyNumberFormat="0" applyBorder="0" applyAlignment="0" applyProtection="0"/>
    <xf numFmtId="0" fontId="12" fillId="2" borderId="0" applyNumberFormat="0" applyBorder="0" applyAlignment="0" applyProtection="0"/>
    <xf numFmtId="0" fontId="12" fillId="2" borderId="0" applyNumberFormat="0" applyBorder="0" applyAlignment="0" applyProtection="0"/>
    <xf numFmtId="0" fontId="12" fillId="2" borderId="0" applyNumberFormat="0" applyBorder="0" applyAlignment="0" applyProtection="0"/>
    <xf numFmtId="0" fontId="12" fillId="2" borderId="0" applyNumberFormat="0" applyBorder="0" applyAlignment="0" applyProtection="0"/>
    <xf numFmtId="0" fontId="12" fillId="2" borderId="0" applyNumberFormat="0" applyBorder="0" applyAlignment="0" applyProtection="0"/>
    <xf numFmtId="0" fontId="12" fillId="2" borderId="0" applyNumberFormat="0" applyBorder="0" applyAlignment="0" applyProtection="0"/>
    <xf numFmtId="0" fontId="12" fillId="2" borderId="0" applyNumberFormat="0" applyBorder="0" applyAlignment="0" applyProtection="0"/>
    <xf numFmtId="0" fontId="12" fillId="2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2" borderId="0" applyNumberFormat="0" applyBorder="0" applyAlignment="0" applyProtection="0"/>
    <xf numFmtId="0" fontId="12" fillId="2" borderId="0" applyNumberFormat="0" applyBorder="0" applyAlignment="0" applyProtection="0"/>
    <xf numFmtId="0" fontId="12" fillId="2" borderId="0" applyNumberFormat="0" applyBorder="0" applyAlignment="0" applyProtection="0"/>
    <xf numFmtId="0" fontId="12" fillId="2" borderId="0" applyNumberFormat="0" applyBorder="0" applyAlignment="0" applyProtection="0"/>
    <xf numFmtId="0" fontId="12" fillId="2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2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2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2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2" borderId="0" applyNumberFormat="0" applyBorder="0" applyAlignment="0" applyProtection="0"/>
    <xf numFmtId="0" fontId="12" fillId="2" borderId="0" applyNumberFormat="0" applyBorder="0" applyAlignment="0" applyProtection="0"/>
    <xf numFmtId="0" fontId="12" fillId="2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4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5" borderId="0" applyNumberFormat="0" applyBorder="0" applyAlignment="0" applyProtection="0"/>
    <xf numFmtId="0" fontId="12" fillId="4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4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4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4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6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7" borderId="0" applyNumberFormat="0" applyBorder="0" applyAlignment="0" applyProtection="0"/>
    <xf numFmtId="0" fontId="12" fillId="6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62" fillId="6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6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6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6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8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9" borderId="0" applyNumberFormat="0" applyBorder="0" applyAlignment="0" applyProtection="0"/>
    <xf numFmtId="0" fontId="12" fillId="8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8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8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8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9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7" borderId="0" applyNumberFormat="0" applyBorder="0" applyAlignment="0" applyProtection="0"/>
    <xf numFmtId="0" fontId="12" fillId="9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62" fillId="31" borderId="0" applyNumberFormat="0" applyBorder="0" applyAlignment="0" applyProtection="0"/>
    <xf numFmtId="0" fontId="62" fillId="31" borderId="0" applyNumberFormat="0" applyBorder="0" applyAlignment="0" applyProtection="0"/>
    <xf numFmtId="0" fontId="62" fillId="31" borderId="0" applyNumberFormat="0" applyBorder="0" applyAlignment="0" applyProtection="0"/>
    <xf numFmtId="0" fontId="62" fillId="31" borderId="0" applyNumberFormat="0" applyBorder="0" applyAlignment="0" applyProtection="0"/>
    <xf numFmtId="0" fontId="62" fillId="31" borderId="0" applyNumberFormat="0" applyBorder="0" applyAlignment="0" applyProtection="0"/>
    <xf numFmtId="0" fontId="62" fillId="31" borderId="0" applyNumberFormat="0" applyBorder="0" applyAlignment="0" applyProtection="0"/>
    <xf numFmtId="0" fontId="62" fillId="31" borderId="0" applyNumberFormat="0" applyBorder="0" applyAlignment="0" applyProtection="0"/>
    <xf numFmtId="0" fontId="62" fillId="31" borderId="0" applyNumberFormat="0" applyBorder="0" applyAlignment="0" applyProtection="0"/>
    <xf numFmtId="0" fontId="62" fillId="31" borderId="0" applyNumberFormat="0" applyBorder="0" applyAlignment="0" applyProtection="0"/>
    <xf numFmtId="0" fontId="62" fillId="31" borderId="0" applyNumberFormat="0" applyBorder="0" applyAlignment="0" applyProtection="0"/>
    <xf numFmtId="0" fontId="62" fillId="31" borderId="0" applyNumberFormat="0" applyBorder="0" applyAlignment="0" applyProtection="0"/>
    <xf numFmtId="0" fontId="62" fillId="31" borderId="0" applyNumberFormat="0" applyBorder="0" applyAlignment="0" applyProtection="0"/>
    <xf numFmtId="0" fontId="62" fillId="31" borderId="0" applyNumberFormat="0" applyBorder="0" applyAlignment="0" applyProtection="0"/>
    <xf numFmtId="0" fontId="62" fillId="31" borderId="0" applyNumberFormat="0" applyBorder="0" applyAlignment="0" applyProtection="0"/>
    <xf numFmtId="0" fontId="62" fillId="31" borderId="0" applyNumberFormat="0" applyBorder="0" applyAlignment="0" applyProtection="0"/>
    <xf numFmtId="0" fontId="62" fillId="31" borderId="0" applyNumberFormat="0" applyBorder="0" applyAlignment="0" applyProtection="0"/>
    <xf numFmtId="0" fontId="62" fillId="31" borderId="0" applyNumberFormat="0" applyBorder="0" applyAlignment="0" applyProtection="0"/>
    <xf numFmtId="0" fontId="62" fillId="31" borderId="0" applyNumberFormat="0" applyBorder="0" applyAlignment="0" applyProtection="0"/>
    <xf numFmtId="0" fontId="62" fillId="31" borderId="0" applyNumberFormat="0" applyBorder="0" applyAlignment="0" applyProtection="0"/>
    <xf numFmtId="0" fontId="62" fillId="31" borderId="0" applyNumberFormat="0" applyBorder="0" applyAlignment="0" applyProtection="0"/>
    <xf numFmtId="0" fontId="62" fillId="31" borderId="0" applyNumberFormat="0" applyBorder="0" applyAlignment="0" applyProtection="0"/>
    <xf numFmtId="0" fontId="62" fillId="31" borderId="0" applyNumberFormat="0" applyBorder="0" applyAlignment="0" applyProtection="0"/>
    <xf numFmtId="0" fontId="62" fillId="31" borderId="0" applyNumberFormat="0" applyBorder="0" applyAlignment="0" applyProtection="0"/>
    <xf numFmtId="0" fontId="62" fillId="31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9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9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9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2" borderId="0" applyNumberFormat="0" applyBorder="0" applyAlignment="0" applyProtection="0"/>
    <xf numFmtId="0" fontId="12" fillId="4" borderId="0" applyNumberFormat="0" applyBorder="0" applyAlignment="0" applyProtection="0"/>
    <xf numFmtId="0" fontId="12" fillId="6" borderId="0" applyNumberFormat="0" applyBorder="0" applyAlignment="0" applyProtection="0"/>
    <xf numFmtId="0" fontId="12" fillId="8" borderId="0" applyNumberFormat="0" applyBorder="0" applyAlignment="0" applyProtection="0"/>
    <xf numFmtId="0" fontId="12" fillId="10" borderId="0" applyNumberFormat="0" applyBorder="0" applyAlignment="0" applyProtection="0"/>
    <xf numFmtId="0" fontId="12" fillId="9" borderId="0" applyNumberFormat="0" applyBorder="0" applyAlignment="0" applyProtection="0"/>
    <xf numFmtId="49" fontId="34" fillId="0" borderId="1" applyNumberFormat="0" applyFont="0" applyFill="0" applyBorder="0" applyProtection="0">
      <alignment horizontal="left" vertical="center" indent="2"/>
    </xf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3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10" borderId="0" applyNumberFormat="0" applyBorder="0" applyAlignment="0" applyProtection="0"/>
    <xf numFmtId="0" fontId="12" fillId="3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3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3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3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12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8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4" borderId="0" applyNumberFormat="0" applyBorder="0" applyAlignment="0" applyProtection="0"/>
    <xf numFmtId="0" fontId="12" fillId="8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8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8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8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3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10" borderId="0" applyNumberFormat="0" applyBorder="0" applyAlignment="0" applyProtection="0"/>
    <xf numFmtId="0" fontId="12" fillId="3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3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3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3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13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7" borderId="0" applyNumberFormat="0" applyBorder="0" applyAlignment="0" applyProtection="0"/>
    <xf numFmtId="0" fontId="12" fillId="13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13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13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13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13" borderId="0" applyNumberFormat="0" applyBorder="0" applyAlignment="0" applyProtection="0"/>
    <xf numFmtId="0" fontId="12" fillId="3" borderId="0" applyNumberFormat="0" applyBorder="0" applyAlignment="0" applyProtection="0"/>
    <xf numFmtId="0" fontId="12" fillId="5" borderId="0" applyNumberFormat="0" applyBorder="0" applyAlignment="0" applyProtection="0"/>
    <xf numFmtId="0" fontId="12" fillId="11" borderId="0" applyNumberFormat="0" applyBorder="0" applyAlignment="0" applyProtection="0"/>
    <xf numFmtId="0" fontId="12" fillId="8" borderId="0" applyNumberFormat="0" applyBorder="0" applyAlignment="0" applyProtection="0"/>
    <xf numFmtId="0" fontId="12" fillId="3" borderId="0" applyNumberFormat="0" applyBorder="0" applyAlignment="0" applyProtection="0"/>
    <xf numFmtId="0" fontId="12" fillId="13" borderId="0" applyNumberFormat="0" applyBorder="0" applyAlignment="0" applyProtection="0"/>
    <xf numFmtId="0" fontId="2" fillId="0" borderId="0" applyNumberFormat="0" applyFont="0" applyFill="0" applyBorder="0" applyProtection="0">
      <alignment horizontal="left" vertical="center" indent="5"/>
    </xf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0" borderId="0" applyNumberFormat="0" applyBorder="0" applyAlignment="0" applyProtection="0"/>
    <xf numFmtId="0" fontId="13" fillId="14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0" borderId="0" applyNumberFormat="0" applyBorder="0" applyAlignment="0" applyProtection="0"/>
    <xf numFmtId="0" fontId="13" fillId="14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15" borderId="0" applyNumberFormat="0" applyBorder="0" applyAlignment="0" applyProtection="0"/>
    <xf numFmtId="0" fontId="13" fillId="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15" borderId="0" applyNumberFormat="0" applyBorder="0" applyAlignment="0" applyProtection="0"/>
    <xf numFmtId="0" fontId="13" fillId="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3" borderId="0" applyNumberFormat="0" applyBorder="0" applyAlignment="0" applyProtection="0"/>
    <xf numFmtId="0" fontId="13" fillId="11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3" borderId="0" applyNumberFormat="0" applyBorder="0" applyAlignment="0" applyProtection="0"/>
    <xf numFmtId="0" fontId="13" fillId="11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4" borderId="0" applyNumberFormat="0" applyBorder="0" applyAlignment="0" applyProtection="0"/>
    <xf numFmtId="0" fontId="13" fillId="16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4" borderId="0" applyNumberFormat="0" applyBorder="0" applyAlignment="0" applyProtection="0"/>
    <xf numFmtId="0" fontId="13" fillId="16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0" borderId="0" applyNumberFormat="0" applyBorder="0" applyAlignment="0" applyProtection="0"/>
    <xf numFmtId="0" fontId="13" fillId="17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0" borderId="0" applyNumberFormat="0" applyBorder="0" applyAlignment="0" applyProtection="0"/>
    <xf numFmtId="0" fontId="13" fillId="17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5" borderId="0" applyNumberFormat="0" applyBorder="0" applyAlignment="0" applyProtection="0"/>
    <xf numFmtId="0" fontId="13" fillId="18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5" borderId="0" applyNumberFormat="0" applyBorder="0" applyAlignment="0" applyProtection="0"/>
    <xf numFmtId="0" fontId="13" fillId="18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4" borderId="0" applyNumberFormat="0" applyBorder="0" applyAlignment="0" applyProtection="0"/>
    <xf numFmtId="0" fontId="13" fillId="5" borderId="0" applyNumberFormat="0" applyBorder="0" applyAlignment="0" applyProtection="0"/>
    <xf numFmtId="0" fontId="13" fillId="11" borderId="0" applyNumberFormat="0" applyBorder="0" applyAlignment="0" applyProtection="0"/>
    <xf numFmtId="0" fontId="13" fillId="16" borderId="0" applyNumberFormat="0" applyBorder="0" applyAlignment="0" applyProtection="0"/>
    <xf numFmtId="0" fontId="13" fillId="17" borderId="0" applyNumberFormat="0" applyBorder="0" applyAlignment="0" applyProtection="0"/>
    <xf numFmtId="0" fontId="13" fillId="18" borderId="0" applyNumberFormat="0" applyBorder="0" applyAlignment="0" applyProtection="0"/>
    <xf numFmtId="0" fontId="13" fillId="16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20" borderId="0" applyNumberFormat="0" applyBorder="0" applyAlignment="0" applyProtection="0"/>
    <xf numFmtId="0" fontId="13" fillId="19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20" borderId="0" applyNumberFormat="0" applyBorder="0" applyAlignment="0" applyProtection="0"/>
    <xf numFmtId="0" fontId="13" fillId="19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21" borderId="0" applyNumberFormat="0" applyBorder="0" applyAlignment="0" applyProtection="0"/>
    <xf numFmtId="0" fontId="13" fillId="21" borderId="0" applyNumberFormat="0" applyBorder="0" applyAlignment="0" applyProtection="0"/>
    <xf numFmtId="0" fontId="13" fillId="21" borderId="0" applyNumberFormat="0" applyBorder="0" applyAlignment="0" applyProtection="0"/>
    <xf numFmtId="0" fontId="13" fillId="21" borderId="0" applyNumberFormat="0" applyBorder="0" applyAlignment="0" applyProtection="0"/>
    <xf numFmtId="0" fontId="13" fillId="21" borderId="0" applyNumberFormat="0" applyBorder="0" applyAlignment="0" applyProtection="0"/>
    <xf numFmtId="0" fontId="13" fillId="21" borderId="0" applyNumberFormat="0" applyBorder="0" applyAlignment="0" applyProtection="0"/>
    <xf numFmtId="0" fontId="13" fillId="21" borderId="0" applyNumberFormat="0" applyBorder="0" applyAlignment="0" applyProtection="0"/>
    <xf numFmtId="0" fontId="13" fillId="21" borderId="0" applyNumberFormat="0" applyBorder="0" applyAlignment="0" applyProtection="0"/>
    <xf numFmtId="0" fontId="13" fillId="21" borderId="0" applyNumberFormat="0" applyBorder="0" applyAlignment="0" applyProtection="0"/>
    <xf numFmtId="0" fontId="13" fillId="21" borderId="0" applyNumberFormat="0" applyBorder="0" applyAlignment="0" applyProtection="0"/>
    <xf numFmtId="0" fontId="13" fillId="21" borderId="0" applyNumberFormat="0" applyBorder="0" applyAlignment="0" applyProtection="0"/>
    <xf numFmtId="0" fontId="13" fillId="15" borderId="0" applyNumberFormat="0" applyBorder="0" applyAlignment="0" applyProtection="0"/>
    <xf numFmtId="0" fontId="13" fillId="21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21" borderId="0" applyNumberFormat="0" applyBorder="0" applyAlignment="0" applyProtection="0"/>
    <xf numFmtId="0" fontId="13" fillId="21" borderId="0" applyNumberFormat="0" applyBorder="0" applyAlignment="0" applyProtection="0"/>
    <xf numFmtId="0" fontId="13" fillId="21" borderId="0" applyNumberFormat="0" applyBorder="0" applyAlignment="0" applyProtection="0"/>
    <xf numFmtId="0" fontId="13" fillId="21" borderId="0" applyNumberFormat="0" applyBorder="0" applyAlignment="0" applyProtection="0"/>
    <xf numFmtId="0" fontId="13" fillId="21" borderId="0" applyNumberFormat="0" applyBorder="0" applyAlignment="0" applyProtection="0"/>
    <xf numFmtId="0" fontId="13" fillId="21" borderId="0" applyNumberFormat="0" applyBorder="0" applyAlignment="0" applyProtection="0"/>
    <xf numFmtId="0" fontId="13" fillId="21" borderId="0" applyNumberFormat="0" applyBorder="0" applyAlignment="0" applyProtection="0"/>
    <xf numFmtId="0" fontId="13" fillId="21" borderId="0" applyNumberFormat="0" applyBorder="0" applyAlignment="0" applyProtection="0"/>
    <xf numFmtId="0" fontId="13" fillId="21" borderId="0" applyNumberFormat="0" applyBorder="0" applyAlignment="0" applyProtection="0"/>
    <xf numFmtId="0" fontId="13" fillId="21" borderId="0" applyNumberFormat="0" applyBorder="0" applyAlignment="0" applyProtection="0"/>
    <xf numFmtId="0" fontId="13" fillId="15" borderId="0" applyNumberFormat="0" applyBorder="0" applyAlignment="0" applyProtection="0"/>
    <xf numFmtId="0" fontId="13" fillId="21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21" borderId="0" applyNumberFormat="0" applyBorder="0" applyAlignment="0" applyProtection="0"/>
    <xf numFmtId="0" fontId="13" fillId="21" borderId="0" applyNumberFormat="0" applyBorder="0" applyAlignment="0" applyProtection="0"/>
    <xf numFmtId="0" fontId="13" fillId="21" borderId="0" applyNumberFormat="0" applyBorder="0" applyAlignment="0" applyProtection="0"/>
    <xf numFmtId="0" fontId="13" fillId="21" borderId="0" applyNumberFormat="0" applyBorder="0" applyAlignment="0" applyProtection="0"/>
    <xf numFmtId="0" fontId="13" fillId="21" borderId="0" applyNumberFormat="0" applyBorder="0" applyAlignment="0" applyProtection="0"/>
    <xf numFmtId="0" fontId="13" fillId="21" borderId="0" applyNumberFormat="0" applyBorder="0" applyAlignment="0" applyProtection="0"/>
    <xf numFmtId="0" fontId="13" fillId="21" borderId="0" applyNumberFormat="0" applyBorder="0" applyAlignment="0" applyProtection="0"/>
    <xf numFmtId="0" fontId="13" fillId="21" borderId="0" applyNumberFormat="0" applyBorder="0" applyAlignment="0" applyProtection="0"/>
    <xf numFmtId="0" fontId="13" fillId="21" borderId="0" applyNumberFormat="0" applyBorder="0" applyAlignment="0" applyProtection="0"/>
    <xf numFmtId="0" fontId="13" fillId="21" borderId="0" applyNumberFormat="0" applyBorder="0" applyAlignment="0" applyProtection="0"/>
    <xf numFmtId="0" fontId="13" fillId="21" borderId="0" applyNumberFormat="0" applyBorder="0" applyAlignment="0" applyProtection="0"/>
    <xf numFmtId="0" fontId="13" fillId="21" borderId="0" applyNumberFormat="0" applyBorder="0" applyAlignment="0" applyProtection="0"/>
    <xf numFmtId="0" fontId="13" fillId="21" borderId="0" applyNumberFormat="0" applyBorder="0" applyAlignment="0" applyProtection="0"/>
    <xf numFmtId="0" fontId="13" fillId="21" borderId="0" applyNumberFormat="0" applyBorder="0" applyAlignment="0" applyProtection="0"/>
    <xf numFmtId="0" fontId="13" fillId="21" borderId="0" applyNumberFormat="0" applyBorder="0" applyAlignment="0" applyProtection="0"/>
    <xf numFmtId="0" fontId="13" fillId="21" borderId="0" applyNumberFormat="0" applyBorder="0" applyAlignment="0" applyProtection="0"/>
    <xf numFmtId="0" fontId="13" fillId="21" borderId="0" applyNumberFormat="0" applyBorder="0" applyAlignment="0" applyProtection="0"/>
    <xf numFmtId="0" fontId="13" fillId="21" borderId="0" applyNumberFormat="0" applyBorder="0" applyAlignment="0" applyProtection="0"/>
    <xf numFmtId="0" fontId="13" fillId="21" borderId="0" applyNumberFormat="0" applyBorder="0" applyAlignment="0" applyProtection="0"/>
    <xf numFmtId="0" fontId="13" fillId="21" borderId="0" applyNumberFormat="0" applyBorder="0" applyAlignment="0" applyProtection="0"/>
    <xf numFmtId="0" fontId="13" fillId="21" borderId="0" applyNumberFormat="0" applyBorder="0" applyAlignment="0" applyProtection="0"/>
    <xf numFmtId="0" fontId="13" fillId="21" borderId="0" applyNumberFormat="0" applyBorder="0" applyAlignment="0" applyProtection="0"/>
    <xf numFmtId="0" fontId="13" fillId="21" borderId="0" applyNumberFormat="0" applyBorder="0" applyAlignment="0" applyProtection="0"/>
    <xf numFmtId="0" fontId="13" fillId="21" borderId="0" applyNumberFormat="0" applyBorder="0" applyAlignment="0" applyProtection="0"/>
    <xf numFmtId="0" fontId="13" fillId="22" borderId="0" applyNumberFormat="0" applyBorder="0" applyAlignment="0" applyProtection="0"/>
    <xf numFmtId="0" fontId="13" fillId="22" borderId="0" applyNumberFormat="0" applyBorder="0" applyAlignment="0" applyProtection="0"/>
    <xf numFmtId="0" fontId="13" fillId="22" borderId="0" applyNumberFormat="0" applyBorder="0" applyAlignment="0" applyProtection="0"/>
    <xf numFmtId="0" fontId="13" fillId="22" borderId="0" applyNumberFormat="0" applyBorder="0" applyAlignment="0" applyProtection="0"/>
    <xf numFmtId="0" fontId="13" fillId="22" borderId="0" applyNumberFormat="0" applyBorder="0" applyAlignment="0" applyProtection="0"/>
    <xf numFmtId="0" fontId="13" fillId="22" borderId="0" applyNumberFormat="0" applyBorder="0" applyAlignment="0" applyProtection="0"/>
    <xf numFmtId="0" fontId="13" fillId="22" borderId="0" applyNumberFormat="0" applyBorder="0" applyAlignment="0" applyProtection="0"/>
    <xf numFmtId="0" fontId="13" fillId="22" borderId="0" applyNumberFormat="0" applyBorder="0" applyAlignment="0" applyProtection="0"/>
    <xf numFmtId="0" fontId="13" fillId="22" borderId="0" applyNumberFormat="0" applyBorder="0" applyAlignment="0" applyProtection="0"/>
    <xf numFmtId="0" fontId="13" fillId="22" borderId="0" applyNumberFormat="0" applyBorder="0" applyAlignment="0" applyProtection="0"/>
    <xf numFmtId="0" fontId="13" fillId="22" borderId="0" applyNumberFormat="0" applyBorder="0" applyAlignment="0" applyProtection="0"/>
    <xf numFmtId="0" fontId="13" fillId="13" borderId="0" applyNumberFormat="0" applyBorder="0" applyAlignment="0" applyProtection="0"/>
    <xf numFmtId="0" fontId="13" fillId="22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22" borderId="0" applyNumberFormat="0" applyBorder="0" applyAlignment="0" applyProtection="0"/>
    <xf numFmtId="0" fontId="13" fillId="22" borderId="0" applyNumberFormat="0" applyBorder="0" applyAlignment="0" applyProtection="0"/>
    <xf numFmtId="0" fontId="13" fillId="22" borderId="0" applyNumberFormat="0" applyBorder="0" applyAlignment="0" applyProtection="0"/>
    <xf numFmtId="0" fontId="13" fillId="22" borderId="0" applyNumberFormat="0" applyBorder="0" applyAlignment="0" applyProtection="0"/>
    <xf numFmtId="0" fontId="13" fillId="22" borderId="0" applyNumberFormat="0" applyBorder="0" applyAlignment="0" applyProtection="0"/>
    <xf numFmtId="0" fontId="13" fillId="22" borderId="0" applyNumberFormat="0" applyBorder="0" applyAlignment="0" applyProtection="0"/>
    <xf numFmtId="0" fontId="13" fillId="22" borderId="0" applyNumberFormat="0" applyBorder="0" applyAlignment="0" applyProtection="0"/>
    <xf numFmtId="0" fontId="13" fillId="22" borderId="0" applyNumberFormat="0" applyBorder="0" applyAlignment="0" applyProtection="0"/>
    <xf numFmtId="0" fontId="13" fillId="22" borderId="0" applyNumberFormat="0" applyBorder="0" applyAlignment="0" applyProtection="0"/>
    <xf numFmtId="0" fontId="13" fillId="22" borderId="0" applyNumberFormat="0" applyBorder="0" applyAlignment="0" applyProtection="0"/>
    <xf numFmtId="0" fontId="13" fillId="13" borderId="0" applyNumberFormat="0" applyBorder="0" applyAlignment="0" applyProtection="0"/>
    <xf numFmtId="0" fontId="13" fillId="22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22" borderId="0" applyNumberFormat="0" applyBorder="0" applyAlignment="0" applyProtection="0"/>
    <xf numFmtId="0" fontId="13" fillId="22" borderId="0" applyNumberFormat="0" applyBorder="0" applyAlignment="0" applyProtection="0"/>
    <xf numFmtId="0" fontId="13" fillId="22" borderId="0" applyNumberFormat="0" applyBorder="0" applyAlignment="0" applyProtection="0"/>
    <xf numFmtId="0" fontId="13" fillId="22" borderId="0" applyNumberFormat="0" applyBorder="0" applyAlignment="0" applyProtection="0"/>
    <xf numFmtId="0" fontId="13" fillId="22" borderId="0" applyNumberFormat="0" applyBorder="0" applyAlignment="0" applyProtection="0"/>
    <xf numFmtId="0" fontId="13" fillId="22" borderId="0" applyNumberFormat="0" applyBorder="0" applyAlignment="0" applyProtection="0"/>
    <xf numFmtId="0" fontId="13" fillId="22" borderId="0" applyNumberFormat="0" applyBorder="0" applyAlignment="0" applyProtection="0"/>
    <xf numFmtId="0" fontId="13" fillId="22" borderId="0" applyNumberFormat="0" applyBorder="0" applyAlignment="0" applyProtection="0"/>
    <xf numFmtId="0" fontId="13" fillId="22" borderId="0" applyNumberFormat="0" applyBorder="0" applyAlignment="0" applyProtection="0"/>
    <xf numFmtId="0" fontId="13" fillId="22" borderId="0" applyNumberFormat="0" applyBorder="0" applyAlignment="0" applyProtection="0"/>
    <xf numFmtId="0" fontId="13" fillId="22" borderId="0" applyNumberFormat="0" applyBorder="0" applyAlignment="0" applyProtection="0"/>
    <xf numFmtId="0" fontId="13" fillId="22" borderId="0" applyNumberFormat="0" applyBorder="0" applyAlignment="0" applyProtection="0"/>
    <xf numFmtId="0" fontId="13" fillId="22" borderId="0" applyNumberFormat="0" applyBorder="0" applyAlignment="0" applyProtection="0"/>
    <xf numFmtId="0" fontId="13" fillId="22" borderId="0" applyNumberFormat="0" applyBorder="0" applyAlignment="0" applyProtection="0"/>
    <xf numFmtId="0" fontId="13" fillId="22" borderId="0" applyNumberFormat="0" applyBorder="0" applyAlignment="0" applyProtection="0"/>
    <xf numFmtId="0" fontId="13" fillId="22" borderId="0" applyNumberFormat="0" applyBorder="0" applyAlignment="0" applyProtection="0"/>
    <xf numFmtId="0" fontId="13" fillId="22" borderId="0" applyNumberFormat="0" applyBorder="0" applyAlignment="0" applyProtection="0"/>
    <xf numFmtId="0" fontId="13" fillId="22" borderId="0" applyNumberFormat="0" applyBorder="0" applyAlignment="0" applyProtection="0"/>
    <xf numFmtId="0" fontId="13" fillId="22" borderId="0" applyNumberFormat="0" applyBorder="0" applyAlignment="0" applyProtection="0"/>
    <xf numFmtId="0" fontId="13" fillId="22" borderId="0" applyNumberFormat="0" applyBorder="0" applyAlignment="0" applyProtection="0"/>
    <xf numFmtId="0" fontId="13" fillId="22" borderId="0" applyNumberFormat="0" applyBorder="0" applyAlignment="0" applyProtection="0"/>
    <xf numFmtId="0" fontId="13" fillId="22" borderId="0" applyNumberFormat="0" applyBorder="0" applyAlignment="0" applyProtection="0"/>
    <xf numFmtId="0" fontId="13" fillId="22" borderId="0" applyNumberFormat="0" applyBorder="0" applyAlignment="0" applyProtection="0"/>
    <xf numFmtId="0" fontId="13" fillId="22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23" borderId="0" applyNumberFormat="0" applyBorder="0" applyAlignment="0" applyProtection="0"/>
    <xf numFmtId="0" fontId="13" fillId="16" borderId="0" applyNumberFormat="0" applyBorder="0" applyAlignment="0" applyProtection="0"/>
    <xf numFmtId="0" fontId="13" fillId="23" borderId="0" applyNumberFormat="0" applyBorder="0" applyAlignment="0" applyProtection="0"/>
    <xf numFmtId="0" fontId="13" fillId="23" borderId="0" applyNumberFormat="0" applyBorder="0" applyAlignment="0" applyProtection="0"/>
    <xf numFmtId="0" fontId="13" fillId="23" borderId="0" applyNumberFormat="0" applyBorder="0" applyAlignment="0" applyProtection="0"/>
    <xf numFmtId="0" fontId="13" fillId="23" borderId="0" applyNumberFormat="0" applyBorder="0" applyAlignment="0" applyProtection="0"/>
    <xf numFmtId="0" fontId="13" fillId="23" borderId="0" applyNumberFormat="0" applyBorder="0" applyAlignment="0" applyProtection="0"/>
    <xf numFmtId="0" fontId="13" fillId="23" borderId="0" applyNumberFormat="0" applyBorder="0" applyAlignment="0" applyProtection="0"/>
    <xf numFmtId="0" fontId="13" fillId="23" borderId="0" applyNumberFormat="0" applyBorder="0" applyAlignment="0" applyProtection="0"/>
    <xf numFmtId="0" fontId="13" fillId="23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23" borderId="0" applyNumberFormat="0" applyBorder="0" applyAlignment="0" applyProtection="0"/>
    <xf numFmtId="0" fontId="13" fillId="16" borderId="0" applyNumberFormat="0" applyBorder="0" applyAlignment="0" applyProtection="0"/>
    <xf numFmtId="0" fontId="13" fillId="23" borderId="0" applyNumberFormat="0" applyBorder="0" applyAlignment="0" applyProtection="0"/>
    <xf numFmtId="0" fontId="13" fillId="23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21" borderId="0" applyNumberFormat="0" applyBorder="0" applyAlignment="0" applyProtection="0"/>
    <xf numFmtId="0" fontId="13" fillId="15" borderId="0" applyNumberFormat="0" applyBorder="0" applyAlignment="0" applyProtection="0"/>
    <xf numFmtId="0" fontId="13" fillId="21" borderId="0" applyNumberFormat="0" applyBorder="0" applyAlignment="0" applyProtection="0"/>
    <xf numFmtId="0" fontId="13" fillId="21" borderId="0" applyNumberFormat="0" applyBorder="0" applyAlignment="0" applyProtection="0"/>
    <xf numFmtId="0" fontId="13" fillId="21" borderId="0" applyNumberFormat="0" applyBorder="0" applyAlignment="0" applyProtection="0"/>
    <xf numFmtId="0" fontId="13" fillId="21" borderId="0" applyNumberFormat="0" applyBorder="0" applyAlignment="0" applyProtection="0"/>
    <xf numFmtId="0" fontId="13" fillId="21" borderId="0" applyNumberFormat="0" applyBorder="0" applyAlignment="0" applyProtection="0"/>
    <xf numFmtId="0" fontId="13" fillId="21" borderId="0" applyNumberFormat="0" applyBorder="0" applyAlignment="0" applyProtection="0"/>
    <xf numFmtId="0" fontId="13" fillId="21" borderId="0" applyNumberFormat="0" applyBorder="0" applyAlignment="0" applyProtection="0"/>
    <xf numFmtId="0" fontId="13" fillId="21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21" borderId="0" applyNumberFormat="0" applyBorder="0" applyAlignment="0" applyProtection="0"/>
    <xf numFmtId="0" fontId="13" fillId="15" borderId="0" applyNumberFormat="0" applyBorder="0" applyAlignment="0" applyProtection="0"/>
    <xf numFmtId="0" fontId="13" fillId="21" borderId="0" applyNumberFormat="0" applyBorder="0" applyAlignment="0" applyProtection="0"/>
    <xf numFmtId="0" fontId="13" fillId="21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35" fillId="24" borderId="0" applyBorder="0" applyAlignment="0"/>
    <xf numFmtId="0" fontId="34" fillId="24" borderId="0" applyBorder="0">
      <alignment horizontal="right" vertical="center"/>
    </xf>
    <xf numFmtId="0" fontId="34" fillId="25" borderId="0" applyBorder="0">
      <alignment horizontal="right" vertical="center"/>
    </xf>
    <xf numFmtId="0" fontId="34" fillId="25" borderId="0" applyBorder="0">
      <alignment horizontal="right" vertical="center"/>
    </xf>
    <xf numFmtId="0" fontId="33" fillId="25" borderId="1">
      <alignment horizontal="right" vertical="center"/>
    </xf>
    <xf numFmtId="0" fontId="52" fillId="25" borderId="1">
      <alignment horizontal="right" vertical="center"/>
    </xf>
    <xf numFmtId="0" fontId="33" fillId="26" borderId="1">
      <alignment horizontal="right" vertical="center"/>
    </xf>
    <xf numFmtId="0" fontId="33" fillId="26" borderId="1">
      <alignment horizontal="right" vertical="center"/>
    </xf>
    <xf numFmtId="0" fontId="33" fillId="26" borderId="2">
      <alignment horizontal="right" vertical="center"/>
    </xf>
    <xf numFmtId="0" fontId="33" fillId="26" borderId="3">
      <alignment horizontal="right" vertical="center"/>
    </xf>
    <xf numFmtId="0" fontId="33" fillId="26" borderId="4">
      <alignment horizontal="right" vertical="center"/>
    </xf>
    <xf numFmtId="0" fontId="13" fillId="19" borderId="0" applyNumberFormat="0" applyBorder="0" applyAlignment="0" applyProtection="0"/>
    <xf numFmtId="0" fontId="13" fillId="21" borderId="0" applyNumberFormat="0" applyBorder="0" applyAlignment="0" applyProtection="0"/>
    <xf numFmtId="0" fontId="13" fillId="22" borderId="0" applyNumberFormat="0" applyBorder="0" applyAlignment="0" applyProtection="0"/>
    <xf numFmtId="0" fontId="13" fillId="16" borderId="0" applyNumberFormat="0" applyBorder="0" applyAlignment="0" applyProtection="0"/>
    <xf numFmtId="0" fontId="13" fillId="17" borderId="0" applyNumberFormat="0" applyBorder="0" applyAlignment="0" applyProtection="0"/>
    <xf numFmtId="0" fontId="13" fillId="15" borderId="0" applyNumberFormat="0" applyBorder="0" applyAlignment="0" applyProtection="0"/>
    <xf numFmtId="0" fontId="25" fillId="27" borderId="5" applyNumberFormat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8" borderId="0" applyNumberFormat="0" applyBorder="0" applyAlignment="0" applyProtection="0"/>
    <xf numFmtId="0" fontId="14" fillId="4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8" borderId="0" applyNumberFormat="0" applyBorder="0" applyAlignment="0" applyProtection="0"/>
    <xf numFmtId="0" fontId="14" fillId="4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63" fillId="32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5" fillId="27" borderId="6" applyNumberFormat="0" applyAlignment="0" applyProtection="0"/>
    <xf numFmtId="4" fontId="35" fillId="0" borderId="7" applyFill="0" applyBorder="0" applyProtection="0">
      <alignment horizontal="right" vertical="center"/>
    </xf>
    <xf numFmtId="0" fontId="15" fillId="27" borderId="6" applyNumberFormat="0" applyAlignment="0" applyProtection="0"/>
    <xf numFmtId="0" fontId="15" fillId="27" borderId="6" applyNumberFormat="0" applyAlignment="0" applyProtection="0"/>
    <xf numFmtId="0" fontId="15" fillId="27" borderId="6" applyNumberFormat="0" applyAlignment="0" applyProtection="0"/>
    <xf numFmtId="0" fontId="15" fillId="27" borderId="6" applyNumberFormat="0" applyAlignment="0" applyProtection="0"/>
    <xf numFmtId="0" fontId="15" fillId="27" borderId="6" applyNumberFormat="0" applyAlignment="0" applyProtection="0"/>
    <xf numFmtId="0" fontId="15" fillId="27" borderId="6" applyNumberFormat="0" applyAlignment="0" applyProtection="0"/>
    <xf numFmtId="0" fontId="15" fillId="27" borderId="6" applyNumberFormat="0" applyAlignment="0" applyProtection="0"/>
    <xf numFmtId="0" fontId="15" fillId="27" borderId="6" applyNumberFormat="0" applyAlignment="0" applyProtection="0"/>
    <xf numFmtId="0" fontId="15" fillId="27" borderId="6" applyNumberFormat="0" applyAlignment="0" applyProtection="0"/>
    <xf numFmtId="0" fontId="15" fillId="27" borderId="6" applyNumberFormat="0" applyAlignment="0" applyProtection="0"/>
    <xf numFmtId="0" fontId="15" fillId="27" borderId="6" applyNumberFormat="0" applyAlignment="0" applyProtection="0"/>
    <xf numFmtId="0" fontId="36" fillId="28" borderId="6" applyNumberFormat="0" applyAlignment="0" applyProtection="0"/>
    <xf numFmtId="0" fontId="15" fillId="27" borderId="6" applyNumberFormat="0" applyAlignment="0" applyProtection="0"/>
    <xf numFmtId="0" fontId="36" fillId="28" borderId="6" applyNumberFormat="0" applyAlignment="0" applyProtection="0"/>
    <xf numFmtId="0" fontId="36" fillId="28" borderId="6" applyNumberFormat="0" applyAlignment="0" applyProtection="0"/>
    <xf numFmtId="0" fontId="36" fillId="28" borderId="6" applyNumberFormat="0" applyAlignment="0" applyProtection="0"/>
    <xf numFmtId="0" fontId="36" fillId="28" borderId="6" applyNumberFormat="0" applyAlignment="0" applyProtection="0"/>
    <xf numFmtId="0" fontId="36" fillId="28" borderId="6" applyNumberFormat="0" applyAlignment="0" applyProtection="0"/>
    <xf numFmtId="0" fontId="36" fillId="28" borderId="6" applyNumberFormat="0" applyAlignment="0" applyProtection="0"/>
    <xf numFmtId="0" fontId="36" fillId="28" borderId="6" applyNumberFormat="0" applyAlignment="0" applyProtection="0"/>
    <xf numFmtId="0" fontId="36" fillId="28" borderId="6" applyNumberFormat="0" applyAlignment="0" applyProtection="0"/>
    <xf numFmtId="0" fontId="15" fillId="27" borderId="6" applyNumberFormat="0" applyAlignment="0" applyProtection="0"/>
    <xf numFmtId="0" fontId="15" fillId="27" borderId="6" applyNumberFormat="0" applyAlignment="0" applyProtection="0"/>
    <xf numFmtId="0" fontId="15" fillId="27" borderId="6" applyNumberFormat="0" applyAlignment="0" applyProtection="0"/>
    <xf numFmtId="0" fontId="15" fillId="27" borderId="6" applyNumberFormat="0" applyAlignment="0" applyProtection="0"/>
    <xf numFmtId="0" fontId="15" fillId="27" borderId="6" applyNumberFormat="0" applyAlignment="0" applyProtection="0"/>
    <xf numFmtId="0" fontId="15" fillId="27" borderId="6" applyNumberFormat="0" applyAlignment="0" applyProtection="0"/>
    <xf numFmtId="0" fontId="15" fillId="27" borderId="6" applyNumberFormat="0" applyAlignment="0" applyProtection="0"/>
    <xf numFmtId="0" fontId="15" fillId="27" borderId="6" applyNumberFormat="0" applyAlignment="0" applyProtection="0"/>
    <xf numFmtId="0" fontId="15" fillId="27" borderId="6" applyNumberFormat="0" applyAlignment="0" applyProtection="0"/>
    <xf numFmtId="0" fontId="15" fillId="27" borderId="6" applyNumberFormat="0" applyAlignment="0" applyProtection="0"/>
    <xf numFmtId="0" fontId="36" fillId="28" borderId="6" applyNumberFormat="0" applyAlignment="0" applyProtection="0"/>
    <xf numFmtId="0" fontId="15" fillId="27" borderId="6" applyNumberFormat="0" applyAlignment="0" applyProtection="0"/>
    <xf numFmtId="0" fontId="36" fillId="28" borderId="6" applyNumberFormat="0" applyAlignment="0" applyProtection="0"/>
    <xf numFmtId="0" fontId="36" fillId="28" borderId="6" applyNumberFormat="0" applyAlignment="0" applyProtection="0"/>
    <xf numFmtId="0" fontId="15" fillId="27" borderId="6" applyNumberFormat="0" applyAlignment="0" applyProtection="0"/>
    <xf numFmtId="0" fontId="15" fillId="27" borderId="6" applyNumberFormat="0" applyAlignment="0" applyProtection="0"/>
    <xf numFmtId="0" fontId="15" fillId="27" borderId="6" applyNumberFormat="0" applyAlignment="0" applyProtection="0"/>
    <xf numFmtId="0" fontId="15" fillId="27" borderId="6" applyNumberFormat="0" applyAlignment="0" applyProtection="0"/>
    <xf numFmtId="0" fontId="15" fillId="27" borderId="6" applyNumberFormat="0" applyAlignment="0" applyProtection="0"/>
    <xf numFmtId="0" fontId="15" fillId="27" borderId="6" applyNumberFormat="0" applyAlignment="0" applyProtection="0"/>
    <xf numFmtId="0" fontId="15" fillId="27" borderId="6" applyNumberFormat="0" applyAlignment="0" applyProtection="0"/>
    <xf numFmtId="0" fontId="15" fillId="27" borderId="6" applyNumberFormat="0" applyAlignment="0" applyProtection="0"/>
    <xf numFmtId="0" fontId="15" fillId="27" borderId="6" applyNumberFormat="0" applyAlignment="0" applyProtection="0"/>
    <xf numFmtId="0" fontId="15" fillId="27" borderId="6" applyNumberFormat="0" applyAlignment="0" applyProtection="0"/>
    <xf numFmtId="0" fontId="15" fillId="27" borderId="6" applyNumberFormat="0" applyAlignment="0" applyProtection="0"/>
    <xf numFmtId="0" fontId="15" fillId="27" borderId="6" applyNumberFormat="0" applyAlignment="0" applyProtection="0"/>
    <xf numFmtId="0" fontId="15" fillId="27" borderId="6" applyNumberFormat="0" applyAlignment="0" applyProtection="0"/>
    <xf numFmtId="0" fontId="15" fillId="27" borderId="6" applyNumberFormat="0" applyAlignment="0" applyProtection="0"/>
    <xf numFmtId="0" fontId="15" fillId="27" borderId="6" applyNumberFormat="0" applyAlignment="0" applyProtection="0"/>
    <xf numFmtId="0" fontId="15" fillId="27" borderId="6" applyNumberFormat="0" applyAlignment="0" applyProtection="0"/>
    <xf numFmtId="0" fontId="15" fillId="27" borderId="6" applyNumberFormat="0" applyAlignment="0" applyProtection="0"/>
    <xf numFmtId="0" fontId="15" fillId="27" borderId="6" applyNumberFormat="0" applyAlignment="0" applyProtection="0"/>
    <xf numFmtId="0" fontId="15" fillId="27" borderId="6" applyNumberFormat="0" applyAlignment="0" applyProtection="0"/>
    <xf numFmtId="0" fontId="15" fillId="27" borderId="6" applyNumberFormat="0" applyAlignment="0" applyProtection="0"/>
    <xf numFmtId="0" fontId="15" fillId="27" borderId="6" applyNumberFormat="0" applyAlignment="0" applyProtection="0"/>
    <xf numFmtId="0" fontId="15" fillId="27" borderId="6" applyNumberFormat="0" applyAlignment="0" applyProtection="0"/>
    <xf numFmtId="0" fontId="15" fillId="27" borderId="6" applyNumberFormat="0" applyAlignment="0" applyProtection="0"/>
    <xf numFmtId="0" fontId="15" fillId="27" borderId="6" applyNumberFormat="0" applyAlignment="0" applyProtection="0"/>
    <xf numFmtId="0" fontId="16" fillId="29" borderId="8" applyNumberFormat="0" applyAlignment="0" applyProtection="0"/>
    <xf numFmtId="0" fontId="16" fillId="29" borderId="8" applyNumberFormat="0" applyAlignment="0" applyProtection="0"/>
    <xf numFmtId="0" fontId="16" fillId="29" borderId="8" applyNumberFormat="0" applyAlignment="0" applyProtection="0"/>
    <xf numFmtId="0" fontId="16" fillId="29" borderId="8" applyNumberFormat="0" applyAlignment="0" applyProtection="0"/>
    <xf numFmtId="0" fontId="16" fillId="29" borderId="8" applyNumberFormat="0" applyAlignment="0" applyProtection="0"/>
    <xf numFmtId="0" fontId="16" fillId="29" borderId="8" applyNumberFormat="0" applyAlignment="0" applyProtection="0"/>
    <xf numFmtId="0" fontId="16" fillId="29" borderId="8" applyNumberFormat="0" applyAlignment="0" applyProtection="0"/>
    <xf numFmtId="0" fontId="16" fillId="29" borderId="8" applyNumberFormat="0" applyAlignment="0" applyProtection="0"/>
    <xf numFmtId="0" fontId="16" fillId="29" borderId="8" applyNumberFormat="0" applyAlignment="0" applyProtection="0"/>
    <xf numFmtId="0" fontId="16" fillId="29" borderId="8" applyNumberFormat="0" applyAlignment="0" applyProtection="0"/>
    <xf numFmtId="0" fontId="16" fillId="29" borderId="8" applyNumberFormat="0" applyAlignment="0" applyProtection="0"/>
    <xf numFmtId="0" fontId="16" fillId="29" borderId="8" applyNumberFormat="0" applyAlignment="0" applyProtection="0"/>
    <xf numFmtId="0" fontId="16" fillId="29" borderId="8" applyNumberFormat="0" applyAlignment="0" applyProtection="0"/>
    <xf numFmtId="0" fontId="16" fillId="29" borderId="8" applyNumberFormat="0" applyAlignment="0" applyProtection="0"/>
    <xf numFmtId="0" fontId="16" fillId="29" borderId="8" applyNumberFormat="0" applyAlignment="0" applyProtection="0"/>
    <xf numFmtId="0" fontId="16" fillId="29" borderId="8" applyNumberFormat="0" applyAlignment="0" applyProtection="0"/>
    <xf numFmtId="0" fontId="16" fillId="29" borderId="8" applyNumberFormat="0" applyAlignment="0" applyProtection="0"/>
    <xf numFmtId="0" fontId="16" fillId="29" borderId="8" applyNumberFormat="0" applyAlignment="0" applyProtection="0"/>
    <xf numFmtId="0" fontId="16" fillId="29" borderId="8" applyNumberFormat="0" applyAlignment="0" applyProtection="0"/>
    <xf numFmtId="0" fontId="16" fillId="29" borderId="8" applyNumberFormat="0" applyAlignment="0" applyProtection="0"/>
    <xf numFmtId="0" fontId="16" fillId="29" borderId="8" applyNumberFormat="0" applyAlignment="0" applyProtection="0"/>
    <xf numFmtId="0" fontId="16" fillId="29" borderId="8" applyNumberFormat="0" applyAlignment="0" applyProtection="0"/>
    <xf numFmtId="0" fontId="16" fillId="29" borderId="8" applyNumberFormat="0" applyAlignment="0" applyProtection="0"/>
    <xf numFmtId="0" fontId="16" fillId="29" borderId="8" applyNumberFormat="0" applyAlignment="0" applyProtection="0"/>
    <xf numFmtId="0" fontId="16" fillId="29" borderId="8" applyNumberFormat="0" applyAlignment="0" applyProtection="0"/>
    <xf numFmtId="0" fontId="16" fillId="29" borderId="8" applyNumberFormat="0" applyAlignment="0" applyProtection="0"/>
    <xf numFmtId="0" fontId="16" fillId="29" borderId="8" applyNumberFormat="0" applyAlignment="0" applyProtection="0"/>
    <xf numFmtId="0" fontId="16" fillId="29" borderId="8" applyNumberFormat="0" applyAlignment="0" applyProtection="0"/>
    <xf numFmtId="0" fontId="16" fillId="29" borderId="8" applyNumberFormat="0" applyAlignment="0" applyProtection="0"/>
    <xf numFmtId="0" fontId="16" fillId="29" borderId="8" applyNumberFormat="0" applyAlignment="0" applyProtection="0"/>
    <xf numFmtId="0" fontId="16" fillId="29" borderId="8" applyNumberFormat="0" applyAlignment="0" applyProtection="0"/>
    <xf numFmtId="0" fontId="16" fillId="29" borderId="8" applyNumberFormat="0" applyAlignment="0" applyProtection="0"/>
    <xf numFmtId="0" fontId="16" fillId="29" borderId="8" applyNumberFormat="0" applyAlignment="0" applyProtection="0"/>
    <xf numFmtId="0" fontId="16" fillId="29" borderId="8" applyNumberFormat="0" applyAlignment="0" applyProtection="0"/>
    <xf numFmtId="0" fontId="16" fillId="29" borderId="8" applyNumberFormat="0" applyAlignment="0" applyProtection="0"/>
    <xf numFmtId="0" fontId="16" fillId="29" borderId="8" applyNumberFormat="0" applyAlignment="0" applyProtection="0"/>
    <xf numFmtId="0" fontId="16" fillId="29" borderId="8" applyNumberFormat="0" applyAlignment="0" applyProtection="0"/>
    <xf numFmtId="0" fontId="16" fillId="29" borderId="8" applyNumberFormat="0" applyAlignment="0" applyProtection="0"/>
    <xf numFmtId="0" fontId="16" fillId="29" borderId="8" applyNumberFormat="0" applyAlignment="0" applyProtection="0"/>
    <xf numFmtId="0" fontId="16" fillId="29" borderId="8" applyNumberFormat="0" applyAlignment="0" applyProtection="0"/>
    <xf numFmtId="0" fontId="16" fillId="29" borderId="8" applyNumberFormat="0" applyAlignment="0" applyProtection="0"/>
    <xf numFmtId="0" fontId="16" fillId="29" borderId="8" applyNumberFormat="0" applyAlignment="0" applyProtection="0"/>
    <xf numFmtId="0" fontId="16" fillId="29" borderId="8" applyNumberFormat="0" applyAlignment="0" applyProtection="0"/>
    <xf numFmtId="0" fontId="16" fillId="29" borderId="8" applyNumberFormat="0" applyAlignment="0" applyProtection="0"/>
    <xf numFmtId="0" fontId="16" fillId="29" borderId="8" applyNumberFormat="0" applyAlignment="0" applyProtection="0"/>
    <xf numFmtId="0" fontId="16" fillId="29" borderId="8" applyNumberFormat="0" applyAlignment="0" applyProtection="0"/>
    <xf numFmtId="0" fontId="16" fillId="29" borderId="8" applyNumberFormat="0" applyAlignment="0" applyProtection="0"/>
    <xf numFmtId="0" fontId="16" fillId="29" borderId="8" applyNumberFormat="0" applyAlignment="0" applyProtection="0"/>
    <xf numFmtId="0" fontId="16" fillId="29" borderId="8" applyNumberFormat="0" applyAlignment="0" applyProtection="0"/>
    <xf numFmtId="0" fontId="16" fillId="29" borderId="8" applyNumberFormat="0" applyAlignment="0" applyProtection="0"/>
    <xf numFmtId="0" fontId="16" fillId="29" borderId="8" applyNumberFormat="0" applyAlignment="0" applyProtection="0"/>
    <xf numFmtId="0" fontId="16" fillId="29" borderId="8" applyNumberFormat="0" applyAlignment="0" applyProtection="0"/>
    <xf numFmtId="0" fontId="16" fillId="29" borderId="8" applyNumberFormat="0" applyAlignment="0" applyProtection="0"/>
    <xf numFmtId="0" fontId="16" fillId="29" borderId="8" applyNumberFormat="0" applyAlignment="0" applyProtection="0"/>
    <xf numFmtId="0" fontId="16" fillId="29" borderId="8" applyNumberFormat="0" applyAlignment="0" applyProtection="0"/>
    <xf numFmtId="49" fontId="2" fillId="24" borderId="9">
      <alignment vertical="top" wrapText="1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95" fontId="2" fillId="0" borderId="0" applyFont="0" applyFill="0" applyBorder="0" applyAlignment="0" applyProtection="0"/>
    <xf numFmtId="171" fontId="44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71" fontId="44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71" fontId="44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71" fontId="44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171" fontId="44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171" fontId="28" fillId="0" borderId="0" applyFont="0" applyFill="0" applyBorder="0" applyAlignment="0" applyProtection="0"/>
    <xf numFmtId="202" fontId="2" fillId="0" borderId="0" applyFont="0" applyFill="0" applyBorder="0" applyAlignment="0" applyProtection="0"/>
    <xf numFmtId="202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202" fontId="2" fillId="0" borderId="0" applyFont="0" applyFill="0" applyBorder="0" applyAlignment="0" applyProtection="0"/>
    <xf numFmtId="202" fontId="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202" fontId="2" fillId="0" borderId="0" applyFont="0" applyFill="0" applyBorder="0" applyAlignment="0" applyProtection="0"/>
    <xf numFmtId="202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202" fontId="2" fillId="0" borderId="0" applyFont="0" applyFill="0" applyBorder="0" applyAlignment="0" applyProtection="0"/>
    <xf numFmtId="202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202" fontId="2" fillId="0" borderId="0" applyFont="0" applyFill="0" applyBorder="0" applyAlignment="0" applyProtection="0"/>
    <xf numFmtId="202" fontId="2" fillId="0" borderId="0" applyFont="0" applyFill="0" applyBorder="0" applyAlignment="0" applyProtection="0"/>
    <xf numFmtId="202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71" fontId="43" fillId="0" borderId="0" applyFont="0" applyFill="0" applyBorder="0" applyAlignment="0" applyProtection="0"/>
    <xf numFmtId="171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202" fontId="2" fillId="0" borderId="0" applyFont="0" applyFill="0" applyBorder="0" applyAlignment="0" applyProtection="0"/>
    <xf numFmtId="202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202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202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71" fontId="4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2" fillId="0" borderId="0" applyFont="0" applyFill="0" applyBorder="0" applyAlignment="0" applyProtection="0"/>
    <xf numFmtId="202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202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202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202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202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202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202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202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202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202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202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202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202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202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202" fontId="2" fillId="0" borderId="0" applyFont="0" applyFill="0" applyBorder="0" applyAlignment="0" applyProtection="0"/>
    <xf numFmtId="202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95" fontId="2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71" fontId="44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85" fontId="5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85" fontId="5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5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95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0" fontId="37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0" fontId="37" fillId="0" borderId="0" applyFont="0" applyFill="0" applyBorder="0" applyAlignment="0" applyProtection="0"/>
    <xf numFmtId="171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33" fillId="0" borderId="0" applyNumberFormat="0">
      <alignment horizontal="right"/>
    </xf>
    <xf numFmtId="170" fontId="2" fillId="0" borderId="0" applyFont="0" applyFill="0" applyBorder="0" applyAlignment="0" applyProtection="0"/>
    <xf numFmtId="215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0" fontId="34" fillId="26" borderId="10">
      <alignment horizontal="left" vertical="center" wrapText="1" indent="2"/>
    </xf>
    <xf numFmtId="0" fontId="34" fillId="0" borderId="10">
      <alignment horizontal="left" vertical="center" wrapText="1" indent="2"/>
    </xf>
    <xf numFmtId="0" fontId="34" fillId="25" borderId="3">
      <alignment horizontal="left" vertical="center"/>
    </xf>
    <xf numFmtId="0" fontId="33" fillId="0" borderId="11">
      <alignment horizontal="left" vertical="top" wrapText="1"/>
    </xf>
    <xf numFmtId="3" fontId="48" fillId="0" borderId="9">
      <alignment horizontal="right" vertical="top"/>
    </xf>
    <xf numFmtId="0" fontId="22" fillId="9" borderId="6" applyNumberFormat="0" applyAlignment="0" applyProtection="0"/>
    <xf numFmtId="0" fontId="53" fillId="0" borderId="12"/>
    <xf numFmtId="0" fontId="1" fillId="30" borderId="1">
      <alignment horizontal="centerContinuous" vertical="top" wrapText="1"/>
    </xf>
    <xf numFmtId="0" fontId="49" fillId="0" borderId="0">
      <alignment vertical="top" wrapText="1"/>
    </xf>
    <xf numFmtId="0" fontId="26" fillId="0" borderId="13" applyNumberFormat="0" applyFill="0" applyAlignment="0" applyProtection="0"/>
    <xf numFmtId="0" fontId="17" fillId="0" borderId="0" applyNumberFormat="0" applyFill="0" applyBorder="0" applyAlignment="0" applyProtection="0"/>
    <xf numFmtId="0" fontId="10" fillId="0" borderId="0">
      <alignment vertical="top"/>
    </xf>
    <xf numFmtId="207" fontId="2" fillId="0" borderId="0" applyFont="0" applyFill="0" applyBorder="0" applyAlignment="0" applyProtection="0"/>
    <xf numFmtId="212" fontId="2" fillId="0" borderId="0" applyFont="0" applyFill="0" applyBorder="0" applyAlignment="0" applyProtection="0"/>
    <xf numFmtId="212" fontId="2" fillId="0" borderId="0" applyFont="0" applyFill="0" applyBorder="0" applyAlignment="0" applyProtection="0"/>
    <xf numFmtId="212" fontId="2" fillId="0" borderId="0" applyFont="0" applyFill="0" applyBorder="0" applyAlignment="0" applyProtection="0"/>
    <xf numFmtId="212" fontId="2" fillId="0" borderId="0" applyFont="0" applyFill="0" applyBorder="0" applyAlignment="0" applyProtection="0"/>
    <xf numFmtId="212" fontId="2" fillId="0" borderId="0" applyFont="0" applyFill="0" applyBorder="0" applyAlignment="0" applyProtection="0"/>
    <xf numFmtId="212" fontId="2" fillId="0" borderId="0" applyFont="0" applyFill="0" applyBorder="0" applyAlignment="0" applyProtection="0"/>
    <xf numFmtId="212" fontId="2" fillId="0" borderId="0" applyFont="0" applyFill="0" applyBorder="0" applyAlignment="0" applyProtection="0"/>
    <xf numFmtId="212" fontId="2" fillId="0" borderId="0" applyFont="0" applyFill="0" applyBorder="0" applyAlignment="0" applyProtection="0"/>
    <xf numFmtId="212" fontId="2" fillId="0" borderId="0" applyFont="0" applyFill="0" applyBorder="0" applyAlignment="0" applyProtection="0"/>
    <xf numFmtId="212" fontId="2" fillId="0" borderId="0" applyFont="0" applyFill="0" applyBorder="0" applyAlignment="0" applyProtection="0"/>
    <xf numFmtId="212" fontId="2" fillId="0" borderId="0" applyFont="0" applyFill="0" applyBorder="0" applyAlignment="0" applyProtection="0"/>
    <xf numFmtId="212" fontId="2" fillId="0" borderId="0" applyFont="0" applyFill="0" applyBorder="0" applyAlignment="0" applyProtection="0"/>
    <xf numFmtId="216" fontId="2" fillId="0" borderId="0" applyFont="0" applyFill="0" applyBorder="0" applyAlignment="0" applyProtection="0"/>
    <xf numFmtId="216" fontId="2" fillId="0" borderId="0" applyFont="0" applyFill="0" applyBorder="0" applyAlignment="0" applyProtection="0"/>
    <xf numFmtId="216" fontId="2" fillId="0" borderId="0" applyFont="0" applyFill="0" applyBorder="0" applyAlignment="0" applyProtection="0"/>
    <xf numFmtId="216" fontId="2" fillId="0" borderId="0" applyFont="0" applyFill="0" applyBorder="0" applyAlignment="0" applyProtection="0"/>
    <xf numFmtId="216" fontId="2" fillId="0" borderId="0" applyFont="0" applyFill="0" applyBorder="0" applyAlignment="0" applyProtection="0"/>
    <xf numFmtId="216" fontId="2" fillId="0" borderId="0" applyFont="0" applyFill="0" applyBorder="0" applyAlignment="0" applyProtection="0"/>
    <xf numFmtId="212" fontId="2" fillId="0" borderId="0" applyFont="0" applyFill="0" applyBorder="0" applyAlignment="0" applyProtection="0"/>
    <xf numFmtId="216" fontId="2" fillId="0" borderId="0" applyFont="0" applyFill="0" applyBorder="0" applyAlignment="0" applyProtection="0"/>
    <xf numFmtId="216" fontId="2" fillId="0" borderId="0" applyFont="0" applyFill="0" applyBorder="0" applyAlignment="0" applyProtection="0"/>
    <xf numFmtId="212" fontId="2" fillId="0" borderId="0" applyFont="0" applyFill="0" applyBorder="0" applyAlignment="0" applyProtection="0"/>
    <xf numFmtId="194" fontId="2" fillId="0" borderId="0" applyFont="0" applyFill="0" applyBorder="0" applyAlignment="0" applyProtection="0"/>
    <xf numFmtId="216" fontId="2" fillId="0" borderId="0" applyFont="0" applyFill="0" applyBorder="0" applyAlignment="0" applyProtection="0"/>
    <xf numFmtId="212" fontId="2" fillId="0" borderId="0" applyFont="0" applyFill="0" applyBorder="0" applyAlignment="0" applyProtection="0"/>
    <xf numFmtId="212" fontId="2" fillId="0" borderId="0" applyFont="0" applyFill="0" applyBorder="0" applyAlignment="0" applyProtection="0"/>
    <xf numFmtId="212" fontId="2" fillId="0" borderId="0" applyFont="0" applyFill="0" applyBorder="0" applyAlignment="0" applyProtection="0"/>
    <xf numFmtId="212" fontId="2" fillId="0" borderId="0" applyFont="0" applyFill="0" applyBorder="0" applyAlignment="0" applyProtection="0"/>
    <xf numFmtId="212" fontId="2" fillId="0" borderId="0" applyFont="0" applyFill="0" applyBorder="0" applyAlignment="0" applyProtection="0"/>
    <xf numFmtId="207" fontId="2" fillId="0" borderId="0" applyFont="0" applyFill="0" applyBorder="0" applyAlignment="0" applyProtection="0"/>
    <xf numFmtId="227" fontId="51" fillId="0" borderId="0" applyFont="0" applyFill="0" applyBorder="0" applyAlignment="0" applyProtection="0"/>
    <xf numFmtId="207" fontId="2" fillId="0" borderId="0" applyFont="0" applyFill="0" applyBorder="0" applyAlignment="0" applyProtection="0"/>
    <xf numFmtId="212" fontId="2" fillId="0" borderId="0" applyFont="0" applyFill="0" applyBorder="0" applyAlignment="0" applyProtection="0"/>
    <xf numFmtId="212" fontId="2" fillId="0" borderId="0" applyFont="0" applyFill="0" applyBorder="0" applyAlignment="0" applyProtection="0"/>
    <xf numFmtId="212" fontId="2" fillId="0" borderId="0" applyFont="0" applyFill="0" applyBorder="0" applyAlignment="0" applyProtection="0"/>
    <xf numFmtId="212" fontId="2" fillId="0" borderId="0" applyFont="0" applyFill="0" applyBorder="0" applyAlignment="0" applyProtection="0"/>
    <xf numFmtId="212" fontId="2" fillId="0" borderId="0" applyFont="0" applyFill="0" applyBorder="0" applyAlignment="0" applyProtection="0"/>
    <xf numFmtId="212" fontId="2" fillId="0" borderId="0" applyFont="0" applyFill="0" applyBorder="0" applyAlignment="0" applyProtection="0"/>
    <xf numFmtId="212" fontId="2" fillId="0" borderId="0" applyFont="0" applyFill="0" applyBorder="0" applyAlignment="0" applyProtection="0"/>
    <xf numFmtId="212" fontId="2" fillId="0" borderId="0" applyFont="0" applyFill="0" applyBorder="0" applyAlignment="0" applyProtection="0"/>
    <xf numFmtId="212" fontId="2" fillId="0" borderId="0" applyFont="0" applyFill="0" applyBorder="0" applyAlignment="0" applyProtection="0"/>
    <xf numFmtId="212" fontId="2" fillId="0" borderId="0" applyFont="0" applyFill="0" applyBorder="0" applyAlignment="0" applyProtection="0"/>
    <xf numFmtId="214" fontId="2" fillId="0" borderId="0" applyFont="0" applyFill="0" applyBorder="0" applyAlignment="0" applyProtection="0"/>
    <xf numFmtId="224" fontId="2" fillId="0" borderId="0" applyFont="0" applyFill="0" applyBorder="0" applyAlignment="0" applyProtection="0"/>
    <xf numFmtId="216" fontId="2" fillId="0" borderId="0" applyFont="0" applyFill="0" applyBorder="0" applyAlignment="0" applyProtection="0"/>
    <xf numFmtId="212" fontId="2" fillId="0" borderId="0" applyFont="0" applyFill="0" applyBorder="0" applyAlignment="0" applyProtection="0"/>
    <xf numFmtId="216" fontId="2" fillId="0" borderId="0" applyFont="0" applyFill="0" applyBorder="0" applyAlignment="0" applyProtection="0"/>
    <xf numFmtId="224" fontId="2" fillId="0" borderId="0" applyFont="0" applyFill="0" applyBorder="0" applyAlignment="0" applyProtection="0"/>
    <xf numFmtId="224" fontId="2" fillId="0" borderId="0" applyFont="0" applyFill="0" applyBorder="0" applyAlignment="0" applyProtection="0"/>
    <xf numFmtId="224" fontId="2" fillId="0" borderId="0" applyFont="0" applyFill="0" applyBorder="0" applyAlignment="0" applyProtection="0"/>
    <xf numFmtId="224" fontId="2" fillId="0" borderId="0" applyFont="0" applyFill="0" applyBorder="0" applyAlignment="0" applyProtection="0"/>
    <xf numFmtId="224" fontId="2" fillId="0" borderId="0" applyFont="0" applyFill="0" applyBorder="0" applyAlignment="0" applyProtection="0"/>
    <xf numFmtId="214" fontId="2" fillId="0" borderId="0" applyFont="0" applyFill="0" applyBorder="0" applyAlignment="0" applyProtection="0"/>
    <xf numFmtId="224" fontId="2" fillId="0" borderId="0" applyFont="0" applyFill="0" applyBorder="0" applyAlignment="0" applyProtection="0"/>
    <xf numFmtId="216" fontId="2" fillId="0" borderId="0" applyFont="0" applyFill="0" applyBorder="0" applyAlignment="0" applyProtection="0"/>
    <xf numFmtId="224" fontId="2" fillId="0" borderId="0" applyFont="0" applyFill="0" applyBorder="0" applyAlignment="0" applyProtection="0"/>
    <xf numFmtId="207" fontId="2" fillId="0" borderId="0" applyFont="0" applyFill="0" applyBorder="0" applyAlignment="0" applyProtection="0"/>
    <xf numFmtId="224" fontId="2" fillId="0" borderId="0" applyFont="0" applyFill="0" applyBorder="0" applyAlignment="0" applyProtection="0"/>
    <xf numFmtId="207" fontId="2" fillId="0" borderId="0" applyFont="0" applyFill="0" applyBorder="0" applyAlignment="0" applyProtection="0"/>
    <xf numFmtId="214" fontId="2" fillId="0" borderId="0" applyFont="0" applyFill="0" applyBorder="0" applyAlignment="0" applyProtection="0"/>
    <xf numFmtId="212" fontId="2" fillId="0" borderId="0" applyFont="0" applyFill="0" applyBorder="0" applyAlignment="0" applyProtection="0"/>
    <xf numFmtId="212" fontId="2" fillId="0" borderId="0" applyFont="0" applyFill="0" applyBorder="0" applyAlignment="0" applyProtection="0"/>
    <xf numFmtId="212" fontId="2" fillId="0" borderId="0" applyFont="0" applyFill="0" applyBorder="0" applyAlignment="0" applyProtection="0"/>
    <xf numFmtId="212" fontId="2" fillId="0" borderId="0" applyFont="0" applyFill="0" applyBorder="0" applyAlignment="0" applyProtection="0"/>
    <xf numFmtId="212" fontId="2" fillId="0" borderId="0" applyFont="0" applyFill="0" applyBorder="0" applyAlignment="0" applyProtection="0"/>
    <xf numFmtId="212" fontId="2" fillId="0" borderId="0" applyFont="0" applyFill="0" applyBorder="0" applyAlignment="0" applyProtection="0"/>
    <xf numFmtId="212" fontId="2" fillId="0" borderId="0" applyFont="0" applyFill="0" applyBorder="0" applyAlignment="0" applyProtection="0"/>
    <xf numFmtId="212" fontId="2" fillId="0" borderId="0" applyFont="0" applyFill="0" applyBorder="0" applyAlignment="0" applyProtection="0"/>
    <xf numFmtId="212" fontId="2" fillId="0" borderId="0" applyFont="0" applyFill="0" applyBorder="0" applyAlignment="0" applyProtection="0"/>
    <xf numFmtId="212" fontId="2" fillId="0" borderId="0" applyFont="0" applyFill="0" applyBorder="0" applyAlignment="0" applyProtection="0"/>
    <xf numFmtId="212" fontId="2" fillId="0" borderId="0" applyFont="0" applyFill="0" applyBorder="0" applyAlignment="0" applyProtection="0"/>
    <xf numFmtId="212" fontId="28" fillId="0" borderId="0" applyFont="0" applyFill="0" applyBorder="0" applyAlignment="0" applyProtection="0"/>
    <xf numFmtId="207" fontId="2" fillId="0" borderId="0" applyFont="0" applyFill="0" applyBorder="0" applyAlignment="0" applyProtection="0"/>
    <xf numFmtId="212" fontId="2" fillId="0" borderId="0" applyFont="0" applyFill="0" applyBorder="0" applyAlignment="0" applyProtection="0"/>
    <xf numFmtId="216" fontId="2" fillId="0" borderId="0" applyFont="0" applyFill="0" applyBorder="0" applyAlignment="0" applyProtection="0"/>
    <xf numFmtId="212" fontId="2" fillId="0" borderId="0" applyFont="0" applyFill="0" applyBorder="0" applyAlignment="0" applyProtection="0"/>
    <xf numFmtId="212" fontId="2" fillId="0" borderId="0" applyFont="0" applyFill="0" applyBorder="0" applyAlignment="0" applyProtection="0"/>
    <xf numFmtId="212" fontId="2" fillId="0" borderId="0" applyFont="0" applyFill="0" applyBorder="0" applyAlignment="0" applyProtection="0"/>
    <xf numFmtId="212" fontId="2" fillId="0" borderId="0" applyFont="0" applyFill="0" applyBorder="0" applyAlignment="0" applyProtection="0"/>
    <xf numFmtId="212" fontId="2" fillId="0" borderId="0" applyFont="0" applyFill="0" applyBorder="0" applyAlignment="0" applyProtection="0"/>
    <xf numFmtId="207" fontId="2" fillId="0" borderId="0" applyFont="0" applyFill="0" applyBorder="0" applyAlignment="0" applyProtection="0"/>
    <xf numFmtId="207" fontId="2" fillId="0" borderId="0" applyFont="0" applyFill="0" applyBorder="0" applyAlignment="0" applyProtection="0"/>
    <xf numFmtId="207" fontId="2" fillId="0" borderId="0" applyFont="0" applyFill="0" applyBorder="0" applyAlignment="0" applyProtection="0"/>
    <xf numFmtId="212" fontId="2" fillId="0" borderId="0" applyFont="0" applyFill="0" applyBorder="0" applyAlignment="0" applyProtection="0"/>
    <xf numFmtId="216" fontId="2" fillId="0" borderId="0" applyFont="0" applyFill="0" applyBorder="0" applyAlignment="0" applyProtection="0"/>
    <xf numFmtId="212" fontId="2" fillId="0" borderId="0" applyFont="0" applyFill="0" applyBorder="0" applyAlignment="0" applyProtection="0"/>
    <xf numFmtId="212" fontId="2" fillId="0" borderId="0" applyFont="0" applyFill="0" applyBorder="0" applyAlignment="0" applyProtection="0"/>
    <xf numFmtId="212" fontId="2" fillId="0" borderId="0" applyFont="0" applyFill="0" applyBorder="0" applyAlignment="0" applyProtection="0"/>
    <xf numFmtId="212" fontId="2" fillId="0" borderId="0" applyFont="0" applyFill="0" applyBorder="0" applyAlignment="0" applyProtection="0"/>
    <xf numFmtId="212" fontId="2" fillId="0" borderId="0" applyFont="0" applyFill="0" applyBorder="0" applyAlignment="0" applyProtection="0"/>
    <xf numFmtId="212" fontId="2" fillId="0" borderId="0" applyFont="0" applyFill="0" applyBorder="0" applyAlignment="0" applyProtection="0"/>
    <xf numFmtId="212" fontId="2" fillId="0" borderId="0" applyFont="0" applyFill="0" applyBorder="0" applyAlignment="0" applyProtection="0"/>
    <xf numFmtId="212" fontId="2" fillId="0" borderId="0" applyFont="0" applyFill="0" applyBorder="0" applyAlignment="0" applyProtection="0"/>
    <xf numFmtId="212" fontId="2" fillId="0" borderId="0" applyFont="0" applyFill="0" applyBorder="0" applyAlignment="0" applyProtection="0"/>
    <xf numFmtId="212" fontId="2" fillId="0" borderId="0" applyFont="0" applyFill="0" applyBorder="0" applyAlignment="0" applyProtection="0"/>
    <xf numFmtId="212" fontId="2" fillId="0" borderId="0" applyFont="0" applyFill="0" applyBorder="0" applyAlignment="0" applyProtection="0"/>
    <xf numFmtId="212" fontId="2" fillId="0" borderId="0" applyFont="0" applyFill="0" applyBorder="0" applyAlignment="0" applyProtection="0"/>
    <xf numFmtId="212" fontId="2" fillId="0" borderId="0" applyFont="0" applyFill="0" applyBorder="0" applyAlignment="0" applyProtection="0"/>
    <xf numFmtId="212" fontId="2" fillId="0" borderId="0" applyFont="0" applyFill="0" applyBorder="0" applyAlignment="0" applyProtection="0"/>
    <xf numFmtId="212" fontId="2" fillId="0" borderId="0" applyFont="0" applyFill="0" applyBorder="0" applyAlignment="0" applyProtection="0"/>
    <xf numFmtId="216" fontId="2" fillId="0" borderId="0" applyFont="0" applyFill="0" applyBorder="0" applyAlignment="0" applyProtection="0"/>
    <xf numFmtId="212" fontId="2" fillId="0" borderId="0" applyFont="0" applyFill="0" applyBorder="0" applyAlignment="0" applyProtection="0"/>
    <xf numFmtId="216" fontId="2" fillId="0" borderId="0" applyFont="0" applyFill="0" applyBorder="0" applyAlignment="0" applyProtection="0"/>
    <xf numFmtId="212" fontId="2" fillId="0" borderId="0" applyFont="0" applyFill="0" applyBorder="0" applyAlignment="0" applyProtection="0"/>
    <xf numFmtId="212" fontId="2" fillId="0" borderId="0" applyFont="0" applyFill="0" applyBorder="0" applyAlignment="0" applyProtection="0"/>
    <xf numFmtId="212" fontId="2" fillId="0" borderId="0" applyFont="0" applyFill="0" applyBorder="0" applyAlignment="0" applyProtection="0"/>
    <xf numFmtId="212" fontId="2" fillId="0" borderId="0" applyFont="0" applyFill="0" applyBorder="0" applyAlignment="0" applyProtection="0"/>
    <xf numFmtId="212" fontId="2" fillId="0" borderId="0" applyFont="0" applyFill="0" applyBorder="0" applyAlignment="0" applyProtection="0"/>
    <xf numFmtId="212" fontId="2" fillId="0" borderId="0" applyFont="0" applyFill="0" applyBorder="0" applyAlignment="0" applyProtection="0"/>
    <xf numFmtId="212" fontId="2" fillId="0" borderId="0" applyFont="0" applyFill="0" applyBorder="0" applyAlignment="0" applyProtection="0"/>
    <xf numFmtId="212" fontId="2" fillId="0" borderId="0" applyFont="0" applyFill="0" applyBorder="0" applyAlignment="0" applyProtection="0"/>
    <xf numFmtId="212" fontId="2" fillId="0" borderId="0" applyFont="0" applyFill="0" applyBorder="0" applyAlignment="0" applyProtection="0"/>
    <xf numFmtId="212" fontId="2" fillId="0" borderId="0" applyFont="0" applyFill="0" applyBorder="0" applyAlignment="0" applyProtection="0"/>
    <xf numFmtId="212" fontId="2" fillId="0" borderId="0" applyFont="0" applyFill="0" applyBorder="0" applyAlignment="0" applyProtection="0"/>
    <xf numFmtId="212" fontId="2" fillId="0" borderId="0" applyFont="0" applyFill="0" applyBorder="0" applyAlignment="0" applyProtection="0"/>
    <xf numFmtId="212" fontId="2" fillId="0" borderId="0" applyFont="0" applyFill="0" applyBorder="0" applyAlignment="0" applyProtection="0"/>
    <xf numFmtId="212" fontId="2" fillId="0" borderId="0" applyFont="0" applyFill="0" applyBorder="0" applyAlignment="0" applyProtection="0"/>
    <xf numFmtId="212" fontId="2" fillId="0" borderId="0" applyFont="0" applyFill="0" applyBorder="0" applyAlignment="0" applyProtection="0"/>
    <xf numFmtId="212" fontId="2" fillId="0" borderId="0" applyFont="0" applyFill="0" applyBorder="0" applyAlignment="0" applyProtection="0"/>
    <xf numFmtId="194" fontId="2" fillId="0" borderId="0" applyFont="0" applyFill="0" applyBorder="0" applyAlignment="0" applyProtection="0"/>
    <xf numFmtId="212" fontId="2" fillId="0" borderId="0" applyFont="0" applyFill="0" applyBorder="0" applyAlignment="0" applyProtection="0"/>
    <xf numFmtId="224" fontId="2" fillId="0" borderId="0" applyFont="0" applyFill="0" applyBorder="0" applyAlignment="0" applyProtection="0"/>
    <xf numFmtId="224" fontId="2" fillId="0" borderId="0" applyFont="0" applyFill="0" applyBorder="0" applyAlignment="0" applyProtection="0"/>
    <xf numFmtId="224" fontId="2" fillId="0" borderId="0" applyFont="0" applyFill="0" applyBorder="0" applyAlignment="0" applyProtection="0"/>
    <xf numFmtId="224" fontId="2" fillId="0" borderId="0" applyFont="0" applyFill="0" applyBorder="0" applyAlignment="0" applyProtection="0"/>
    <xf numFmtId="227" fontId="51" fillId="0" borderId="0" applyFont="0" applyFill="0" applyBorder="0" applyAlignment="0" applyProtection="0"/>
    <xf numFmtId="207" fontId="2" fillId="0" borderId="0" applyFont="0" applyFill="0" applyBorder="0" applyAlignment="0" applyProtection="0"/>
    <xf numFmtId="212" fontId="2" fillId="0" borderId="0" applyFont="0" applyFill="0" applyBorder="0" applyAlignment="0" applyProtection="0"/>
    <xf numFmtId="216" fontId="2" fillId="0" borderId="0" applyFont="0" applyFill="0" applyBorder="0" applyAlignment="0" applyProtection="0"/>
    <xf numFmtId="207" fontId="2" fillId="0" borderId="0" applyFont="0" applyFill="0" applyBorder="0" applyAlignment="0" applyProtection="0"/>
    <xf numFmtId="212" fontId="2" fillId="0" borderId="0" applyFont="0" applyFill="0" applyBorder="0" applyAlignment="0" applyProtection="0"/>
    <xf numFmtId="216" fontId="2" fillId="0" borderId="0" applyFont="0" applyFill="0" applyBorder="0" applyAlignment="0" applyProtection="0"/>
    <xf numFmtId="207" fontId="2" fillId="0" borderId="0" applyFont="0" applyFill="0" applyBorder="0" applyAlignment="0" applyProtection="0"/>
    <xf numFmtId="224" fontId="2" fillId="0" borderId="0" applyFont="0" applyFill="0" applyBorder="0" applyAlignment="0" applyProtection="0"/>
    <xf numFmtId="227" fontId="51" fillId="0" borderId="0" applyFont="0" applyFill="0" applyBorder="0" applyAlignment="0" applyProtection="0"/>
    <xf numFmtId="212" fontId="2" fillId="0" borderId="0" applyFont="0" applyFill="0" applyBorder="0" applyAlignment="0" applyProtection="0"/>
    <xf numFmtId="212" fontId="2" fillId="0" borderId="0" applyFont="0" applyFill="0" applyBorder="0" applyAlignment="0" applyProtection="0"/>
    <xf numFmtId="212" fontId="2" fillId="0" borderId="0" applyFont="0" applyFill="0" applyBorder="0" applyAlignment="0" applyProtection="0"/>
    <xf numFmtId="212" fontId="2" fillId="0" borderId="0" applyFont="0" applyFill="0" applyBorder="0" applyAlignment="0" applyProtection="0"/>
    <xf numFmtId="212" fontId="2" fillId="0" borderId="0" applyFont="0" applyFill="0" applyBorder="0" applyAlignment="0" applyProtection="0"/>
    <xf numFmtId="207" fontId="2" fillId="0" borderId="0" applyFont="0" applyFill="0" applyBorder="0" applyAlignment="0" applyProtection="0"/>
    <xf numFmtId="212" fontId="2" fillId="0" borderId="0" applyFont="0" applyFill="0" applyBorder="0" applyAlignment="0" applyProtection="0"/>
    <xf numFmtId="212" fontId="2" fillId="0" borderId="0" applyFont="0" applyFill="0" applyBorder="0" applyAlignment="0" applyProtection="0"/>
    <xf numFmtId="207" fontId="2" fillId="0" borderId="0" applyFont="0" applyFill="0" applyBorder="0" applyAlignment="0" applyProtection="0"/>
    <xf numFmtId="212" fontId="2" fillId="0" borderId="0" applyFont="0" applyFill="0" applyBorder="0" applyAlignment="0" applyProtection="0"/>
    <xf numFmtId="212" fontId="2" fillId="0" borderId="0" applyFont="0" applyFill="0" applyBorder="0" applyAlignment="0" applyProtection="0"/>
    <xf numFmtId="212" fontId="2" fillId="0" borderId="0" applyFont="0" applyFill="0" applyBorder="0" applyAlignment="0" applyProtection="0"/>
    <xf numFmtId="212" fontId="2" fillId="0" borderId="0" applyFont="0" applyFill="0" applyBorder="0" applyAlignment="0" applyProtection="0"/>
    <xf numFmtId="224" fontId="2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11" fontId="2" fillId="0" borderId="0" applyFont="0" applyFill="0" applyBorder="0" applyAlignment="0" applyProtection="0"/>
    <xf numFmtId="11" fontId="2" fillId="0" borderId="0" applyFont="0" applyFill="0" applyBorder="0" applyAlignment="0" applyProtection="0"/>
    <xf numFmtId="11" fontId="2" fillId="0" borderId="0" applyFont="0" applyFill="0" applyBorder="0" applyAlignment="0" applyProtection="0"/>
    <xf numFmtId="11" fontId="2" fillId="0" borderId="0" applyFont="0" applyFill="0" applyBorder="0" applyAlignment="0" applyProtection="0"/>
    <xf numFmtId="11" fontId="2" fillId="0" borderId="0" applyFont="0" applyFill="0" applyBorder="0" applyAlignment="0" applyProtection="0"/>
    <xf numFmtId="11" fontId="51" fillId="0" borderId="0" applyFont="0" applyFill="0" applyBorder="0" applyAlignment="0" applyProtection="0"/>
    <xf numFmtId="11" fontId="51" fillId="0" borderId="0" applyFont="0" applyFill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10" borderId="0" applyNumberFormat="0" applyBorder="0" applyAlignment="0" applyProtection="0"/>
    <xf numFmtId="0" fontId="18" fillId="6" borderId="0" applyNumberFormat="0" applyBorder="0" applyAlignment="0" applyProtection="0"/>
    <xf numFmtId="0" fontId="65" fillId="33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66" fillId="33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10" borderId="0" applyNumberFormat="0" applyBorder="0" applyAlignment="0" applyProtection="0"/>
    <xf numFmtId="0" fontId="18" fillId="6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64" fillId="33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8" fillId="6" borderId="0" applyNumberFormat="0" applyBorder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38" fillId="0" borderId="15" applyNumberFormat="0" applyFill="0" applyAlignment="0" applyProtection="0"/>
    <xf numFmtId="0" fontId="19" fillId="0" borderId="14" applyNumberFormat="0" applyFill="0" applyAlignment="0" applyProtection="0"/>
    <xf numFmtId="0" fontId="38" fillId="0" borderId="15" applyNumberFormat="0" applyFill="0" applyAlignment="0" applyProtection="0"/>
    <xf numFmtId="0" fontId="38" fillId="0" borderId="15" applyNumberFormat="0" applyFill="0" applyAlignment="0" applyProtection="0"/>
    <xf numFmtId="0" fontId="38" fillId="0" borderId="15" applyNumberFormat="0" applyFill="0" applyAlignment="0" applyProtection="0"/>
    <xf numFmtId="0" fontId="38" fillId="0" borderId="15" applyNumberFormat="0" applyFill="0" applyAlignment="0" applyProtection="0"/>
    <xf numFmtId="0" fontId="38" fillId="0" borderId="15" applyNumberFormat="0" applyFill="0" applyAlignment="0" applyProtection="0"/>
    <xf numFmtId="0" fontId="38" fillId="0" borderId="15" applyNumberFormat="0" applyFill="0" applyAlignment="0" applyProtection="0"/>
    <xf numFmtId="0" fontId="38" fillId="0" borderId="15" applyNumberFormat="0" applyFill="0" applyAlignment="0" applyProtection="0"/>
    <xf numFmtId="0" fontId="38" fillId="0" borderId="15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38" fillId="0" borderId="15" applyNumberFormat="0" applyFill="0" applyAlignment="0" applyProtection="0"/>
    <xf numFmtId="0" fontId="19" fillId="0" borderId="14" applyNumberFormat="0" applyFill="0" applyAlignment="0" applyProtection="0"/>
    <xf numFmtId="0" fontId="38" fillId="0" borderId="15" applyNumberFormat="0" applyFill="0" applyAlignment="0" applyProtection="0"/>
    <xf numFmtId="0" fontId="38" fillId="0" borderId="15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19" fillId="0" borderId="14" applyNumberFormat="0" applyFill="0" applyAlignment="0" applyProtection="0"/>
    <xf numFmtId="0" fontId="20" fillId="0" borderId="16" applyNumberFormat="0" applyFill="0" applyAlignment="0" applyProtection="0"/>
    <xf numFmtId="0" fontId="20" fillId="0" borderId="16" applyNumberFormat="0" applyFill="0" applyAlignment="0" applyProtection="0"/>
    <xf numFmtId="0" fontId="20" fillId="0" borderId="16" applyNumberFormat="0" applyFill="0" applyAlignment="0" applyProtection="0"/>
    <xf numFmtId="0" fontId="20" fillId="0" borderId="16" applyNumberFormat="0" applyFill="0" applyAlignment="0" applyProtection="0"/>
    <xf numFmtId="0" fontId="20" fillId="0" borderId="16" applyNumberFormat="0" applyFill="0" applyAlignment="0" applyProtection="0"/>
    <xf numFmtId="0" fontId="20" fillId="0" borderId="16" applyNumberFormat="0" applyFill="0" applyAlignment="0" applyProtection="0"/>
    <xf numFmtId="0" fontId="20" fillId="0" borderId="16" applyNumberFormat="0" applyFill="0" applyAlignment="0" applyProtection="0"/>
    <xf numFmtId="0" fontId="20" fillId="0" borderId="16" applyNumberFormat="0" applyFill="0" applyAlignment="0" applyProtection="0"/>
    <xf numFmtId="0" fontId="20" fillId="0" borderId="16" applyNumberFormat="0" applyFill="0" applyAlignment="0" applyProtection="0"/>
    <xf numFmtId="0" fontId="20" fillId="0" borderId="16" applyNumberFormat="0" applyFill="0" applyAlignment="0" applyProtection="0"/>
    <xf numFmtId="0" fontId="20" fillId="0" borderId="16" applyNumberFormat="0" applyFill="0" applyAlignment="0" applyProtection="0"/>
    <xf numFmtId="0" fontId="39" fillId="0" borderId="17" applyNumberFormat="0" applyFill="0" applyAlignment="0" applyProtection="0"/>
    <xf numFmtId="0" fontId="20" fillId="0" borderId="16" applyNumberFormat="0" applyFill="0" applyAlignment="0" applyProtection="0"/>
    <xf numFmtId="0" fontId="39" fillId="0" borderId="17" applyNumberFormat="0" applyFill="0" applyAlignment="0" applyProtection="0"/>
    <xf numFmtId="0" fontId="39" fillId="0" borderId="17" applyNumberFormat="0" applyFill="0" applyAlignment="0" applyProtection="0"/>
    <xf numFmtId="0" fontId="39" fillId="0" borderId="17" applyNumberFormat="0" applyFill="0" applyAlignment="0" applyProtection="0"/>
    <xf numFmtId="0" fontId="39" fillId="0" borderId="17" applyNumberFormat="0" applyFill="0" applyAlignment="0" applyProtection="0"/>
    <xf numFmtId="0" fontId="39" fillId="0" borderId="17" applyNumberFormat="0" applyFill="0" applyAlignment="0" applyProtection="0"/>
    <xf numFmtId="0" fontId="39" fillId="0" borderId="17" applyNumberFormat="0" applyFill="0" applyAlignment="0" applyProtection="0"/>
    <xf numFmtId="0" fontId="39" fillId="0" borderId="17" applyNumberFormat="0" applyFill="0" applyAlignment="0" applyProtection="0"/>
    <xf numFmtId="0" fontId="39" fillId="0" borderId="17" applyNumberFormat="0" applyFill="0" applyAlignment="0" applyProtection="0"/>
    <xf numFmtId="0" fontId="20" fillId="0" borderId="16" applyNumberFormat="0" applyFill="0" applyAlignment="0" applyProtection="0"/>
    <xf numFmtId="0" fontId="20" fillId="0" borderId="16" applyNumberFormat="0" applyFill="0" applyAlignment="0" applyProtection="0"/>
    <xf numFmtId="0" fontId="20" fillId="0" borderId="16" applyNumberFormat="0" applyFill="0" applyAlignment="0" applyProtection="0"/>
    <xf numFmtId="0" fontId="20" fillId="0" borderId="16" applyNumberFormat="0" applyFill="0" applyAlignment="0" applyProtection="0"/>
    <xf numFmtId="0" fontId="20" fillId="0" borderId="16" applyNumberFormat="0" applyFill="0" applyAlignment="0" applyProtection="0"/>
    <xf numFmtId="0" fontId="20" fillId="0" borderId="16" applyNumberFormat="0" applyFill="0" applyAlignment="0" applyProtection="0"/>
    <xf numFmtId="0" fontId="20" fillId="0" borderId="16" applyNumberFormat="0" applyFill="0" applyAlignment="0" applyProtection="0"/>
    <xf numFmtId="0" fontId="20" fillId="0" borderId="16" applyNumberFormat="0" applyFill="0" applyAlignment="0" applyProtection="0"/>
    <xf numFmtId="0" fontId="20" fillId="0" borderId="16" applyNumberFormat="0" applyFill="0" applyAlignment="0" applyProtection="0"/>
    <xf numFmtId="0" fontId="20" fillId="0" borderId="16" applyNumberFormat="0" applyFill="0" applyAlignment="0" applyProtection="0"/>
    <xf numFmtId="0" fontId="39" fillId="0" borderId="17" applyNumberFormat="0" applyFill="0" applyAlignment="0" applyProtection="0"/>
    <xf numFmtId="0" fontId="20" fillId="0" borderId="16" applyNumberFormat="0" applyFill="0" applyAlignment="0" applyProtection="0"/>
    <xf numFmtId="0" fontId="39" fillId="0" borderId="17" applyNumberFormat="0" applyFill="0" applyAlignment="0" applyProtection="0"/>
    <xf numFmtId="0" fontId="39" fillId="0" borderId="17" applyNumberFormat="0" applyFill="0" applyAlignment="0" applyProtection="0"/>
    <xf numFmtId="0" fontId="20" fillId="0" borderId="16" applyNumberFormat="0" applyFill="0" applyAlignment="0" applyProtection="0"/>
    <xf numFmtId="0" fontId="20" fillId="0" borderId="16" applyNumberFormat="0" applyFill="0" applyAlignment="0" applyProtection="0"/>
    <xf numFmtId="0" fontId="20" fillId="0" borderId="16" applyNumberFormat="0" applyFill="0" applyAlignment="0" applyProtection="0"/>
    <xf numFmtId="0" fontId="20" fillId="0" borderId="16" applyNumberFormat="0" applyFill="0" applyAlignment="0" applyProtection="0"/>
    <xf numFmtId="0" fontId="20" fillId="0" borderId="16" applyNumberFormat="0" applyFill="0" applyAlignment="0" applyProtection="0"/>
    <xf numFmtId="0" fontId="20" fillId="0" borderId="16" applyNumberFormat="0" applyFill="0" applyAlignment="0" applyProtection="0"/>
    <xf numFmtId="0" fontId="20" fillId="0" borderId="16" applyNumberFormat="0" applyFill="0" applyAlignment="0" applyProtection="0"/>
    <xf numFmtId="0" fontId="20" fillId="0" borderId="16" applyNumberFormat="0" applyFill="0" applyAlignment="0" applyProtection="0"/>
    <xf numFmtId="0" fontId="20" fillId="0" borderId="16" applyNumberFormat="0" applyFill="0" applyAlignment="0" applyProtection="0"/>
    <xf numFmtId="0" fontId="20" fillId="0" borderId="16" applyNumberFormat="0" applyFill="0" applyAlignment="0" applyProtection="0"/>
    <xf numFmtId="0" fontId="20" fillId="0" borderId="16" applyNumberFormat="0" applyFill="0" applyAlignment="0" applyProtection="0"/>
    <xf numFmtId="0" fontId="20" fillId="0" borderId="16" applyNumberFormat="0" applyFill="0" applyAlignment="0" applyProtection="0"/>
    <xf numFmtId="0" fontId="20" fillId="0" borderId="16" applyNumberFormat="0" applyFill="0" applyAlignment="0" applyProtection="0"/>
    <xf numFmtId="0" fontId="20" fillId="0" borderId="16" applyNumberFormat="0" applyFill="0" applyAlignment="0" applyProtection="0"/>
    <xf numFmtId="0" fontId="20" fillId="0" borderId="16" applyNumberFormat="0" applyFill="0" applyAlignment="0" applyProtection="0"/>
    <xf numFmtId="0" fontId="20" fillId="0" borderId="16" applyNumberFormat="0" applyFill="0" applyAlignment="0" applyProtection="0"/>
    <xf numFmtId="0" fontId="20" fillId="0" borderId="16" applyNumberFormat="0" applyFill="0" applyAlignment="0" applyProtection="0"/>
    <xf numFmtId="0" fontId="20" fillId="0" borderId="16" applyNumberFormat="0" applyFill="0" applyAlignment="0" applyProtection="0"/>
    <xf numFmtId="0" fontId="20" fillId="0" borderId="16" applyNumberFormat="0" applyFill="0" applyAlignment="0" applyProtection="0"/>
    <xf numFmtId="0" fontId="20" fillId="0" borderId="16" applyNumberFormat="0" applyFill="0" applyAlignment="0" applyProtection="0"/>
    <xf numFmtId="0" fontId="20" fillId="0" borderId="16" applyNumberFormat="0" applyFill="0" applyAlignment="0" applyProtection="0"/>
    <xf numFmtId="0" fontId="20" fillId="0" borderId="16" applyNumberFormat="0" applyFill="0" applyAlignment="0" applyProtection="0"/>
    <xf numFmtId="0" fontId="21" fillId="0" borderId="18" applyNumberFormat="0" applyFill="0" applyAlignment="0" applyProtection="0"/>
    <xf numFmtId="0" fontId="21" fillId="0" borderId="18" applyNumberFormat="0" applyFill="0" applyAlignment="0" applyProtection="0"/>
    <xf numFmtId="0" fontId="21" fillId="0" borderId="18" applyNumberFormat="0" applyFill="0" applyAlignment="0" applyProtection="0"/>
    <xf numFmtId="0" fontId="21" fillId="0" borderId="18" applyNumberFormat="0" applyFill="0" applyAlignment="0" applyProtection="0"/>
    <xf numFmtId="0" fontId="21" fillId="0" borderId="18" applyNumberFormat="0" applyFill="0" applyAlignment="0" applyProtection="0"/>
    <xf numFmtId="0" fontId="21" fillId="0" borderId="18" applyNumberFormat="0" applyFill="0" applyAlignment="0" applyProtection="0"/>
    <xf numFmtId="0" fontId="21" fillId="0" borderId="18" applyNumberFormat="0" applyFill="0" applyAlignment="0" applyProtection="0"/>
    <xf numFmtId="0" fontId="21" fillId="0" borderId="18" applyNumberFormat="0" applyFill="0" applyAlignment="0" applyProtection="0"/>
    <xf numFmtId="0" fontId="21" fillId="0" borderId="18" applyNumberFormat="0" applyFill="0" applyAlignment="0" applyProtection="0"/>
    <xf numFmtId="0" fontId="21" fillId="0" borderId="18" applyNumberFormat="0" applyFill="0" applyAlignment="0" applyProtection="0"/>
    <xf numFmtId="0" fontId="21" fillId="0" borderId="18" applyNumberFormat="0" applyFill="0" applyAlignment="0" applyProtection="0"/>
    <xf numFmtId="0" fontId="40" fillId="0" borderId="19" applyNumberFormat="0" applyFill="0" applyAlignment="0" applyProtection="0"/>
    <xf numFmtId="0" fontId="21" fillId="0" borderId="18" applyNumberFormat="0" applyFill="0" applyAlignment="0" applyProtection="0"/>
    <xf numFmtId="0" fontId="40" fillId="0" borderId="19" applyNumberFormat="0" applyFill="0" applyAlignment="0" applyProtection="0"/>
    <xf numFmtId="0" fontId="40" fillId="0" borderId="19" applyNumberFormat="0" applyFill="0" applyAlignment="0" applyProtection="0"/>
    <xf numFmtId="0" fontId="40" fillId="0" borderId="19" applyNumberFormat="0" applyFill="0" applyAlignment="0" applyProtection="0"/>
    <xf numFmtId="0" fontId="40" fillId="0" borderId="19" applyNumberFormat="0" applyFill="0" applyAlignment="0" applyProtection="0"/>
    <xf numFmtId="0" fontId="40" fillId="0" borderId="19" applyNumberFormat="0" applyFill="0" applyAlignment="0" applyProtection="0"/>
    <xf numFmtId="0" fontId="40" fillId="0" borderId="19" applyNumberFormat="0" applyFill="0" applyAlignment="0" applyProtection="0"/>
    <xf numFmtId="0" fontId="40" fillId="0" borderId="19" applyNumberFormat="0" applyFill="0" applyAlignment="0" applyProtection="0"/>
    <xf numFmtId="0" fontId="40" fillId="0" borderId="19" applyNumberFormat="0" applyFill="0" applyAlignment="0" applyProtection="0"/>
    <xf numFmtId="0" fontId="21" fillId="0" borderId="18" applyNumberFormat="0" applyFill="0" applyAlignment="0" applyProtection="0"/>
    <xf numFmtId="0" fontId="21" fillId="0" borderId="18" applyNumberFormat="0" applyFill="0" applyAlignment="0" applyProtection="0"/>
    <xf numFmtId="0" fontId="21" fillId="0" borderId="18" applyNumberFormat="0" applyFill="0" applyAlignment="0" applyProtection="0"/>
    <xf numFmtId="0" fontId="21" fillId="0" borderId="18" applyNumberFormat="0" applyFill="0" applyAlignment="0" applyProtection="0"/>
    <xf numFmtId="0" fontId="21" fillId="0" borderId="18" applyNumberFormat="0" applyFill="0" applyAlignment="0" applyProtection="0"/>
    <xf numFmtId="0" fontId="21" fillId="0" borderId="18" applyNumberFormat="0" applyFill="0" applyAlignment="0" applyProtection="0"/>
    <xf numFmtId="0" fontId="21" fillId="0" borderId="18" applyNumberFormat="0" applyFill="0" applyAlignment="0" applyProtection="0"/>
    <xf numFmtId="0" fontId="21" fillId="0" borderId="18" applyNumberFormat="0" applyFill="0" applyAlignment="0" applyProtection="0"/>
    <xf numFmtId="0" fontId="21" fillId="0" borderId="18" applyNumberFormat="0" applyFill="0" applyAlignment="0" applyProtection="0"/>
    <xf numFmtId="0" fontId="21" fillId="0" borderId="18" applyNumberFormat="0" applyFill="0" applyAlignment="0" applyProtection="0"/>
    <xf numFmtId="0" fontId="40" fillId="0" borderId="19" applyNumberFormat="0" applyFill="0" applyAlignment="0" applyProtection="0"/>
    <xf numFmtId="0" fontId="21" fillId="0" borderId="18" applyNumberFormat="0" applyFill="0" applyAlignment="0" applyProtection="0"/>
    <xf numFmtId="0" fontId="40" fillId="0" borderId="19" applyNumberFormat="0" applyFill="0" applyAlignment="0" applyProtection="0"/>
    <xf numFmtId="0" fontId="40" fillId="0" borderId="19" applyNumberFormat="0" applyFill="0" applyAlignment="0" applyProtection="0"/>
    <xf numFmtId="0" fontId="21" fillId="0" borderId="18" applyNumberFormat="0" applyFill="0" applyAlignment="0" applyProtection="0"/>
    <xf numFmtId="0" fontId="21" fillId="0" borderId="18" applyNumberFormat="0" applyFill="0" applyAlignment="0" applyProtection="0"/>
    <xf numFmtId="0" fontId="21" fillId="0" borderId="18" applyNumberFormat="0" applyFill="0" applyAlignment="0" applyProtection="0"/>
    <xf numFmtId="0" fontId="21" fillId="0" borderId="18" applyNumberFormat="0" applyFill="0" applyAlignment="0" applyProtection="0"/>
    <xf numFmtId="0" fontId="21" fillId="0" borderId="18" applyNumberFormat="0" applyFill="0" applyAlignment="0" applyProtection="0"/>
    <xf numFmtId="0" fontId="21" fillId="0" borderId="18" applyNumberFormat="0" applyFill="0" applyAlignment="0" applyProtection="0"/>
    <xf numFmtId="0" fontId="21" fillId="0" borderId="18" applyNumberFormat="0" applyFill="0" applyAlignment="0" applyProtection="0"/>
    <xf numFmtId="0" fontId="21" fillId="0" borderId="18" applyNumberFormat="0" applyFill="0" applyAlignment="0" applyProtection="0"/>
    <xf numFmtId="0" fontId="21" fillId="0" borderId="18" applyNumberFormat="0" applyFill="0" applyAlignment="0" applyProtection="0"/>
    <xf numFmtId="0" fontId="21" fillId="0" borderId="18" applyNumberFormat="0" applyFill="0" applyAlignment="0" applyProtection="0"/>
    <xf numFmtId="0" fontId="21" fillId="0" borderId="18" applyNumberFormat="0" applyFill="0" applyAlignment="0" applyProtection="0"/>
    <xf numFmtId="0" fontId="21" fillId="0" borderId="18" applyNumberFormat="0" applyFill="0" applyAlignment="0" applyProtection="0"/>
    <xf numFmtId="0" fontId="21" fillId="0" borderId="18" applyNumberFormat="0" applyFill="0" applyAlignment="0" applyProtection="0"/>
    <xf numFmtId="0" fontId="21" fillId="0" borderId="18" applyNumberFormat="0" applyFill="0" applyAlignment="0" applyProtection="0"/>
    <xf numFmtId="0" fontId="21" fillId="0" borderId="18" applyNumberFormat="0" applyFill="0" applyAlignment="0" applyProtection="0"/>
    <xf numFmtId="0" fontId="21" fillId="0" borderId="18" applyNumberFormat="0" applyFill="0" applyAlignment="0" applyProtection="0"/>
    <xf numFmtId="0" fontId="21" fillId="0" borderId="18" applyNumberFormat="0" applyFill="0" applyAlignment="0" applyProtection="0"/>
    <xf numFmtId="0" fontId="21" fillId="0" borderId="18" applyNumberFormat="0" applyFill="0" applyAlignment="0" applyProtection="0"/>
    <xf numFmtId="0" fontId="21" fillId="0" borderId="18" applyNumberFormat="0" applyFill="0" applyAlignment="0" applyProtection="0"/>
    <xf numFmtId="0" fontId="21" fillId="0" borderId="18" applyNumberFormat="0" applyFill="0" applyAlignment="0" applyProtection="0"/>
    <xf numFmtId="0" fontId="21" fillId="0" borderId="18" applyNumberFormat="0" applyFill="0" applyAlignment="0" applyProtection="0"/>
    <xf numFmtId="0" fontId="21" fillId="0" borderId="18" applyNumberFormat="0" applyFill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67" fillId="0" borderId="0" applyNumberFormat="0" applyFill="0" applyBorder="0" applyAlignment="0" applyProtection="0"/>
    <xf numFmtId="0" fontId="22" fillId="9" borderId="6" applyNumberFormat="0" applyAlignment="0" applyProtection="0"/>
    <xf numFmtId="0" fontId="22" fillId="9" borderId="6" applyNumberFormat="0" applyAlignment="0" applyProtection="0"/>
    <xf numFmtId="0" fontId="22" fillId="9" borderId="6" applyNumberFormat="0" applyAlignment="0" applyProtection="0"/>
    <xf numFmtId="0" fontId="22" fillId="9" borderId="6" applyNumberFormat="0" applyAlignment="0" applyProtection="0"/>
    <xf numFmtId="0" fontId="22" fillId="9" borderId="6" applyNumberFormat="0" applyAlignment="0" applyProtection="0"/>
    <xf numFmtId="0" fontId="22" fillId="9" borderId="6" applyNumberFormat="0" applyAlignment="0" applyProtection="0"/>
    <xf numFmtId="0" fontId="22" fillId="9" borderId="6" applyNumberFormat="0" applyAlignment="0" applyProtection="0"/>
    <xf numFmtId="0" fontId="22" fillId="9" borderId="6" applyNumberFormat="0" applyAlignment="0" applyProtection="0"/>
    <xf numFmtId="0" fontId="22" fillId="9" borderId="6" applyNumberFormat="0" applyAlignment="0" applyProtection="0"/>
    <xf numFmtId="0" fontId="22" fillId="9" borderId="6" applyNumberFormat="0" applyAlignment="0" applyProtection="0"/>
    <xf numFmtId="0" fontId="22" fillId="9" borderId="6" applyNumberFormat="0" applyAlignment="0" applyProtection="0"/>
    <xf numFmtId="0" fontId="22" fillId="12" borderId="6" applyNumberFormat="0" applyAlignment="0" applyProtection="0"/>
    <xf numFmtId="0" fontId="22" fillId="9" borderId="6" applyNumberFormat="0" applyAlignment="0" applyProtection="0"/>
    <xf numFmtId="0" fontId="68" fillId="12" borderId="22" applyNumberFormat="0" applyAlignment="0" applyProtection="0"/>
    <xf numFmtId="0" fontId="22" fillId="12" borderId="6" applyNumberFormat="0" applyAlignment="0" applyProtection="0"/>
    <xf numFmtId="0" fontId="22" fillId="12" borderId="6" applyNumberFormat="0" applyAlignment="0" applyProtection="0"/>
    <xf numFmtId="0" fontId="22" fillId="9" borderId="6" applyNumberFormat="0" applyAlignment="0" applyProtection="0"/>
    <xf numFmtId="0" fontId="22" fillId="12" borderId="6" applyNumberFormat="0" applyAlignment="0" applyProtection="0"/>
    <xf numFmtId="0" fontId="22" fillId="12" borderId="6" applyNumberFormat="0" applyAlignment="0" applyProtection="0"/>
    <xf numFmtId="0" fontId="22" fillId="9" borderId="6" applyNumberFormat="0" applyAlignment="0" applyProtection="0"/>
    <xf numFmtId="0" fontId="68" fillId="34" borderId="22" applyNumberFormat="0" applyAlignment="0" applyProtection="0"/>
    <xf numFmtId="0" fontId="22" fillId="12" borderId="6" applyNumberFormat="0" applyAlignment="0" applyProtection="0"/>
    <xf numFmtId="0" fontId="22" fillId="12" borderId="6" applyNumberFormat="0" applyAlignment="0" applyProtection="0"/>
    <xf numFmtId="0" fontId="22" fillId="12" borderId="6" applyNumberFormat="0" applyAlignment="0" applyProtection="0"/>
    <xf numFmtId="0" fontId="22" fillId="12" borderId="6" applyNumberFormat="0" applyAlignment="0" applyProtection="0"/>
    <xf numFmtId="0" fontId="22" fillId="12" borderId="6" applyNumberFormat="0" applyAlignment="0" applyProtection="0"/>
    <xf numFmtId="0" fontId="22" fillId="12" borderId="6" applyNumberFormat="0" applyAlignment="0" applyProtection="0"/>
    <xf numFmtId="0" fontId="22" fillId="9" borderId="6" applyNumberFormat="0" applyAlignment="0" applyProtection="0"/>
    <xf numFmtId="0" fontId="22" fillId="9" borderId="6" applyNumberFormat="0" applyAlignment="0" applyProtection="0"/>
    <xf numFmtId="0" fontId="22" fillId="9" borderId="6" applyNumberFormat="0" applyAlignment="0" applyProtection="0"/>
    <xf numFmtId="0" fontId="22" fillId="9" borderId="6" applyNumberFormat="0" applyAlignment="0" applyProtection="0"/>
    <xf numFmtId="0" fontId="22" fillId="9" borderId="6" applyNumberFormat="0" applyAlignment="0" applyProtection="0"/>
    <xf numFmtId="0" fontId="22" fillId="9" borderId="6" applyNumberFormat="0" applyAlignment="0" applyProtection="0"/>
    <xf numFmtId="0" fontId="22" fillId="9" borderId="6" applyNumberFormat="0" applyAlignment="0" applyProtection="0"/>
    <xf numFmtId="0" fontId="22" fillId="9" borderId="6" applyNumberFormat="0" applyAlignment="0" applyProtection="0"/>
    <xf numFmtId="0" fontId="22" fillId="9" borderId="6" applyNumberFormat="0" applyAlignment="0" applyProtection="0"/>
    <xf numFmtId="0" fontId="22" fillId="9" borderId="6" applyNumberFormat="0" applyAlignment="0" applyProtection="0"/>
    <xf numFmtId="0" fontId="22" fillId="9" borderId="6" applyNumberFormat="0" applyAlignment="0" applyProtection="0"/>
    <xf numFmtId="0" fontId="22" fillId="12" borderId="6" applyNumberFormat="0" applyAlignment="0" applyProtection="0"/>
    <xf numFmtId="0" fontId="22" fillId="9" borderId="6" applyNumberFormat="0" applyAlignment="0" applyProtection="0"/>
    <xf numFmtId="0" fontId="22" fillId="9" borderId="6" applyNumberFormat="0" applyAlignment="0" applyProtection="0"/>
    <xf numFmtId="0" fontId="22" fillId="12" borderId="6" applyNumberFormat="0" applyAlignment="0" applyProtection="0"/>
    <xf numFmtId="0" fontId="22" fillId="12" borderId="6" applyNumberFormat="0" applyAlignment="0" applyProtection="0"/>
    <xf numFmtId="0" fontId="22" fillId="9" borderId="6" applyNumberFormat="0" applyAlignment="0" applyProtection="0"/>
    <xf numFmtId="0" fontId="22" fillId="9" borderId="6" applyNumberFormat="0" applyAlignment="0" applyProtection="0"/>
    <xf numFmtId="0" fontId="22" fillId="9" borderId="6" applyNumberFormat="0" applyAlignment="0" applyProtection="0"/>
    <xf numFmtId="0" fontId="22" fillId="9" borderId="6" applyNumberFormat="0" applyAlignment="0" applyProtection="0"/>
    <xf numFmtId="0" fontId="22" fillId="9" borderId="6" applyNumberFormat="0" applyAlignment="0" applyProtection="0"/>
    <xf numFmtId="0" fontId="22" fillId="9" borderId="6" applyNumberFormat="0" applyAlignment="0" applyProtection="0"/>
    <xf numFmtId="0" fontId="22" fillId="9" borderId="6" applyNumberFormat="0" applyAlignment="0" applyProtection="0"/>
    <xf numFmtId="0" fontId="22" fillId="9" borderId="6" applyNumberFormat="0" applyAlignment="0" applyProtection="0"/>
    <xf numFmtId="0" fontId="22" fillId="9" borderId="6" applyNumberFormat="0" applyAlignment="0" applyProtection="0"/>
    <xf numFmtId="0" fontId="22" fillId="9" borderId="6" applyNumberFormat="0" applyAlignment="0" applyProtection="0"/>
    <xf numFmtId="0" fontId="22" fillId="9" borderId="6" applyNumberFormat="0" applyAlignment="0" applyProtection="0"/>
    <xf numFmtId="0" fontId="22" fillId="9" borderId="6" applyNumberFormat="0" applyAlignment="0" applyProtection="0"/>
    <xf numFmtId="0" fontId="22" fillId="9" borderId="6" applyNumberFormat="0" applyAlignment="0" applyProtection="0"/>
    <xf numFmtId="0" fontId="22" fillId="9" borderId="6" applyNumberFormat="0" applyAlignment="0" applyProtection="0"/>
    <xf numFmtId="0" fontId="22" fillId="9" borderId="6" applyNumberFormat="0" applyAlignment="0" applyProtection="0"/>
    <xf numFmtId="0" fontId="22" fillId="9" borderId="6" applyNumberFormat="0" applyAlignment="0" applyProtection="0"/>
    <xf numFmtId="0" fontId="22" fillId="9" borderId="6" applyNumberFormat="0" applyAlignment="0" applyProtection="0"/>
    <xf numFmtId="0" fontId="22" fillId="9" borderId="6" applyNumberFormat="0" applyAlignment="0" applyProtection="0"/>
    <xf numFmtId="0" fontId="22" fillId="9" borderId="6" applyNumberFormat="0" applyAlignment="0" applyProtection="0"/>
    <xf numFmtId="0" fontId="22" fillId="9" borderId="6" applyNumberFormat="0" applyAlignment="0" applyProtection="0"/>
    <xf numFmtId="0" fontId="22" fillId="9" borderId="6" applyNumberFormat="0" applyAlignment="0" applyProtection="0"/>
    <xf numFmtId="0" fontId="22" fillId="9" borderId="6" applyNumberFormat="0" applyAlignment="0" applyProtection="0"/>
    <xf numFmtId="0" fontId="22" fillId="9" borderId="6" applyNumberFormat="0" applyAlignment="0" applyProtection="0"/>
    <xf numFmtId="4" fontId="34" fillId="0" borderId="0" applyBorder="0">
      <alignment horizontal="right" vertical="center"/>
    </xf>
    <xf numFmtId="0" fontId="34" fillId="0" borderId="1">
      <alignment horizontal="right" vertical="center"/>
    </xf>
    <xf numFmtId="1" fontId="54" fillId="25" borderId="0" applyBorder="0">
      <alignment horizontal="right" vertical="center"/>
    </xf>
    <xf numFmtId="0" fontId="50" fillId="0" borderId="0"/>
    <xf numFmtId="0" fontId="23" fillId="0" borderId="20" applyNumberFormat="0" applyFill="0" applyAlignment="0" applyProtection="0"/>
    <xf numFmtId="0" fontId="23" fillId="0" borderId="20" applyNumberFormat="0" applyFill="0" applyAlignment="0" applyProtection="0"/>
    <xf numFmtId="0" fontId="23" fillId="0" borderId="20" applyNumberFormat="0" applyFill="0" applyAlignment="0" applyProtection="0"/>
    <xf numFmtId="0" fontId="23" fillId="0" borderId="20" applyNumberFormat="0" applyFill="0" applyAlignment="0" applyProtection="0"/>
    <xf numFmtId="0" fontId="23" fillId="0" borderId="20" applyNumberFormat="0" applyFill="0" applyAlignment="0" applyProtection="0"/>
    <xf numFmtId="0" fontId="23" fillId="0" borderId="20" applyNumberFormat="0" applyFill="0" applyAlignment="0" applyProtection="0"/>
    <xf numFmtId="0" fontId="23" fillId="0" borderId="20" applyNumberFormat="0" applyFill="0" applyAlignment="0" applyProtection="0"/>
    <xf numFmtId="0" fontId="23" fillId="0" borderId="20" applyNumberFormat="0" applyFill="0" applyAlignment="0" applyProtection="0"/>
    <xf numFmtId="0" fontId="23" fillId="0" borderId="20" applyNumberFormat="0" applyFill="0" applyAlignment="0" applyProtection="0"/>
    <xf numFmtId="0" fontId="23" fillId="0" borderId="20" applyNumberFormat="0" applyFill="0" applyAlignment="0" applyProtection="0"/>
    <xf numFmtId="0" fontId="23" fillId="0" borderId="20" applyNumberFormat="0" applyFill="0" applyAlignment="0" applyProtection="0"/>
    <xf numFmtId="0" fontId="27" fillId="0" borderId="21" applyNumberFormat="0" applyFill="0" applyAlignment="0" applyProtection="0"/>
    <xf numFmtId="0" fontId="23" fillId="0" borderId="20" applyNumberFormat="0" applyFill="0" applyAlignment="0" applyProtection="0"/>
    <xf numFmtId="0" fontId="27" fillId="0" borderId="21" applyNumberFormat="0" applyFill="0" applyAlignment="0" applyProtection="0"/>
    <xf numFmtId="0" fontId="27" fillId="0" borderId="21" applyNumberFormat="0" applyFill="0" applyAlignment="0" applyProtection="0"/>
    <xf numFmtId="0" fontId="27" fillId="0" borderId="21" applyNumberFormat="0" applyFill="0" applyAlignment="0" applyProtection="0"/>
    <xf numFmtId="0" fontId="27" fillId="0" borderId="21" applyNumberFormat="0" applyFill="0" applyAlignment="0" applyProtection="0"/>
    <xf numFmtId="0" fontId="27" fillId="0" borderId="21" applyNumberFormat="0" applyFill="0" applyAlignment="0" applyProtection="0"/>
    <xf numFmtId="0" fontId="27" fillId="0" borderId="21" applyNumberFormat="0" applyFill="0" applyAlignment="0" applyProtection="0"/>
    <xf numFmtId="0" fontId="27" fillId="0" borderId="21" applyNumberFormat="0" applyFill="0" applyAlignment="0" applyProtection="0"/>
    <xf numFmtId="0" fontId="27" fillId="0" borderId="21" applyNumberFormat="0" applyFill="0" applyAlignment="0" applyProtection="0"/>
    <xf numFmtId="0" fontId="23" fillId="0" borderId="20" applyNumberFormat="0" applyFill="0" applyAlignment="0" applyProtection="0"/>
    <xf numFmtId="0" fontId="23" fillId="0" borderId="20" applyNumberFormat="0" applyFill="0" applyAlignment="0" applyProtection="0"/>
    <xf numFmtId="0" fontId="23" fillId="0" borderId="20" applyNumberFormat="0" applyFill="0" applyAlignment="0" applyProtection="0"/>
    <xf numFmtId="0" fontId="23" fillId="0" borderId="20" applyNumberFormat="0" applyFill="0" applyAlignment="0" applyProtection="0"/>
    <xf numFmtId="0" fontId="23" fillId="0" borderId="20" applyNumberFormat="0" applyFill="0" applyAlignment="0" applyProtection="0"/>
    <xf numFmtId="0" fontId="23" fillId="0" borderId="20" applyNumberFormat="0" applyFill="0" applyAlignment="0" applyProtection="0"/>
    <xf numFmtId="0" fontId="23" fillId="0" borderId="20" applyNumberFormat="0" applyFill="0" applyAlignment="0" applyProtection="0"/>
    <xf numFmtId="0" fontId="23" fillId="0" borderId="20" applyNumberFormat="0" applyFill="0" applyAlignment="0" applyProtection="0"/>
    <xf numFmtId="0" fontId="23" fillId="0" borderId="20" applyNumberFormat="0" applyFill="0" applyAlignment="0" applyProtection="0"/>
    <xf numFmtId="0" fontId="23" fillId="0" borderId="20" applyNumberFormat="0" applyFill="0" applyAlignment="0" applyProtection="0"/>
    <xf numFmtId="0" fontId="27" fillId="0" borderId="21" applyNumberFormat="0" applyFill="0" applyAlignment="0" applyProtection="0"/>
    <xf numFmtId="0" fontId="23" fillId="0" borderId="20" applyNumberFormat="0" applyFill="0" applyAlignment="0" applyProtection="0"/>
    <xf numFmtId="0" fontId="27" fillId="0" borderId="21" applyNumberFormat="0" applyFill="0" applyAlignment="0" applyProtection="0"/>
    <xf numFmtId="0" fontId="27" fillId="0" borderId="21" applyNumberFormat="0" applyFill="0" applyAlignment="0" applyProtection="0"/>
    <xf numFmtId="0" fontId="23" fillId="0" borderId="20" applyNumberFormat="0" applyFill="0" applyAlignment="0" applyProtection="0"/>
    <xf numFmtId="0" fontId="23" fillId="0" borderId="20" applyNumberFormat="0" applyFill="0" applyAlignment="0" applyProtection="0"/>
    <xf numFmtId="0" fontId="23" fillId="0" borderId="20" applyNumberFormat="0" applyFill="0" applyAlignment="0" applyProtection="0"/>
    <xf numFmtId="0" fontId="23" fillId="0" borderId="20" applyNumberFormat="0" applyFill="0" applyAlignment="0" applyProtection="0"/>
    <xf numFmtId="0" fontId="23" fillId="0" borderId="20" applyNumberFormat="0" applyFill="0" applyAlignment="0" applyProtection="0"/>
    <xf numFmtId="0" fontId="23" fillId="0" borderId="20" applyNumberFormat="0" applyFill="0" applyAlignment="0" applyProtection="0"/>
    <xf numFmtId="0" fontId="23" fillId="0" borderId="20" applyNumberFormat="0" applyFill="0" applyAlignment="0" applyProtection="0"/>
    <xf numFmtId="0" fontId="23" fillId="0" borderId="20" applyNumberFormat="0" applyFill="0" applyAlignment="0" applyProtection="0"/>
    <xf numFmtId="0" fontId="23" fillId="0" borderId="20" applyNumberFormat="0" applyFill="0" applyAlignment="0" applyProtection="0"/>
    <xf numFmtId="0" fontId="23" fillId="0" borderId="20" applyNumberFormat="0" applyFill="0" applyAlignment="0" applyProtection="0"/>
    <xf numFmtId="0" fontId="23" fillId="0" borderId="20" applyNumberFormat="0" applyFill="0" applyAlignment="0" applyProtection="0"/>
    <xf numFmtId="0" fontId="23" fillId="0" borderId="20" applyNumberFormat="0" applyFill="0" applyAlignment="0" applyProtection="0"/>
    <xf numFmtId="0" fontId="23" fillId="0" borderId="20" applyNumberFormat="0" applyFill="0" applyAlignment="0" applyProtection="0"/>
    <xf numFmtId="0" fontId="23" fillId="0" borderId="20" applyNumberFormat="0" applyFill="0" applyAlignment="0" applyProtection="0"/>
    <xf numFmtId="0" fontId="23" fillId="0" borderId="20" applyNumberFormat="0" applyFill="0" applyAlignment="0" applyProtection="0"/>
    <xf numFmtId="0" fontId="23" fillId="0" borderId="20" applyNumberFormat="0" applyFill="0" applyAlignment="0" applyProtection="0"/>
    <xf numFmtId="0" fontId="23" fillId="0" borderId="20" applyNumberFormat="0" applyFill="0" applyAlignment="0" applyProtection="0"/>
    <xf numFmtId="0" fontId="23" fillId="0" borderId="20" applyNumberFormat="0" applyFill="0" applyAlignment="0" applyProtection="0"/>
    <xf numFmtId="0" fontId="23" fillId="0" borderId="20" applyNumberFormat="0" applyFill="0" applyAlignment="0" applyProtection="0"/>
    <xf numFmtId="0" fontId="23" fillId="0" borderId="20" applyNumberFormat="0" applyFill="0" applyAlignment="0" applyProtection="0"/>
    <xf numFmtId="0" fontId="23" fillId="0" borderId="20" applyNumberFormat="0" applyFill="0" applyAlignment="0" applyProtection="0"/>
    <xf numFmtId="0" fontId="23" fillId="0" borderId="20" applyNumberFormat="0" applyFill="0" applyAlignment="0" applyProtection="0"/>
    <xf numFmtId="195" fontId="2" fillId="0" borderId="0" applyFont="0" applyFill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41" fillId="12" borderId="0" applyNumberFormat="0" applyBorder="0" applyAlignment="0" applyProtection="0"/>
    <xf numFmtId="0" fontId="24" fillId="12" borderId="0" applyNumberFormat="0" applyBorder="0" applyAlignment="0" applyProtection="0"/>
    <xf numFmtId="0" fontId="41" fillId="12" borderId="0" applyNumberFormat="0" applyBorder="0" applyAlignment="0" applyProtection="0"/>
    <xf numFmtId="0" fontId="41" fillId="12" borderId="0" applyNumberFormat="0" applyBorder="0" applyAlignment="0" applyProtection="0"/>
    <xf numFmtId="0" fontId="41" fillId="12" borderId="0" applyNumberFormat="0" applyBorder="0" applyAlignment="0" applyProtection="0"/>
    <xf numFmtId="0" fontId="41" fillId="12" borderId="0" applyNumberFormat="0" applyBorder="0" applyAlignment="0" applyProtection="0"/>
    <xf numFmtId="0" fontId="41" fillId="12" borderId="0" applyNumberFormat="0" applyBorder="0" applyAlignment="0" applyProtection="0"/>
    <xf numFmtId="0" fontId="41" fillId="12" borderId="0" applyNumberFormat="0" applyBorder="0" applyAlignment="0" applyProtection="0"/>
    <xf numFmtId="0" fontId="41" fillId="12" borderId="0" applyNumberFormat="0" applyBorder="0" applyAlignment="0" applyProtection="0"/>
    <xf numFmtId="0" fontId="41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41" fillId="12" borderId="0" applyNumberFormat="0" applyBorder="0" applyAlignment="0" applyProtection="0"/>
    <xf numFmtId="0" fontId="24" fillId="12" borderId="0" applyNumberFormat="0" applyBorder="0" applyAlignment="0" applyProtection="0"/>
    <xf numFmtId="0" fontId="41" fillId="12" borderId="0" applyNumberFormat="0" applyBorder="0" applyAlignment="0" applyProtection="0"/>
    <xf numFmtId="0" fontId="47" fillId="12" borderId="0" applyNumberFormat="0" applyBorder="0" applyAlignment="0" applyProtection="0"/>
    <xf numFmtId="0" fontId="70" fillId="35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41" fillId="12" borderId="0" applyNumberFormat="0" applyBorder="0" applyAlignment="0" applyProtection="0"/>
    <xf numFmtId="0" fontId="47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69" fillId="35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" fillId="0" borderId="0"/>
    <xf numFmtId="0" fontId="2" fillId="0" borderId="0"/>
    <xf numFmtId="0" fontId="62" fillId="0" borderId="0"/>
    <xf numFmtId="0" fontId="1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1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12" fillId="0" borderId="0"/>
    <xf numFmtId="0" fontId="62" fillId="0" borderId="0"/>
    <xf numFmtId="0" fontId="62" fillId="0" borderId="0"/>
    <xf numFmtId="0" fontId="62" fillId="0" borderId="0"/>
    <xf numFmtId="164" fontId="42" fillId="0" borderId="0">
      <alignment vertical="center"/>
    </xf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1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1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1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12" fillId="0" borderId="0"/>
    <xf numFmtId="0" fontId="62" fillId="0" borderId="0"/>
    <xf numFmtId="0" fontId="62" fillId="0" borderId="0"/>
    <xf numFmtId="0" fontId="62" fillId="0" borderId="0"/>
    <xf numFmtId="164" fontId="42" fillId="0" borderId="0">
      <alignment vertical="center"/>
    </xf>
    <xf numFmtId="164" fontId="42" fillId="0" borderId="0">
      <alignment vertical="center"/>
    </xf>
    <xf numFmtId="164" fontId="42" fillId="0" borderId="0">
      <alignment vertical="center"/>
    </xf>
    <xf numFmtId="164" fontId="42" fillId="0" borderId="0">
      <alignment vertical="center"/>
    </xf>
    <xf numFmtId="0" fontId="1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1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1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1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1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1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1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12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</cellStyleXfs>
  <cellXfs count="1">
    <xf numFmtId="0" fontId="0" fillId="0" borderId="0" xfId="0"/>
  </cellXfs>
  <cellStyles count="18005">
    <cellStyle name="???????" xfId="1"/>
    <cellStyle name="20% - Accent1 10" xfId="2"/>
    <cellStyle name="20% - Accent1 10 2" xfId="3"/>
    <cellStyle name="20% - Accent1 11" xfId="4"/>
    <cellStyle name="20% - Accent1 11 2" xfId="5"/>
    <cellStyle name="20% - Accent1 12" xfId="6"/>
    <cellStyle name="20% - Accent1 13" xfId="7"/>
    <cellStyle name="20% - Accent1 14" xfId="8"/>
    <cellStyle name="20% - Accent1 15" xfId="9"/>
    <cellStyle name="20% - Accent1 16" xfId="10"/>
    <cellStyle name="20% - Accent1 17" xfId="11"/>
    <cellStyle name="20% - Accent1 18" xfId="12"/>
    <cellStyle name="20% - Accent1 19" xfId="13"/>
    <cellStyle name="20% - Accent1 2" xfId="14"/>
    <cellStyle name="20% - Accent1 2 10" xfId="15"/>
    <cellStyle name="20% - Accent1 2 11" xfId="16"/>
    <cellStyle name="20% - Accent1 2 12" xfId="17"/>
    <cellStyle name="20% - Accent1 2 13" xfId="18"/>
    <cellStyle name="20% - Accent1 2 14" xfId="19"/>
    <cellStyle name="20% - Accent1 2 15" xfId="20"/>
    <cellStyle name="20% - Accent1 2 16" xfId="21"/>
    <cellStyle name="20% - Accent1 2 2" xfId="22"/>
    <cellStyle name="20% - Accent1 2 3" xfId="23"/>
    <cellStyle name="20% - Accent1 2 4" xfId="24"/>
    <cellStyle name="20% - Accent1 2 5" xfId="25"/>
    <cellStyle name="20% - Accent1 2 6" xfId="26"/>
    <cellStyle name="20% - Accent1 2 7" xfId="27"/>
    <cellStyle name="20% - Accent1 2 8" xfId="28"/>
    <cellStyle name="20% - Accent1 2 9" xfId="29"/>
    <cellStyle name="20% - Accent1 20" xfId="30"/>
    <cellStyle name="20% - Accent1 21" xfId="31"/>
    <cellStyle name="20% - Accent1 22" xfId="32"/>
    <cellStyle name="20% - Accent1 23" xfId="33"/>
    <cellStyle name="20% - Accent1 24" xfId="34"/>
    <cellStyle name="20% - Accent1 25" xfId="35"/>
    <cellStyle name="20% - Accent1 26" xfId="36"/>
    <cellStyle name="20% - Accent1 27" xfId="37"/>
    <cellStyle name="20% - Accent1 28" xfId="38"/>
    <cellStyle name="20% - Accent1 29" xfId="39"/>
    <cellStyle name="20% - Accent1 3" xfId="40"/>
    <cellStyle name="20% - Accent1 3 2" xfId="41"/>
    <cellStyle name="20% - Accent1 3 2 2" xfId="42"/>
    <cellStyle name="20% - Accent1 3 3" xfId="43"/>
    <cellStyle name="20% - Accent1 3 4" xfId="44"/>
    <cellStyle name="20% - Accent1 30" xfId="45"/>
    <cellStyle name="20% - Accent1 31" xfId="46"/>
    <cellStyle name="20% - Accent1 32" xfId="47"/>
    <cellStyle name="20% - Accent1 33" xfId="48"/>
    <cellStyle name="20% - Accent1 34" xfId="49"/>
    <cellStyle name="20% - Accent1 35" xfId="50"/>
    <cellStyle name="20% - Accent1 36" xfId="51"/>
    <cellStyle name="20% - Accent1 37" xfId="52"/>
    <cellStyle name="20% - Accent1 38" xfId="53"/>
    <cellStyle name="20% - Accent1 39" xfId="54"/>
    <cellStyle name="20% - Accent1 4" xfId="55"/>
    <cellStyle name="20% - Accent1 4 2" xfId="56"/>
    <cellStyle name="20% - Accent1 4 3" xfId="57"/>
    <cellStyle name="20% - Accent1 40" xfId="58"/>
    <cellStyle name="20% - Accent1 41" xfId="59"/>
    <cellStyle name="20% - Accent1 42" xfId="60"/>
    <cellStyle name="20% - Accent1 43" xfId="61"/>
    <cellStyle name="20% - Accent1 5" xfId="62"/>
    <cellStyle name="20% - Accent1 5 2" xfId="63"/>
    <cellStyle name="20% - Accent1 5 3" xfId="64"/>
    <cellStyle name="20% - Accent1 6" xfId="65"/>
    <cellStyle name="20% - Accent1 6 2" xfId="66"/>
    <cellStyle name="20% - Accent1 6 3" xfId="67"/>
    <cellStyle name="20% - Accent1 7" xfId="68"/>
    <cellStyle name="20% - Accent1 7 2" xfId="69"/>
    <cellStyle name="20% - Accent1 7 3" xfId="70"/>
    <cellStyle name="20% - Accent1 8" xfId="71"/>
    <cellStyle name="20% - Accent1 8 2" xfId="72"/>
    <cellStyle name="20% - Accent1 8 3" xfId="73"/>
    <cellStyle name="20% - Accent1 9" xfId="74"/>
    <cellStyle name="20% - Accent1 9 2" xfId="75"/>
    <cellStyle name="20% - Accent2 10" xfId="76"/>
    <cellStyle name="20% - Accent2 10 2" xfId="77"/>
    <cellStyle name="20% - Accent2 11" xfId="78"/>
    <cellStyle name="20% - Accent2 11 2" xfId="79"/>
    <cellStyle name="20% - Accent2 12" xfId="80"/>
    <cellStyle name="20% - Accent2 13" xfId="81"/>
    <cellStyle name="20% - Accent2 14" xfId="82"/>
    <cellStyle name="20% - Accent2 15" xfId="83"/>
    <cellStyle name="20% - Accent2 16" xfId="84"/>
    <cellStyle name="20% - Accent2 17" xfId="85"/>
    <cellStyle name="20% - Accent2 18" xfId="86"/>
    <cellStyle name="20% - Accent2 19" xfId="87"/>
    <cellStyle name="20% - Accent2 2" xfId="88"/>
    <cellStyle name="20% - Accent2 2 10" xfId="89"/>
    <cellStyle name="20% - Accent2 2 11" xfId="90"/>
    <cellStyle name="20% - Accent2 2 12" xfId="91"/>
    <cellStyle name="20% - Accent2 2 13" xfId="92"/>
    <cellStyle name="20% - Accent2 2 14" xfId="93"/>
    <cellStyle name="20% - Accent2 2 15" xfId="94"/>
    <cellStyle name="20% - Accent2 2 16" xfId="95"/>
    <cellStyle name="20% - Accent2 2 2" xfId="96"/>
    <cellStyle name="20% - Accent2 2 3" xfId="97"/>
    <cellStyle name="20% - Accent2 2 4" xfId="98"/>
    <cellStyle name="20% - Accent2 2 5" xfId="99"/>
    <cellStyle name="20% - Accent2 2 6" xfId="100"/>
    <cellStyle name="20% - Accent2 2 7" xfId="101"/>
    <cellStyle name="20% - Accent2 2 8" xfId="102"/>
    <cellStyle name="20% - Accent2 2 9" xfId="103"/>
    <cellStyle name="20% - Accent2 20" xfId="104"/>
    <cellStyle name="20% - Accent2 21" xfId="105"/>
    <cellStyle name="20% - Accent2 22" xfId="106"/>
    <cellStyle name="20% - Accent2 23" xfId="107"/>
    <cellStyle name="20% - Accent2 24" xfId="108"/>
    <cellStyle name="20% - Accent2 25" xfId="109"/>
    <cellStyle name="20% - Accent2 26" xfId="110"/>
    <cellStyle name="20% - Accent2 27" xfId="111"/>
    <cellStyle name="20% - Accent2 28" xfId="112"/>
    <cellStyle name="20% - Accent2 29" xfId="113"/>
    <cellStyle name="20% - Accent2 3" xfId="114"/>
    <cellStyle name="20% - Accent2 3 2" xfId="115"/>
    <cellStyle name="20% - Accent2 3 2 2" xfId="116"/>
    <cellStyle name="20% - Accent2 3 3" xfId="117"/>
    <cellStyle name="20% - Accent2 3 4" xfId="118"/>
    <cellStyle name="20% - Accent2 30" xfId="119"/>
    <cellStyle name="20% - Accent2 31" xfId="120"/>
    <cellStyle name="20% - Accent2 32" xfId="121"/>
    <cellStyle name="20% - Accent2 33" xfId="122"/>
    <cellStyle name="20% - Accent2 34" xfId="123"/>
    <cellStyle name="20% - Accent2 35" xfId="124"/>
    <cellStyle name="20% - Accent2 36" xfId="125"/>
    <cellStyle name="20% - Accent2 37" xfId="126"/>
    <cellStyle name="20% - Accent2 38" xfId="127"/>
    <cellStyle name="20% - Accent2 39" xfId="128"/>
    <cellStyle name="20% - Accent2 4" xfId="129"/>
    <cellStyle name="20% - Accent2 4 2" xfId="130"/>
    <cellStyle name="20% - Accent2 4 3" xfId="131"/>
    <cellStyle name="20% - Accent2 40" xfId="132"/>
    <cellStyle name="20% - Accent2 41" xfId="133"/>
    <cellStyle name="20% - Accent2 42" xfId="134"/>
    <cellStyle name="20% - Accent2 43" xfId="135"/>
    <cellStyle name="20% - Accent2 5" xfId="136"/>
    <cellStyle name="20% - Accent2 5 2" xfId="137"/>
    <cellStyle name="20% - Accent2 5 3" xfId="138"/>
    <cellStyle name="20% - Accent2 6" xfId="139"/>
    <cellStyle name="20% - Accent2 6 2" xfId="140"/>
    <cellStyle name="20% - Accent2 6 3" xfId="141"/>
    <cellStyle name="20% - Accent2 7" xfId="142"/>
    <cellStyle name="20% - Accent2 7 2" xfId="143"/>
    <cellStyle name="20% - Accent2 7 3" xfId="144"/>
    <cellStyle name="20% - Accent2 8" xfId="145"/>
    <cellStyle name="20% - Accent2 8 2" xfId="146"/>
    <cellStyle name="20% - Accent2 8 3" xfId="147"/>
    <cellStyle name="20% - Accent2 9" xfId="148"/>
    <cellStyle name="20% - Accent2 9 2" xfId="149"/>
    <cellStyle name="20% - Accent3 10" xfId="150"/>
    <cellStyle name="20% - Accent3 10 2" xfId="151"/>
    <cellStyle name="20% - Accent3 11" xfId="152"/>
    <cellStyle name="20% - Accent3 11 2" xfId="153"/>
    <cellStyle name="20% - Accent3 12" xfId="154"/>
    <cellStyle name="20% - Accent3 13" xfId="155"/>
    <cellStyle name="20% - Accent3 14" xfId="156"/>
    <cellStyle name="20% - Accent3 15" xfId="157"/>
    <cellStyle name="20% - Accent3 16" xfId="158"/>
    <cellStyle name="20% - Accent3 17" xfId="159"/>
    <cellStyle name="20% - Accent3 18" xfId="160"/>
    <cellStyle name="20% - Accent3 19" xfId="161"/>
    <cellStyle name="20% - Accent3 2" xfId="162"/>
    <cellStyle name="20% - Accent3 2 10" xfId="163"/>
    <cellStyle name="20% - Accent3 2 11" xfId="164"/>
    <cellStyle name="20% - Accent3 2 12" xfId="165"/>
    <cellStyle name="20% - Accent3 2 13" xfId="166"/>
    <cellStyle name="20% - Accent3 2 14" xfId="167"/>
    <cellStyle name="20% - Accent3 2 15" xfId="168"/>
    <cellStyle name="20% - Accent3 2 16" xfId="169"/>
    <cellStyle name="20% - Accent3 2 2" xfId="170"/>
    <cellStyle name="20% - Accent3 2 3" xfId="171"/>
    <cellStyle name="20% - Accent3 2 4" xfId="172"/>
    <cellStyle name="20% - Accent3 2 5" xfId="173"/>
    <cellStyle name="20% - Accent3 2 6" xfId="174"/>
    <cellStyle name="20% - Accent3 2 7" xfId="175"/>
    <cellStyle name="20% - Accent3 2 8" xfId="176"/>
    <cellStyle name="20% - Accent3 2 9" xfId="177"/>
    <cellStyle name="20% - Accent3 20" xfId="178"/>
    <cellStyle name="20% - Accent3 21" xfId="179"/>
    <cellStyle name="20% - Accent3 22" xfId="180"/>
    <cellStyle name="20% - Accent3 23" xfId="181"/>
    <cellStyle name="20% - Accent3 24" xfId="182"/>
    <cellStyle name="20% - Accent3 25" xfId="183"/>
    <cellStyle name="20% - Accent3 26" xfId="184"/>
    <cellStyle name="20% - Accent3 27" xfId="185"/>
    <cellStyle name="20% - Accent3 28" xfId="186"/>
    <cellStyle name="20% - Accent3 29" xfId="187"/>
    <cellStyle name="20% - Accent3 3" xfId="188"/>
    <cellStyle name="20% - Accent3 3 2" xfId="189"/>
    <cellStyle name="20% - Accent3 3 2 2" xfId="190"/>
    <cellStyle name="20% - Accent3 3 3" xfId="191"/>
    <cellStyle name="20% - Accent3 3 4" xfId="192"/>
    <cellStyle name="20% - Accent3 30" xfId="193"/>
    <cellStyle name="20% - Accent3 31" xfId="194"/>
    <cellStyle name="20% - Accent3 32" xfId="195"/>
    <cellStyle name="20% - Accent3 33" xfId="196"/>
    <cellStyle name="20% - Accent3 34" xfId="197"/>
    <cellStyle name="20% - Accent3 35" xfId="198"/>
    <cellStyle name="20% - Accent3 36" xfId="199"/>
    <cellStyle name="20% - Accent3 37" xfId="200"/>
    <cellStyle name="20% - Accent3 38" xfId="201"/>
    <cellStyle name="20% - Accent3 39" xfId="202"/>
    <cellStyle name="20% - Accent3 4" xfId="203"/>
    <cellStyle name="20% - Accent3 4 2" xfId="204"/>
    <cellStyle name="20% - Accent3 4 3" xfId="205"/>
    <cellStyle name="20% - Accent3 40" xfId="206"/>
    <cellStyle name="20% - Accent3 41" xfId="207"/>
    <cellStyle name="20% - Accent3 42" xfId="208"/>
    <cellStyle name="20% - Accent3 43" xfId="209"/>
    <cellStyle name="20% - Accent3 44" xfId="210"/>
    <cellStyle name="20% - Accent3 5" xfId="211"/>
    <cellStyle name="20% - Accent3 5 2" xfId="212"/>
    <cellStyle name="20% - Accent3 5 3" xfId="213"/>
    <cellStyle name="20% - Accent3 6" xfId="214"/>
    <cellStyle name="20% - Accent3 6 2" xfId="215"/>
    <cellStyle name="20% - Accent3 6 3" xfId="216"/>
    <cellStyle name="20% - Accent3 7" xfId="217"/>
    <cellStyle name="20% - Accent3 7 2" xfId="218"/>
    <cellStyle name="20% - Accent3 7 3" xfId="219"/>
    <cellStyle name="20% - Accent3 8" xfId="220"/>
    <cellStyle name="20% - Accent3 8 2" xfId="221"/>
    <cellStyle name="20% - Accent3 8 3" xfId="222"/>
    <cellStyle name="20% - Accent3 9" xfId="223"/>
    <cellStyle name="20% - Accent3 9 2" xfId="224"/>
    <cellStyle name="20% - Accent4 10" xfId="225"/>
    <cellStyle name="20% - Accent4 10 2" xfId="226"/>
    <cellStyle name="20% - Accent4 11" xfId="227"/>
    <cellStyle name="20% - Accent4 11 2" xfId="228"/>
    <cellStyle name="20% - Accent4 12" xfId="229"/>
    <cellStyle name="20% - Accent4 13" xfId="230"/>
    <cellStyle name="20% - Accent4 14" xfId="231"/>
    <cellStyle name="20% - Accent4 15" xfId="232"/>
    <cellStyle name="20% - Accent4 16" xfId="233"/>
    <cellStyle name="20% - Accent4 17" xfId="234"/>
    <cellStyle name="20% - Accent4 18" xfId="235"/>
    <cellStyle name="20% - Accent4 19" xfId="236"/>
    <cellStyle name="20% - Accent4 2" xfId="237"/>
    <cellStyle name="20% - Accent4 2 10" xfId="238"/>
    <cellStyle name="20% - Accent4 2 11" xfId="239"/>
    <cellStyle name="20% - Accent4 2 12" xfId="240"/>
    <cellStyle name="20% - Accent4 2 13" xfId="241"/>
    <cellStyle name="20% - Accent4 2 14" xfId="242"/>
    <cellStyle name="20% - Accent4 2 15" xfId="243"/>
    <cellStyle name="20% - Accent4 2 16" xfId="244"/>
    <cellStyle name="20% - Accent4 2 2" xfId="245"/>
    <cellStyle name="20% - Accent4 2 3" xfId="246"/>
    <cellStyle name="20% - Accent4 2 4" xfId="247"/>
    <cellStyle name="20% - Accent4 2 5" xfId="248"/>
    <cellStyle name="20% - Accent4 2 6" xfId="249"/>
    <cellStyle name="20% - Accent4 2 7" xfId="250"/>
    <cellStyle name="20% - Accent4 2 8" xfId="251"/>
    <cellStyle name="20% - Accent4 2 9" xfId="252"/>
    <cellStyle name="20% - Accent4 20" xfId="253"/>
    <cellStyle name="20% - Accent4 21" xfId="254"/>
    <cellStyle name="20% - Accent4 22" xfId="255"/>
    <cellStyle name="20% - Accent4 23" xfId="256"/>
    <cellStyle name="20% - Accent4 24" xfId="257"/>
    <cellStyle name="20% - Accent4 25" xfId="258"/>
    <cellStyle name="20% - Accent4 26" xfId="259"/>
    <cellStyle name="20% - Accent4 27" xfId="260"/>
    <cellStyle name="20% - Accent4 28" xfId="261"/>
    <cellStyle name="20% - Accent4 29" xfId="262"/>
    <cellStyle name="20% - Accent4 3" xfId="263"/>
    <cellStyle name="20% - Accent4 3 2" xfId="264"/>
    <cellStyle name="20% - Accent4 3 2 2" xfId="265"/>
    <cellStyle name="20% - Accent4 3 3" xfId="266"/>
    <cellStyle name="20% - Accent4 3 4" xfId="267"/>
    <cellStyle name="20% - Accent4 30" xfId="268"/>
    <cellStyle name="20% - Accent4 31" xfId="269"/>
    <cellStyle name="20% - Accent4 32" xfId="270"/>
    <cellStyle name="20% - Accent4 33" xfId="271"/>
    <cellStyle name="20% - Accent4 34" xfId="272"/>
    <cellStyle name="20% - Accent4 35" xfId="273"/>
    <cellStyle name="20% - Accent4 36" xfId="274"/>
    <cellStyle name="20% - Accent4 37" xfId="275"/>
    <cellStyle name="20% - Accent4 38" xfId="276"/>
    <cellStyle name="20% - Accent4 39" xfId="277"/>
    <cellStyle name="20% - Accent4 4" xfId="278"/>
    <cellStyle name="20% - Accent4 4 2" xfId="279"/>
    <cellStyle name="20% - Accent4 4 3" xfId="280"/>
    <cellStyle name="20% - Accent4 40" xfId="281"/>
    <cellStyle name="20% - Accent4 41" xfId="282"/>
    <cellStyle name="20% - Accent4 42" xfId="283"/>
    <cellStyle name="20% - Accent4 43" xfId="284"/>
    <cellStyle name="20% - Accent4 5" xfId="285"/>
    <cellStyle name="20% - Accent4 5 2" xfId="286"/>
    <cellStyle name="20% - Accent4 5 3" xfId="287"/>
    <cellStyle name="20% - Accent4 6" xfId="288"/>
    <cellStyle name="20% - Accent4 6 2" xfId="289"/>
    <cellStyle name="20% - Accent4 6 3" xfId="290"/>
    <cellStyle name="20% - Accent4 7" xfId="291"/>
    <cellStyle name="20% - Accent4 7 2" xfId="292"/>
    <cellStyle name="20% - Accent4 7 3" xfId="293"/>
    <cellStyle name="20% - Accent4 8" xfId="294"/>
    <cellStyle name="20% - Accent4 8 2" xfId="295"/>
    <cellStyle name="20% - Accent4 8 3" xfId="296"/>
    <cellStyle name="20% - Accent4 9" xfId="297"/>
    <cellStyle name="20% - Accent4 9 2" xfId="298"/>
    <cellStyle name="20% - Accent5 10" xfId="299"/>
    <cellStyle name="20% - Accent5 10 2" xfId="300"/>
    <cellStyle name="20% - Accent5 11" xfId="301"/>
    <cellStyle name="20% - Accent5 11 2" xfId="302"/>
    <cellStyle name="20% - Accent5 12" xfId="303"/>
    <cellStyle name="20% - Accent5 13" xfId="304"/>
    <cellStyle name="20% - Accent5 14" xfId="305"/>
    <cellStyle name="20% - Accent5 15" xfId="306"/>
    <cellStyle name="20% - Accent5 16" xfId="307"/>
    <cellStyle name="20% - Accent5 17" xfId="308"/>
    <cellStyle name="20% - Accent5 18" xfId="309"/>
    <cellStyle name="20% - Accent5 19" xfId="310"/>
    <cellStyle name="20% - Accent5 2" xfId="311"/>
    <cellStyle name="20% - Accent5 2 10" xfId="312"/>
    <cellStyle name="20% - Accent5 2 11" xfId="313"/>
    <cellStyle name="20% - Accent5 2 12" xfId="314"/>
    <cellStyle name="20% - Accent5 2 13" xfId="315"/>
    <cellStyle name="20% - Accent5 2 14" xfId="316"/>
    <cellStyle name="20% - Accent5 2 15" xfId="317"/>
    <cellStyle name="20% - Accent5 2 2" xfId="318"/>
    <cellStyle name="20% - Accent5 2 3" xfId="319"/>
    <cellStyle name="20% - Accent5 2 4" xfId="320"/>
    <cellStyle name="20% - Accent5 2 5" xfId="321"/>
    <cellStyle name="20% - Accent5 2 6" xfId="322"/>
    <cellStyle name="20% - Accent5 2 7" xfId="323"/>
    <cellStyle name="20% - Accent5 2 8" xfId="324"/>
    <cellStyle name="20% - Accent5 2 9" xfId="325"/>
    <cellStyle name="20% - Accent5 20" xfId="326"/>
    <cellStyle name="20% - Accent5 21" xfId="327"/>
    <cellStyle name="20% - Accent5 22" xfId="328"/>
    <cellStyle name="20% - Accent5 23" xfId="329"/>
    <cellStyle name="20% - Accent5 24" xfId="330"/>
    <cellStyle name="20% - Accent5 25" xfId="331"/>
    <cellStyle name="20% - Accent5 26" xfId="332"/>
    <cellStyle name="20% - Accent5 27" xfId="333"/>
    <cellStyle name="20% - Accent5 28" xfId="334"/>
    <cellStyle name="20% - Accent5 29" xfId="335"/>
    <cellStyle name="20% - Accent5 3" xfId="336"/>
    <cellStyle name="20% - Accent5 3 2" xfId="337"/>
    <cellStyle name="20% - Accent5 30" xfId="338"/>
    <cellStyle name="20% - Accent5 31" xfId="339"/>
    <cellStyle name="20% - Accent5 32" xfId="340"/>
    <cellStyle name="20% - Accent5 33" xfId="341"/>
    <cellStyle name="20% - Accent5 34" xfId="342"/>
    <cellStyle name="20% - Accent5 35" xfId="343"/>
    <cellStyle name="20% - Accent5 36" xfId="344"/>
    <cellStyle name="20% - Accent5 37" xfId="345"/>
    <cellStyle name="20% - Accent5 38" xfId="346"/>
    <cellStyle name="20% - Accent5 39" xfId="347"/>
    <cellStyle name="20% - Accent5 4" xfId="348"/>
    <cellStyle name="20% - Accent5 40" xfId="349"/>
    <cellStyle name="20% - Accent5 41" xfId="350"/>
    <cellStyle name="20% - Accent5 42" xfId="351"/>
    <cellStyle name="20% - Accent5 43" xfId="352"/>
    <cellStyle name="20% - Accent5 5" xfId="353"/>
    <cellStyle name="20% - Accent5 6" xfId="354"/>
    <cellStyle name="20% - Accent5 7" xfId="355"/>
    <cellStyle name="20% - Accent5 8" xfId="356"/>
    <cellStyle name="20% - Accent5 9" xfId="357"/>
    <cellStyle name="20% - Accent5 9 2" xfId="358"/>
    <cellStyle name="20% - Accent6 10" xfId="359"/>
    <cellStyle name="20% - Accent6 10 2" xfId="360"/>
    <cellStyle name="20% - Accent6 11" xfId="361"/>
    <cellStyle name="20% - Accent6 11 2" xfId="362"/>
    <cellStyle name="20% - Accent6 12" xfId="363"/>
    <cellStyle name="20% - Accent6 13" xfId="364"/>
    <cellStyle name="20% - Accent6 14" xfId="365"/>
    <cellStyle name="20% - Accent6 15" xfId="366"/>
    <cellStyle name="20% - Accent6 16" xfId="367"/>
    <cellStyle name="20% - Accent6 17" xfId="368"/>
    <cellStyle name="20% - Accent6 18" xfId="369"/>
    <cellStyle name="20% - Accent6 19" xfId="370"/>
    <cellStyle name="20% - Accent6 2" xfId="371"/>
    <cellStyle name="20% - Accent6 2 10" xfId="372"/>
    <cellStyle name="20% - Accent6 2 11" xfId="373"/>
    <cellStyle name="20% - Accent6 2 12" xfId="374"/>
    <cellStyle name="20% - Accent6 2 13" xfId="375"/>
    <cellStyle name="20% - Accent6 2 14" xfId="376"/>
    <cellStyle name="20% - Accent6 2 15" xfId="377"/>
    <cellStyle name="20% - Accent6 2 16" xfId="378"/>
    <cellStyle name="20% - Accent6 2 2" xfId="379"/>
    <cellStyle name="20% - Accent6 2 3" xfId="380"/>
    <cellStyle name="20% - Accent6 2 4" xfId="381"/>
    <cellStyle name="20% - Accent6 2 5" xfId="382"/>
    <cellStyle name="20% - Accent6 2 6" xfId="383"/>
    <cellStyle name="20% - Accent6 2 7" xfId="384"/>
    <cellStyle name="20% - Accent6 2 8" xfId="385"/>
    <cellStyle name="20% - Accent6 2 9" xfId="386"/>
    <cellStyle name="20% - Accent6 20" xfId="387"/>
    <cellStyle name="20% - Accent6 21" xfId="388"/>
    <cellStyle name="20% - Accent6 22" xfId="389"/>
    <cellStyle name="20% - Accent6 23" xfId="390"/>
    <cellStyle name="20% - Accent6 24" xfId="391"/>
    <cellStyle name="20% - Accent6 25" xfId="392"/>
    <cellStyle name="20% - Accent6 26" xfId="393"/>
    <cellStyle name="20% - Accent6 27" xfId="394"/>
    <cellStyle name="20% - Accent6 28" xfId="395"/>
    <cellStyle name="20% - Accent6 29" xfId="396"/>
    <cellStyle name="20% - Accent6 3" xfId="397"/>
    <cellStyle name="20% - Accent6 3 2" xfId="398"/>
    <cellStyle name="20% - Accent6 3 2 2" xfId="399"/>
    <cellStyle name="20% - Accent6 3 3" xfId="400"/>
    <cellStyle name="20% - Accent6 3 4" xfId="401"/>
    <cellStyle name="20% - Accent6 30" xfId="402"/>
    <cellStyle name="20% - Accent6 31" xfId="403"/>
    <cellStyle name="20% - Accent6 32" xfId="404"/>
    <cellStyle name="20% - Accent6 33" xfId="405"/>
    <cellStyle name="20% - Accent6 34" xfId="406"/>
    <cellStyle name="20% - Accent6 35" xfId="407"/>
    <cellStyle name="20% - Accent6 36" xfId="408"/>
    <cellStyle name="20% - Accent6 37" xfId="409"/>
    <cellStyle name="20% - Accent6 38" xfId="410"/>
    <cellStyle name="20% - Accent6 39" xfId="411"/>
    <cellStyle name="20% - Accent6 4" xfId="412"/>
    <cellStyle name="20% - Accent6 4 2" xfId="413"/>
    <cellStyle name="20% - Accent6 4 3" xfId="414"/>
    <cellStyle name="20% - Accent6 40" xfId="415"/>
    <cellStyle name="20% - Accent6 41" xfId="416"/>
    <cellStyle name="20% - Accent6 42" xfId="417"/>
    <cellStyle name="20% - Accent6 43" xfId="418"/>
    <cellStyle name="20% - Accent6 44" xfId="419"/>
    <cellStyle name="20% - Accent6 44 2" xfId="420"/>
    <cellStyle name="20% - Accent6 44 2 2" xfId="421"/>
    <cellStyle name="20% - Accent6 44 2 2 2" xfId="422"/>
    <cellStyle name="20% - Accent6 44 2 2 2 2" xfId="423"/>
    <cellStyle name="20% - Accent6 44 2 2 3" xfId="424"/>
    <cellStyle name="20% - Accent6 44 2 3" xfId="425"/>
    <cellStyle name="20% - Accent6 44 2 3 2" xfId="426"/>
    <cellStyle name="20% - Accent6 44 2 3 2 2" xfId="427"/>
    <cellStyle name="20% - Accent6 44 2 3 3" xfId="428"/>
    <cellStyle name="20% - Accent6 44 2 4" xfId="429"/>
    <cellStyle name="20% - Accent6 44 2 4 2" xfId="430"/>
    <cellStyle name="20% - Accent6 44 2 5" xfId="431"/>
    <cellStyle name="20% - Accent6 44 3" xfId="432"/>
    <cellStyle name="20% - Accent6 44 3 2" xfId="433"/>
    <cellStyle name="20% - Accent6 44 3 2 2" xfId="434"/>
    <cellStyle name="20% - Accent6 44 3 3" xfId="435"/>
    <cellStyle name="20% - Accent6 44 4" xfId="436"/>
    <cellStyle name="20% - Accent6 44 4 2" xfId="437"/>
    <cellStyle name="20% - Accent6 44 4 2 2" xfId="438"/>
    <cellStyle name="20% - Accent6 44 4 3" xfId="439"/>
    <cellStyle name="20% - Accent6 44 5" xfId="440"/>
    <cellStyle name="20% - Accent6 44 5 2" xfId="441"/>
    <cellStyle name="20% - Accent6 44 6" xfId="442"/>
    <cellStyle name="20% - Accent6 5" xfId="443"/>
    <cellStyle name="20% - Accent6 5 2" xfId="444"/>
    <cellStyle name="20% - Accent6 5 3" xfId="445"/>
    <cellStyle name="20% - Accent6 6" xfId="446"/>
    <cellStyle name="20% - Accent6 6 2" xfId="447"/>
    <cellStyle name="20% - Accent6 6 3" xfId="448"/>
    <cellStyle name="20% - Accent6 7" xfId="449"/>
    <cellStyle name="20% - Accent6 7 2" xfId="450"/>
    <cellStyle name="20% - Accent6 7 3" xfId="451"/>
    <cellStyle name="20% - Accent6 8" xfId="452"/>
    <cellStyle name="20% - Accent6 8 2" xfId="453"/>
    <cellStyle name="20% - Accent6 8 3" xfId="454"/>
    <cellStyle name="20% - Accent6 9" xfId="455"/>
    <cellStyle name="20% - Accent6 9 2" xfId="456"/>
    <cellStyle name="20% - Akzent1" xfId="457"/>
    <cellStyle name="20% - Akzent2" xfId="458"/>
    <cellStyle name="20% - Akzent3" xfId="459"/>
    <cellStyle name="20% - Akzent4" xfId="460"/>
    <cellStyle name="20% - Akzent5" xfId="461"/>
    <cellStyle name="20% - Akzent6" xfId="462"/>
    <cellStyle name="2x indented GHG Textfiels" xfId="463"/>
    <cellStyle name="40% - Accent1 10" xfId="464"/>
    <cellStyle name="40% - Accent1 10 2" xfId="465"/>
    <cellStyle name="40% - Accent1 11" xfId="466"/>
    <cellStyle name="40% - Accent1 11 2" xfId="467"/>
    <cellStyle name="40% - Accent1 12" xfId="468"/>
    <cellStyle name="40% - Accent1 13" xfId="469"/>
    <cellStyle name="40% - Accent1 14" xfId="470"/>
    <cellStyle name="40% - Accent1 15" xfId="471"/>
    <cellStyle name="40% - Accent1 16" xfId="472"/>
    <cellStyle name="40% - Accent1 17" xfId="473"/>
    <cellStyle name="40% - Accent1 18" xfId="474"/>
    <cellStyle name="40% - Accent1 19" xfId="475"/>
    <cellStyle name="40% - Accent1 2" xfId="476"/>
    <cellStyle name="40% - Accent1 2 10" xfId="477"/>
    <cellStyle name="40% - Accent1 2 11" xfId="478"/>
    <cellStyle name="40% - Accent1 2 12" xfId="479"/>
    <cellStyle name="40% - Accent1 2 13" xfId="480"/>
    <cellStyle name="40% - Accent1 2 14" xfId="481"/>
    <cellStyle name="40% - Accent1 2 15" xfId="482"/>
    <cellStyle name="40% - Accent1 2 16" xfId="483"/>
    <cellStyle name="40% - Accent1 2 2" xfId="484"/>
    <cellStyle name="40% - Accent1 2 3" xfId="485"/>
    <cellStyle name="40% - Accent1 2 4" xfId="486"/>
    <cellStyle name="40% - Accent1 2 5" xfId="487"/>
    <cellStyle name="40% - Accent1 2 6" xfId="488"/>
    <cellStyle name="40% - Accent1 2 7" xfId="489"/>
    <cellStyle name="40% - Accent1 2 8" xfId="490"/>
    <cellStyle name="40% - Accent1 2 9" xfId="491"/>
    <cellStyle name="40% - Accent1 20" xfId="492"/>
    <cellStyle name="40% - Accent1 21" xfId="493"/>
    <cellStyle name="40% - Accent1 22" xfId="494"/>
    <cellStyle name="40% - Accent1 23" xfId="495"/>
    <cellStyle name="40% - Accent1 24" xfId="496"/>
    <cellStyle name="40% - Accent1 25" xfId="497"/>
    <cellStyle name="40% - Accent1 26" xfId="498"/>
    <cellStyle name="40% - Accent1 27" xfId="499"/>
    <cellStyle name="40% - Accent1 28" xfId="500"/>
    <cellStyle name="40% - Accent1 29" xfId="501"/>
    <cellStyle name="40% - Accent1 3" xfId="502"/>
    <cellStyle name="40% - Accent1 3 2" xfId="503"/>
    <cellStyle name="40% - Accent1 3 2 2" xfId="504"/>
    <cellStyle name="40% - Accent1 3 3" xfId="505"/>
    <cellStyle name="40% - Accent1 3 4" xfId="506"/>
    <cellStyle name="40% - Accent1 30" xfId="507"/>
    <cellStyle name="40% - Accent1 31" xfId="508"/>
    <cellStyle name="40% - Accent1 32" xfId="509"/>
    <cellStyle name="40% - Accent1 33" xfId="510"/>
    <cellStyle name="40% - Accent1 34" xfId="511"/>
    <cellStyle name="40% - Accent1 35" xfId="512"/>
    <cellStyle name="40% - Accent1 36" xfId="513"/>
    <cellStyle name="40% - Accent1 37" xfId="514"/>
    <cellStyle name="40% - Accent1 38" xfId="515"/>
    <cellStyle name="40% - Accent1 39" xfId="516"/>
    <cellStyle name="40% - Accent1 4" xfId="517"/>
    <cellStyle name="40% - Accent1 4 2" xfId="518"/>
    <cellStyle name="40% - Accent1 4 3" xfId="519"/>
    <cellStyle name="40% - Accent1 40" xfId="520"/>
    <cellStyle name="40% - Accent1 41" xfId="521"/>
    <cellStyle name="40% - Accent1 42" xfId="522"/>
    <cellStyle name="40% - Accent1 43" xfId="523"/>
    <cellStyle name="40% - Accent1 5" xfId="524"/>
    <cellStyle name="40% - Accent1 5 2" xfId="525"/>
    <cellStyle name="40% - Accent1 5 3" xfId="526"/>
    <cellStyle name="40% - Accent1 6" xfId="527"/>
    <cellStyle name="40% - Accent1 6 2" xfId="528"/>
    <cellStyle name="40% - Accent1 6 3" xfId="529"/>
    <cellStyle name="40% - Accent1 7" xfId="530"/>
    <cellStyle name="40% - Accent1 7 2" xfId="531"/>
    <cellStyle name="40% - Accent1 7 3" xfId="532"/>
    <cellStyle name="40% - Accent1 8" xfId="533"/>
    <cellStyle name="40% - Accent1 8 2" xfId="534"/>
    <cellStyle name="40% - Accent1 8 3" xfId="535"/>
    <cellStyle name="40% - Accent1 9" xfId="536"/>
    <cellStyle name="40% - Accent1 9 2" xfId="537"/>
    <cellStyle name="40% - Accent2 10" xfId="538"/>
    <cellStyle name="40% - Accent2 10 2" xfId="539"/>
    <cellStyle name="40% - Accent2 11" xfId="540"/>
    <cellStyle name="40% - Accent2 11 2" xfId="541"/>
    <cellStyle name="40% - Accent2 12" xfId="542"/>
    <cellStyle name="40% - Accent2 13" xfId="543"/>
    <cellStyle name="40% - Accent2 14" xfId="544"/>
    <cellStyle name="40% - Accent2 15" xfId="545"/>
    <cellStyle name="40% - Accent2 16" xfId="546"/>
    <cellStyle name="40% - Accent2 17" xfId="547"/>
    <cellStyle name="40% - Accent2 18" xfId="548"/>
    <cellStyle name="40% - Accent2 19" xfId="549"/>
    <cellStyle name="40% - Accent2 2" xfId="550"/>
    <cellStyle name="40% - Accent2 2 10" xfId="551"/>
    <cellStyle name="40% - Accent2 2 11" xfId="552"/>
    <cellStyle name="40% - Accent2 2 12" xfId="553"/>
    <cellStyle name="40% - Accent2 2 13" xfId="554"/>
    <cellStyle name="40% - Accent2 2 14" xfId="555"/>
    <cellStyle name="40% - Accent2 2 15" xfId="556"/>
    <cellStyle name="40% - Accent2 2 2" xfId="557"/>
    <cellStyle name="40% - Accent2 2 3" xfId="558"/>
    <cellStyle name="40% - Accent2 2 4" xfId="559"/>
    <cellStyle name="40% - Accent2 2 5" xfId="560"/>
    <cellStyle name="40% - Accent2 2 6" xfId="561"/>
    <cellStyle name="40% - Accent2 2 7" xfId="562"/>
    <cellStyle name="40% - Accent2 2 8" xfId="563"/>
    <cellStyle name="40% - Accent2 2 9" xfId="564"/>
    <cellStyle name="40% - Accent2 20" xfId="565"/>
    <cellStyle name="40% - Accent2 21" xfId="566"/>
    <cellStyle name="40% - Accent2 22" xfId="567"/>
    <cellStyle name="40% - Accent2 23" xfId="568"/>
    <cellStyle name="40% - Accent2 24" xfId="569"/>
    <cellStyle name="40% - Accent2 25" xfId="570"/>
    <cellStyle name="40% - Accent2 26" xfId="571"/>
    <cellStyle name="40% - Accent2 27" xfId="572"/>
    <cellStyle name="40% - Accent2 28" xfId="573"/>
    <cellStyle name="40% - Accent2 29" xfId="574"/>
    <cellStyle name="40% - Accent2 3" xfId="575"/>
    <cellStyle name="40% - Accent2 3 2" xfId="576"/>
    <cellStyle name="40% - Accent2 30" xfId="577"/>
    <cellStyle name="40% - Accent2 31" xfId="578"/>
    <cellStyle name="40% - Accent2 32" xfId="579"/>
    <cellStyle name="40% - Accent2 33" xfId="580"/>
    <cellStyle name="40% - Accent2 34" xfId="581"/>
    <cellStyle name="40% - Accent2 35" xfId="582"/>
    <cellStyle name="40% - Accent2 36" xfId="583"/>
    <cellStyle name="40% - Accent2 37" xfId="584"/>
    <cellStyle name="40% - Accent2 38" xfId="585"/>
    <cellStyle name="40% - Accent2 39" xfId="586"/>
    <cellStyle name="40% - Accent2 4" xfId="587"/>
    <cellStyle name="40% - Accent2 40" xfId="588"/>
    <cellStyle name="40% - Accent2 41" xfId="589"/>
    <cellStyle name="40% - Accent2 42" xfId="590"/>
    <cellStyle name="40% - Accent2 43" xfId="591"/>
    <cellStyle name="40% - Accent2 5" xfId="592"/>
    <cellStyle name="40% - Accent2 6" xfId="593"/>
    <cellStyle name="40% - Accent2 7" xfId="594"/>
    <cellStyle name="40% - Accent2 8" xfId="595"/>
    <cellStyle name="40% - Accent2 9" xfId="596"/>
    <cellStyle name="40% - Accent2 9 2" xfId="597"/>
    <cellStyle name="40% - Accent3 10" xfId="598"/>
    <cellStyle name="40% - Accent3 10 2" xfId="599"/>
    <cellStyle name="40% - Accent3 11" xfId="600"/>
    <cellStyle name="40% - Accent3 11 2" xfId="601"/>
    <cellStyle name="40% - Accent3 12" xfId="602"/>
    <cellStyle name="40% - Accent3 13" xfId="603"/>
    <cellStyle name="40% - Accent3 14" xfId="604"/>
    <cellStyle name="40% - Accent3 15" xfId="605"/>
    <cellStyle name="40% - Accent3 16" xfId="606"/>
    <cellStyle name="40% - Accent3 17" xfId="607"/>
    <cellStyle name="40% - Accent3 18" xfId="608"/>
    <cellStyle name="40% - Accent3 19" xfId="609"/>
    <cellStyle name="40% - Accent3 2" xfId="610"/>
    <cellStyle name="40% - Accent3 2 10" xfId="611"/>
    <cellStyle name="40% - Accent3 2 11" xfId="612"/>
    <cellStyle name="40% - Accent3 2 12" xfId="613"/>
    <cellStyle name="40% - Accent3 2 13" xfId="614"/>
    <cellStyle name="40% - Accent3 2 14" xfId="615"/>
    <cellStyle name="40% - Accent3 2 15" xfId="616"/>
    <cellStyle name="40% - Accent3 2 16" xfId="617"/>
    <cellStyle name="40% - Accent3 2 2" xfId="618"/>
    <cellStyle name="40% - Accent3 2 3" xfId="619"/>
    <cellStyle name="40% - Accent3 2 4" xfId="620"/>
    <cellStyle name="40% - Accent3 2 5" xfId="621"/>
    <cellStyle name="40% - Accent3 2 6" xfId="622"/>
    <cellStyle name="40% - Accent3 2 7" xfId="623"/>
    <cellStyle name="40% - Accent3 2 8" xfId="624"/>
    <cellStyle name="40% - Accent3 2 9" xfId="625"/>
    <cellStyle name="40% - Accent3 20" xfId="626"/>
    <cellStyle name="40% - Accent3 21" xfId="627"/>
    <cellStyle name="40% - Accent3 22" xfId="628"/>
    <cellStyle name="40% - Accent3 23" xfId="629"/>
    <cellStyle name="40% - Accent3 24" xfId="630"/>
    <cellStyle name="40% - Accent3 25" xfId="631"/>
    <cellStyle name="40% - Accent3 26" xfId="632"/>
    <cellStyle name="40% - Accent3 27" xfId="633"/>
    <cellStyle name="40% - Accent3 28" xfId="634"/>
    <cellStyle name="40% - Accent3 29" xfId="635"/>
    <cellStyle name="40% - Accent3 3" xfId="636"/>
    <cellStyle name="40% - Accent3 3 2" xfId="637"/>
    <cellStyle name="40% - Accent3 3 2 2" xfId="638"/>
    <cellStyle name="40% - Accent3 3 3" xfId="639"/>
    <cellStyle name="40% - Accent3 3 4" xfId="640"/>
    <cellStyle name="40% - Accent3 30" xfId="641"/>
    <cellStyle name="40% - Accent3 31" xfId="642"/>
    <cellStyle name="40% - Accent3 32" xfId="643"/>
    <cellStyle name="40% - Accent3 33" xfId="644"/>
    <cellStyle name="40% - Accent3 34" xfId="645"/>
    <cellStyle name="40% - Accent3 35" xfId="646"/>
    <cellStyle name="40% - Accent3 36" xfId="647"/>
    <cellStyle name="40% - Accent3 37" xfId="648"/>
    <cellStyle name="40% - Accent3 38" xfId="649"/>
    <cellStyle name="40% - Accent3 39" xfId="650"/>
    <cellStyle name="40% - Accent3 4" xfId="651"/>
    <cellStyle name="40% - Accent3 4 2" xfId="652"/>
    <cellStyle name="40% - Accent3 4 3" xfId="653"/>
    <cellStyle name="40% - Accent3 40" xfId="654"/>
    <cellStyle name="40% - Accent3 41" xfId="655"/>
    <cellStyle name="40% - Accent3 42" xfId="656"/>
    <cellStyle name="40% - Accent3 43" xfId="657"/>
    <cellStyle name="40% - Accent3 5" xfId="658"/>
    <cellStyle name="40% - Accent3 5 2" xfId="659"/>
    <cellStyle name="40% - Accent3 5 3" xfId="660"/>
    <cellStyle name="40% - Accent3 6" xfId="661"/>
    <cellStyle name="40% - Accent3 6 2" xfId="662"/>
    <cellStyle name="40% - Accent3 6 3" xfId="663"/>
    <cellStyle name="40% - Accent3 7" xfId="664"/>
    <cellStyle name="40% - Accent3 7 2" xfId="665"/>
    <cellStyle name="40% - Accent3 7 3" xfId="666"/>
    <cellStyle name="40% - Accent3 8" xfId="667"/>
    <cellStyle name="40% - Accent3 8 2" xfId="668"/>
    <cellStyle name="40% - Accent3 8 3" xfId="669"/>
    <cellStyle name="40% - Accent3 9" xfId="670"/>
    <cellStyle name="40% - Accent3 9 2" xfId="671"/>
    <cellStyle name="40% - Accent4 10" xfId="672"/>
    <cellStyle name="40% - Accent4 10 2" xfId="673"/>
    <cellStyle name="40% - Accent4 11" xfId="674"/>
    <cellStyle name="40% - Accent4 11 2" xfId="675"/>
    <cellStyle name="40% - Accent4 12" xfId="676"/>
    <cellStyle name="40% - Accent4 13" xfId="677"/>
    <cellStyle name="40% - Accent4 14" xfId="678"/>
    <cellStyle name="40% - Accent4 15" xfId="679"/>
    <cellStyle name="40% - Accent4 16" xfId="680"/>
    <cellStyle name="40% - Accent4 17" xfId="681"/>
    <cellStyle name="40% - Accent4 18" xfId="682"/>
    <cellStyle name="40% - Accent4 19" xfId="683"/>
    <cellStyle name="40% - Accent4 2" xfId="684"/>
    <cellStyle name="40% - Accent4 2 10" xfId="685"/>
    <cellStyle name="40% - Accent4 2 11" xfId="686"/>
    <cellStyle name="40% - Accent4 2 12" xfId="687"/>
    <cellStyle name="40% - Accent4 2 13" xfId="688"/>
    <cellStyle name="40% - Accent4 2 14" xfId="689"/>
    <cellStyle name="40% - Accent4 2 15" xfId="690"/>
    <cellStyle name="40% - Accent4 2 16" xfId="691"/>
    <cellStyle name="40% - Accent4 2 2" xfId="692"/>
    <cellStyle name="40% - Accent4 2 3" xfId="693"/>
    <cellStyle name="40% - Accent4 2 4" xfId="694"/>
    <cellStyle name="40% - Accent4 2 5" xfId="695"/>
    <cellStyle name="40% - Accent4 2 6" xfId="696"/>
    <cellStyle name="40% - Accent4 2 7" xfId="697"/>
    <cellStyle name="40% - Accent4 2 8" xfId="698"/>
    <cellStyle name="40% - Accent4 2 9" xfId="699"/>
    <cellStyle name="40% - Accent4 20" xfId="700"/>
    <cellStyle name="40% - Accent4 21" xfId="701"/>
    <cellStyle name="40% - Accent4 22" xfId="702"/>
    <cellStyle name="40% - Accent4 23" xfId="703"/>
    <cellStyle name="40% - Accent4 24" xfId="704"/>
    <cellStyle name="40% - Accent4 25" xfId="705"/>
    <cellStyle name="40% - Accent4 26" xfId="706"/>
    <cellStyle name="40% - Accent4 27" xfId="707"/>
    <cellStyle name="40% - Accent4 28" xfId="708"/>
    <cellStyle name="40% - Accent4 29" xfId="709"/>
    <cellStyle name="40% - Accent4 3" xfId="710"/>
    <cellStyle name="40% - Accent4 3 2" xfId="711"/>
    <cellStyle name="40% - Accent4 3 2 2" xfId="712"/>
    <cellStyle name="40% - Accent4 3 3" xfId="713"/>
    <cellStyle name="40% - Accent4 3 4" xfId="714"/>
    <cellStyle name="40% - Accent4 30" xfId="715"/>
    <cellStyle name="40% - Accent4 31" xfId="716"/>
    <cellStyle name="40% - Accent4 32" xfId="717"/>
    <cellStyle name="40% - Accent4 33" xfId="718"/>
    <cellStyle name="40% - Accent4 34" xfId="719"/>
    <cellStyle name="40% - Accent4 35" xfId="720"/>
    <cellStyle name="40% - Accent4 36" xfId="721"/>
    <cellStyle name="40% - Accent4 37" xfId="722"/>
    <cellStyle name="40% - Accent4 38" xfId="723"/>
    <cellStyle name="40% - Accent4 39" xfId="724"/>
    <cellStyle name="40% - Accent4 4" xfId="725"/>
    <cellStyle name="40% - Accent4 4 2" xfId="726"/>
    <cellStyle name="40% - Accent4 4 3" xfId="727"/>
    <cellStyle name="40% - Accent4 40" xfId="728"/>
    <cellStyle name="40% - Accent4 41" xfId="729"/>
    <cellStyle name="40% - Accent4 42" xfId="730"/>
    <cellStyle name="40% - Accent4 43" xfId="731"/>
    <cellStyle name="40% - Accent4 5" xfId="732"/>
    <cellStyle name="40% - Accent4 5 2" xfId="733"/>
    <cellStyle name="40% - Accent4 5 3" xfId="734"/>
    <cellStyle name="40% - Accent4 6" xfId="735"/>
    <cellStyle name="40% - Accent4 6 2" xfId="736"/>
    <cellStyle name="40% - Accent4 6 3" xfId="737"/>
    <cellStyle name="40% - Accent4 7" xfId="738"/>
    <cellStyle name="40% - Accent4 7 2" xfId="739"/>
    <cellStyle name="40% - Accent4 7 3" xfId="740"/>
    <cellStyle name="40% - Accent4 8" xfId="741"/>
    <cellStyle name="40% - Accent4 8 2" xfId="742"/>
    <cellStyle name="40% - Accent4 8 3" xfId="743"/>
    <cellStyle name="40% - Accent4 9" xfId="744"/>
    <cellStyle name="40% - Accent4 9 2" xfId="745"/>
    <cellStyle name="40% - Accent5 10" xfId="746"/>
    <cellStyle name="40% - Accent5 10 2" xfId="747"/>
    <cellStyle name="40% - Accent5 11" xfId="748"/>
    <cellStyle name="40% - Accent5 11 2" xfId="749"/>
    <cellStyle name="40% - Accent5 12" xfId="750"/>
    <cellStyle name="40% - Accent5 13" xfId="751"/>
    <cellStyle name="40% - Accent5 14" xfId="752"/>
    <cellStyle name="40% - Accent5 15" xfId="753"/>
    <cellStyle name="40% - Accent5 16" xfId="754"/>
    <cellStyle name="40% - Accent5 17" xfId="755"/>
    <cellStyle name="40% - Accent5 18" xfId="756"/>
    <cellStyle name="40% - Accent5 19" xfId="757"/>
    <cellStyle name="40% - Accent5 2" xfId="758"/>
    <cellStyle name="40% - Accent5 2 10" xfId="759"/>
    <cellStyle name="40% - Accent5 2 11" xfId="760"/>
    <cellStyle name="40% - Accent5 2 12" xfId="761"/>
    <cellStyle name="40% - Accent5 2 13" xfId="762"/>
    <cellStyle name="40% - Accent5 2 14" xfId="763"/>
    <cellStyle name="40% - Accent5 2 15" xfId="764"/>
    <cellStyle name="40% - Accent5 2 16" xfId="765"/>
    <cellStyle name="40% - Accent5 2 2" xfId="766"/>
    <cellStyle name="40% - Accent5 2 3" xfId="767"/>
    <cellStyle name="40% - Accent5 2 4" xfId="768"/>
    <cellStyle name="40% - Accent5 2 5" xfId="769"/>
    <cellStyle name="40% - Accent5 2 6" xfId="770"/>
    <cellStyle name="40% - Accent5 2 7" xfId="771"/>
    <cellStyle name="40% - Accent5 2 8" xfId="772"/>
    <cellStyle name="40% - Accent5 2 9" xfId="773"/>
    <cellStyle name="40% - Accent5 20" xfId="774"/>
    <cellStyle name="40% - Accent5 21" xfId="775"/>
    <cellStyle name="40% - Accent5 22" xfId="776"/>
    <cellStyle name="40% - Accent5 23" xfId="777"/>
    <cellStyle name="40% - Accent5 24" xfId="778"/>
    <cellStyle name="40% - Accent5 25" xfId="779"/>
    <cellStyle name="40% - Accent5 26" xfId="780"/>
    <cellStyle name="40% - Accent5 27" xfId="781"/>
    <cellStyle name="40% - Accent5 28" xfId="782"/>
    <cellStyle name="40% - Accent5 29" xfId="783"/>
    <cellStyle name="40% - Accent5 3" xfId="784"/>
    <cellStyle name="40% - Accent5 3 2" xfId="785"/>
    <cellStyle name="40% - Accent5 3 2 2" xfId="786"/>
    <cellStyle name="40% - Accent5 3 3" xfId="787"/>
    <cellStyle name="40% - Accent5 3 4" xfId="788"/>
    <cellStyle name="40% - Accent5 30" xfId="789"/>
    <cellStyle name="40% - Accent5 31" xfId="790"/>
    <cellStyle name="40% - Accent5 32" xfId="791"/>
    <cellStyle name="40% - Accent5 33" xfId="792"/>
    <cellStyle name="40% - Accent5 34" xfId="793"/>
    <cellStyle name="40% - Accent5 35" xfId="794"/>
    <cellStyle name="40% - Accent5 36" xfId="795"/>
    <cellStyle name="40% - Accent5 37" xfId="796"/>
    <cellStyle name="40% - Accent5 38" xfId="797"/>
    <cellStyle name="40% - Accent5 39" xfId="798"/>
    <cellStyle name="40% - Accent5 4" xfId="799"/>
    <cellStyle name="40% - Accent5 4 2" xfId="800"/>
    <cellStyle name="40% - Accent5 4 3" xfId="801"/>
    <cellStyle name="40% - Accent5 40" xfId="802"/>
    <cellStyle name="40% - Accent5 41" xfId="803"/>
    <cellStyle name="40% - Accent5 42" xfId="804"/>
    <cellStyle name="40% - Accent5 43" xfId="805"/>
    <cellStyle name="40% - Accent5 5" xfId="806"/>
    <cellStyle name="40% - Accent5 5 2" xfId="807"/>
    <cellStyle name="40% - Accent5 5 3" xfId="808"/>
    <cellStyle name="40% - Accent5 6" xfId="809"/>
    <cellStyle name="40% - Accent5 6 2" xfId="810"/>
    <cellStyle name="40% - Accent5 6 3" xfId="811"/>
    <cellStyle name="40% - Accent5 7" xfId="812"/>
    <cellStyle name="40% - Accent5 7 2" xfId="813"/>
    <cellStyle name="40% - Accent5 7 3" xfId="814"/>
    <cellStyle name="40% - Accent5 8" xfId="815"/>
    <cellStyle name="40% - Accent5 8 2" xfId="816"/>
    <cellStyle name="40% - Accent5 8 3" xfId="817"/>
    <cellStyle name="40% - Accent5 9" xfId="818"/>
    <cellStyle name="40% - Accent5 9 2" xfId="819"/>
    <cellStyle name="40% - Accent6 10" xfId="820"/>
    <cellStyle name="40% - Accent6 10 2" xfId="821"/>
    <cellStyle name="40% - Accent6 11" xfId="822"/>
    <cellStyle name="40% - Accent6 11 2" xfId="823"/>
    <cellStyle name="40% - Accent6 12" xfId="824"/>
    <cellStyle name="40% - Accent6 13" xfId="825"/>
    <cellStyle name="40% - Accent6 14" xfId="826"/>
    <cellStyle name="40% - Accent6 15" xfId="827"/>
    <cellStyle name="40% - Accent6 16" xfId="828"/>
    <cellStyle name="40% - Accent6 17" xfId="829"/>
    <cellStyle name="40% - Accent6 18" xfId="830"/>
    <cellStyle name="40% - Accent6 19" xfId="831"/>
    <cellStyle name="40% - Accent6 2" xfId="832"/>
    <cellStyle name="40% - Accent6 2 10" xfId="833"/>
    <cellStyle name="40% - Accent6 2 11" xfId="834"/>
    <cellStyle name="40% - Accent6 2 12" xfId="835"/>
    <cellStyle name="40% - Accent6 2 13" xfId="836"/>
    <cellStyle name="40% - Accent6 2 14" xfId="837"/>
    <cellStyle name="40% - Accent6 2 15" xfId="838"/>
    <cellStyle name="40% - Accent6 2 16" xfId="839"/>
    <cellStyle name="40% - Accent6 2 2" xfId="840"/>
    <cellStyle name="40% - Accent6 2 3" xfId="841"/>
    <cellStyle name="40% - Accent6 2 4" xfId="842"/>
    <cellStyle name="40% - Accent6 2 5" xfId="843"/>
    <cellStyle name="40% - Accent6 2 6" xfId="844"/>
    <cellStyle name="40% - Accent6 2 7" xfId="845"/>
    <cellStyle name="40% - Accent6 2 8" xfId="846"/>
    <cellStyle name="40% - Accent6 2 9" xfId="847"/>
    <cellStyle name="40% - Accent6 20" xfId="848"/>
    <cellStyle name="40% - Accent6 21" xfId="849"/>
    <cellStyle name="40% - Accent6 22" xfId="850"/>
    <cellStyle name="40% - Accent6 23" xfId="851"/>
    <cellStyle name="40% - Accent6 24" xfId="852"/>
    <cellStyle name="40% - Accent6 25" xfId="853"/>
    <cellStyle name="40% - Accent6 26" xfId="854"/>
    <cellStyle name="40% - Accent6 27" xfId="855"/>
    <cellStyle name="40% - Accent6 28" xfId="856"/>
    <cellStyle name="40% - Accent6 29" xfId="857"/>
    <cellStyle name="40% - Accent6 3" xfId="858"/>
    <cellStyle name="40% - Accent6 3 2" xfId="859"/>
    <cellStyle name="40% - Accent6 3 2 2" xfId="860"/>
    <cellStyle name="40% - Accent6 3 3" xfId="861"/>
    <cellStyle name="40% - Accent6 3 4" xfId="862"/>
    <cellStyle name="40% - Accent6 30" xfId="863"/>
    <cellStyle name="40% - Accent6 31" xfId="864"/>
    <cellStyle name="40% - Accent6 32" xfId="865"/>
    <cellStyle name="40% - Accent6 33" xfId="866"/>
    <cellStyle name="40% - Accent6 34" xfId="867"/>
    <cellStyle name="40% - Accent6 35" xfId="868"/>
    <cellStyle name="40% - Accent6 36" xfId="869"/>
    <cellStyle name="40% - Accent6 37" xfId="870"/>
    <cellStyle name="40% - Accent6 38" xfId="871"/>
    <cellStyle name="40% - Accent6 39" xfId="872"/>
    <cellStyle name="40% - Accent6 4" xfId="873"/>
    <cellStyle name="40% - Accent6 4 2" xfId="874"/>
    <cellStyle name="40% - Accent6 4 3" xfId="875"/>
    <cellStyle name="40% - Accent6 40" xfId="876"/>
    <cellStyle name="40% - Accent6 41" xfId="877"/>
    <cellStyle name="40% - Accent6 42" xfId="878"/>
    <cellStyle name="40% - Accent6 43" xfId="879"/>
    <cellStyle name="40% - Accent6 5" xfId="880"/>
    <cellStyle name="40% - Accent6 5 2" xfId="881"/>
    <cellStyle name="40% - Accent6 5 3" xfId="882"/>
    <cellStyle name="40% - Accent6 6" xfId="883"/>
    <cellStyle name="40% - Accent6 6 2" xfId="884"/>
    <cellStyle name="40% - Accent6 6 3" xfId="885"/>
    <cellStyle name="40% - Accent6 7" xfId="886"/>
    <cellStyle name="40% - Accent6 7 2" xfId="887"/>
    <cellStyle name="40% - Accent6 7 3" xfId="888"/>
    <cellStyle name="40% - Accent6 8" xfId="889"/>
    <cellStyle name="40% - Accent6 8 2" xfId="890"/>
    <cellStyle name="40% - Accent6 8 3" xfId="891"/>
    <cellStyle name="40% - Accent6 9" xfId="892"/>
    <cellStyle name="40% - Accent6 9 2" xfId="893"/>
    <cellStyle name="40% - Akzent1" xfId="894"/>
    <cellStyle name="40% - Akzent2" xfId="895"/>
    <cellStyle name="40% - Akzent3" xfId="896"/>
    <cellStyle name="40% - Akzent4" xfId="897"/>
    <cellStyle name="40% - Akzent5" xfId="898"/>
    <cellStyle name="40% - Akzent6" xfId="899"/>
    <cellStyle name="5x indented GHG Textfiels" xfId="900"/>
    <cellStyle name="60% - Accent1 10" xfId="901"/>
    <cellStyle name="60% - Accent1 11" xfId="902"/>
    <cellStyle name="60% - Accent1 12" xfId="903"/>
    <cellStyle name="60% - Accent1 13" xfId="904"/>
    <cellStyle name="60% - Accent1 14" xfId="905"/>
    <cellStyle name="60% - Accent1 15" xfId="906"/>
    <cellStyle name="60% - Accent1 16" xfId="907"/>
    <cellStyle name="60% - Accent1 17" xfId="908"/>
    <cellStyle name="60% - Accent1 18" xfId="909"/>
    <cellStyle name="60% - Accent1 19" xfId="910"/>
    <cellStyle name="60% - Accent1 2" xfId="911"/>
    <cellStyle name="60% - Accent1 2 10" xfId="912"/>
    <cellStyle name="60% - Accent1 2 11" xfId="913"/>
    <cellStyle name="60% - Accent1 2 2" xfId="914"/>
    <cellStyle name="60% - Accent1 2 3" xfId="915"/>
    <cellStyle name="60% - Accent1 2 4" xfId="916"/>
    <cellStyle name="60% - Accent1 2 5" xfId="917"/>
    <cellStyle name="60% - Accent1 2 6" xfId="918"/>
    <cellStyle name="60% - Accent1 2 7" xfId="919"/>
    <cellStyle name="60% - Accent1 2 8" xfId="920"/>
    <cellStyle name="60% - Accent1 2 9" xfId="921"/>
    <cellStyle name="60% - Accent1 20" xfId="922"/>
    <cellStyle name="60% - Accent1 21" xfId="923"/>
    <cellStyle name="60% - Accent1 22" xfId="924"/>
    <cellStyle name="60% - Accent1 23" xfId="925"/>
    <cellStyle name="60% - Accent1 24" xfId="926"/>
    <cellStyle name="60% - Accent1 25" xfId="927"/>
    <cellStyle name="60% - Accent1 26" xfId="928"/>
    <cellStyle name="60% - Accent1 27" xfId="929"/>
    <cellStyle name="60% - Accent1 28" xfId="930"/>
    <cellStyle name="60% - Accent1 29" xfId="931"/>
    <cellStyle name="60% - Accent1 3" xfId="932"/>
    <cellStyle name="60% - Accent1 3 2" xfId="933"/>
    <cellStyle name="60% - Accent1 3 2 2" xfId="934"/>
    <cellStyle name="60% - Accent1 3 3" xfId="935"/>
    <cellStyle name="60% - Accent1 3 4" xfId="936"/>
    <cellStyle name="60% - Accent1 30" xfId="937"/>
    <cellStyle name="60% - Accent1 31" xfId="938"/>
    <cellStyle name="60% - Accent1 32" xfId="939"/>
    <cellStyle name="60% - Accent1 33" xfId="940"/>
    <cellStyle name="60% - Accent1 34" xfId="941"/>
    <cellStyle name="60% - Accent1 35" xfId="942"/>
    <cellStyle name="60% - Accent1 36" xfId="943"/>
    <cellStyle name="60% - Accent1 37" xfId="944"/>
    <cellStyle name="60% - Accent1 38" xfId="945"/>
    <cellStyle name="60% - Accent1 39" xfId="946"/>
    <cellStyle name="60% - Accent1 4" xfId="947"/>
    <cellStyle name="60% - Accent1 4 2" xfId="948"/>
    <cellStyle name="60% - Accent1 40" xfId="949"/>
    <cellStyle name="60% - Accent1 41" xfId="950"/>
    <cellStyle name="60% - Accent1 42" xfId="951"/>
    <cellStyle name="60% - Accent1 43" xfId="952"/>
    <cellStyle name="60% - Accent1 5" xfId="953"/>
    <cellStyle name="60% - Accent1 5 2" xfId="954"/>
    <cellStyle name="60% - Accent1 6" xfId="955"/>
    <cellStyle name="60% - Accent1 6 2" xfId="956"/>
    <cellStyle name="60% - Accent1 7" xfId="957"/>
    <cellStyle name="60% - Accent1 8" xfId="958"/>
    <cellStyle name="60% - Accent1 9" xfId="959"/>
    <cellStyle name="60% - Accent2 10" xfId="960"/>
    <cellStyle name="60% - Accent2 11" xfId="961"/>
    <cellStyle name="60% - Accent2 12" xfId="962"/>
    <cellStyle name="60% - Accent2 13" xfId="963"/>
    <cellStyle name="60% - Accent2 14" xfId="964"/>
    <cellStyle name="60% - Accent2 15" xfId="965"/>
    <cellStyle name="60% - Accent2 16" xfId="966"/>
    <cellStyle name="60% - Accent2 17" xfId="967"/>
    <cellStyle name="60% - Accent2 18" xfId="968"/>
    <cellStyle name="60% - Accent2 19" xfId="969"/>
    <cellStyle name="60% - Accent2 2" xfId="970"/>
    <cellStyle name="60% - Accent2 2 10" xfId="971"/>
    <cellStyle name="60% - Accent2 2 11" xfId="972"/>
    <cellStyle name="60% - Accent2 2 2" xfId="973"/>
    <cellStyle name="60% - Accent2 2 3" xfId="974"/>
    <cellStyle name="60% - Accent2 2 4" xfId="975"/>
    <cellStyle name="60% - Accent2 2 5" xfId="976"/>
    <cellStyle name="60% - Accent2 2 6" xfId="977"/>
    <cellStyle name="60% - Accent2 2 7" xfId="978"/>
    <cellStyle name="60% - Accent2 2 8" xfId="979"/>
    <cellStyle name="60% - Accent2 2 9" xfId="980"/>
    <cellStyle name="60% - Accent2 20" xfId="981"/>
    <cellStyle name="60% - Accent2 21" xfId="982"/>
    <cellStyle name="60% - Accent2 22" xfId="983"/>
    <cellStyle name="60% - Accent2 23" xfId="984"/>
    <cellStyle name="60% - Accent2 24" xfId="985"/>
    <cellStyle name="60% - Accent2 25" xfId="986"/>
    <cellStyle name="60% - Accent2 26" xfId="987"/>
    <cellStyle name="60% - Accent2 27" xfId="988"/>
    <cellStyle name="60% - Accent2 28" xfId="989"/>
    <cellStyle name="60% - Accent2 29" xfId="990"/>
    <cellStyle name="60% - Accent2 3" xfId="991"/>
    <cellStyle name="60% - Accent2 3 2" xfId="992"/>
    <cellStyle name="60% - Accent2 3 2 2" xfId="993"/>
    <cellStyle name="60% - Accent2 3 3" xfId="994"/>
    <cellStyle name="60% - Accent2 3 4" xfId="995"/>
    <cellStyle name="60% - Accent2 30" xfId="996"/>
    <cellStyle name="60% - Accent2 31" xfId="997"/>
    <cellStyle name="60% - Accent2 32" xfId="998"/>
    <cellStyle name="60% - Accent2 33" xfId="999"/>
    <cellStyle name="60% - Accent2 34" xfId="1000"/>
    <cellStyle name="60% - Accent2 35" xfId="1001"/>
    <cellStyle name="60% - Accent2 36" xfId="1002"/>
    <cellStyle name="60% - Accent2 37" xfId="1003"/>
    <cellStyle name="60% - Accent2 38" xfId="1004"/>
    <cellStyle name="60% - Accent2 39" xfId="1005"/>
    <cellStyle name="60% - Accent2 4" xfId="1006"/>
    <cellStyle name="60% - Accent2 4 2" xfId="1007"/>
    <cellStyle name="60% - Accent2 40" xfId="1008"/>
    <cellStyle name="60% - Accent2 41" xfId="1009"/>
    <cellStyle name="60% - Accent2 42" xfId="1010"/>
    <cellStyle name="60% - Accent2 43" xfId="1011"/>
    <cellStyle name="60% - Accent2 5" xfId="1012"/>
    <cellStyle name="60% - Accent2 5 2" xfId="1013"/>
    <cellStyle name="60% - Accent2 6" xfId="1014"/>
    <cellStyle name="60% - Accent2 6 2" xfId="1015"/>
    <cellStyle name="60% - Accent2 7" xfId="1016"/>
    <cellStyle name="60% - Accent2 8" xfId="1017"/>
    <cellStyle name="60% - Accent2 9" xfId="1018"/>
    <cellStyle name="60% - Accent3 10" xfId="1019"/>
    <cellStyle name="60% - Accent3 11" xfId="1020"/>
    <cellStyle name="60% - Accent3 12" xfId="1021"/>
    <cellStyle name="60% - Accent3 13" xfId="1022"/>
    <cellStyle name="60% - Accent3 14" xfId="1023"/>
    <cellStyle name="60% - Accent3 15" xfId="1024"/>
    <cellStyle name="60% - Accent3 16" xfId="1025"/>
    <cellStyle name="60% - Accent3 17" xfId="1026"/>
    <cellStyle name="60% - Accent3 18" xfId="1027"/>
    <cellStyle name="60% - Accent3 19" xfId="1028"/>
    <cellStyle name="60% - Accent3 2" xfId="1029"/>
    <cellStyle name="60% - Accent3 2 10" xfId="1030"/>
    <cellStyle name="60% - Accent3 2 11" xfId="1031"/>
    <cellStyle name="60% - Accent3 2 2" xfId="1032"/>
    <cellStyle name="60% - Accent3 2 3" xfId="1033"/>
    <cellStyle name="60% - Accent3 2 4" xfId="1034"/>
    <cellStyle name="60% - Accent3 2 5" xfId="1035"/>
    <cellStyle name="60% - Accent3 2 6" xfId="1036"/>
    <cellStyle name="60% - Accent3 2 7" xfId="1037"/>
    <cellStyle name="60% - Accent3 2 8" xfId="1038"/>
    <cellStyle name="60% - Accent3 2 9" xfId="1039"/>
    <cellStyle name="60% - Accent3 20" xfId="1040"/>
    <cellStyle name="60% - Accent3 21" xfId="1041"/>
    <cellStyle name="60% - Accent3 22" xfId="1042"/>
    <cellStyle name="60% - Accent3 23" xfId="1043"/>
    <cellStyle name="60% - Accent3 24" xfId="1044"/>
    <cellStyle name="60% - Accent3 25" xfId="1045"/>
    <cellStyle name="60% - Accent3 26" xfId="1046"/>
    <cellStyle name="60% - Accent3 27" xfId="1047"/>
    <cellStyle name="60% - Accent3 28" xfId="1048"/>
    <cellStyle name="60% - Accent3 29" xfId="1049"/>
    <cellStyle name="60% - Accent3 3" xfId="1050"/>
    <cellStyle name="60% - Accent3 3 2" xfId="1051"/>
    <cellStyle name="60% - Accent3 3 2 2" xfId="1052"/>
    <cellStyle name="60% - Accent3 3 3" xfId="1053"/>
    <cellStyle name="60% - Accent3 3 4" xfId="1054"/>
    <cellStyle name="60% - Accent3 30" xfId="1055"/>
    <cellStyle name="60% - Accent3 31" xfId="1056"/>
    <cellStyle name="60% - Accent3 32" xfId="1057"/>
    <cellStyle name="60% - Accent3 33" xfId="1058"/>
    <cellStyle name="60% - Accent3 34" xfId="1059"/>
    <cellStyle name="60% - Accent3 35" xfId="1060"/>
    <cellStyle name="60% - Accent3 36" xfId="1061"/>
    <cellStyle name="60% - Accent3 37" xfId="1062"/>
    <cellStyle name="60% - Accent3 38" xfId="1063"/>
    <cellStyle name="60% - Accent3 39" xfId="1064"/>
    <cellStyle name="60% - Accent3 4" xfId="1065"/>
    <cellStyle name="60% - Accent3 4 2" xfId="1066"/>
    <cellStyle name="60% - Accent3 40" xfId="1067"/>
    <cellStyle name="60% - Accent3 41" xfId="1068"/>
    <cellStyle name="60% - Accent3 42" xfId="1069"/>
    <cellStyle name="60% - Accent3 43" xfId="1070"/>
    <cellStyle name="60% - Accent3 5" xfId="1071"/>
    <cellStyle name="60% - Accent3 5 2" xfId="1072"/>
    <cellStyle name="60% - Accent3 6" xfId="1073"/>
    <cellStyle name="60% - Accent3 6 2" xfId="1074"/>
    <cellStyle name="60% - Accent3 7" xfId="1075"/>
    <cellStyle name="60% - Accent3 8" xfId="1076"/>
    <cellStyle name="60% - Accent3 9" xfId="1077"/>
    <cellStyle name="60% - Accent4 10" xfId="1078"/>
    <cellStyle name="60% - Accent4 11" xfId="1079"/>
    <cellStyle name="60% - Accent4 12" xfId="1080"/>
    <cellStyle name="60% - Accent4 13" xfId="1081"/>
    <cellStyle name="60% - Accent4 14" xfId="1082"/>
    <cellStyle name="60% - Accent4 15" xfId="1083"/>
    <cellStyle name="60% - Accent4 16" xfId="1084"/>
    <cellStyle name="60% - Accent4 17" xfId="1085"/>
    <cellStyle name="60% - Accent4 18" xfId="1086"/>
    <cellStyle name="60% - Accent4 19" xfId="1087"/>
    <cellStyle name="60% - Accent4 2" xfId="1088"/>
    <cellStyle name="60% - Accent4 2 10" xfId="1089"/>
    <cellStyle name="60% - Accent4 2 11" xfId="1090"/>
    <cellStyle name="60% - Accent4 2 2" xfId="1091"/>
    <cellStyle name="60% - Accent4 2 3" xfId="1092"/>
    <cellStyle name="60% - Accent4 2 4" xfId="1093"/>
    <cellStyle name="60% - Accent4 2 5" xfId="1094"/>
    <cellStyle name="60% - Accent4 2 6" xfId="1095"/>
    <cellStyle name="60% - Accent4 2 7" xfId="1096"/>
    <cellStyle name="60% - Accent4 2 8" xfId="1097"/>
    <cellStyle name="60% - Accent4 2 9" xfId="1098"/>
    <cellStyle name="60% - Accent4 20" xfId="1099"/>
    <cellStyle name="60% - Accent4 21" xfId="1100"/>
    <cellStyle name="60% - Accent4 22" xfId="1101"/>
    <cellStyle name="60% - Accent4 23" xfId="1102"/>
    <cellStyle name="60% - Accent4 24" xfId="1103"/>
    <cellStyle name="60% - Accent4 25" xfId="1104"/>
    <cellStyle name="60% - Accent4 26" xfId="1105"/>
    <cellStyle name="60% - Accent4 27" xfId="1106"/>
    <cellStyle name="60% - Accent4 28" xfId="1107"/>
    <cellStyle name="60% - Accent4 29" xfId="1108"/>
    <cellStyle name="60% - Accent4 3" xfId="1109"/>
    <cellStyle name="60% - Accent4 3 2" xfId="1110"/>
    <cellStyle name="60% - Accent4 3 2 2" xfId="1111"/>
    <cellStyle name="60% - Accent4 3 3" xfId="1112"/>
    <cellStyle name="60% - Accent4 3 4" xfId="1113"/>
    <cellStyle name="60% - Accent4 30" xfId="1114"/>
    <cellStyle name="60% - Accent4 31" xfId="1115"/>
    <cellStyle name="60% - Accent4 32" xfId="1116"/>
    <cellStyle name="60% - Accent4 33" xfId="1117"/>
    <cellStyle name="60% - Accent4 34" xfId="1118"/>
    <cellStyle name="60% - Accent4 35" xfId="1119"/>
    <cellStyle name="60% - Accent4 36" xfId="1120"/>
    <cellStyle name="60% - Accent4 37" xfId="1121"/>
    <cellStyle name="60% - Accent4 38" xfId="1122"/>
    <cellStyle name="60% - Accent4 39" xfId="1123"/>
    <cellStyle name="60% - Accent4 4" xfId="1124"/>
    <cellStyle name="60% - Accent4 4 2" xfId="1125"/>
    <cellStyle name="60% - Accent4 40" xfId="1126"/>
    <cellStyle name="60% - Accent4 41" xfId="1127"/>
    <cellStyle name="60% - Accent4 42" xfId="1128"/>
    <cellStyle name="60% - Accent4 43" xfId="1129"/>
    <cellStyle name="60% - Accent4 5" xfId="1130"/>
    <cellStyle name="60% - Accent4 5 2" xfId="1131"/>
    <cellStyle name="60% - Accent4 6" xfId="1132"/>
    <cellStyle name="60% - Accent4 6 2" xfId="1133"/>
    <cellStyle name="60% - Accent4 7" xfId="1134"/>
    <cellStyle name="60% - Accent4 8" xfId="1135"/>
    <cellStyle name="60% - Accent4 9" xfId="1136"/>
    <cellStyle name="60% - Accent5 10" xfId="1137"/>
    <cellStyle name="60% - Accent5 11" xfId="1138"/>
    <cellStyle name="60% - Accent5 12" xfId="1139"/>
    <cellStyle name="60% - Accent5 13" xfId="1140"/>
    <cellStyle name="60% - Accent5 14" xfId="1141"/>
    <cellStyle name="60% - Accent5 15" xfId="1142"/>
    <cellStyle name="60% - Accent5 16" xfId="1143"/>
    <cellStyle name="60% - Accent5 17" xfId="1144"/>
    <cellStyle name="60% - Accent5 18" xfId="1145"/>
    <cellStyle name="60% - Accent5 19" xfId="1146"/>
    <cellStyle name="60% - Accent5 2" xfId="1147"/>
    <cellStyle name="60% - Accent5 2 10" xfId="1148"/>
    <cellStyle name="60% - Accent5 2 11" xfId="1149"/>
    <cellStyle name="60% - Accent5 2 2" xfId="1150"/>
    <cellStyle name="60% - Accent5 2 3" xfId="1151"/>
    <cellStyle name="60% - Accent5 2 4" xfId="1152"/>
    <cellStyle name="60% - Accent5 2 5" xfId="1153"/>
    <cellStyle name="60% - Accent5 2 6" xfId="1154"/>
    <cellStyle name="60% - Accent5 2 7" xfId="1155"/>
    <cellStyle name="60% - Accent5 2 8" xfId="1156"/>
    <cellStyle name="60% - Accent5 2 9" xfId="1157"/>
    <cellStyle name="60% - Accent5 20" xfId="1158"/>
    <cellStyle name="60% - Accent5 21" xfId="1159"/>
    <cellStyle name="60% - Accent5 22" xfId="1160"/>
    <cellStyle name="60% - Accent5 23" xfId="1161"/>
    <cellStyle name="60% - Accent5 24" xfId="1162"/>
    <cellStyle name="60% - Accent5 25" xfId="1163"/>
    <cellStyle name="60% - Accent5 26" xfId="1164"/>
    <cellStyle name="60% - Accent5 27" xfId="1165"/>
    <cellStyle name="60% - Accent5 28" xfId="1166"/>
    <cellStyle name="60% - Accent5 29" xfId="1167"/>
    <cellStyle name="60% - Accent5 3" xfId="1168"/>
    <cellStyle name="60% - Accent5 3 2" xfId="1169"/>
    <cellStyle name="60% - Accent5 3 2 2" xfId="1170"/>
    <cellStyle name="60% - Accent5 3 3" xfId="1171"/>
    <cellStyle name="60% - Accent5 3 4" xfId="1172"/>
    <cellStyle name="60% - Accent5 30" xfId="1173"/>
    <cellStyle name="60% - Accent5 31" xfId="1174"/>
    <cellStyle name="60% - Accent5 32" xfId="1175"/>
    <cellStyle name="60% - Accent5 33" xfId="1176"/>
    <cellStyle name="60% - Accent5 34" xfId="1177"/>
    <cellStyle name="60% - Accent5 35" xfId="1178"/>
    <cellStyle name="60% - Accent5 36" xfId="1179"/>
    <cellStyle name="60% - Accent5 37" xfId="1180"/>
    <cellStyle name="60% - Accent5 38" xfId="1181"/>
    <cellStyle name="60% - Accent5 39" xfId="1182"/>
    <cellStyle name="60% - Accent5 4" xfId="1183"/>
    <cellStyle name="60% - Accent5 4 2" xfId="1184"/>
    <cellStyle name="60% - Accent5 40" xfId="1185"/>
    <cellStyle name="60% - Accent5 41" xfId="1186"/>
    <cellStyle name="60% - Accent5 42" xfId="1187"/>
    <cellStyle name="60% - Accent5 43" xfId="1188"/>
    <cellStyle name="60% - Accent5 5" xfId="1189"/>
    <cellStyle name="60% - Accent5 5 2" xfId="1190"/>
    <cellStyle name="60% - Accent5 6" xfId="1191"/>
    <cellStyle name="60% - Accent5 6 2" xfId="1192"/>
    <cellStyle name="60% - Accent5 7" xfId="1193"/>
    <cellStyle name="60% - Accent5 8" xfId="1194"/>
    <cellStyle name="60% - Accent5 9" xfId="1195"/>
    <cellStyle name="60% - Accent6 10" xfId="1196"/>
    <cellStyle name="60% - Accent6 11" xfId="1197"/>
    <cellStyle name="60% - Accent6 12" xfId="1198"/>
    <cellStyle name="60% - Accent6 13" xfId="1199"/>
    <cellStyle name="60% - Accent6 14" xfId="1200"/>
    <cellStyle name="60% - Accent6 15" xfId="1201"/>
    <cellStyle name="60% - Accent6 16" xfId="1202"/>
    <cellStyle name="60% - Accent6 17" xfId="1203"/>
    <cellStyle name="60% - Accent6 18" xfId="1204"/>
    <cellStyle name="60% - Accent6 19" xfId="1205"/>
    <cellStyle name="60% - Accent6 2" xfId="1206"/>
    <cellStyle name="60% - Accent6 2 10" xfId="1207"/>
    <cellStyle name="60% - Accent6 2 11" xfId="1208"/>
    <cellStyle name="60% - Accent6 2 2" xfId="1209"/>
    <cellStyle name="60% - Accent6 2 3" xfId="1210"/>
    <cellStyle name="60% - Accent6 2 4" xfId="1211"/>
    <cellStyle name="60% - Accent6 2 5" xfId="1212"/>
    <cellStyle name="60% - Accent6 2 6" xfId="1213"/>
    <cellStyle name="60% - Accent6 2 7" xfId="1214"/>
    <cellStyle name="60% - Accent6 2 8" xfId="1215"/>
    <cellStyle name="60% - Accent6 2 9" xfId="1216"/>
    <cellStyle name="60% - Accent6 20" xfId="1217"/>
    <cellStyle name="60% - Accent6 21" xfId="1218"/>
    <cellStyle name="60% - Accent6 22" xfId="1219"/>
    <cellStyle name="60% - Accent6 23" xfId="1220"/>
    <cellStyle name="60% - Accent6 24" xfId="1221"/>
    <cellStyle name="60% - Accent6 25" xfId="1222"/>
    <cellStyle name="60% - Accent6 26" xfId="1223"/>
    <cellStyle name="60% - Accent6 27" xfId="1224"/>
    <cellStyle name="60% - Accent6 28" xfId="1225"/>
    <cellStyle name="60% - Accent6 29" xfId="1226"/>
    <cellStyle name="60% - Accent6 3" xfId="1227"/>
    <cellStyle name="60% - Accent6 3 2" xfId="1228"/>
    <cellStyle name="60% - Accent6 3 2 2" xfId="1229"/>
    <cellStyle name="60% - Accent6 3 3" xfId="1230"/>
    <cellStyle name="60% - Accent6 3 4" xfId="1231"/>
    <cellStyle name="60% - Accent6 30" xfId="1232"/>
    <cellStyle name="60% - Accent6 31" xfId="1233"/>
    <cellStyle name="60% - Accent6 32" xfId="1234"/>
    <cellStyle name="60% - Accent6 33" xfId="1235"/>
    <cellStyle name="60% - Accent6 34" xfId="1236"/>
    <cellStyle name="60% - Accent6 35" xfId="1237"/>
    <cellStyle name="60% - Accent6 36" xfId="1238"/>
    <cellStyle name="60% - Accent6 37" xfId="1239"/>
    <cellStyle name="60% - Accent6 38" xfId="1240"/>
    <cellStyle name="60% - Accent6 39" xfId="1241"/>
    <cellStyle name="60% - Accent6 4" xfId="1242"/>
    <cellStyle name="60% - Accent6 4 2" xfId="1243"/>
    <cellStyle name="60% - Accent6 40" xfId="1244"/>
    <cellStyle name="60% - Accent6 41" xfId="1245"/>
    <cellStyle name="60% - Accent6 42" xfId="1246"/>
    <cellStyle name="60% - Accent6 43" xfId="1247"/>
    <cellStyle name="60% - Accent6 5" xfId="1248"/>
    <cellStyle name="60% - Accent6 5 2" xfId="1249"/>
    <cellStyle name="60% - Accent6 6" xfId="1250"/>
    <cellStyle name="60% - Accent6 6 2" xfId="1251"/>
    <cellStyle name="60% - Accent6 7" xfId="1252"/>
    <cellStyle name="60% - Accent6 8" xfId="1253"/>
    <cellStyle name="60% - Accent6 9" xfId="1254"/>
    <cellStyle name="60% - Akzent1" xfId="1255"/>
    <cellStyle name="60% - Akzent2" xfId="1256"/>
    <cellStyle name="60% - Akzent3" xfId="1257"/>
    <cellStyle name="60% - Akzent4" xfId="1258"/>
    <cellStyle name="60% - Akzent5" xfId="1259"/>
    <cellStyle name="60% - Akzent6" xfId="1260"/>
    <cellStyle name="60% - Cor4 2" xfId="1261"/>
    <cellStyle name="Accent1 10" xfId="1262"/>
    <cellStyle name="Accent1 11" xfId="1263"/>
    <cellStyle name="Accent1 12" xfId="1264"/>
    <cellStyle name="Accent1 13" xfId="1265"/>
    <cellStyle name="Accent1 14" xfId="1266"/>
    <cellStyle name="Accent1 15" xfId="1267"/>
    <cellStyle name="Accent1 16" xfId="1268"/>
    <cellStyle name="Accent1 17" xfId="1269"/>
    <cellStyle name="Accent1 18" xfId="1270"/>
    <cellStyle name="Accent1 19" xfId="1271"/>
    <cellStyle name="Accent1 2" xfId="1272"/>
    <cellStyle name="Accent1 2 10" xfId="1273"/>
    <cellStyle name="Accent1 2 11" xfId="1274"/>
    <cellStyle name="Accent1 2 2" xfId="1275"/>
    <cellStyle name="Accent1 2 3" xfId="1276"/>
    <cellStyle name="Accent1 2 4" xfId="1277"/>
    <cellStyle name="Accent1 2 5" xfId="1278"/>
    <cellStyle name="Accent1 2 6" xfId="1279"/>
    <cellStyle name="Accent1 2 7" xfId="1280"/>
    <cellStyle name="Accent1 2 8" xfId="1281"/>
    <cellStyle name="Accent1 2 9" xfId="1282"/>
    <cellStyle name="Accent1 20" xfId="1283"/>
    <cellStyle name="Accent1 21" xfId="1284"/>
    <cellStyle name="Accent1 22" xfId="1285"/>
    <cellStyle name="Accent1 23" xfId="1286"/>
    <cellStyle name="Accent1 24" xfId="1287"/>
    <cellStyle name="Accent1 25" xfId="1288"/>
    <cellStyle name="Accent1 26" xfId="1289"/>
    <cellStyle name="Accent1 27" xfId="1290"/>
    <cellStyle name="Accent1 28" xfId="1291"/>
    <cellStyle name="Accent1 29" xfId="1292"/>
    <cellStyle name="Accent1 3" xfId="1293"/>
    <cellStyle name="Accent1 3 2" xfId="1294"/>
    <cellStyle name="Accent1 3 2 2" xfId="1295"/>
    <cellStyle name="Accent1 3 3" xfId="1296"/>
    <cellStyle name="Accent1 3 4" xfId="1297"/>
    <cellStyle name="Accent1 30" xfId="1298"/>
    <cellStyle name="Accent1 31" xfId="1299"/>
    <cellStyle name="Accent1 32" xfId="1300"/>
    <cellStyle name="Accent1 33" xfId="1301"/>
    <cellStyle name="Accent1 34" xfId="1302"/>
    <cellStyle name="Accent1 35" xfId="1303"/>
    <cellStyle name="Accent1 36" xfId="1304"/>
    <cellStyle name="Accent1 37" xfId="1305"/>
    <cellStyle name="Accent1 38" xfId="1306"/>
    <cellStyle name="Accent1 39" xfId="1307"/>
    <cellStyle name="Accent1 4" xfId="1308"/>
    <cellStyle name="Accent1 4 2" xfId="1309"/>
    <cellStyle name="Accent1 40" xfId="1310"/>
    <cellStyle name="Accent1 41" xfId="1311"/>
    <cellStyle name="Accent1 42" xfId="1312"/>
    <cellStyle name="Accent1 43" xfId="1313"/>
    <cellStyle name="Accent1 5" xfId="1314"/>
    <cellStyle name="Accent1 5 2" xfId="1315"/>
    <cellStyle name="Accent1 6" xfId="1316"/>
    <cellStyle name="Accent1 6 2" xfId="1317"/>
    <cellStyle name="Accent1 7" xfId="1318"/>
    <cellStyle name="Accent1 8" xfId="1319"/>
    <cellStyle name="Accent1 9" xfId="1320"/>
    <cellStyle name="Accent2 10" xfId="1321"/>
    <cellStyle name="Accent2 11" xfId="1322"/>
    <cellStyle name="Accent2 12" xfId="1323"/>
    <cellStyle name="Accent2 13" xfId="1324"/>
    <cellStyle name="Accent2 14" xfId="1325"/>
    <cellStyle name="Accent2 15" xfId="1326"/>
    <cellStyle name="Accent2 16" xfId="1327"/>
    <cellStyle name="Accent2 17" xfId="1328"/>
    <cellStyle name="Accent2 18" xfId="1329"/>
    <cellStyle name="Accent2 19" xfId="1330"/>
    <cellStyle name="Accent2 2" xfId="1331"/>
    <cellStyle name="Accent2 2 10" xfId="1332"/>
    <cellStyle name="Accent2 2 11" xfId="1333"/>
    <cellStyle name="Accent2 2 2" xfId="1334"/>
    <cellStyle name="Accent2 2 3" xfId="1335"/>
    <cellStyle name="Accent2 2 4" xfId="1336"/>
    <cellStyle name="Accent2 2 5" xfId="1337"/>
    <cellStyle name="Accent2 2 6" xfId="1338"/>
    <cellStyle name="Accent2 2 7" xfId="1339"/>
    <cellStyle name="Accent2 2 8" xfId="1340"/>
    <cellStyle name="Accent2 2 9" xfId="1341"/>
    <cellStyle name="Accent2 20" xfId="1342"/>
    <cellStyle name="Accent2 21" xfId="1343"/>
    <cellStyle name="Accent2 22" xfId="1344"/>
    <cellStyle name="Accent2 23" xfId="1345"/>
    <cellStyle name="Accent2 24" xfId="1346"/>
    <cellStyle name="Accent2 25" xfId="1347"/>
    <cellStyle name="Accent2 26" xfId="1348"/>
    <cellStyle name="Accent2 27" xfId="1349"/>
    <cellStyle name="Accent2 28" xfId="1350"/>
    <cellStyle name="Accent2 29" xfId="1351"/>
    <cellStyle name="Accent2 3" xfId="1352"/>
    <cellStyle name="Accent2 3 2" xfId="1353"/>
    <cellStyle name="Accent2 3 2 2" xfId="1354"/>
    <cellStyle name="Accent2 3 3" xfId="1355"/>
    <cellStyle name="Accent2 3 4" xfId="1356"/>
    <cellStyle name="Accent2 30" xfId="1357"/>
    <cellStyle name="Accent2 31" xfId="1358"/>
    <cellStyle name="Accent2 32" xfId="1359"/>
    <cellStyle name="Accent2 33" xfId="1360"/>
    <cellStyle name="Accent2 34" xfId="1361"/>
    <cellStyle name="Accent2 35" xfId="1362"/>
    <cellStyle name="Accent2 36" xfId="1363"/>
    <cellStyle name="Accent2 37" xfId="1364"/>
    <cellStyle name="Accent2 38" xfId="1365"/>
    <cellStyle name="Accent2 39" xfId="1366"/>
    <cellStyle name="Accent2 4" xfId="1367"/>
    <cellStyle name="Accent2 4 2" xfId="1368"/>
    <cellStyle name="Accent2 40" xfId="1369"/>
    <cellStyle name="Accent2 41" xfId="1370"/>
    <cellStyle name="Accent2 42" xfId="1371"/>
    <cellStyle name="Accent2 43" xfId="1372"/>
    <cellStyle name="Accent2 5" xfId="1373"/>
    <cellStyle name="Accent2 5 2" xfId="1374"/>
    <cellStyle name="Accent2 6" xfId="1375"/>
    <cellStyle name="Accent2 6 2" xfId="1376"/>
    <cellStyle name="Accent2 7" xfId="1377"/>
    <cellStyle name="Accent2 8" xfId="1378"/>
    <cellStyle name="Accent2 9" xfId="1379"/>
    <cellStyle name="Accent3 10" xfId="1380"/>
    <cellStyle name="Accent3 11" xfId="1381"/>
    <cellStyle name="Accent3 12" xfId="1382"/>
    <cellStyle name="Accent3 13" xfId="1383"/>
    <cellStyle name="Accent3 14" xfId="1384"/>
    <cellStyle name="Accent3 15" xfId="1385"/>
    <cellStyle name="Accent3 16" xfId="1386"/>
    <cellStyle name="Accent3 17" xfId="1387"/>
    <cellStyle name="Accent3 18" xfId="1388"/>
    <cellStyle name="Accent3 19" xfId="1389"/>
    <cellStyle name="Accent3 2" xfId="1390"/>
    <cellStyle name="Accent3 2 10" xfId="1391"/>
    <cellStyle name="Accent3 2 11" xfId="1392"/>
    <cellStyle name="Accent3 2 2" xfId="1393"/>
    <cellStyle name="Accent3 2 3" xfId="1394"/>
    <cellStyle name="Accent3 2 4" xfId="1395"/>
    <cellStyle name="Accent3 2 5" xfId="1396"/>
    <cellStyle name="Accent3 2 6" xfId="1397"/>
    <cellStyle name="Accent3 2 7" xfId="1398"/>
    <cellStyle name="Accent3 2 8" xfId="1399"/>
    <cellStyle name="Accent3 2 9" xfId="1400"/>
    <cellStyle name="Accent3 20" xfId="1401"/>
    <cellStyle name="Accent3 21" xfId="1402"/>
    <cellStyle name="Accent3 22" xfId="1403"/>
    <cellStyle name="Accent3 23" xfId="1404"/>
    <cellStyle name="Accent3 24" xfId="1405"/>
    <cellStyle name="Accent3 25" xfId="1406"/>
    <cellStyle name="Accent3 26" xfId="1407"/>
    <cellStyle name="Accent3 27" xfId="1408"/>
    <cellStyle name="Accent3 28" xfId="1409"/>
    <cellStyle name="Accent3 29" xfId="1410"/>
    <cellStyle name="Accent3 3" xfId="1411"/>
    <cellStyle name="Accent3 3 2" xfId="1412"/>
    <cellStyle name="Accent3 3 2 2" xfId="1413"/>
    <cellStyle name="Accent3 3 3" xfId="1414"/>
    <cellStyle name="Accent3 3 4" xfId="1415"/>
    <cellStyle name="Accent3 30" xfId="1416"/>
    <cellStyle name="Accent3 31" xfId="1417"/>
    <cellStyle name="Accent3 32" xfId="1418"/>
    <cellStyle name="Accent3 33" xfId="1419"/>
    <cellStyle name="Accent3 34" xfId="1420"/>
    <cellStyle name="Accent3 35" xfId="1421"/>
    <cellStyle name="Accent3 36" xfId="1422"/>
    <cellStyle name="Accent3 37" xfId="1423"/>
    <cellStyle name="Accent3 38" xfId="1424"/>
    <cellStyle name="Accent3 39" xfId="1425"/>
    <cellStyle name="Accent3 4" xfId="1426"/>
    <cellStyle name="Accent3 4 2" xfId="1427"/>
    <cellStyle name="Accent3 40" xfId="1428"/>
    <cellStyle name="Accent3 41" xfId="1429"/>
    <cellStyle name="Accent3 42" xfId="1430"/>
    <cellStyle name="Accent3 43" xfId="1431"/>
    <cellStyle name="Accent3 5" xfId="1432"/>
    <cellStyle name="Accent3 5 2" xfId="1433"/>
    <cellStyle name="Accent3 6" xfId="1434"/>
    <cellStyle name="Accent3 6 2" xfId="1435"/>
    <cellStyle name="Accent3 7" xfId="1436"/>
    <cellStyle name="Accent3 8" xfId="1437"/>
    <cellStyle name="Accent3 9" xfId="1438"/>
    <cellStyle name="Accent4 10" xfId="1439"/>
    <cellStyle name="Accent4 11" xfId="1440"/>
    <cellStyle name="Accent4 12" xfId="1441"/>
    <cellStyle name="Accent4 13" xfId="1442"/>
    <cellStyle name="Accent4 14" xfId="1443"/>
    <cellStyle name="Accent4 15" xfId="1444"/>
    <cellStyle name="Accent4 16" xfId="1445"/>
    <cellStyle name="Accent4 17" xfId="1446"/>
    <cellStyle name="Accent4 18" xfId="1447"/>
    <cellStyle name="Accent4 19" xfId="1448"/>
    <cellStyle name="Accent4 2" xfId="1449"/>
    <cellStyle name="Accent4 2 10" xfId="1450"/>
    <cellStyle name="Accent4 2 11" xfId="1451"/>
    <cellStyle name="Accent4 2 2" xfId="1452"/>
    <cellStyle name="Accent4 2 3" xfId="1453"/>
    <cellStyle name="Accent4 2 4" xfId="1454"/>
    <cellStyle name="Accent4 2 5" xfId="1455"/>
    <cellStyle name="Accent4 2 6" xfId="1456"/>
    <cellStyle name="Accent4 2 7" xfId="1457"/>
    <cellStyle name="Accent4 2 8" xfId="1458"/>
    <cellStyle name="Accent4 2 9" xfId="1459"/>
    <cellStyle name="Accent4 20" xfId="1460"/>
    <cellStyle name="Accent4 21" xfId="1461"/>
    <cellStyle name="Accent4 22" xfId="1462"/>
    <cellStyle name="Accent4 23" xfId="1463"/>
    <cellStyle name="Accent4 24" xfId="1464"/>
    <cellStyle name="Accent4 25" xfId="1465"/>
    <cellStyle name="Accent4 26" xfId="1466"/>
    <cellStyle name="Accent4 27" xfId="1467"/>
    <cellStyle name="Accent4 28" xfId="1468"/>
    <cellStyle name="Accent4 29" xfId="1469"/>
    <cellStyle name="Accent4 3" xfId="1470"/>
    <cellStyle name="Accent4 3 2" xfId="1471"/>
    <cellStyle name="Accent4 3 2 2" xfId="1472"/>
    <cellStyle name="Accent4 3 3" xfId="1473"/>
    <cellStyle name="Accent4 3 4" xfId="1474"/>
    <cellStyle name="Accent4 30" xfId="1475"/>
    <cellStyle name="Accent4 31" xfId="1476"/>
    <cellStyle name="Accent4 32" xfId="1477"/>
    <cellStyle name="Accent4 33" xfId="1478"/>
    <cellStyle name="Accent4 34" xfId="1479"/>
    <cellStyle name="Accent4 35" xfId="1480"/>
    <cellStyle name="Accent4 36" xfId="1481"/>
    <cellStyle name="Accent4 37" xfId="1482"/>
    <cellStyle name="Accent4 38" xfId="1483"/>
    <cellStyle name="Accent4 39" xfId="1484"/>
    <cellStyle name="Accent4 4" xfId="1485"/>
    <cellStyle name="Accent4 4 2" xfId="1486"/>
    <cellStyle name="Accent4 40" xfId="1487"/>
    <cellStyle name="Accent4 41" xfId="1488"/>
    <cellStyle name="Accent4 42" xfId="1489"/>
    <cellStyle name="Accent4 43" xfId="1490"/>
    <cellStyle name="Accent4 5" xfId="1491"/>
    <cellStyle name="Accent4 5 2" xfId="1492"/>
    <cellStyle name="Accent4 6" xfId="1493"/>
    <cellStyle name="Accent4 6 2" xfId="1494"/>
    <cellStyle name="Accent4 7" xfId="1495"/>
    <cellStyle name="Accent4 8" xfId="1496"/>
    <cellStyle name="Accent4 9" xfId="1497"/>
    <cellStyle name="Accent5 10" xfId="1498"/>
    <cellStyle name="Accent5 11" xfId="1499"/>
    <cellStyle name="Accent5 12" xfId="1500"/>
    <cellStyle name="Accent5 13" xfId="1501"/>
    <cellStyle name="Accent5 14" xfId="1502"/>
    <cellStyle name="Accent5 15" xfId="1503"/>
    <cellStyle name="Accent5 16" xfId="1504"/>
    <cellStyle name="Accent5 17" xfId="1505"/>
    <cellStyle name="Accent5 18" xfId="1506"/>
    <cellStyle name="Accent5 19" xfId="1507"/>
    <cellStyle name="Accent5 2" xfId="1508"/>
    <cellStyle name="Accent5 2 10" xfId="1509"/>
    <cellStyle name="Accent5 2 2" xfId="1510"/>
    <cellStyle name="Accent5 2 3" xfId="1511"/>
    <cellStyle name="Accent5 2 4" xfId="1512"/>
    <cellStyle name="Accent5 2 5" xfId="1513"/>
    <cellStyle name="Accent5 2 6" xfId="1514"/>
    <cellStyle name="Accent5 2 7" xfId="1515"/>
    <cellStyle name="Accent5 2 8" xfId="1516"/>
    <cellStyle name="Accent5 2 9" xfId="1517"/>
    <cellStyle name="Accent5 20" xfId="1518"/>
    <cellStyle name="Accent5 21" xfId="1519"/>
    <cellStyle name="Accent5 22" xfId="1520"/>
    <cellStyle name="Accent5 23" xfId="1521"/>
    <cellStyle name="Accent5 24" xfId="1522"/>
    <cellStyle name="Accent5 25" xfId="1523"/>
    <cellStyle name="Accent5 26" xfId="1524"/>
    <cellStyle name="Accent5 27" xfId="1525"/>
    <cellStyle name="Accent5 28" xfId="1526"/>
    <cellStyle name="Accent5 29" xfId="1527"/>
    <cellStyle name="Accent5 3" xfId="1528"/>
    <cellStyle name="Accent5 3 2" xfId="1529"/>
    <cellStyle name="Accent5 30" xfId="1530"/>
    <cellStyle name="Accent5 31" xfId="1531"/>
    <cellStyle name="Accent5 32" xfId="1532"/>
    <cellStyle name="Accent5 33" xfId="1533"/>
    <cellStyle name="Accent5 34" xfId="1534"/>
    <cellStyle name="Accent5 35" xfId="1535"/>
    <cellStyle name="Accent5 36" xfId="1536"/>
    <cellStyle name="Accent5 37" xfId="1537"/>
    <cellStyle name="Accent5 38" xfId="1538"/>
    <cellStyle name="Accent5 39" xfId="1539"/>
    <cellStyle name="Accent5 4" xfId="1540"/>
    <cellStyle name="Accent5 4 2" xfId="1541"/>
    <cellStyle name="Accent5 40" xfId="1542"/>
    <cellStyle name="Accent5 41" xfId="1543"/>
    <cellStyle name="Accent5 42" xfId="1544"/>
    <cellStyle name="Accent5 43" xfId="1545"/>
    <cellStyle name="Accent5 5" xfId="1546"/>
    <cellStyle name="Accent5 5 2" xfId="1547"/>
    <cellStyle name="Accent5 6" xfId="1548"/>
    <cellStyle name="Accent5 6 2" xfId="1549"/>
    <cellStyle name="Accent5 7" xfId="1550"/>
    <cellStyle name="Accent5 8" xfId="1551"/>
    <cellStyle name="Accent5 9" xfId="1552"/>
    <cellStyle name="Accent6 10" xfId="1553"/>
    <cellStyle name="Accent6 11" xfId="1554"/>
    <cellStyle name="Accent6 12" xfId="1555"/>
    <cellStyle name="Accent6 13" xfId="1556"/>
    <cellStyle name="Accent6 14" xfId="1557"/>
    <cellStyle name="Accent6 15" xfId="1558"/>
    <cellStyle name="Accent6 16" xfId="1559"/>
    <cellStyle name="Accent6 17" xfId="1560"/>
    <cellStyle name="Accent6 18" xfId="1561"/>
    <cellStyle name="Accent6 19" xfId="1562"/>
    <cellStyle name="Accent6 2" xfId="1563"/>
    <cellStyle name="Accent6 2 10" xfId="1564"/>
    <cellStyle name="Accent6 2 11" xfId="1565"/>
    <cellStyle name="Accent6 2 2" xfId="1566"/>
    <cellStyle name="Accent6 2 3" xfId="1567"/>
    <cellStyle name="Accent6 2 4" xfId="1568"/>
    <cellStyle name="Accent6 2 5" xfId="1569"/>
    <cellStyle name="Accent6 2 6" xfId="1570"/>
    <cellStyle name="Accent6 2 7" xfId="1571"/>
    <cellStyle name="Accent6 2 8" xfId="1572"/>
    <cellStyle name="Accent6 2 9" xfId="1573"/>
    <cellStyle name="Accent6 20" xfId="1574"/>
    <cellStyle name="Accent6 21" xfId="1575"/>
    <cellStyle name="Accent6 22" xfId="1576"/>
    <cellStyle name="Accent6 23" xfId="1577"/>
    <cellStyle name="Accent6 24" xfId="1578"/>
    <cellStyle name="Accent6 25" xfId="1579"/>
    <cellStyle name="Accent6 26" xfId="1580"/>
    <cellStyle name="Accent6 27" xfId="1581"/>
    <cellStyle name="Accent6 28" xfId="1582"/>
    <cellStyle name="Accent6 29" xfId="1583"/>
    <cellStyle name="Accent6 3" xfId="1584"/>
    <cellStyle name="Accent6 3 2" xfId="1585"/>
    <cellStyle name="Accent6 3 2 2" xfId="1586"/>
    <cellStyle name="Accent6 3 3" xfId="1587"/>
    <cellStyle name="Accent6 3 4" xfId="1588"/>
    <cellStyle name="Accent6 30" xfId="1589"/>
    <cellStyle name="Accent6 31" xfId="1590"/>
    <cellStyle name="Accent6 32" xfId="1591"/>
    <cellStyle name="Accent6 33" xfId="1592"/>
    <cellStyle name="Accent6 34" xfId="1593"/>
    <cellStyle name="Accent6 35" xfId="1594"/>
    <cellStyle name="Accent6 36" xfId="1595"/>
    <cellStyle name="Accent6 37" xfId="1596"/>
    <cellStyle name="Accent6 38" xfId="1597"/>
    <cellStyle name="Accent6 39" xfId="1598"/>
    <cellStyle name="Accent6 4" xfId="1599"/>
    <cellStyle name="Accent6 4 2" xfId="1600"/>
    <cellStyle name="Accent6 40" xfId="1601"/>
    <cellStyle name="Accent6 41" xfId="1602"/>
    <cellStyle name="Accent6 42" xfId="1603"/>
    <cellStyle name="Accent6 43" xfId="1604"/>
    <cellStyle name="Accent6 5" xfId="1605"/>
    <cellStyle name="Accent6 5 2" xfId="1606"/>
    <cellStyle name="Accent6 6" xfId="1607"/>
    <cellStyle name="Accent6 6 2" xfId="1608"/>
    <cellStyle name="Accent6 7" xfId="1609"/>
    <cellStyle name="Accent6 8" xfId="1610"/>
    <cellStyle name="Accent6 9" xfId="1611"/>
    <cellStyle name="AggblueBoldCels" xfId="1612"/>
    <cellStyle name="AggblueCels" xfId="1613"/>
    <cellStyle name="AggBoldCells" xfId="1614"/>
    <cellStyle name="AggCels" xfId="1615"/>
    <cellStyle name="AggGreen" xfId="1616"/>
    <cellStyle name="AggGreen12" xfId="1617"/>
    <cellStyle name="AggOrange" xfId="1618"/>
    <cellStyle name="AggOrange9" xfId="1619"/>
    <cellStyle name="AggOrangeLB_2x" xfId="1620"/>
    <cellStyle name="AggOrangeLBorder" xfId="1621"/>
    <cellStyle name="AggOrangeRBorder" xfId="1622"/>
    <cellStyle name="Akzent1" xfId="1623"/>
    <cellStyle name="Akzent2" xfId="1624"/>
    <cellStyle name="Akzent3" xfId="1625"/>
    <cellStyle name="Akzent4" xfId="1626"/>
    <cellStyle name="Akzent5" xfId="1627"/>
    <cellStyle name="Akzent6" xfId="1628"/>
    <cellStyle name="Ausgabe" xfId="1629"/>
    <cellStyle name="Bad 10" xfId="1630"/>
    <cellStyle name="Bad 11" xfId="1631"/>
    <cellStyle name="Bad 12" xfId="1632"/>
    <cellStyle name="Bad 13" xfId="1633"/>
    <cellStyle name="Bad 14" xfId="1634"/>
    <cellStyle name="Bad 15" xfId="1635"/>
    <cellStyle name="Bad 16" xfId="1636"/>
    <cellStyle name="Bad 17" xfId="1637"/>
    <cellStyle name="Bad 18" xfId="1638"/>
    <cellStyle name="Bad 19" xfId="1639"/>
    <cellStyle name="Bad 2" xfId="1640"/>
    <cellStyle name="Bad 2 10" xfId="1641"/>
    <cellStyle name="Bad 2 11" xfId="1642"/>
    <cellStyle name="Bad 2 2" xfId="1643"/>
    <cellStyle name="Bad 2 3" xfId="1644"/>
    <cellStyle name="Bad 2 4" xfId="1645"/>
    <cellStyle name="Bad 2 5" xfId="1646"/>
    <cellStyle name="Bad 2 6" xfId="1647"/>
    <cellStyle name="Bad 2 7" xfId="1648"/>
    <cellStyle name="Bad 2 8" xfId="1649"/>
    <cellStyle name="Bad 2 9" xfId="1650"/>
    <cellStyle name="Bad 20" xfId="1651"/>
    <cellStyle name="Bad 21" xfId="1652"/>
    <cellStyle name="Bad 22" xfId="1653"/>
    <cellStyle name="Bad 23" xfId="1654"/>
    <cellStyle name="Bad 24" xfId="1655"/>
    <cellStyle name="Bad 25" xfId="1656"/>
    <cellStyle name="Bad 26" xfId="1657"/>
    <cellStyle name="Bad 27" xfId="1658"/>
    <cellStyle name="Bad 28" xfId="1659"/>
    <cellStyle name="Bad 29" xfId="1660"/>
    <cellStyle name="Bad 3" xfId="1661"/>
    <cellStyle name="Bad 3 2" xfId="1662"/>
    <cellStyle name="Bad 3 2 2" xfId="1663"/>
    <cellStyle name="Bad 3 3" xfId="1664"/>
    <cellStyle name="Bad 3 4" xfId="1665"/>
    <cellStyle name="Bad 30" xfId="1666"/>
    <cellStyle name="Bad 31" xfId="1667"/>
    <cellStyle name="Bad 32" xfId="1668"/>
    <cellStyle name="Bad 33" xfId="1669"/>
    <cellStyle name="Bad 34" xfId="1670"/>
    <cellStyle name="Bad 35" xfId="1671"/>
    <cellStyle name="Bad 36" xfId="1672"/>
    <cellStyle name="Bad 37" xfId="1673"/>
    <cellStyle name="Bad 38" xfId="1674"/>
    <cellStyle name="Bad 39" xfId="1675"/>
    <cellStyle name="Bad 4" xfId="1676"/>
    <cellStyle name="Bad 4 2" xfId="1677"/>
    <cellStyle name="Bad 40" xfId="1678"/>
    <cellStyle name="Bad 41" xfId="1679"/>
    <cellStyle name="Bad 42" xfId="1680"/>
    <cellStyle name="Bad 43" xfId="1681"/>
    <cellStyle name="Bad 44" xfId="1682"/>
    <cellStyle name="Bad 5" xfId="1683"/>
    <cellStyle name="Bad 5 2" xfId="1684"/>
    <cellStyle name="Bad 6" xfId="1685"/>
    <cellStyle name="Bad 6 2" xfId="1686"/>
    <cellStyle name="Bad 7" xfId="1687"/>
    <cellStyle name="Bad 8" xfId="1688"/>
    <cellStyle name="Bad 9" xfId="1689"/>
    <cellStyle name="Berechnung" xfId="1690"/>
    <cellStyle name="Bold GHG Numbers (0.00)" xfId="1691"/>
    <cellStyle name="Calculation 10" xfId="1692"/>
    <cellStyle name="Calculation 11" xfId="1693"/>
    <cellStyle name="Calculation 12" xfId="1694"/>
    <cellStyle name="Calculation 13" xfId="1695"/>
    <cellStyle name="Calculation 14" xfId="1696"/>
    <cellStyle name="Calculation 15" xfId="1697"/>
    <cellStyle name="Calculation 16" xfId="1698"/>
    <cellStyle name="Calculation 17" xfId="1699"/>
    <cellStyle name="Calculation 18" xfId="1700"/>
    <cellStyle name="Calculation 19" xfId="1701"/>
    <cellStyle name="Calculation 2" xfId="1702"/>
    <cellStyle name="Calculation 2 10" xfId="1703"/>
    <cellStyle name="Calculation 2 11" xfId="1704"/>
    <cellStyle name="Calculation 2 2" xfId="1705"/>
    <cellStyle name="Calculation 2 3" xfId="1706"/>
    <cellStyle name="Calculation 2 4" xfId="1707"/>
    <cellStyle name="Calculation 2 5" xfId="1708"/>
    <cellStyle name="Calculation 2 6" xfId="1709"/>
    <cellStyle name="Calculation 2 7" xfId="1710"/>
    <cellStyle name="Calculation 2 8" xfId="1711"/>
    <cellStyle name="Calculation 2 9" xfId="1712"/>
    <cellStyle name="Calculation 20" xfId="1713"/>
    <cellStyle name="Calculation 21" xfId="1714"/>
    <cellStyle name="Calculation 22" xfId="1715"/>
    <cellStyle name="Calculation 23" xfId="1716"/>
    <cellStyle name="Calculation 24" xfId="1717"/>
    <cellStyle name="Calculation 25" xfId="1718"/>
    <cellStyle name="Calculation 26" xfId="1719"/>
    <cellStyle name="Calculation 27" xfId="1720"/>
    <cellStyle name="Calculation 28" xfId="1721"/>
    <cellStyle name="Calculation 29" xfId="1722"/>
    <cellStyle name="Calculation 3" xfId="1723"/>
    <cellStyle name="Calculation 3 2" xfId="1724"/>
    <cellStyle name="Calculation 3 2 2" xfId="1725"/>
    <cellStyle name="Calculation 3 3" xfId="1726"/>
    <cellStyle name="Calculation 3 4" xfId="1727"/>
    <cellStyle name="Calculation 30" xfId="1728"/>
    <cellStyle name="Calculation 31" xfId="1729"/>
    <cellStyle name="Calculation 32" xfId="1730"/>
    <cellStyle name="Calculation 33" xfId="1731"/>
    <cellStyle name="Calculation 34" xfId="1732"/>
    <cellStyle name="Calculation 35" xfId="1733"/>
    <cellStyle name="Calculation 36" xfId="1734"/>
    <cellStyle name="Calculation 37" xfId="1735"/>
    <cellStyle name="Calculation 38" xfId="1736"/>
    <cellStyle name="Calculation 39" xfId="1737"/>
    <cellStyle name="Calculation 4" xfId="1738"/>
    <cellStyle name="Calculation 4 2" xfId="1739"/>
    <cellStyle name="Calculation 40" xfId="1740"/>
    <cellStyle name="Calculation 41" xfId="1741"/>
    <cellStyle name="Calculation 42" xfId="1742"/>
    <cellStyle name="Calculation 43" xfId="1743"/>
    <cellStyle name="Calculation 5" xfId="1744"/>
    <cellStyle name="Calculation 5 2" xfId="1745"/>
    <cellStyle name="Calculation 6" xfId="1746"/>
    <cellStyle name="Calculation 6 2" xfId="1747"/>
    <cellStyle name="Calculation 7" xfId="1748"/>
    <cellStyle name="Calculation 8" xfId="1749"/>
    <cellStyle name="Calculation 9" xfId="1750"/>
    <cellStyle name="Check Cell 10" xfId="1751"/>
    <cellStyle name="Check Cell 11" xfId="1752"/>
    <cellStyle name="Check Cell 12" xfId="1753"/>
    <cellStyle name="Check Cell 13" xfId="1754"/>
    <cellStyle name="Check Cell 14" xfId="1755"/>
    <cellStyle name="Check Cell 15" xfId="1756"/>
    <cellStyle name="Check Cell 16" xfId="1757"/>
    <cellStyle name="Check Cell 17" xfId="1758"/>
    <cellStyle name="Check Cell 18" xfId="1759"/>
    <cellStyle name="Check Cell 19" xfId="1760"/>
    <cellStyle name="Check Cell 2" xfId="1761"/>
    <cellStyle name="Check Cell 2 10" xfId="1762"/>
    <cellStyle name="Check Cell 2 2" xfId="1763"/>
    <cellStyle name="Check Cell 2 3" xfId="1764"/>
    <cellStyle name="Check Cell 2 4" xfId="1765"/>
    <cellStyle name="Check Cell 2 5" xfId="1766"/>
    <cellStyle name="Check Cell 2 6" xfId="1767"/>
    <cellStyle name="Check Cell 2 7" xfId="1768"/>
    <cellStyle name="Check Cell 2 8" xfId="1769"/>
    <cellStyle name="Check Cell 2 9" xfId="1770"/>
    <cellStyle name="Check Cell 20" xfId="1771"/>
    <cellStyle name="Check Cell 21" xfId="1772"/>
    <cellStyle name="Check Cell 22" xfId="1773"/>
    <cellStyle name="Check Cell 23" xfId="1774"/>
    <cellStyle name="Check Cell 24" xfId="1775"/>
    <cellStyle name="Check Cell 25" xfId="1776"/>
    <cellStyle name="Check Cell 26" xfId="1777"/>
    <cellStyle name="Check Cell 27" xfId="1778"/>
    <cellStyle name="Check Cell 28" xfId="1779"/>
    <cellStyle name="Check Cell 29" xfId="1780"/>
    <cellStyle name="Check Cell 3" xfId="1781"/>
    <cellStyle name="Check Cell 3 2" xfId="1782"/>
    <cellStyle name="Check Cell 30" xfId="1783"/>
    <cellStyle name="Check Cell 31" xfId="1784"/>
    <cellStyle name="Check Cell 32" xfId="1785"/>
    <cellStyle name="Check Cell 33" xfId="1786"/>
    <cellStyle name="Check Cell 34" xfId="1787"/>
    <cellStyle name="Check Cell 35" xfId="1788"/>
    <cellStyle name="Check Cell 36" xfId="1789"/>
    <cellStyle name="Check Cell 37" xfId="1790"/>
    <cellStyle name="Check Cell 38" xfId="1791"/>
    <cellStyle name="Check Cell 39" xfId="1792"/>
    <cellStyle name="Check Cell 4" xfId="1793"/>
    <cellStyle name="Check Cell 4 2" xfId="1794"/>
    <cellStyle name="Check Cell 40" xfId="1795"/>
    <cellStyle name="Check Cell 41" xfId="1796"/>
    <cellStyle name="Check Cell 42" xfId="1797"/>
    <cellStyle name="Check Cell 43" xfId="1798"/>
    <cellStyle name="Check Cell 5" xfId="1799"/>
    <cellStyle name="Check Cell 5 2" xfId="1800"/>
    <cellStyle name="Check Cell 6" xfId="1801"/>
    <cellStyle name="Check Cell 6 2" xfId="1802"/>
    <cellStyle name="Check Cell 7" xfId="1803"/>
    <cellStyle name="Check Cell 8" xfId="1804"/>
    <cellStyle name="Check Cell 9" xfId="1805"/>
    <cellStyle name="coin" xfId="1806"/>
    <cellStyle name="Comma [0] 2 10" xfId="1807"/>
    <cellStyle name="Comma [0] 2 10 2" xfId="1808"/>
    <cellStyle name="Comma [0] 2 10 3" xfId="1809"/>
    <cellStyle name="Comma [0] 2 2" xfId="1810"/>
    <cellStyle name="Comma [0] 2 2 2" xfId="1811"/>
    <cellStyle name="Comma [0] 2 2 3" xfId="1812"/>
    <cellStyle name="Comma [0] 2 3" xfId="1813"/>
    <cellStyle name="Comma [0] 2 3 2" xfId="1814"/>
    <cellStyle name="Comma [0] 2 3 3" xfId="1815"/>
    <cellStyle name="Comma [0] 2 4" xfId="1816"/>
    <cellStyle name="Comma [0] 2 4 2" xfId="1817"/>
    <cellStyle name="Comma [0] 2 4 3" xfId="1818"/>
    <cellStyle name="Comma [0] 2 5" xfId="1819"/>
    <cellStyle name="Comma [0] 2 5 2" xfId="1820"/>
    <cellStyle name="Comma [0] 2 5 3" xfId="1821"/>
    <cellStyle name="Comma [0] 2 6" xfId="1822"/>
    <cellStyle name="Comma [0] 2 6 2" xfId="1823"/>
    <cellStyle name="Comma [0] 2 6 3" xfId="1824"/>
    <cellStyle name="Comma [0] 2 7" xfId="1825"/>
    <cellStyle name="Comma [0] 2 7 2" xfId="1826"/>
    <cellStyle name="Comma [0] 2 7 3" xfId="1827"/>
    <cellStyle name="Comma [0] 2 8" xfId="1828"/>
    <cellStyle name="Comma [0] 2 8 2" xfId="1829"/>
    <cellStyle name="Comma [0] 2 8 3" xfId="1830"/>
    <cellStyle name="Comma [0] 2 9" xfId="1831"/>
    <cellStyle name="Comma [0] 2 9 2" xfId="1832"/>
    <cellStyle name="Comma [0] 2 9 3" xfId="1833"/>
    <cellStyle name="Comma 10" xfId="1834"/>
    <cellStyle name="Comma 10 10" xfId="1835"/>
    <cellStyle name="Comma 10 11" xfId="1836"/>
    <cellStyle name="Comma 10 2" xfId="1837"/>
    <cellStyle name="Comma 10 2 10" xfId="1838"/>
    <cellStyle name="Comma 10 2 10 2" xfId="1839"/>
    <cellStyle name="Comma 10 2 10 3" xfId="1840"/>
    <cellStyle name="Comma 10 2 11" xfId="1841"/>
    <cellStyle name="Comma 10 2 11 2" xfId="1842"/>
    <cellStyle name="Comma 10 2 11 3" xfId="1843"/>
    <cellStyle name="Comma 10 2 12" xfId="1844"/>
    <cellStyle name="Comma 10 2 12 2" xfId="1845"/>
    <cellStyle name="Comma 10 2 12 3" xfId="1846"/>
    <cellStyle name="Comma 10 2 13" xfId="1847"/>
    <cellStyle name="Comma 10 2 13 2" xfId="1848"/>
    <cellStyle name="Comma 10 2 13 3" xfId="1849"/>
    <cellStyle name="Comma 10 2 14" xfId="1850"/>
    <cellStyle name="Comma 10 2 14 2" xfId="1851"/>
    <cellStyle name="Comma 10 2 14 3" xfId="1852"/>
    <cellStyle name="Comma 10 2 15" xfId="1853"/>
    <cellStyle name="Comma 10 2 15 2" xfId="1854"/>
    <cellStyle name="Comma 10 2 15 3" xfId="1855"/>
    <cellStyle name="Comma 10 2 16" xfId="1856"/>
    <cellStyle name="Comma 10 2 16 2" xfId="1857"/>
    <cellStyle name="Comma 10 2 16 3" xfId="1858"/>
    <cellStyle name="Comma 10 2 17" xfId="1859"/>
    <cellStyle name="Comma 10 2 17 2" xfId="1860"/>
    <cellStyle name="Comma 10 2 17 3" xfId="1861"/>
    <cellStyle name="Comma 10 2 18" xfId="1862"/>
    <cellStyle name="Comma 10 2 19" xfId="1863"/>
    <cellStyle name="Comma 10 2 2" xfId="1864"/>
    <cellStyle name="Comma 10 2 2 2" xfId="1865"/>
    <cellStyle name="Comma 10 2 2 3" xfId="1866"/>
    <cellStyle name="Comma 10 2 3" xfId="1867"/>
    <cellStyle name="Comma 10 2 3 2" xfId="1868"/>
    <cellStyle name="Comma 10 2 3 3" xfId="1869"/>
    <cellStyle name="Comma 10 2 4" xfId="1870"/>
    <cellStyle name="Comma 10 2 4 2" xfId="1871"/>
    <cellStyle name="Comma 10 2 4 3" xfId="1872"/>
    <cellStyle name="Comma 10 2 5" xfId="1873"/>
    <cellStyle name="Comma 10 2 5 2" xfId="1874"/>
    <cellStyle name="Comma 10 2 5 3" xfId="1875"/>
    <cellStyle name="Comma 10 2 6" xfId="1876"/>
    <cellStyle name="Comma 10 2 6 2" xfId="1877"/>
    <cellStyle name="Comma 10 2 6 3" xfId="1878"/>
    <cellStyle name="Comma 10 2 7" xfId="1879"/>
    <cellStyle name="Comma 10 2 7 2" xfId="1880"/>
    <cellStyle name="Comma 10 2 7 3" xfId="1881"/>
    <cellStyle name="Comma 10 2 8" xfId="1882"/>
    <cellStyle name="Comma 10 2 8 2" xfId="1883"/>
    <cellStyle name="Comma 10 2 8 3" xfId="1884"/>
    <cellStyle name="Comma 10 2 9" xfId="1885"/>
    <cellStyle name="Comma 10 2 9 2" xfId="1886"/>
    <cellStyle name="Comma 10 2 9 3" xfId="1887"/>
    <cellStyle name="Comma 10 3" xfId="1888"/>
    <cellStyle name="Comma 10 3 10" xfId="1889"/>
    <cellStyle name="Comma 10 3 10 2" xfId="1890"/>
    <cellStyle name="Comma 10 3 10 3" xfId="1891"/>
    <cellStyle name="Comma 10 3 11" xfId="1892"/>
    <cellStyle name="Comma 10 3 11 2" xfId="1893"/>
    <cellStyle name="Comma 10 3 11 3" xfId="1894"/>
    <cellStyle name="Comma 10 3 12" xfId="1895"/>
    <cellStyle name="Comma 10 3 12 2" xfId="1896"/>
    <cellStyle name="Comma 10 3 12 3" xfId="1897"/>
    <cellStyle name="Comma 10 3 13" xfId="1898"/>
    <cellStyle name="Comma 10 3 13 2" xfId="1899"/>
    <cellStyle name="Comma 10 3 13 3" xfId="1900"/>
    <cellStyle name="Comma 10 3 14" xfId="1901"/>
    <cellStyle name="Comma 10 3 14 2" xfId="1902"/>
    <cellStyle name="Comma 10 3 14 3" xfId="1903"/>
    <cellStyle name="Comma 10 3 15" xfId="1904"/>
    <cellStyle name="Comma 10 3 15 2" xfId="1905"/>
    <cellStyle name="Comma 10 3 15 3" xfId="1906"/>
    <cellStyle name="Comma 10 3 16" xfId="1907"/>
    <cellStyle name="Comma 10 3 16 2" xfId="1908"/>
    <cellStyle name="Comma 10 3 16 3" xfId="1909"/>
    <cellStyle name="Comma 10 3 17" xfId="1910"/>
    <cellStyle name="Comma 10 3 17 2" xfId="1911"/>
    <cellStyle name="Comma 10 3 17 3" xfId="1912"/>
    <cellStyle name="Comma 10 3 18" xfId="1913"/>
    <cellStyle name="Comma 10 3 19" xfId="1914"/>
    <cellStyle name="Comma 10 3 2" xfId="1915"/>
    <cellStyle name="Comma 10 3 2 2" xfId="1916"/>
    <cellStyle name="Comma 10 3 2 3" xfId="1917"/>
    <cellStyle name="Comma 10 3 3" xfId="1918"/>
    <cellStyle name="Comma 10 3 3 2" xfId="1919"/>
    <cellStyle name="Comma 10 3 3 3" xfId="1920"/>
    <cellStyle name="Comma 10 3 4" xfId="1921"/>
    <cellStyle name="Comma 10 3 4 2" xfId="1922"/>
    <cellStyle name="Comma 10 3 4 3" xfId="1923"/>
    <cellStyle name="Comma 10 3 5" xfId="1924"/>
    <cellStyle name="Comma 10 3 5 2" xfId="1925"/>
    <cellStyle name="Comma 10 3 5 3" xfId="1926"/>
    <cellStyle name="Comma 10 3 6" xfId="1927"/>
    <cellStyle name="Comma 10 3 6 2" xfId="1928"/>
    <cellStyle name="Comma 10 3 6 3" xfId="1929"/>
    <cellStyle name="Comma 10 3 7" xfId="1930"/>
    <cellStyle name="Comma 10 3 7 2" xfId="1931"/>
    <cellStyle name="Comma 10 3 7 3" xfId="1932"/>
    <cellStyle name="Comma 10 3 8" xfId="1933"/>
    <cellStyle name="Comma 10 3 8 2" xfId="1934"/>
    <cellStyle name="Comma 10 3 8 3" xfId="1935"/>
    <cellStyle name="Comma 10 3 9" xfId="1936"/>
    <cellStyle name="Comma 10 3 9 2" xfId="1937"/>
    <cellStyle name="Comma 10 3 9 3" xfId="1938"/>
    <cellStyle name="Comma 10 4" xfId="1939"/>
    <cellStyle name="Comma 10 4 10" xfId="1940"/>
    <cellStyle name="Comma 10 4 10 2" xfId="1941"/>
    <cellStyle name="Comma 10 4 10 3" xfId="1942"/>
    <cellStyle name="Comma 10 4 11" xfId="1943"/>
    <cellStyle name="Comma 10 4 11 2" xfId="1944"/>
    <cellStyle name="Comma 10 4 11 3" xfId="1945"/>
    <cellStyle name="Comma 10 4 12" xfId="1946"/>
    <cellStyle name="Comma 10 4 12 2" xfId="1947"/>
    <cellStyle name="Comma 10 4 12 3" xfId="1948"/>
    <cellStyle name="Comma 10 4 13" xfId="1949"/>
    <cellStyle name="Comma 10 4 13 2" xfId="1950"/>
    <cellStyle name="Comma 10 4 13 3" xfId="1951"/>
    <cellStyle name="Comma 10 4 14" xfId="1952"/>
    <cellStyle name="Comma 10 4 14 2" xfId="1953"/>
    <cellStyle name="Comma 10 4 14 3" xfId="1954"/>
    <cellStyle name="Comma 10 4 15" xfId="1955"/>
    <cellStyle name="Comma 10 4 15 2" xfId="1956"/>
    <cellStyle name="Comma 10 4 15 3" xfId="1957"/>
    <cellStyle name="Comma 10 4 16" xfId="1958"/>
    <cellStyle name="Comma 10 4 16 2" xfId="1959"/>
    <cellStyle name="Comma 10 4 16 3" xfId="1960"/>
    <cellStyle name="Comma 10 4 17" xfId="1961"/>
    <cellStyle name="Comma 10 4 17 2" xfId="1962"/>
    <cellStyle name="Comma 10 4 17 3" xfId="1963"/>
    <cellStyle name="Comma 10 4 18" xfId="1964"/>
    <cellStyle name="Comma 10 4 19" xfId="1965"/>
    <cellStyle name="Comma 10 4 2" xfId="1966"/>
    <cellStyle name="Comma 10 4 2 2" xfId="1967"/>
    <cellStyle name="Comma 10 4 2 3" xfId="1968"/>
    <cellStyle name="Comma 10 4 3" xfId="1969"/>
    <cellStyle name="Comma 10 4 3 2" xfId="1970"/>
    <cellStyle name="Comma 10 4 3 3" xfId="1971"/>
    <cellStyle name="Comma 10 4 4" xfId="1972"/>
    <cellStyle name="Comma 10 4 4 2" xfId="1973"/>
    <cellStyle name="Comma 10 4 4 3" xfId="1974"/>
    <cellStyle name="Comma 10 4 5" xfId="1975"/>
    <cellStyle name="Comma 10 4 5 2" xfId="1976"/>
    <cellStyle name="Comma 10 4 5 3" xfId="1977"/>
    <cellStyle name="Comma 10 4 6" xfId="1978"/>
    <cellStyle name="Comma 10 4 6 2" xfId="1979"/>
    <cellStyle name="Comma 10 4 6 3" xfId="1980"/>
    <cellStyle name="Comma 10 4 7" xfId="1981"/>
    <cellStyle name="Comma 10 4 7 2" xfId="1982"/>
    <cellStyle name="Comma 10 4 7 3" xfId="1983"/>
    <cellStyle name="Comma 10 4 8" xfId="1984"/>
    <cellStyle name="Comma 10 4 8 2" xfId="1985"/>
    <cellStyle name="Comma 10 4 8 3" xfId="1986"/>
    <cellStyle name="Comma 10 4 9" xfId="1987"/>
    <cellStyle name="Comma 10 4 9 2" xfId="1988"/>
    <cellStyle name="Comma 10 4 9 3" xfId="1989"/>
    <cellStyle name="Comma 10 5" xfId="1990"/>
    <cellStyle name="Comma 10 5 10" xfId="1991"/>
    <cellStyle name="Comma 10 5 10 2" xfId="1992"/>
    <cellStyle name="Comma 10 5 10 3" xfId="1993"/>
    <cellStyle name="Comma 10 5 11" xfId="1994"/>
    <cellStyle name="Comma 10 5 11 2" xfId="1995"/>
    <cellStyle name="Comma 10 5 11 3" xfId="1996"/>
    <cellStyle name="Comma 10 5 12" xfId="1997"/>
    <cellStyle name="Comma 10 5 12 2" xfId="1998"/>
    <cellStyle name="Comma 10 5 12 3" xfId="1999"/>
    <cellStyle name="Comma 10 5 13" xfId="2000"/>
    <cellStyle name="Comma 10 5 13 2" xfId="2001"/>
    <cellStyle name="Comma 10 5 13 3" xfId="2002"/>
    <cellStyle name="Comma 10 5 14" xfId="2003"/>
    <cellStyle name="Comma 10 5 14 2" xfId="2004"/>
    <cellStyle name="Comma 10 5 14 3" xfId="2005"/>
    <cellStyle name="Comma 10 5 15" xfId="2006"/>
    <cellStyle name="Comma 10 5 15 2" xfId="2007"/>
    <cellStyle name="Comma 10 5 15 3" xfId="2008"/>
    <cellStyle name="Comma 10 5 16" xfId="2009"/>
    <cellStyle name="Comma 10 5 16 2" xfId="2010"/>
    <cellStyle name="Comma 10 5 16 3" xfId="2011"/>
    <cellStyle name="Comma 10 5 17" xfId="2012"/>
    <cellStyle name="Comma 10 5 17 2" xfId="2013"/>
    <cellStyle name="Comma 10 5 17 3" xfId="2014"/>
    <cellStyle name="Comma 10 5 18" xfId="2015"/>
    <cellStyle name="Comma 10 5 19" xfId="2016"/>
    <cellStyle name="Comma 10 5 2" xfId="2017"/>
    <cellStyle name="Comma 10 5 2 2" xfId="2018"/>
    <cellStyle name="Comma 10 5 2 3" xfId="2019"/>
    <cellStyle name="Comma 10 5 3" xfId="2020"/>
    <cellStyle name="Comma 10 5 3 2" xfId="2021"/>
    <cellStyle name="Comma 10 5 3 3" xfId="2022"/>
    <cellStyle name="Comma 10 5 4" xfId="2023"/>
    <cellStyle name="Comma 10 5 4 2" xfId="2024"/>
    <cellStyle name="Comma 10 5 4 3" xfId="2025"/>
    <cellStyle name="Comma 10 5 5" xfId="2026"/>
    <cellStyle name="Comma 10 5 5 2" xfId="2027"/>
    <cellStyle name="Comma 10 5 5 3" xfId="2028"/>
    <cellStyle name="Comma 10 5 6" xfId="2029"/>
    <cellStyle name="Comma 10 5 6 2" xfId="2030"/>
    <cellStyle name="Comma 10 5 6 3" xfId="2031"/>
    <cellStyle name="Comma 10 5 7" xfId="2032"/>
    <cellStyle name="Comma 10 5 7 2" xfId="2033"/>
    <cellStyle name="Comma 10 5 7 3" xfId="2034"/>
    <cellStyle name="Comma 10 5 8" xfId="2035"/>
    <cellStyle name="Comma 10 5 8 2" xfId="2036"/>
    <cellStyle name="Comma 10 5 8 3" xfId="2037"/>
    <cellStyle name="Comma 10 5 9" xfId="2038"/>
    <cellStyle name="Comma 10 5 9 2" xfId="2039"/>
    <cellStyle name="Comma 10 5 9 3" xfId="2040"/>
    <cellStyle name="Comma 10 6" xfId="2041"/>
    <cellStyle name="Comma 10 6 10" xfId="2042"/>
    <cellStyle name="Comma 10 6 10 2" xfId="2043"/>
    <cellStyle name="Comma 10 6 10 3" xfId="2044"/>
    <cellStyle name="Comma 10 6 11" xfId="2045"/>
    <cellStyle name="Comma 10 6 11 2" xfId="2046"/>
    <cellStyle name="Comma 10 6 11 3" xfId="2047"/>
    <cellStyle name="Comma 10 6 12" xfId="2048"/>
    <cellStyle name="Comma 10 6 12 2" xfId="2049"/>
    <cellStyle name="Comma 10 6 12 3" xfId="2050"/>
    <cellStyle name="Comma 10 6 13" xfId="2051"/>
    <cellStyle name="Comma 10 6 13 2" xfId="2052"/>
    <cellStyle name="Comma 10 6 13 3" xfId="2053"/>
    <cellStyle name="Comma 10 6 14" xfId="2054"/>
    <cellStyle name="Comma 10 6 14 2" xfId="2055"/>
    <cellStyle name="Comma 10 6 14 3" xfId="2056"/>
    <cellStyle name="Comma 10 6 15" xfId="2057"/>
    <cellStyle name="Comma 10 6 15 2" xfId="2058"/>
    <cellStyle name="Comma 10 6 15 3" xfId="2059"/>
    <cellStyle name="Comma 10 6 16" xfId="2060"/>
    <cellStyle name="Comma 10 6 16 2" xfId="2061"/>
    <cellStyle name="Comma 10 6 16 3" xfId="2062"/>
    <cellStyle name="Comma 10 6 17" xfId="2063"/>
    <cellStyle name="Comma 10 6 17 2" xfId="2064"/>
    <cellStyle name="Comma 10 6 17 3" xfId="2065"/>
    <cellStyle name="Comma 10 6 18" xfId="2066"/>
    <cellStyle name="Comma 10 6 19" xfId="2067"/>
    <cellStyle name="Comma 10 6 2" xfId="2068"/>
    <cellStyle name="Comma 10 6 2 2" xfId="2069"/>
    <cellStyle name="Comma 10 6 2 3" xfId="2070"/>
    <cellStyle name="Comma 10 6 3" xfId="2071"/>
    <cellStyle name="Comma 10 6 3 2" xfId="2072"/>
    <cellStyle name="Comma 10 6 3 3" xfId="2073"/>
    <cellStyle name="Comma 10 6 4" xfId="2074"/>
    <cellStyle name="Comma 10 6 4 2" xfId="2075"/>
    <cellStyle name="Comma 10 6 4 3" xfId="2076"/>
    <cellStyle name="Comma 10 6 5" xfId="2077"/>
    <cellStyle name="Comma 10 6 5 2" xfId="2078"/>
    <cellStyle name="Comma 10 6 5 3" xfId="2079"/>
    <cellStyle name="Comma 10 6 6" xfId="2080"/>
    <cellStyle name="Comma 10 6 6 2" xfId="2081"/>
    <cellStyle name="Comma 10 6 6 3" xfId="2082"/>
    <cellStyle name="Comma 10 6 7" xfId="2083"/>
    <cellStyle name="Comma 10 6 7 2" xfId="2084"/>
    <cellStyle name="Comma 10 6 7 3" xfId="2085"/>
    <cellStyle name="Comma 10 6 8" xfId="2086"/>
    <cellStyle name="Comma 10 6 8 2" xfId="2087"/>
    <cellStyle name="Comma 10 6 8 3" xfId="2088"/>
    <cellStyle name="Comma 10 6 9" xfId="2089"/>
    <cellStyle name="Comma 10 6 9 2" xfId="2090"/>
    <cellStyle name="Comma 10 6 9 3" xfId="2091"/>
    <cellStyle name="Comma 10 7" xfId="2092"/>
    <cellStyle name="Comma 10 7 10" xfId="2093"/>
    <cellStyle name="Comma 10 7 10 2" xfId="2094"/>
    <cellStyle name="Comma 10 7 10 3" xfId="2095"/>
    <cellStyle name="Comma 10 7 11" xfId="2096"/>
    <cellStyle name="Comma 10 7 11 2" xfId="2097"/>
    <cellStyle name="Comma 10 7 11 3" xfId="2098"/>
    <cellStyle name="Comma 10 7 12" xfId="2099"/>
    <cellStyle name="Comma 10 7 12 2" xfId="2100"/>
    <cellStyle name="Comma 10 7 12 3" xfId="2101"/>
    <cellStyle name="Comma 10 7 13" xfId="2102"/>
    <cellStyle name="Comma 10 7 13 2" xfId="2103"/>
    <cellStyle name="Comma 10 7 13 3" xfId="2104"/>
    <cellStyle name="Comma 10 7 14" xfId="2105"/>
    <cellStyle name="Comma 10 7 14 2" xfId="2106"/>
    <cellStyle name="Comma 10 7 14 3" xfId="2107"/>
    <cellStyle name="Comma 10 7 15" xfId="2108"/>
    <cellStyle name="Comma 10 7 15 2" xfId="2109"/>
    <cellStyle name="Comma 10 7 15 3" xfId="2110"/>
    <cellStyle name="Comma 10 7 16" xfId="2111"/>
    <cellStyle name="Comma 10 7 16 2" xfId="2112"/>
    <cellStyle name="Comma 10 7 16 3" xfId="2113"/>
    <cellStyle name="Comma 10 7 17" xfId="2114"/>
    <cellStyle name="Comma 10 7 17 2" xfId="2115"/>
    <cellStyle name="Comma 10 7 17 3" xfId="2116"/>
    <cellStyle name="Comma 10 7 18" xfId="2117"/>
    <cellStyle name="Comma 10 7 19" xfId="2118"/>
    <cellStyle name="Comma 10 7 2" xfId="2119"/>
    <cellStyle name="Comma 10 7 2 2" xfId="2120"/>
    <cellStyle name="Comma 10 7 2 3" xfId="2121"/>
    <cellStyle name="Comma 10 7 3" xfId="2122"/>
    <cellStyle name="Comma 10 7 3 2" xfId="2123"/>
    <cellStyle name="Comma 10 7 3 3" xfId="2124"/>
    <cellStyle name="Comma 10 7 4" xfId="2125"/>
    <cellStyle name="Comma 10 7 4 2" xfId="2126"/>
    <cellStyle name="Comma 10 7 4 3" xfId="2127"/>
    <cellStyle name="Comma 10 7 5" xfId="2128"/>
    <cellStyle name="Comma 10 7 5 2" xfId="2129"/>
    <cellStyle name="Comma 10 7 5 3" xfId="2130"/>
    <cellStyle name="Comma 10 7 6" xfId="2131"/>
    <cellStyle name="Comma 10 7 6 2" xfId="2132"/>
    <cellStyle name="Comma 10 7 6 3" xfId="2133"/>
    <cellStyle name="Comma 10 7 7" xfId="2134"/>
    <cellStyle name="Comma 10 7 7 2" xfId="2135"/>
    <cellStyle name="Comma 10 7 7 3" xfId="2136"/>
    <cellStyle name="Comma 10 7 8" xfId="2137"/>
    <cellStyle name="Comma 10 7 8 2" xfId="2138"/>
    <cellStyle name="Comma 10 7 8 3" xfId="2139"/>
    <cellStyle name="Comma 10 7 9" xfId="2140"/>
    <cellStyle name="Comma 10 7 9 2" xfId="2141"/>
    <cellStyle name="Comma 10 7 9 3" xfId="2142"/>
    <cellStyle name="Comma 10 8" xfId="2143"/>
    <cellStyle name="Comma 10 8 10" xfId="2144"/>
    <cellStyle name="Comma 10 8 10 2" xfId="2145"/>
    <cellStyle name="Comma 10 8 10 3" xfId="2146"/>
    <cellStyle name="Comma 10 8 11" xfId="2147"/>
    <cellStyle name="Comma 10 8 11 2" xfId="2148"/>
    <cellStyle name="Comma 10 8 11 3" xfId="2149"/>
    <cellStyle name="Comma 10 8 12" xfId="2150"/>
    <cellStyle name="Comma 10 8 12 2" xfId="2151"/>
    <cellStyle name="Comma 10 8 12 3" xfId="2152"/>
    <cellStyle name="Comma 10 8 13" xfId="2153"/>
    <cellStyle name="Comma 10 8 13 2" xfId="2154"/>
    <cellStyle name="Comma 10 8 13 3" xfId="2155"/>
    <cellStyle name="Comma 10 8 14" xfId="2156"/>
    <cellStyle name="Comma 10 8 14 2" xfId="2157"/>
    <cellStyle name="Comma 10 8 14 3" xfId="2158"/>
    <cellStyle name="Comma 10 8 15" xfId="2159"/>
    <cellStyle name="Comma 10 8 15 2" xfId="2160"/>
    <cellStyle name="Comma 10 8 15 3" xfId="2161"/>
    <cellStyle name="Comma 10 8 16" xfId="2162"/>
    <cellStyle name="Comma 10 8 16 2" xfId="2163"/>
    <cellStyle name="Comma 10 8 16 3" xfId="2164"/>
    <cellStyle name="Comma 10 8 17" xfId="2165"/>
    <cellStyle name="Comma 10 8 17 2" xfId="2166"/>
    <cellStyle name="Comma 10 8 17 3" xfId="2167"/>
    <cellStyle name="Comma 10 8 18" xfId="2168"/>
    <cellStyle name="Comma 10 8 19" xfId="2169"/>
    <cellStyle name="Comma 10 8 2" xfId="2170"/>
    <cellStyle name="Comma 10 8 2 2" xfId="2171"/>
    <cellStyle name="Comma 10 8 2 3" xfId="2172"/>
    <cellStyle name="Comma 10 8 3" xfId="2173"/>
    <cellStyle name="Comma 10 8 3 2" xfId="2174"/>
    <cellStyle name="Comma 10 8 3 3" xfId="2175"/>
    <cellStyle name="Comma 10 8 4" xfId="2176"/>
    <cellStyle name="Comma 10 8 4 2" xfId="2177"/>
    <cellStyle name="Comma 10 8 4 3" xfId="2178"/>
    <cellStyle name="Comma 10 8 5" xfId="2179"/>
    <cellStyle name="Comma 10 8 5 2" xfId="2180"/>
    <cellStyle name="Comma 10 8 5 3" xfId="2181"/>
    <cellStyle name="Comma 10 8 6" xfId="2182"/>
    <cellStyle name="Comma 10 8 6 2" xfId="2183"/>
    <cellStyle name="Comma 10 8 6 3" xfId="2184"/>
    <cellStyle name="Comma 10 8 7" xfId="2185"/>
    <cellStyle name="Comma 10 8 7 2" xfId="2186"/>
    <cellStyle name="Comma 10 8 7 3" xfId="2187"/>
    <cellStyle name="Comma 10 8 8" xfId="2188"/>
    <cellStyle name="Comma 10 8 8 2" xfId="2189"/>
    <cellStyle name="Comma 10 8 8 3" xfId="2190"/>
    <cellStyle name="Comma 10 8 9" xfId="2191"/>
    <cellStyle name="Comma 10 8 9 2" xfId="2192"/>
    <cellStyle name="Comma 10 8 9 3" xfId="2193"/>
    <cellStyle name="Comma 10 9" xfId="2194"/>
    <cellStyle name="Comma 10 9 2" xfId="2195"/>
    <cellStyle name="Comma 10 9 3" xfId="2196"/>
    <cellStyle name="Comma 11" xfId="2197"/>
    <cellStyle name="Comma 11 2" xfId="2198"/>
    <cellStyle name="Comma 12" xfId="2199"/>
    <cellStyle name="Comma 12 2" xfId="2200"/>
    <cellStyle name="Comma 13" xfId="2201"/>
    <cellStyle name="Comma 13 2" xfId="2202"/>
    <cellStyle name="Comma 14" xfId="2203"/>
    <cellStyle name="Comma 14 2" xfId="2204"/>
    <cellStyle name="Comma 14 2 2" xfId="2205"/>
    <cellStyle name="Comma 14 2 3" xfId="2206"/>
    <cellStyle name="Comma 14 3" xfId="2207"/>
    <cellStyle name="Comma 15" xfId="2208"/>
    <cellStyle name="Comma 15 2" xfId="2209"/>
    <cellStyle name="Comma 15 2 2" xfId="2210"/>
    <cellStyle name="Comma 15 2 3" xfId="2211"/>
    <cellStyle name="Comma 15 3" xfId="2212"/>
    <cellStyle name="Comma 15 3 2" xfId="2213"/>
    <cellStyle name="Comma 15 4" xfId="2214"/>
    <cellStyle name="Comma 15 5" xfId="2215"/>
    <cellStyle name="Comma 16" xfId="2216"/>
    <cellStyle name="Comma 16 2" xfId="2217"/>
    <cellStyle name="Comma 16 2 2" xfId="2218"/>
    <cellStyle name="Comma 16 2 3" xfId="2219"/>
    <cellStyle name="Comma 16 3" xfId="2220"/>
    <cellStyle name="Comma 16 3 2" xfId="2221"/>
    <cellStyle name="Comma 16 4" xfId="2222"/>
    <cellStyle name="Comma 16 5" xfId="2223"/>
    <cellStyle name="Comma 17" xfId="2224"/>
    <cellStyle name="Comma 17 2" xfId="2225"/>
    <cellStyle name="Comma 17 2 2" xfId="2226"/>
    <cellStyle name="Comma 17 2 3" xfId="2227"/>
    <cellStyle name="Comma 17 3" xfId="2228"/>
    <cellStyle name="Comma 17 4" xfId="2229"/>
    <cellStyle name="Comma 18" xfId="2230"/>
    <cellStyle name="Comma 18 2" xfId="2231"/>
    <cellStyle name="Comma 18 2 2" xfId="2232"/>
    <cellStyle name="Comma 18 3" xfId="2233"/>
    <cellStyle name="Comma 19" xfId="2234"/>
    <cellStyle name="Comma 19 2" xfId="2235"/>
    <cellStyle name="Comma 19 2 2" xfId="2236"/>
    <cellStyle name="Comma 19 3" xfId="2237"/>
    <cellStyle name="Comma 2" xfId="2238"/>
    <cellStyle name="Comma 2 10" xfId="2239"/>
    <cellStyle name="Comma 2 10 2" xfId="2240"/>
    <cellStyle name="Comma 2 10 3" xfId="2241"/>
    <cellStyle name="Comma 2 10 4" xfId="2242"/>
    <cellStyle name="Comma 2 11" xfId="2243"/>
    <cellStyle name="Comma 2 11 2" xfId="2244"/>
    <cellStyle name="Comma 2 11 3" xfId="2245"/>
    <cellStyle name="Comma 2 11 4" xfId="2246"/>
    <cellStyle name="Comma 2 12" xfId="2247"/>
    <cellStyle name="Comma 2 12 2" xfId="2248"/>
    <cellStyle name="Comma 2 12 3" xfId="2249"/>
    <cellStyle name="Comma 2 12 4" xfId="2250"/>
    <cellStyle name="Comma 2 13" xfId="2251"/>
    <cellStyle name="Comma 2 13 2" xfId="2252"/>
    <cellStyle name="Comma 2 13 3" xfId="2253"/>
    <cellStyle name="Comma 2 13 4" xfId="2254"/>
    <cellStyle name="Comma 2 14" xfId="2255"/>
    <cellStyle name="Comma 2 15" xfId="2256"/>
    <cellStyle name="Comma 2 16" xfId="2257"/>
    <cellStyle name="Comma 2 17" xfId="2258"/>
    <cellStyle name="Comma 2 17 2" xfId="2259"/>
    <cellStyle name="Comma 2 18" xfId="2260"/>
    <cellStyle name="Comma 2 18 2" xfId="2261"/>
    <cellStyle name="Comma 2 19" xfId="2262"/>
    <cellStyle name="Comma 2 19 2" xfId="2263"/>
    <cellStyle name="Comma 2 19 2 2" xfId="2264"/>
    <cellStyle name="Comma 2 19 3" xfId="2265"/>
    <cellStyle name="Comma 2 19 3 2" xfId="2266"/>
    <cellStyle name="Comma 2 19 3 2 2" xfId="2267"/>
    <cellStyle name="Comma 2 19 4" xfId="2268"/>
    <cellStyle name="Comma 2 19 4 2" xfId="2269"/>
    <cellStyle name="Comma 2 2" xfId="2270"/>
    <cellStyle name="Comma 2 2 2" xfId="2271"/>
    <cellStyle name="Comma 2 2 2 2" xfId="2272"/>
    <cellStyle name="Comma 2 2 2 2 2" xfId="2273"/>
    <cellStyle name="Comma 2 2 2 2 3" xfId="2274"/>
    <cellStyle name="Comma 2 2 2 3" xfId="2275"/>
    <cellStyle name="Comma 2 2 2 3 2" xfId="2276"/>
    <cellStyle name="Comma 2 2 2 3 3" xfId="2277"/>
    <cellStyle name="Comma 2 2 2 4" xfId="2278"/>
    <cellStyle name="Comma 2 2 2 4 2" xfId="2279"/>
    <cellStyle name="Comma 2 2 2 4 2 2" xfId="2280"/>
    <cellStyle name="Comma 2 2 2 4 2 3" xfId="2281"/>
    <cellStyle name="Comma 2 2 2 4 3" xfId="2282"/>
    <cellStyle name="Comma 2 2 2 4 3 2" xfId="2283"/>
    <cellStyle name="Comma 2 2 2 4 3 3" xfId="2284"/>
    <cellStyle name="Comma 2 2 2 4 4" xfId="2285"/>
    <cellStyle name="Comma 2 2 2 4 5" xfId="2286"/>
    <cellStyle name="Comma 2 2 2 5" xfId="2287"/>
    <cellStyle name="Comma 2 2 2 5 2" xfId="2288"/>
    <cellStyle name="Comma 2 2 2 5 3" xfId="2289"/>
    <cellStyle name="Comma 2 2 2 6" xfId="2290"/>
    <cellStyle name="Comma 2 2 2 7" xfId="2291"/>
    <cellStyle name="Comma 2 2 2 8" xfId="2292"/>
    <cellStyle name="Comma 2 2 3" xfId="2293"/>
    <cellStyle name="Comma 2 2 3 2" xfId="2294"/>
    <cellStyle name="Comma 2 2 3 2 2" xfId="2295"/>
    <cellStyle name="Comma 2 2 3 2 3" xfId="2296"/>
    <cellStyle name="Comma 2 2 3 3" xfId="2297"/>
    <cellStyle name="Comma 2 2 3 3 2" xfId="2298"/>
    <cellStyle name="Comma 2 2 3 3 3" xfId="2299"/>
    <cellStyle name="Comma 2 2 3 4" xfId="2300"/>
    <cellStyle name="Comma 2 2 3 4 2" xfId="2301"/>
    <cellStyle name="Comma 2 2 3 4 2 2" xfId="2302"/>
    <cellStyle name="Comma 2 2 3 4 2 3" xfId="2303"/>
    <cellStyle name="Comma 2 2 3 4 3" xfId="2304"/>
    <cellStyle name="Comma 2 2 3 4 4" xfId="2305"/>
    <cellStyle name="Comma 2 2 3 5" xfId="2306"/>
    <cellStyle name="Comma 2 2 3 5 2" xfId="2307"/>
    <cellStyle name="Comma 2 2 3 5 3" xfId="2308"/>
    <cellStyle name="Comma 2 2 3 6" xfId="2309"/>
    <cellStyle name="Comma 2 2 4" xfId="2310"/>
    <cellStyle name="Comma 2 2 4 2" xfId="2311"/>
    <cellStyle name="Comma 2 2 4 2 2" xfId="2312"/>
    <cellStyle name="Comma 2 2 4 2 3" xfId="2313"/>
    <cellStyle name="Comma 2 2 4 3" xfId="2314"/>
    <cellStyle name="Comma 2 2 4 4" xfId="2315"/>
    <cellStyle name="Comma 2 2 5" xfId="2316"/>
    <cellStyle name="Comma 2 2 5 2" xfId="2317"/>
    <cellStyle name="Comma 2 2 5 3" xfId="2318"/>
    <cellStyle name="Comma 2 2 6" xfId="2319"/>
    <cellStyle name="Comma 2 2 6 2" xfId="2320"/>
    <cellStyle name="Comma 2 2 6 2 2" xfId="2321"/>
    <cellStyle name="Comma 2 2 6 2 3" xfId="2322"/>
    <cellStyle name="Comma 2 2 6 3" xfId="2323"/>
    <cellStyle name="Comma 2 2 6 3 2" xfId="2324"/>
    <cellStyle name="Comma 2 2 6 3 3" xfId="2325"/>
    <cellStyle name="Comma 2 2 6 4" xfId="2326"/>
    <cellStyle name="Comma 2 2 6 5" xfId="2327"/>
    <cellStyle name="Comma 2 2 7" xfId="2328"/>
    <cellStyle name="Comma 2 2 7 2" xfId="2329"/>
    <cellStyle name="Comma 2 2 7 3" xfId="2330"/>
    <cellStyle name="Comma 2 2 8" xfId="2331"/>
    <cellStyle name="Comma 2 2 9" xfId="2332"/>
    <cellStyle name="Comma 2 20" xfId="2333"/>
    <cellStyle name="Comma 2 20 2" xfId="2334"/>
    <cellStyle name="Comma 2 21" xfId="2335"/>
    <cellStyle name="Comma 2 21 2" xfId="2336"/>
    <cellStyle name="Comma 2 22" xfId="2337"/>
    <cellStyle name="Comma 2 22 2" xfId="2338"/>
    <cellStyle name="Comma 2 22 3" xfId="2339"/>
    <cellStyle name="Comma 2 3" xfId="2340"/>
    <cellStyle name="Comma 2 3 2" xfId="2341"/>
    <cellStyle name="Comma 2 3 2 2" xfId="2342"/>
    <cellStyle name="Comma 2 3 2 2 2" xfId="2343"/>
    <cellStyle name="Comma 2 3 2 2 3" xfId="2344"/>
    <cellStyle name="Comma 2 3 2 3" xfId="2345"/>
    <cellStyle name="Comma 2 3 2 3 2" xfId="2346"/>
    <cellStyle name="Comma 2 3 2 3 3" xfId="2347"/>
    <cellStyle name="Comma 2 3 2 4" xfId="2348"/>
    <cellStyle name="Comma 2 3 2 4 2" xfId="2349"/>
    <cellStyle name="Comma 2 3 2 4 2 2" xfId="2350"/>
    <cellStyle name="Comma 2 3 2 4 2 3" xfId="2351"/>
    <cellStyle name="Comma 2 3 2 4 3" xfId="2352"/>
    <cellStyle name="Comma 2 3 2 4 3 2" xfId="2353"/>
    <cellStyle name="Comma 2 3 2 4 3 3" xfId="2354"/>
    <cellStyle name="Comma 2 3 2 4 4" xfId="2355"/>
    <cellStyle name="Comma 2 3 2 4 4 2" xfId="2356"/>
    <cellStyle name="Comma 2 3 2 4 4 3" xfId="2357"/>
    <cellStyle name="Comma 2 3 2 4 5" xfId="2358"/>
    <cellStyle name="Comma 2 3 2 4 6" xfId="2359"/>
    <cellStyle name="Comma 2 3 2 5" xfId="2360"/>
    <cellStyle name="Comma 2 3 2 5 2" xfId="2361"/>
    <cellStyle name="Comma 2 3 2 5 3" xfId="2362"/>
    <cellStyle name="Comma 2 3 2 6" xfId="2363"/>
    <cellStyle name="Comma 2 3 2 6 2" xfId="2364"/>
    <cellStyle name="Comma 2 3 2 6 3" xfId="2365"/>
    <cellStyle name="Comma 2 3 2 7" xfId="2366"/>
    <cellStyle name="Comma 2 3 3" xfId="2367"/>
    <cellStyle name="Comma 2 3 3 2" xfId="2368"/>
    <cellStyle name="Comma 2 3 3 2 2" xfId="2369"/>
    <cellStyle name="Comma 2 3 3 2 3" xfId="2370"/>
    <cellStyle name="Comma 2 3 3 3" xfId="2371"/>
    <cellStyle name="Comma 2 3 3 3 2" xfId="2372"/>
    <cellStyle name="Comma 2 3 3 3 3" xfId="2373"/>
    <cellStyle name="Comma 2 3 3 4" xfId="2374"/>
    <cellStyle name="Comma 2 3 3 4 2" xfId="2375"/>
    <cellStyle name="Comma 2 3 3 4 2 2" xfId="2376"/>
    <cellStyle name="Comma 2 3 3 4 2 3" xfId="2377"/>
    <cellStyle name="Comma 2 3 3 4 3" xfId="2378"/>
    <cellStyle name="Comma 2 3 3 4 4" xfId="2379"/>
    <cellStyle name="Comma 2 3 3 5" xfId="2380"/>
    <cellStyle name="Comma 2 3 3 6" xfId="2381"/>
    <cellStyle name="Comma 2 3 4" xfId="2382"/>
    <cellStyle name="Comma 2 3 4 2" xfId="2383"/>
    <cellStyle name="Comma 2 3 4 2 2" xfId="2384"/>
    <cellStyle name="Comma 2 3 4 2 3" xfId="2385"/>
    <cellStyle name="Comma 2 3 4 3" xfId="2386"/>
    <cellStyle name="Comma 2 3 4 4" xfId="2387"/>
    <cellStyle name="Comma 2 3 5" xfId="2388"/>
    <cellStyle name="Comma 2 3 5 2" xfId="2389"/>
    <cellStyle name="Comma 2 3 5 3" xfId="2390"/>
    <cellStyle name="Comma 2 3 6" xfId="2391"/>
    <cellStyle name="Comma 2 3 6 2" xfId="2392"/>
    <cellStyle name="Comma 2 3 6 2 2" xfId="2393"/>
    <cellStyle name="Comma 2 3 6 2 3" xfId="2394"/>
    <cellStyle name="Comma 2 3 6 3" xfId="2395"/>
    <cellStyle name="Comma 2 3 6 4" xfId="2396"/>
    <cellStyle name="Comma 2 3 7" xfId="2397"/>
    <cellStyle name="Comma 2 3 8" xfId="2398"/>
    <cellStyle name="Comma 2 3 8 2" xfId="2399"/>
    <cellStyle name="Comma 2 3 8 3" xfId="2400"/>
    <cellStyle name="Comma 2 4" xfId="2401"/>
    <cellStyle name="Comma 2 4 2" xfId="2402"/>
    <cellStyle name="Comma 2 4 2 2" xfId="2403"/>
    <cellStyle name="Comma 2 4 2 2 2" xfId="2404"/>
    <cellStyle name="Comma 2 4 2 2 3" xfId="2405"/>
    <cellStyle name="Comma 2 4 2 3" xfId="2406"/>
    <cellStyle name="Comma 2 4 3" xfId="2407"/>
    <cellStyle name="Comma 2 4 3 2" xfId="2408"/>
    <cellStyle name="Comma 2 4 3 2 2" xfId="2409"/>
    <cellStyle name="Comma 2 4 3 2 3" xfId="2410"/>
    <cellStyle name="Comma 2 4 4" xfId="2411"/>
    <cellStyle name="Comma 2 4 4 2" xfId="2412"/>
    <cellStyle name="Comma 2 4 4 2 2" xfId="2413"/>
    <cellStyle name="Comma 2 4 4 2 3" xfId="2414"/>
    <cellStyle name="Comma 2 4 4 3" xfId="2415"/>
    <cellStyle name="Comma 2 4 4 3 2" xfId="2416"/>
    <cellStyle name="Comma 2 4 4 3 3" xfId="2417"/>
    <cellStyle name="Comma 2 4 4 4" xfId="2418"/>
    <cellStyle name="Comma 2 4 4 4 2" xfId="2419"/>
    <cellStyle name="Comma 2 4 4 4 3" xfId="2420"/>
    <cellStyle name="Comma 2 4 4 5" xfId="2421"/>
    <cellStyle name="Comma 2 4 4 6" xfId="2422"/>
    <cellStyle name="Comma 2 4 5" xfId="2423"/>
    <cellStyle name="Comma 2 4 5 2" xfId="2424"/>
    <cellStyle name="Comma 2 4 5 3" xfId="2425"/>
    <cellStyle name="Comma 2 4 6" xfId="2426"/>
    <cellStyle name="Comma 2 4 7" xfId="2427"/>
    <cellStyle name="Comma 2 4 8" xfId="2428"/>
    <cellStyle name="Comma 2 5" xfId="2429"/>
    <cellStyle name="Comma 2 5 2" xfId="2430"/>
    <cellStyle name="Comma 2 5 2 2" xfId="2431"/>
    <cellStyle name="Comma 2 5 2 3" xfId="2432"/>
    <cellStyle name="Comma 2 5 3" xfId="2433"/>
    <cellStyle name="Comma 2 5 3 2" xfId="2434"/>
    <cellStyle name="Comma 2 5 3 3" xfId="2435"/>
    <cellStyle name="Comma 2 5 4" xfId="2436"/>
    <cellStyle name="Comma 2 5 4 2" xfId="2437"/>
    <cellStyle name="Comma 2 5 4 2 2" xfId="2438"/>
    <cellStyle name="Comma 2 5 4 2 3" xfId="2439"/>
    <cellStyle name="Comma 2 5 4 3" xfId="2440"/>
    <cellStyle name="Comma 2 5 4 4" xfId="2441"/>
    <cellStyle name="Comma 2 5 5" xfId="2442"/>
    <cellStyle name="Comma 2 5 6" xfId="2443"/>
    <cellStyle name="Comma 2 5 7" xfId="2444"/>
    <cellStyle name="Comma 2 6" xfId="2445"/>
    <cellStyle name="Comma 2 6 2" xfId="2446"/>
    <cellStyle name="Comma 2 6 2 2" xfId="2447"/>
    <cellStyle name="Comma 2 6 2 2 2" xfId="2448"/>
    <cellStyle name="Comma 2 6 2 2 3" xfId="2449"/>
    <cellStyle name="Comma 2 6 2 3" xfId="2450"/>
    <cellStyle name="Comma 2 6 2 4" xfId="2451"/>
    <cellStyle name="Comma 2 6 3" xfId="2452"/>
    <cellStyle name="Comma 2 6 4" xfId="2453"/>
    <cellStyle name="Comma 2 6 5" xfId="2454"/>
    <cellStyle name="Comma 2 7" xfId="2455"/>
    <cellStyle name="Comma 2 7 2" xfId="2456"/>
    <cellStyle name="Comma 2 7 2 2" xfId="2457"/>
    <cellStyle name="Comma 2 7 2 2 2" xfId="2458"/>
    <cellStyle name="Comma 2 7 2 2 3" xfId="2459"/>
    <cellStyle name="Comma 2 7 2 3" xfId="2460"/>
    <cellStyle name="Comma 2 7 2 4" xfId="2461"/>
    <cellStyle name="Comma 2 7 3" xfId="2462"/>
    <cellStyle name="Comma 2 7 4" xfId="2463"/>
    <cellStyle name="Comma 2 7 5" xfId="2464"/>
    <cellStyle name="Comma 2 8" xfId="2465"/>
    <cellStyle name="Comma 2 8 2" xfId="2466"/>
    <cellStyle name="Comma 2 8 2 2" xfId="2467"/>
    <cellStyle name="Comma 2 8 2 3" xfId="2468"/>
    <cellStyle name="Comma 2 8 3" xfId="2469"/>
    <cellStyle name="Comma 2 8 3 2" xfId="2470"/>
    <cellStyle name="Comma 2 8 3 3" xfId="2471"/>
    <cellStyle name="Comma 2 8 4" xfId="2472"/>
    <cellStyle name="Comma 2 8 4 2" xfId="2473"/>
    <cellStyle name="Comma 2 8 4 3" xfId="2474"/>
    <cellStyle name="Comma 2 8 5" xfId="2475"/>
    <cellStyle name="Comma 2 8 6" xfId="2476"/>
    <cellStyle name="Comma 2 8 7" xfId="2477"/>
    <cellStyle name="Comma 2 9" xfId="2478"/>
    <cellStyle name="Comma 2 9 2" xfId="2479"/>
    <cellStyle name="Comma 2 9 3" xfId="2480"/>
    <cellStyle name="Comma 2 9 4" xfId="2481"/>
    <cellStyle name="Comma 2_PrimaryEnergyPrices_TIMES" xfId="2482"/>
    <cellStyle name="Comma 20" xfId="2483"/>
    <cellStyle name="Comma 20 2" xfId="2484"/>
    <cellStyle name="Comma 21" xfId="2485"/>
    <cellStyle name="Comma 21 2" xfId="2486"/>
    <cellStyle name="Comma 22" xfId="2487"/>
    <cellStyle name="Comma 22 2" xfId="2488"/>
    <cellStyle name="Comma 23" xfId="2489"/>
    <cellStyle name="Comma 23 2" xfId="2490"/>
    <cellStyle name="Comma 24" xfId="2491"/>
    <cellStyle name="Comma 24 2" xfId="2492"/>
    <cellStyle name="Comma 25" xfId="2493"/>
    <cellStyle name="Comma 25 2" xfId="2494"/>
    <cellStyle name="Comma 26" xfId="2495"/>
    <cellStyle name="Comma 26 2" xfId="2496"/>
    <cellStyle name="Comma 27" xfId="2497"/>
    <cellStyle name="Comma 28" xfId="2498"/>
    <cellStyle name="Comma 29" xfId="2499"/>
    <cellStyle name="Comma 3" xfId="2500"/>
    <cellStyle name="Comma 3 10" xfId="2501"/>
    <cellStyle name="Comma 3 10 2" xfId="2502"/>
    <cellStyle name="Comma 3 10 2 2" xfId="2503"/>
    <cellStyle name="Comma 3 10 3" xfId="2504"/>
    <cellStyle name="Comma 3 11" xfId="2505"/>
    <cellStyle name="Comma 3 11 2" xfId="2506"/>
    <cellStyle name="Comma 3 11 3" xfId="2507"/>
    <cellStyle name="Comma 3 12" xfId="2508"/>
    <cellStyle name="Comma 3 13" xfId="2509"/>
    <cellStyle name="Comma 3 13 2" xfId="2510"/>
    <cellStyle name="Comma 3 13 3" xfId="2511"/>
    <cellStyle name="Comma 3 2" xfId="2512"/>
    <cellStyle name="Comma 3 2 2" xfId="2513"/>
    <cellStyle name="Comma 3 2 2 2" xfId="2514"/>
    <cellStyle name="Comma 3 2 2 3" xfId="2515"/>
    <cellStyle name="Comma 3 2 3" xfId="2516"/>
    <cellStyle name="Comma 3 2 3 2" xfId="2517"/>
    <cellStyle name="Comma 3 2 3 3" xfId="2518"/>
    <cellStyle name="Comma 3 2 4" xfId="2519"/>
    <cellStyle name="Comma 3 2 5" xfId="2520"/>
    <cellStyle name="Comma 3 2 5 2" xfId="2521"/>
    <cellStyle name="Comma 3 2 5 3" xfId="2522"/>
    <cellStyle name="Comma 3 3" xfId="2523"/>
    <cellStyle name="Comma 3 3 2" xfId="2524"/>
    <cellStyle name="Comma 3 3 2 2" xfId="2525"/>
    <cellStyle name="Comma 3 3 2 3" xfId="2526"/>
    <cellStyle name="Comma 3 3 3" xfId="2527"/>
    <cellStyle name="Comma 3 3 3 2" xfId="2528"/>
    <cellStyle name="Comma 3 3 3 2 2" xfId="2529"/>
    <cellStyle name="Comma 3 3 3 2 2 2" xfId="2530"/>
    <cellStyle name="Comma 3 3 3 2 3" xfId="2531"/>
    <cellStyle name="Comma 3 3 3 3" xfId="2532"/>
    <cellStyle name="Comma 3 3 3 3 2" xfId="2533"/>
    <cellStyle name="Comma 3 3 3 3 2 2" xfId="2534"/>
    <cellStyle name="Comma 3 3 3 3 3" xfId="2535"/>
    <cellStyle name="Comma 3 3 3 4" xfId="2536"/>
    <cellStyle name="Comma 3 3 3 4 2" xfId="2537"/>
    <cellStyle name="Comma 3 3 3 5" xfId="2538"/>
    <cellStyle name="Comma 3 3 3 6" xfId="2539"/>
    <cellStyle name="Comma 3 3 3 7" xfId="2540"/>
    <cellStyle name="Comma 3 3 4" xfId="2541"/>
    <cellStyle name="Comma 3 3 4 2" xfId="2542"/>
    <cellStyle name="Comma 3 3 4 2 2" xfId="2543"/>
    <cellStyle name="Comma 3 3 4 2 2 2" xfId="2544"/>
    <cellStyle name="Comma 3 3 4 2 3" xfId="2545"/>
    <cellStyle name="Comma 3 3 4 3" xfId="2546"/>
    <cellStyle name="Comma 3 3 4 3 2" xfId="2547"/>
    <cellStyle name="Comma 3 3 4 4" xfId="2548"/>
    <cellStyle name="Comma 3 3 4 5" xfId="2549"/>
    <cellStyle name="Comma 3 3 4 6" xfId="2550"/>
    <cellStyle name="Comma 3 3 5" xfId="2551"/>
    <cellStyle name="Comma 3 3 6" xfId="2552"/>
    <cellStyle name="Comma 3 3 6 2" xfId="2553"/>
    <cellStyle name="Comma 3 3 7" xfId="2554"/>
    <cellStyle name="Comma 3 3 8" xfId="2555"/>
    <cellStyle name="Comma 3 4" xfId="2556"/>
    <cellStyle name="Comma 3 4 2" xfId="2557"/>
    <cellStyle name="Comma 3 4 2 2" xfId="2558"/>
    <cellStyle name="Comma 3 4 2 3" xfId="2559"/>
    <cellStyle name="Comma 3 4 3" xfId="2560"/>
    <cellStyle name="Comma 3 4 4" xfId="2561"/>
    <cellStyle name="Comma 3 5" xfId="2562"/>
    <cellStyle name="Comma 3 5 2" xfId="2563"/>
    <cellStyle name="Comma 3 5 3" xfId="2564"/>
    <cellStyle name="Comma 3 6" xfId="2565"/>
    <cellStyle name="Comma 3 6 2" xfId="2566"/>
    <cellStyle name="Comma 3 6 3" xfId="2567"/>
    <cellStyle name="Comma 3 7" xfId="2568"/>
    <cellStyle name="Comma 3 7 2" xfId="2569"/>
    <cellStyle name="Comma 3 7 3" xfId="2570"/>
    <cellStyle name="Comma 3 8" xfId="2571"/>
    <cellStyle name="Comma 3 8 2" xfId="2572"/>
    <cellStyle name="Comma 3 8 3" xfId="2573"/>
    <cellStyle name="Comma 3 9" xfId="2574"/>
    <cellStyle name="Comma 3 9 2" xfId="2575"/>
    <cellStyle name="Comma 3 9 3" xfId="2576"/>
    <cellStyle name="Comma 4" xfId="2577"/>
    <cellStyle name="Comma 4 10" xfId="2578"/>
    <cellStyle name="Comma 4 11" xfId="2579"/>
    <cellStyle name="Comma 4 12" xfId="2580"/>
    <cellStyle name="Comma 4 2" xfId="2581"/>
    <cellStyle name="Comma 4 2 2" xfId="2582"/>
    <cellStyle name="Comma 4 2 2 2" xfId="2583"/>
    <cellStyle name="Comma 4 2 2 3" xfId="2584"/>
    <cellStyle name="Comma 4 2 3" xfId="2585"/>
    <cellStyle name="Comma 4 2 4" xfId="2586"/>
    <cellStyle name="Comma 4 3" xfId="2587"/>
    <cellStyle name="Comma 4 3 2" xfId="2588"/>
    <cellStyle name="Comma 4 3 3" xfId="2589"/>
    <cellStyle name="Comma 4 4" xfId="2590"/>
    <cellStyle name="Comma 4 4 2" xfId="2591"/>
    <cellStyle name="Comma 4 4 3" xfId="2592"/>
    <cellStyle name="Comma 4 5" xfId="2593"/>
    <cellStyle name="Comma 4 5 2" xfId="2594"/>
    <cellStyle name="Comma 4 5 3" xfId="2595"/>
    <cellStyle name="Comma 4 6" xfId="2596"/>
    <cellStyle name="Comma 4 6 2" xfId="2597"/>
    <cellStyle name="Comma 4 6 3" xfId="2598"/>
    <cellStyle name="Comma 4 7" xfId="2599"/>
    <cellStyle name="Comma 4 7 2" xfId="2600"/>
    <cellStyle name="Comma 4 7 3" xfId="2601"/>
    <cellStyle name="Comma 4 8" xfId="2602"/>
    <cellStyle name="Comma 4 8 2" xfId="2603"/>
    <cellStyle name="Comma 4 8 3" xfId="2604"/>
    <cellStyle name="Comma 4 9" xfId="2605"/>
    <cellStyle name="Comma 4 9 2" xfId="2606"/>
    <cellStyle name="Comma 4 9 3" xfId="2607"/>
    <cellStyle name="Comma 5" xfId="2608"/>
    <cellStyle name="Comma 5 10" xfId="2609"/>
    <cellStyle name="Comma 5 2" xfId="2610"/>
    <cellStyle name="Comma 5 2 2" xfId="2611"/>
    <cellStyle name="Comma 5 2 3" xfId="2612"/>
    <cellStyle name="Comma 5 3" xfId="2613"/>
    <cellStyle name="Comma 5 3 2" xfId="2614"/>
    <cellStyle name="Comma 5 3 2 2" xfId="2615"/>
    <cellStyle name="Comma 5 3 2 3" xfId="2616"/>
    <cellStyle name="Comma 5 3 3" xfId="2617"/>
    <cellStyle name="Comma 5 3 4" xfId="2618"/>
    <cellStyle name="Comma 5 4" xfId="2619"/>
    <cellStyle name="Comma 5 4 2" xfId="2620"/>
    <cellStyle name="Comma 5 4 3" xfId="2621"/>
    <cellStyle name="Comma 5 5" xfId="2622"/>
    <cellStyle name="Comma 5 5 2" xfId="2623"/>
    <cellStyle name="Comma 5 5 3" xfId="2624"/>
    <cellStyle name="Comma 5 6" xfId="2625"/>
    <cellStyle name="Comma 5 6 2" xfId="2626"/>
    <cellStyle name="Comma 5 6 3" xfId="2627"/>
    <cellStyle name="Comma 5 7" xfId="2628"/>
    <cellStyle name="Comma 5 7 2" xfId="2629"/>
    <cellStyle name="Comma 5 7 3" xfId="2630"/>
    <cellStyle name="Comma 5 8" xfId="2631"/>
    <cellStyle name="Comma 5 8 2" xfId="2632"/>
    <cellStyle name="Comma 5 8 3" xfId="2633"/>
    <cellStyle name="Comma 5 9" xfId="2634"/>
    <cellStyle name="Comma 6" xfId="2635"/>
    <cellStyle name="Comma 6 10" xfId="2636"/>
    <cellStyle name="Comma 6 2" xfId="2637"/>
    <cellStyle name="Comma 6 2 2" xfId="2638"/>
    <cellStyle name="Comma 6 2 3" xfId="2639"/>
    <cellStyle name="Comma 6 3" xfId="2640"/>
    <cellStyle name="Comma 6 3 2" xfId="2641"/>
    <cellStyle name="Comma 6 3 3" xfId="2642"/>
    <cellStyle name="Comma 6 4" xfId="2643"/>
    <cellStyle name="Comma 6 4 2" xfId="2644"/>
    <cellStyle name="Comma 6 4 3" xfId="2645"/>
    <cellStyle name="Comma 6 5" xfId="2646"/>
    <cellStyle name="Comma 6 5 2" xfId="2647"/>
    <cellStyle name="Comma 6 5 3" xfId="2648"/>
    <cellStyle name="Comma 6 6" xfId="2649"/>
    <cellStyle name="Comma 6 6 2" xfId="2650"/>
    <cellStyle name="Comma 6 6 3" xfId="2651"/>
    <cellStyle name="Comma 6 7" xfId="2652"/>
    <cellStyle name="Comma 6 7 2" xfId="2653"/>
    <cellStyle name="Comma 6 7 3" xfId="2654"/>
    <cellStyle name="Comma 6 8" xfId="2655"/>
    <cellStyle name="Comma 6 8 2" xfId="2656"/>
    <cellStyle name="Comma 6 8 3" xfId="2657"/>
    <cellStyle name="Comma 6 9" xfId="2658"/>
    <cellStyle name="Comma 7" xfId="2659"/>
    <cellStyle name="Comma 7 10" xfId="2660"/>
    <cellStyle name="Comma 7 10 2" xfId="2661"/>
    <cellStyle name="Comma 7 10 3" xfId="2662"/>
    <cellStyle name="Comma 7 11" xfId="2663"/>
    <cellStyle name="Comma 7 11 2" xfId="2664"/>
    <cellStyle name="Comma 7 12" xfId="2665"/>
    <cellStyle name="Comma 7 12 2" xfId="2666"/>
    <cellStyle name="Comma 7 12 3" xfId="2667"/>
    <cellStyle name="Comma 7 13" xfId="2668"/>
    <cellStyle name="Comma 7 13 2" xfId="2669"/>
    <cellStyle name="Comma 7 13 3" xfId="2670"/>
    <cellStyle name="Comma 7 14" xfId="2671"/>
    <cellStyle name="Comma 7 14 2" xfId="2672"/>
    <cellStyle name="Comma 7 14 3" xfId="2673"/>
    <cellStyle name="Comma 7 15" xfId="2674"/>
    <cellStyle name="Comma 7 15 2" xfId="2675"/>
    <cellStyle name="Comma 7 15 3" xfId="2676"/>
    <cellStyle name="Comma 7 16" xfId="2677"/>
    <cellStyle name="Comma 7 16 2" xfId="2678"/>
    <cellStyle name="Comma 7 17" xfId="2679"/>
    <cellStyle name="Comma 7 17 2" xfId="2680"/>
    <cellStyle name="Comma 7 18" xfId="2681"/>
    <cellStyle name="Comma 7 18 2" xfId="2682"/>
    <cellStyle name="Comma 7 19" xfId="2683"/>
    <cellStyle name="Comma 7 19 2" xfId="2684"/>
    <cellStyle name="Comma 7 2" xfId="2685"/>
    <cellStyle name="Comma 7 2 2" xfId="2686"/>
    <cellStyle name="Comma 7 2 3" xfId="2687"/>
    <cellStyle name="Comma 7 20" xfId="2688"/>
    <cellStyle name="Comma 7 20 2" xfId="2689"/>
    <cellStyle name="Comma 7 21" xfId="2690"/>
    <cellStyle name="Comma 7 21 2" xfId="2691"/>
    <cellStyle name="Comma 7 3" xfId="2692"/>
    <cellStyle name="Comma 7 3 10" xfId="2693"/>
    <cellStyle name="Comma 7 3 10 2" xfId="2694"/>
    <cellStyle name="Comma 7 3 10 3" xfId="2695"/>
    <cellStyle name="Comma 7 3 11" xfId="2696"/>
    <cellStyle name="Comma 7 3 11 2" xfId="2697"/>
    <cellStyle name="Comma 7 3 11 3" xfId="2698"/>
    <cellStyle name="Comma 7 3 12" xfId="2699"/>
    <cellStyle name="Comma 7 3 12 2" xfId="2700"/>
    <cellStyle name="Comma 7 3 12 3" xfId="2701"/>
    <cellStyle name="Comma 7 3 13" xfId="2702"/>
    <cellStyle name="Comma 7 3 13 2" xfId="2703"/>
    <cellStyle name="Comma 7 3 13 3" xfId="2704"/>
    <cellStyle name="Comma 7 3 14" xfId="2705"/>
    <cellStyle name="Comma 7 3 14 2" xfId="2706"/>
    <cellStyle name="Comma 7 3 14 3" xfId="2707"/>
    <cellStyle name="Comma 7 3 15" xfId="2708"/>
    <cellStyle name="Comma 7 3 15 2" xfId="2709"/>
    <cellStyle name="Comma 7 3 15 3" xfId="2710"/>
    <cellStyle name="Comma 7 3 2" xfId="2711"/>
    <cellStyle name="Comma 7 3 2 2" xfId="2712"/>
    <cellStyle name="Comma 7 3 2 3" xfId="2713"/>
    <cellStyle name="Comma 7 3 3" xfId="2714"/>
    <cellStyle name="Comma 7 3 3 2" xfId="2715"/>
    <cellStyle name="Comma 7 3 3 3" xfId="2716"/>
    <cellStyle name="Comma 7 3 4" xfId="2717"/>
    <cellStyle name="Comma 7 3 4 2" xfId="2718"/>
    <cellStyle name="Comma 7 3 4 3" xfId="2719"/>
    <cellStyle name="Comma 7 3 5" xfId="2720"/>
    <cellStyle name="Comma 7 3 5 2" xfId="2721"/>
    <cellStyle name="Comma 7 3 5 3" xfId="2722"/>
    <cellStyle name="Comma 7 3 6" xfId="2723"/>
    <cellStyle name="Comma 7 3 6 2" xfId="2724"/>
    <cellStyle name="Comma 7 3 6 3" xfId="2725"/>
    <cellStyle name="Comma 7 3 7" xfId="2726"/>
    <cellStyle name="Comma 7 3 7 2" xfId="2727"/>
    <cellStyle name="Comma 7 3 7 3" xfId="2728"/>
    <cellStyle name="Comma 7 3 8" xfId="2729"/>
    <cellStyle name="Comma 7 3 8 2" xfId="2730"/>
    <cellStyle name="Comma 7 3 8 3" xfId="2731"/>
    <cellStyle name="Comma 7 3 9" xfId="2732"/>
    <cellStyle name="Comma 7 3 9 2" xfId="2733"/>
    <cellStyle name="Comma 7 3 9 3" xfId="2734"/>
    <cellStyle name="Comma 7 4" xfId="2735"/>
    <cellStyle name="Comma 7 4 2" xfId="2736"/>
    <cellStyle name="Comma 7 4 3" xfId="2737"/>
    <cellStyle name="Comma 7 5" xfId="2738"/>
    <cellStyle name="Comma 7 5 2" xfId="2739"/>
    <cellStyle name="Comma 7 5 3" xfId="2740"/>
    <cellStyle name="Comma 7 6" xfId="2741"/>
    <cellStyle name="Comma 7 6 2" xfId="2742"/>
    <cellStyle name="Comma 7 6 3" xfId="2743"/>
    <cellStyle name="Comma 7 7" xfId="2744"/>
    <cellStyle name="Comma 7 7 2" xfId="2745"/>
    <cellStyle name="Comma 7 7 3" xfId="2746"/>
    <cellStyle name="Comma 7 8" xfId="2747"/>
    <cellStyle name="Comma 7 8 2" xfId="2748"/>
    <cellStyle name="Comma 7 8 3" xfId="2749"/>
    <cellStyle name="Comma 7 9" xfId="2750"/>
    <cellStyle name="Comma 7 9 2" xfId="2751"/>
    <cellStyle name="Comma 7 9 3" xfId="2752"/>
    <cellStyle name="Comma 8" xfId="2753"/>
    <cellStyle name="Comma 8 2" xfId="2754"/>
    <cellStyle name="Comma 8 2 2" xfId="2755"/>
    <cellStyle name="Comma 8 2 2 2" xfId="2756"/>
    <cellStyle name="Comma 8 2 2 2 2" xfId="2757"/>
    <cellStyle name="Comma 8 2 2 2 3" xfId="2758"/>
    <cellStyle name="Comma 8 2 3" xfId="2759"/>
    <cellStyle name="Comma 8 3" xfId="2760"/>
    <cellStyle name="Comma 8 3 2" xfId="2761"/>
    <cellStyle name="Comma 8 4" xfId="2762"/>
    <cellStyle name="Comma 8 4 2" xfId="2763"/>
    <cellStyle name="Comma 8 5" xfId="2764"/>
    <cellStyle name="Comma 8 5 2" xfId="2765"/>
    <cellStyle name="Comma 8 6" xfId="2766"/>
    <cellStyle name="Comma 8 6 2" xfId="2767"/>
    <cellStyle name="Comma 8 7" xfId="2768"/>
    <cellStyle name="Comma 8 7 2" xfId="2769"/>
    <cellStyle name="Comma 8 8" xfId="2770"/>
    <cellStyle name="Comma 8 8 2" xfId="2771"/>
    <cellStyle name="Comma 9" xfId="2772"/>
    <cellStyle name="Comma 9 10" xfId="2773"/>
    <cellStyle name="Comma 9 10 2" xfId="2774"/>
    <cellStyle name="Comma 9 10 3" xfId="2775"/>
    <cellStyle name="Comma 9 2" xfId="2776"/>
    <cellStyle name="Comma 9 2 2" xfId="2777"/>
    <cellStyle name="Comma 9 2 3" xfId="2778"/>
    <cellStyle name="Comma 9 3" xfId="2779"/>
    <cellStyle name="Comma 9 3 2" xfId="2780"/>
    <cellStyle name="Comma 9 3 3" xfId="2781"/>
    <cellStyle name="Comma 9 4" xfId="2782"/>
    <cellStyle name="Comma 9 4 2" xfId="2783"/>
    <cellStyle name="Comma 9 4 3" xfId="2784"/>
    <cellStyle name="Comma 9 5" xfId="2785"/>
    <cellStyle name="Comma 9 5 2" xfId="2786"/>
    <cellStyle name="Comma 9 5 3" xfId="2787"/>
    <cellStyle name="Comma 9 6" xfId="2788"/>
    <cellStyle name="Comma 9 6 2" xfId="2789"/>
    <cellStyle name="Comma 9 6 3" xfId="2790"/>
    <cellStyle name="Comma 9 7" xfId="2791"/>
    <cellStyle name="Comma 9 7 2" xfId="2792"/>
    <cellStyle name="Comma 9 7 3" xfId="2793"/>
    <cellStyle name="Comma 9 8" xfId="2794"/>
    <cellStyle name="Comma 9 8 2" xfId="2795"/>
    <cellStyle name="Comma 9 8 3" xfId="2796"/>
    <cellStyle name="Comma 9 9" xfId="2797"/>
    <cellStyle name="Comma 9 9 2" xfId="2798"/>
    <cellStyle name="Comma 9 9 3" xfId="2799"/>
    <cellStyle name="Constants" xfId="2800"/>
    <cellStyle name="Currency 2" xfId="2801"/>
    <cellStyle name="Currency 2 2" xfId="2802"/>
    <cellStyle name="Currency 2 3" xfId="2803"/>
    <cellStyle name="CustomCellsOrange" xfId="2804"/>
    <cellStyle name="CustomizationCells" xfId="2805"/>
    <cellStyle name="CustomizationGreenCells" xfId="2806"/>
    <cellStyle name="DocBox_EmptyRow" xfId="2807"/>
    <cellStyle name="donn_normal" xfId="2808"/>
    <cellStyle name="Eingabe" xfId="2809"/>
    <cellStyle name="Empty_B_border" xfId="2810"/>
    <cellStyle name="ent_col_ser" xfId="2811"/>
    <cellStyle name="entete_source" xfId="2812"/>
    <cellStyle name="Ergebnis" xfId="2813"/>
    <cellStyle name="Erklärender Text" xfId="2814"/>
    <cellStyle name="Estilo 1" xfId="2815"/>
    <cellStyle name="Euro" xfId="2816"/>
    <cellStyle name="Euro 10" xfId="2817"/>
    <cellStyle name="Euro 10 2" xfId="2818"/>
    <cellStyle name="Euro 11" xfId="2819"/>
    <cellStyle name="Euro 11 2" xfId="2820"/>
    <cellStyle name="Euro 12" xfId="2821"/>
    <cellStyle name="Euro 13" xfId="2822"/>
    <cellStyle name="Euro 14" xfId="2823"/>
    <cellStyle name="Euro 15" xfId="2824"/>
    <cellStyle name="Euro 16" xfId="2825"/>
    <cellStyle name="Euro 17" xfId="2826"/>
    <cellStyle name="Euro 18" xfId="2827"/>
    <cellStyle name="Euro 19" xfId="2828"/>
    <cellStyle name="Euro 2" xfId="2829"/>
    <cellStyle name="Euro 2 2" xfId="2830"/>
    <cellStyle name="Euro 2 2 2" xfId="2831"/>
    <cellStyle name="Euro 2 2 2 2" xfId="2832"/>
    <cellStyle name="Euro 2 2 3" xfId="2833"/>
    <cellStyle name="Euro 2 2 4" xfId="2834"/>
    <cellStyle name="Euro 2 2 4 2" xfId="2835"/>
    <cellStyle name="Euro 2 2 4 3" xfId="2836"/>
    <cellStyle name="Euro 2 2 5" xfId="2837"/>
    <cellStyle name="Euro 2 2 6" xfId="2838"/>
    <cellStyle name="Euro 2 3" xfId="2839"/>
    <cellStyle name="Euro 2 3 2" xfId="2840"/>
    <cellStyle name="Euro 2 4" xfId="2841"/>
    <cellStyle name="Euro 2 4 2" xfId="2842"/>
    <cellStyle name="Euro 2 4 3" xfId="2843"/>
    <cellStyle name="Euro 2 4 4" xfId="2844"/>
    <cellStyle name="Euro 2 5" xfId="2845"/>
    <cellStyle name="Euro 2 6" xfId="2846"/>
    <cellStyle name="Euro 2 7" xfId="2847"/>
    <cellStyle name="Euro 2 8" xfId="2848"/>
    <cellStyle name="Euro 20" xfId="2849"/>
    <cellStyle name="Euro 21" xfId="2850"/>
    <cellStyle name="Euro 22" xfId="2851"/>
    <cellStyle name="Euro 23" xfId="2852"/>
    <cellStyle name="Euro 24" xfId="2853"/>
    <cellStyle name="Euro 25" xfId="2854"/>
    <cellStyle name="Euro 26" xfId="2855"/>
    <cellStyle name="Euro 27" xfId="2856"/>
    <cellStyle name="Euro 28" xfId="2857"/>
    <cellStyle name="Euro 29" xfId="2858"/>
    <cellStyle name="Euro 3" xfId="2859"/>
    <cellStyle name="Euro 3 10" xfId="2860"/>
    <cellStyle name="Euro 3 2" xfId="2861"/>
    <cellStyle name="Euro 3 2 2" xfId="2862"/>
    <cellStyle name="Euro 3 2 2 2" xfId="2863"/>
    <cellStyle name="Euro 3 3" xfId="2864"/>
    <cellStyle name="Euro 3 3 2" xfId="2865"/>
    <cellStyle name="Euro 3 3 3" xfId="2866"/>
    <cellStyle name="Euro 3 3 4" xfId="2867"/>
    <cellStyle name="Euro 3 3 4 2" xfId="2868"/>
    <cellStyle name="Euro 3 3 5" xfId="2869"/>
    <cellStyle name="Euro 3 4" xfId="2870"/>
    <cellStyle name="Euro 3 4 2" xfId="2871"/>
    <cellStyle name="Euro 3 5" xfId="2872"/>
    <cellStyle name="Euro 3 6" xfId="2873"/>
    <cellStyle name="Euro 3 7" xfId="2874"/>
    <cellStyle name="Euro 3 8" xfId="2875"/>
    <cellStyle name="Euro 3 9" xfId="2876"/>
    <cellStyle name="Euro 3_PrimaryEnergyPrices_TIMES" xfId="2877"/>
    <cellStyle name="Euro 30" xfId="2878"/>
    <cellStyle name="Euro 31" xfId="2879"/>
    <cellStyle name="Euro 32" xfId="2880"/>
    <cellStyle name="Euro 33" xfId="2881"/>
    <cellStyle name="Euro 34" xfId="2882"/>
    <cellStyle name="Euro 35" xfId="2883"/>
    <cellStyle name="Euro 36" xfId="2884"/>
    <cellStyle name="Euro 37" xfId="2885"/>
    <cellStyle name="Euro 38" xfId="2886"/>
    <cellStyle name="Euro 39" xfId="2887"/>
    <cellStyle name="Euro 4" xfId="2888"/>
    <cellStyle name="Euro 4 2" xfId="2889"/>
    <cellStyle name="Euro 4 2 2" xfId="2890"/>
    <cellStyle name="Euro 4 2 2 2" xfId="2891"/>
    <cellStyle name="Euro 4 3" xfId="2892"/>
    <cellStyle name="Euro 4 3 2" xfId="2893"/>
    <cellStyle name="Euro 4 3 3" xfId="2894"/>
    <cellStyle name="Euro 4 3 4" xfId="2895"/>
    <cellStyle name="Euro 4 3 4 2" xfId="2896"/>
    <cellStyle name="Euro 4 3 5" xfId="2897"/>
    <cellStyle name="Euro 4 4" xfId="2898"/>
    <cellStyle name="Euro 4 4 2" xfId="2899"/>
    <cellStyle name="Euro 4 4 3" xfId="2900"/>
    <cellStyle name="Euro 4 4 4" xfId="2901"/>
    <cellStyle name="Euro 4 5" xfId="2902"/>
    <cellStyle name="Euro 40" xfId="2903"/>
    <cellStyle name="Euro 41" xfId="2904"/>
    <cellStyle name="Euro 42" xfId="2905"/>
    <cellStyle name="Euro 43" xfId="2906"/>
    <cellStyle name="Euro 44" xfId="2907"/>
    <cellStyle name="Euro 45" xfId="2908"/>
    <cellStyle name="Euro 46" xfId="2909"/>
    <cellStyle name="Euro 47" xfId="2910"/>
    <cellStyle name="Euro 48" xfId="2911"/>
    <cellStyle name="Euro 48 2" xfId="2912"/>
    <cellStyle name="Euro 49" xfId="2913"/>
    <cellStyle name="Euro 49 2" xfId="2914"/>
    <cellStyle name="Euro 5" xfId="2915"/>
    <cellStyle name="Euro 5 2" xfId="2916"/>
    <cellStyle name="Euro 5 2 2" xfId="2917"/>
    <cellStyle name="Euro 5 3" xfId="2918"/>
    <cellStyle name="Euro 5 3 2" xfId="2919"/>
    <cellStyle name="Euro 5 4" xfId="2920"/>
    <cellStyle name="Euro 5 4 2" xfId="2921"/>
    <cellStyle name="Euro 50" xfId="2922"/>
    <cellStyle name="Euro 50 2" xfId="2923"/>
    <cellStyle name="Euro 51" xfId="2924"/>
    <cellStyle name="Euro 51 2" xfId="2925"/>
    <cellStyle name="Euro 52" xfId="2926"/>
    <cellStyle name="Euro 52 2" xfId="2927"/>
    <cellStyle name="Euro 53" xfId="2928"/>
    <cellStyle name="Euro 53 2" xfId="2929"/>
    <cellStyle name="Euro 54" xfId="2930"/>
    <cellStyle name="Euro 54 2" xfId="2931"/>
    <cellStyle name="Euro 55" xfId="2932"/>
    <cellStyle name="Euro 55 2" xfId="2933"/>
    <cellStyle name="Euro 56" xfId="2934"/>
    <cellStyle name="Euro 56 2" xfId="2935"/>
    <cellStyle name="Euro 57" xfId="2936"/>
    <cellStyle name="Euro 58" xfId="2937"/>
    <cellStyle name="Euro 58 2" xfId="2938"/>
    <cellStyle name="Euro 58 3" xfId="2939"/>
    <cellStyle name="Euro 58 4" xfId="2940"/>
    <cellStyle name="Euro 58 5" xfId="2941"/>
    <cellStyle name="Euro 59" xfId="2942"/>
    <cellStyle name="Euro 6" xfId="2943"/>
    <cellStyle name="Euro 6 2" xfId="2944"/>
    <cellStyle name="Euro 6 2 2" xfId="2945"/>
    <cellStyle name="Euro 6 2 3" xfId="2946"/>
    <cellStyle name="Euro 6 3" xfId="2947"/>
    <cellStyle name="Euro 6 3 2" xfId="2948"/>
    <cellStyle name="Euro 6 4" xfId="2949"/>
    <cellStyle name="Euro 6 5" xfId="2950"/>
    <cellStyle name="Euro 60" xfId="2951"/>
    <cellStyle name="Euro 61" xfId="2952"/>
    <cellStyle name="Euro 61 2" xfId="2953"/>
    <cellStyle name="Euro 61 3" xfId="2954"/>
    <cellStyle name="Euro 62" xfId="2955"/>
    <cellStyle name="Euro 62 2" xfId="2956"/>
    <cellStyle name="Euro 7" xfId="2957"/>
    <cellStyle name="Euro 7 2" xfId="2958"/>
    <cellStyle name="Euro 7 3" xfId="2959"/>
    <cellStyle name="Euro 7 3 2" xfId="2960"/>
    <cellStyle name="Euro 8" xfId="2961"/>
    <cellStyle name="Euro 8 2" xfId="2962"/>
    <cellStyle name="Euro 9" xfId="2963"/>
    <cellStyle name="Euro 9 2" xfId="2964"/>
    <cellStyle name="Euro_Potentials in TIMES" xfId="2965"/>
    <cellStyle name="Explanatory Text 10" xfId="2966"/>
    <cellStyle name="Explanatory Text 11" xfId="2967"/>
    <cellStyle name="Explanatory Text 12" xfId="2968"/>
    <cellStyle name="Explanatory Text 13" xfId="2969"/>
    <cellStyle name="Explanatory Text 14" xfId="2970"/>
    <cellStyle name="Explanatory Text 15" xfId="2971"/>
    <cellStyle name="Explanatory Text 16" xfId="2972"/>
    <cellStyle name="Explanatory Text 17" xfId="2973"/>
    <cellStyle name="Explanatory Text 18" xfId="2974"/>
    <cellStyle name="Explanatory Text 19" xfId="2975"/>
    <cellStyle name="Explanatory Text 2" xfId="2976"/>
    <cellStyle name="Explanatory Text 2 10" xfId="2977"/>
    <cellStyle name="Explanatory Text 2 2" xfId="2978"/>
    <cellStyle name="Explanatory Text 2 3" xfId="2979"/>
    <cellStyle name="Explanatory Text 2 4" xfId="2980"/>
    <cellStyle name="Explanatory Text 2 5" xfId="2981"/>
    <cellStyle name="Explanatory Text 2 6" xfId="2982"/>
    <cellStyle name="Explanatory Text 2 7" xfId="2983"/>
    <cellStyle name="Explanatory Text 2 8" xfId="2984"/>
    <cellStyle name="Explanatory Text 2 9" xfId="2985"/>
    <cellStyle name="Explanatory Text 20" xfId="2986"/>
    <cellStyle name="Explanatory Text 21" xfId="2987"/>
    <cellStyle name="Explanatory Text 22" xfId="2988"/>
    <cellStyle name="Explanatory Text 23" xfId="2989"/>
    <cellStyle name="Explanatory Text 24" xfId="2990"/>
    <cellStyle name="Explanatory Text 25" xfId="2991"/>
    <cellStyle name="Explanatory Text 26" xfId="2992"/>
    <cellStyle name="Explanatory Text 27" xfId="2993"/>
    <cellStyle name="Explanatory Text 28" xfId="2994"/>
    <cellStyle name="Explanatory Text 29" xfId="2995"/>
    <cellStyle name="Explanatory Text 3" xfId="2996"/>
    <cellStyle name="Explanatory Text 3 2" xfId="2997"/>
    <cellStyle name="Explanatory Text 30" xfId="2998"/>
    <cellStyle name="Explanatory Text 31" xfId="2999"/>
    <cellStyle name="Explanatory Text 32" xfId="3000"/>
    <cellStyle name="Explanatory Text 33" xfId="3001"/>
    <cellStyle name="Explanatory Text 34" xfId="3002"/>
    <cellStyle name="Explanatory Text 35" xfId="3003"/>
    <cellStyle name="Explanatory Text 36" xfId="3004"/>
    <cellStyle name="Explanatory Text 37" xfId="3005"/>
    <cellStyle name="Explanatory Text 38" xfId="3006"/>
    <cellStyle name="Explanatory Text 39" xfId="3007"/>
    <cellStyle name="Explanatory Text 4" xfId="3008"/>
    <cellStyle name="Explanatory Text 4 2" xfId="3009"/>
    <cellStyle name="Explanatory Text 40" xfId="3010"/>
    <cellStyle name="Explanatory Text 41" xfId="3011"/>
    <cellStyle name="Explanatory Text 42" xfId="3012"/>
    <cellStyle name="Explanatory Text 43" xfId="3013"/>
    <cellStyle name="Explanatory Text 5" xfId="3014"/>
    <cellStyle name="Explanatory Text 5 2" xfId="3015"/>
    <cellStyle name="Explanatory Text 6" xfId="3016"/>
    <cellStyle name="Explanatory Text 6 2" xfId="3017"/>
    <cellStyle name="Explanatory Text 7" xfId="3018"/>
    <cellStyle name="Explanatory Text 8" xfId="3019"/>
    <cellStyle name="Explanatory Text 9" xfId="3020"/>
    <cellStyle name="Float" xfId="3021"/>
    <cellStyle name="Float 2" xfId="3022"/>
    <cellStyle name="Float 2 2" xfId="3023"/>
    <cellStyle name="Float 3" xfId="3024"/>
    <cellStyle name="Float 3 2" xfId="3025"/>
    <cellStyle name="Float 3 3" xfId="3026"/>
    <cellStyle name="Float 4" xfId="3027"/>
    <cellStyle name="Good 10" xfId="3028"/>
    <cellStyle name="Good 11" xfId="3029"/>
    <cellStyle name="Good 12" xfId="3030"/>
    <cellStyle name="Good 13" xfId="3031"/>
    <cellStyle name="Good 14" xfId="3032"/>
    <cellStyle name="Good 15" xfId="3033"/>
    <cellStyle name="Good 16" xfId="3034"/>
    <cellStyle name="Good 17" xfId="3035"/>
    <cellStyle name="Good 18" xfId="3036"/>
    <cellStyle name="Good 19" xfId="3037"/>
    <cellStyle name="Good 2" xfId="3038"/>
    <cellStyle name="Good 2 10" xfId="3039"/>
    <cellStyle name="Good 2 11" xfId="3040"/>
    <cellStyle name="Good 2 12" xfId="3041"/>
    <cellStyle name="Good 2 2" xfId="3042"/>
    <cellStyle name="Good 2 2 2" xfId="3043"/>
    <cellStyle name="Good 2 2 2 2" xfId="3044"/>
    <cellStyle name="Good 2 2 3" xfId="3045"/>
    <cellStyle name="Good 2 3" xfId="3046"/>
    <cellStyle name="Good 2 3 2" xfId="3047"/>
    <cellStyle name="Good 2 3 3" xfId="3048"/>
    <cellStyle name="Good 2 4" xfId="3049"/>
    <cellStyle name="Good 2 5" xfId="3050"/>
    <cellStyle name="Good 2 6" xfId="3051"/>
    <cellStyle name="Good 2 7" xfId="3052"/>
    <cellStyle name="Good 2 8" xfId="3053"/>
    <cellStyle name="Good 2 9" xfId="3054"/>
    <cellStyle name="Good 20" xfId="3055"/>
    <cellStyle name="Good 21" xfId="3056"/>
    <cellStyle name="Good 22" xfId="3057"/>
    <cellStyle name="Good 23" xfId="3058"/>
    <cellStyle name="Good 24" xfId="3059"/>
    <cellStyle name="Good 25" xfId="3060"/>
    <cellStyle name="Good 26" xfId="3061"/>
    <cellStyle name="Good 27" xfId="3062"/>
    <cellStyle name="Good 28" xfId="3063"/>
    <cellStyle name="Good 29" xfId="3064"/>
    <cellStyle name="Good 3" xfId="3065"/>
    <cellStyle name="Good 3 2" xfId="3066"/>
    <cellStyle name="Good 3 2 2" xfId="3067"/>
    <cellStyle name="Good 3 3" xfId="3068"/>
    <cellStyle name="Good 3 4" xfId="3069"/>
    <cellStyle name="Good 30" xfId="3070"/>
    <cellStyle name="Good 31" xfId="3071"/>
    <cellStyle name="Good 32" xfId="3072"/>
    <cellStyle name="Good 33" xfId="3073"/>
    <cellStyle name="Good 34" xfId="3074"/>
    <cellStyle name="Good 35" xfId="3075"/>
    <cellStyle name="Good 36" xfId="3076"/>
    <cellStyle name="Good 37" xfId="3077"/>
    <cellStyle name="Good 38" xfId="3078"/>
    <cellStyle name="Good 39" xfId="3079"/>
    <cellStyle name="Good 4" xfId="3080"/>
    <cellStyle name="Good 4 2" xfId="3081"/>
    <cellStyle name="Good 40" xfId="3082"/>
    <cellStyle name="Good 41" xfId="3083"/>
    <cellStyle name="Good 42" xfId="3084"/>
    <cellStyle name="Good 5" xfId="3085"/>
    <cellStyle name="Good 5 2" xfId="3086"/>
    <cellStyle name="Good 6" xfId="3087"/>
    <cellStyle name="Good 6 2" xfId="3088"/>
    <cellStyle name="Good 7" xfId="3089"/>
    <cellStyle name="Good 8" xfId="3090"/>
    <cellStyle name="Good 9" xfId="3091"/>
    <cellStyle name="Gut" xfId="3092"/>
    <cellStyle name="Heading 1 10" xfId="3093"/>
    <cellStyle name="Heading 1 11" xfId="3094"/>
    <cellStyle name="Heading 1 12" xfId="3095"/>
    <cellStyle name="Heading 1 13" xfId="3096"/>
    <cellStyle name="Heading 1 14" xfId="3097"/>
    <cellStyle name="Heading 1 15" xfId="3098"/>
    <cellStyle name="Heading 1 16" xfId="3099"/>
    <cellStyle name="Heading 1 17" xfId="3100"/>
    <cellStyle name="Heading 1 18" xfId="3101"/>
    <cellStyle name="Heading 1 19" xfId="3102"/>
    <cellStyle name="Heading 1 2" xfId="3103"/>
    <cellStyle name="Heading 1 2 10" xfId="3104"/>
    <cellStyle name="Heading 1 2 11" xfId="3105"/>
    <cellStyle name="Heading 1 2 2" xfId="3106"/>
    <cellStyle name="Heading 1 2 3" xfId="3107"/>
    <cellStyle name="Heading 1 2 4" xfId="3108"/>
    <cellStyle name="Heading 1 2 5" xfId="3109"/>
    <cellStyle name="Heading 1 2 6" xfId="3110"/>
    <cellStyle name="Heading 1 2 7" xfId="3111"/>
    <cellStyle name="Heading 1 2 8" xfId="3112"/>
    <cellStyle name="Heading 1 2 9" xfId="3113"/>
    <cellStyle name="Heading 1 20" xfId="3114"/>
    <cellStyle name="Heading 1 21" xfId="3115"/>
    <cellStyle name="Heading 1 22" xfId="3116"/>
    <cellStyle name="Heading 1 23" xfId="3117"/>
    <cellStyle name="Heading 1 24" xfId="3118"/>
    <cellStyle name="Heading 1 25" xfId="3119"/>
    <cellStyle name="Heading 1 26" xfId="3120"/>
    <cellStyle name="Heading 1 27" xfId="3121"/>
    <cellStyle name="Heading 1 28" xfId="3122"/>
    <cellStyle name="Heading 1 29" xfId="3123"/>
    <cellStyle name="Heading 1 3" xfId="3124"/>
    <cellStyle name="Heading 1 3 2" xfId="3125"/>
    <cellStyle name="Heading 1 3 2 2" xfId="3126"/>
    <cellStyle name="Heading 1 3 3" xfId="3127"/>
    <cellStyle name="Heading 1 3 4" xfId="3128"/>
    <cellStyle name="Heading 1 30" xfId="3129"/>
    <cellStyle name="Heading 1 31" xfId="3130"/>
    <cellStyle name="Heading 1 32" xfId="3131"/>
    <cellStyle name="Heading 1 33" xfId="3132"/>
    <cellStyle name="Heading 1 34" xfId="3133"/>
    <cellStyle name="Heading 1 35" xfId="3134"/>
    <cellStyle name="Heading 1 36" xfId="3135"/>
    <cellStyle name="Heading 1 37" xfId="3136"/>
    <cellStyle name="Heading 1 38" xfId="3137"/>
    <cellStyle name="Heading 1 39" xfId="3138"/>
    <cellStyle name="Heading 1 4" xfId="3139"/>
    <cellStyle name="Heading 1 4 2" xfId="3140"/>
    <cellStyle name="Heading 1 40" xfId="3141"/>
    <cellStyle name="Heading 1 41" xfId="3142"/>
    <cellStyle name="Heading 1 5" xfId="3143"/>
    <cellStyle name="Heading 1 5 2" xfId="3144"/>
    <cellStyle name="Heading 1 6" xfId="3145"/>
    <cellStyle name="Heading 1 6 2" xfId="3146"/>
    <cellStyle name="Heading 1 7" xfId="3147"/>
    <cellStyle name="Heading 1 8" xfId="3148"/>
    <cellStyle name="Heading 1 9" xfId="3149"/>
    <cellStyle name="Heading 2 10" xfId="3150"/>
    <cellStyle name="Heading 2 11" xfId="3151"/>
    <cellStyle name="Heading 2 12" xfId="3152"/>
    <cellStyle name="Heading 2 13" xfId="3153"/>
    <cellStyle name="Heading 2 14" xfId="3154"/>
    <cellStyle name="Heading 2 15" xfId="3155"/>
    <cellStyle name="Heading 2 16" xfId="3156"/>
    <cellStyle name="Heading 2 17" xfId="3157"/>
    <cellStyle name="Heading 2 18" xfId="3158"/>
    <cellStyle name="Heading 2 19" xfId="3159"/>
    <cellStyle name="Heading 2 2" xfId="3160"/>
    <cellStyle name="Heading 2 2 10" xfId="3161"/>
    <cellStyle name="Heading 2 2 11" xfId="3162"/>
    <cellStyle name="Heading 2 2 2" xfId="3163"/>
    <cellStyle name="Heading 2 2 3" xfId="3164"/>
    <cellStyle name="Heading 2 2 4" xfId="3165"/>
    <cellStyle name="Heading 2 2 5" xfId="3166"/>
    <cellStyle name="Heading 2 2 6" xfId="3167"/>
    <cellStyle name="Heading 2 2 7" xfId="3168"/>
    <cellStyle name="Heading 2 2 8" xfId="3169"/>
    <cellStyle name="Heading 2 2 9" xfId="3170"/>
    <cellStyle name="Heading 2 20" xfId="3171"/>
    <cellStyle name="Heading 2 21" xfId="3172"/>
    <cellStyle name="Heading 2 22" xfId="3173"/>
    <cellStyle name="Heading 2 23" xfId="3174"/>
    <cellStyle name="Heading 2 24" xfId="3175"/>
    <cellStyle name="Heading 2 25" xfId="3176"/>
    <cellStyle name="Heading 2 26" xfId="3177"/>
    <cellStyle name="Heading 2 27" xfId="3178"/>
    <cellStyle name="Heading 2 28" xfId="3179"/>
    <cellStyle name="Heading 2 29" xfId="3180"/>
    <cellStyle name="Heading 2 3" xfId="3181"/>
    <cellStyle name="Heading 2 3 2" xfId="3182"/>
    <cellStyle name="Heading 2 3 2 2" xfId="3183"/>
    <cellStyle name="Heading 2 3 3" xfId="3184"/>
    <cellStyle name="Heading 2 3 4" xfId="3185"/>
    <cellStyle name="Heading 2 30" xfId="3186"/>
    <cellStyle name="Heading 2 31" xfId="3187"/>
    <cellStyle name="Heading 2 32" xfId="3188"/>
    <cellStyle name="Heading 2 33" xfId="3189"/>
    <cellStyle name="Heading 2 34" xfId="3190"/>
    <cellStyle name="Heading 2 35" xfId="3191"/>
    <cellStyle name="Heading 2 36" xfId="3192"/>
    <cellStyle name="Heading 2 37" xfId="3193"/>
    <cellStyle name="Heading 2 38" xfId="3194"/>
    <cellStyle name="Heading 2 39" xfId="3195"/>
    <cellStyle name="Heading 2 4" xfId="3196"/>
    <cellStyle name="Heading 2 4 2" xfId="3197"/>
    <cellStyle name="Heading 2 40" xfId="3198"/>
    <cellStyle name="Heading 2 41" xfId="3199"/>
    <cellStyle name="Heading 2 5" xfId="3200"/>
    <cellStyle name="Heading 2 5 2" xfId="3201"/>
    <cellStyle name="Heading 2 6" xfId="3202"/>
    <cellStyle name="Heading 2 6 2" xfId="3203"/>
    <cellStyle name="Heading 2 7" xfId="3204"/>
    <cellStyle name="Heading 2 8" xfId="3205"/>
    <cellStyle name="Heading 2 9" xfId="3206"/>
    <cellStyle name="Heading 3 10" xfId="3207"/>
    <cellStyle name="Heading 3 11" xfId="3208"/>
    <cellStyle name="Heading 3 12" xfId="3209"/>
    <cellStyle name="Heading 3 13" xfId="3210"/>
    <cellStyle name="Heading 3 14" xfId="3211"/>
    <cellStyle name="Heading 3 15" xfId="3212"/>
    <cellStyle name="Heading 3 16" xfId="3213"/>
    <cellStyle name="Heading 3 17" xfId="3214"/>
    <cellStyle name="Heading 3 18" xfId="3215"/>
    <cellStyle name="Heading 3 19" xfId="3216"/>
    <cellStyle name="Heading 3 2" xfId="3217"/>
    <cellStyle name="Heading 3 2 10" xfId="3218"/>
    <cellStyle name="Heading 3 2 11" xfId="3219"/>
    <cellStyle name="Heading 3 2 2" xfId="3220"/>
    <cellStyle name="Heading 3 2 3" xfId="3221"/>
    <cellStyle name="Heading 3 2 4" xfId="3222"/>
    <cellStyle name="Heading 3 2 5" xfId="3223"/>
    <cellStyle name="Heading 3 2 6" xfId="3224"/>
    <cellStyle name="Heading 3 2 7" xfId="3225"/>
    <cellStyle name="Heading 3 2 8" xfId="3226"/>
    <cellStyle name="Heading 3 2 9" xfId="3227"/>
    <cellStyle name="Heading 3 20" xfId="3228"/>
    <cellStyle name="Heading 3 21" xfId="3229"/>
    <cellStyle name="Heading 3 22" xfId="3230"/>
    <cellStyle name="Heading 3 23" xfId="3231"/>
    <cellStyle name="Heading 3 24" xfId="3232"/>
    <cellStyle name="Heading 3 25" xfId="3233"/>
    <cellStyle name="Heading 3 26" xfId="3234"/>
    <cellStyle name="Heading 3 27" xfId="3235"/>
    <cellStyle name="Heading 3 28" xfId="3236"/>
    <cellStyle name="Heading 3 29" xfId="3237"/>
    <cellStyle name="Heading 3 3" xfId="3238"/>
    <cellStyle name="Heading 3 3 2" xfId="3239"/>
    <cellStyle name="Heading 3 3 2 2" xfId="3240"/>
    <cellStyle name="Heading 3 3 3" xfId="3241"/>
    <cellStyle name="Heading 3 3 4" xfId="3242"/>
    <cellStyle name="Heading 3 30" xfId="3243"/>
    <cellStyle name="Heading 3 31" xfId="3244"/>
    <cellStyle name="Heading 3 32" xfId="3245"/>
    <cellStyle name="Heading 3 33" xfId="3246"/>
    <cellStyle name="Heading 3 34" xfId="3247"/>
    <cellStyle name="Heading 3 35" xfId="3248"/>
    <cellStyle name="Heading 3 36" xfId="3249"/>
    <cellStyle name="Heading 3 37" xfId="3250"/>
    <cellStyle name="Heading 3 38" xfId="3251"/>
    <cellStyle name="Heading 3 39" xfId="3252"/>
    <cellStyle name="Heading 3 4" xfId="3253"/>
    <cellStyle name="Heading 3 4 2" xfId="3254"/>
    <cellStyle name="Heading 3 40" xfId="3255"/>
    <cellStyle name="Heading 3 41" xfId="3256"/>
    <cellStyle name="Heading 3 5" xfId="3257"/>
    <cellStyle name="Heading 3 5 2" xfId="3258"/>
    <cellStyle name="Heading 3 6" xfId="3259"/>
    <cellStyle name="Heading 3 6 2" xfId="3260"/>
    <cellStyle name="Heading 3 7" xfId="3261"/>
    <cellStyle name="Heading 3 8" xfId="3262"/>
    <cellStyle name="Heading 3 9" xfId="3263"/>
    <cellStyle name="Heading 4 10" xfId="3264"/>
    <cellStyle name="Heading 4 11" xfId="3265"/>
    <cellStyle name="Heading 4 12" xfId="3266"/>
    <cellStyle name="Heading 4 13" xfId="3267"/>
    <cellStyle name="Heading 4 14" xfId="3268"/>
    <cellStyle name="Heading 4 15" xfId="3269"/>
    <cellStyle name="Heading 4 16" xfId="3270"/>
    <cellStyle name="Heading 4 17" xfId="3271"/>
    <cellStyle name="Heading 4 18" xfId="3272"/>
    <cellStyle name="Heading 4 19" xfId="3273"/>
    <cellStyle name="Heading 4 2" xfId="3274"/>
    <cellStyle name="Heading 4 2 10" xfId="3275"/>
    <cellStyle name="Heading 4 2 11" xfId="3276"/>
    <cellStyle name="Heading 4 2 2" xfId="3277"/>
    <cellStyle name="Heading 4 2 3" xfId="3278"/>
    <cellStyle name="Heading 4 2 4" xfId="3279"/>
    <cellStyle name="Heading 4 2 5" xfId="3280"/>
    <cellStyle name="Heading 4 2 6" xfId="3281"/>
    <cellStyle name="Heading 4 2 7" xfId="3282"/>
    <cellStyle name="Heading 4 2 8" xfId="3283"/>
    <cellStyle name="Heading 4 2 9" xfId="3284"/>
    <cellStyle name="Heading 4 20" xfId="3285"/>
    <cellStyle name="Heading 4 21" xfId="3286"/>
    <cellStyle name="Heading 4 22" xfId="3287"/>
    <cellStyle name="Heading 4 23" xfId="3288"/>
    <cellStyle name="Heading 4 24" xfId="3289"/>
    <cellStyle name="Heading 4 25" xfId="3290"/>
    <cellStyle name="Heading 4 26" xfId="3291"/>
    <cellStyle name="Heading 4 27" xfId="3292"/>
    <cellStyle name="Heading 4 28" xfId="3293"/>
    <cellStyle name="Heading 4 29" xfId="3294"/>
    <cellStyle name="Heading 4 3" xfId="3295"/>
    <cellStyle name="Heading 4 3 2" xfId="3296"/>
    <cellStyle name="Heading 4 3 2 2" xfId="3297"/>
    <cellStyle name="Heading 4 3 3" xfId="3298"/>
    <cellStyle name="Heading 4 3 4" xfId="3299"/>
    <cellStyle name="Heading 4 30" xfId="3300"/>
    <cellStyle name="Heading 4 31" xfId="3301"/>
    <cellStyle name="Heading 4 32" xfId="3302"/>
    <cellStyle name="Heading 4 33" xfId="3303"/>
    <cellStyle name="Heading 4 34" xfId="3304"/>
    <cellStyle name="Heading 4 35" xfId="3305"/>
    <cellStyle name="Heading 4 36" xfId="3306"/>
    <cellStyle name="Heading 4 37" xfId="3307"/>
    <cellStyle name="Heading 4 38" xfId="3308"/>
    <cellStyle name="Heading 4 39" xfId="3309"/>
    <cellStyle name="Heading 4 4" xfId="3310"/>
    <cellStyle name="Heading 4 4 2" xfId="3311"/>
    <cellStyle name="Heading 4 40" xfId="3312"/>
    <cellStyle name="Heading 4 41" xfId="3313"/>
    <cellStyle name="Heading 4 5" xfId="3314"/>
    <cellStyle name="Heading 4 5 2" xfId="3315"/>
    <cellStyle name="Heading 4 6" xfId="3316"/>
    <cellStyle name="Heading 4 6 2" xfId="3317"/>
    <cellStyle name="Heading 4 7" xfId="3318"/>
    <cellStyle name="Heading 4 8" xfId="3319"/>
    <cellStyle name="Heading 4 9" xfId="3320"/>
    <cellStyle name="Headline" xfId="3321"/>
    <cellStyle name="Hyperlink 2" xfId="3322"/>
    <cellStyle name="Hyperlink 2 2" xfId="3323"/>
    <cellStyle name="Hyperlink 3" xfId="3324"/>
    <cellStyle name="Input 10 2" xfId="3325"/>
    <cellStyle name="Input 11 2" xfId="3326"/>
    <cellStyle name="Input 12 2" xfId="3327"/>
    <cellStyle name="Input 13 2" xfId="3328"/>
    <cellStyle name="Input 14 2" xfId="3329"/>
    <cellStyle name="Input 15 2" xfId="3330"/>
    <cellStyle name="Input 16 2" xfId="3331"/>
    <cellStyle name="Input 17 2" xfId="3332"/>
    <cellStyle name="Input 18 2" xfId="3333"/>
    <cellStyle name="Input 19 2" xfId="3334"/>
    <cellStyle name="Input 2" xfId="3335"/>
    <cellStyle name="Input 2 10" xfId="3336"/>
    <cellStyle name="Input 2 11" xfId="3337"/>
    <cellStyle name="Input 2 12" xfId="3338"/>
    <cellStyle name="Input 2 2" xfId="3339"/>
    <cellStyle name="Input 2 2 2" xfId="3340"/>
    <cellStyle name="Input 2 2 3" xfId="3341"/>
    <cellStyle name="Input 2 3" xfId="3342"/>
    <cellStyle name="Input 2 3 2" xfId="3343"/>
    <cellStyle name="Input 2 3 2 2" xfId="3344"/>
    <cellStyle name="Input 2 3 3" xfId="3345"/>
    <cellStyle name="Input 2 4" xfId="3346"/>
    <cellStyle name="Input 2 5" xfId="3347"/>
    <cellStyle name="Input 2 6" xfId="3348"/>
    <cellStyle name="Input 2 7" xfId="3349"/>
    <cellStyle name="Input 2 8" xfId="3350"/>
    <cellStyle name="Input 2 9" xfId="3351"/>
    <cellStyle name="Input 2_PrimaryEnergyPrices_TIMES" xfId="3352"/>
    <cellStyle name="Input 20 2" xfId="3353"/>
    <cellStyle name="Input 21 2" xfId="3354"/>
    <cellStyle name="Input 22 2" xfId="3355"/>
    <cellStyle name="Input 23 2" xfId="3356"/>
    <cellStyle name="Input 24 2" xfId="3357"/>
    <cellStyle name="Input 25 2" xfId="3358"/>
    <cellStyle name="Input 26 2" xfId="3359"/>
    <cellStyle name="Input 27 2" xfId="3360"/>
    <cellStyle name="Input 28 2" xfId="3361"/>
    <cellStyle name="Input 29 2" xfId="3362"/>
    <cellStyle name="Input 3" xfId="3363"/>
    <cellStyle name="Input 3 2" xfId="3364"/>
    <cellStyle name="Input 3 3" xfId="3365"/>
    <cellStyle name="Input 3 3 2" xfId="3366"/>
    <cellStyle name="Input 3 4" xfId="3367"/>
    <cellStyle name="Input 3 5" xfId="3368"/>
    <cellStyle name="Input 30 2" xfId="3369"/>
    <cellStyle name="Input 31 2" xfId="3370"/>
    <cellStyle name="Input 32 2" xfId="3371"/>
    <cellStyle name="Input 33 2" xfId="3372"/>
    <cellStyle name="Input 34" xfId="3373"/>
    <cellStyle name="Input 34 2" xfId="3374"/>
    <cellStyle name="Input 34_ELC_final" xfId="3375"/>
    <cellStyle name="Input 35" xfId="3376"/>
    <cellStyle name="Input 36" xfId="3377"/>
    <cellStyle name="Input 37" xfId="3378"/>
    <cellStyle name="Input 38" xfId="3379"/>
    <cellStyle name="Input 39" xfId="3380"/>
    <cellStyle name="Input 4" xfId="3381"/>
    <cellStyle name="Input 4 2" xfId="3382"/>
    <cellStyle name="Input 40" xfId="3383"/>
    <cellStyle name="Input 5" xfId="3384"/>
    <cellStyle name="Input 5 2" xfId="3385"/>
    <cellStyle name="Input 6" xfId="3386"/>
    <cellStyle name="Input 6 2" xfId="3387"/>
    <cellStyle name="Input 7 2" xfId="3388"/>
    <cellStyle name="Input 8 2" xfId="3389"/>
    <cellStyle name="Input 9 2" xfId="3390"/>
    <cellStyle name="InputCells" xfId="3391"/>
    <cellStyle name="InputCells12" xfId="3392"/>
    <cellStyle name="IntCells" xfId="3393"/>
    <cellStyle name="ligne_titre_0" xfId="3394"/>
    <cellStyle name="Linked Cell 10" xfId="3395"/>
    <cellStyle name="Linked Cell 11" xfId="3396"/>
    <cellStyle name="Linked Cell 12" xfId="3397"/>
    <cellStyle name="Linked Cell 13" xfId="3398"/>
    <cellStyle name="Linked Cell 14" xfId="3399"/>
    <cellStyle name="Linked Cell 15" xfId="3400"/>
    <cellStyle name="Linked Cell 16" xfId="3401"/>
    <cellStyle name="Linked Cell 17" xfId="3402"/>
    <cellStyle name="Linked Cell 18" xfId="3403"/>
    <cellStyle name="Linked Cell 19" xfId="3404"/>
    <cellStyle name="Linked Cell 2" xfId="3405"/>
    <cellStyle name="Linked Cell 2 10" xfId="3406"/>
    <cellStyle name="Linked Cell 2 11" xfId="3407"/>
    <cellStyle name="Linked Cell 2 2" xfId="3408"/>
    <cellStyle name="Linked Cell 2 3" xfId="3409"/>
    <cellStyle name="Linked Cell 2 4" xfId="3410"/>
    <cellStyle name="Linked Cell 2 5" xfId="3411"/>
    <cellStyle name="Linked Cell 2 6" xfId="3412"/>
    <cellStyle name="Linked Cell 2 7" xfId="3413"/>
    <cellStyle name="Linked Cell 2 8" xfId="3414"/>
    <cellStyle name="Linked Cell 2 9" xfId="3415"/>
    <cellStyle name="Linked Cell 20" xfId="3416"/>
    <cellStyle name="Linked Cell 21" xfId="3417"/>
    <cellStyle name="Linked Cell 22" xfId="3418"/>
    <cellStyle name="Linked Cell 23" xfId="3419"/>
    <cellStyle name="Linked Cell 24" xfId="3420"/>
    <cellStyle name="Linked Cell 25" xfId="3421"/>
    <cellStyle name="Linked Cell 26" xfId="3422"/>
    <cellStyle name="Linked Cell 27" xfId="3423"/>
    <cellStyle name="Linked Cell 28" xfId="3424"/>
    <cellStyle name="Linked Cell 29" xfId="3425"/>
    <cellStyle name="Linked Cell 3" xfId="3426"/>
    <cellStyle name="Linked Cell 3 2" xfId="3427"/>
    <cellStyle name="Linked Cell 3 2 2" xfId="3428"/>
    <cellStyle name="Linked Cell 3 3" xfId="3429"/>
    <cellStyle name="Linked Cell 3 4" xfId="3430"/>
    <cellStyle name="Linked Cell 30" xfId="3431"/>
    <cellStyle name="Linked Cell 31" xfId="3432"/>
    <cellStyle name="Linked Cell 32" xfId="3433"/>
    <cellStyle name="Linked Cell 33" xfId="3434"/>
    <cellStyle name="Linked Cell 34" xfId="3435"/>
    <cellStyle name="Linked Cell 35" xfId="3436"/>
    <cellStyle name="Linked Cell 36" xfId="3437"/>
    <cellStyle name="Linked Cell 37" xfId="3438"/>
    <cellStyle name="Linked Cell 38" xfId="3439"/>
    <cellStyle name="Linked Cell 39" xfId="3440"/>
    <cellStyle name="Linked Cell 4" xfId="3441"/>
    <cellStyle name="Linked Cell 4 2" xfId="3442"/>
    <cellStyle name="Linked Cell 40" xfId="3443"/>
    <cellStyle name="Linked Cell 41" xfId="3444"/>
    <cellStyle name="Linked Cell 5" xfId="3445"/>
    <cellStyle name="Linked Cell 5 2" xfId="3446"/>
    <cellStyle name="Linked Cell 6" xfId="3447"/>
    <cellStyle name="Linked Cell 6 2" xfId="3448"/>
    <cellStyle name="Linked Cell 7" xfId="3449"/>
    <cellStyle name="Linked Cell 8" xfId="3450"/>
    <cellStyle name="Linked Cell 9" xfId="3451"/>
    <cellStyle name="Migliaia_Oil&amp;Gas IFE ARC POLITO" xfId="3452"/>
    <cellStyle name="Neutral 10" xfId="3453"/>
    <cellStyle name="Neutral 11" xfId="3454"/>
    <cellStyle name="Neutral 12" xfId="3455"/>
    <cellStyle name="Neutral 13" xfId="3456"/>
    <cellStyle name="Neutral 14" xfId="3457"/>
    <cellStyle name="Neutral 15" xfId="3458"/>
    <cellStyle name="Neutral 16" xfId="3459"/>
    <cellStyle name="Neutral 17" xfId="3460"/>
    <cellStyle name="Neutral 18" xfId="3461"/>
    <cellStyle name="Neutral 19" xfId="3462"/>
    <cellStyle name="Neutral 2" xfId="3463"/>
    <cellStyle name="Neutral 2 10" xfId="3464"/>
    <cellStyle name="Neutral 2 11" xfId="3465"/>
    <cellStyle name="Neutral 2 2" xfId="3466"/>
    <cellStyle name="Neutral 2 3" xfId="3467"/>
    <cellStyle name="Neutral 2 4" xfId="3468"/>
    <cellStyle name="Neutral 2 5" xfId="3469"/>
    <cellStyle name="Neutral 2 6" xfId="3470"/>
    <cellStyle name="Neutral 2 7" xfId="3471"/>
    <cellStyle name="Neutral 2 8" xfId="3472"/>
    <cellStyle name="Neutral 2 9" xfId="3473"/>
    <cellStyle name="Neutral 20" xfId="3474"/>
    <cellStyle name="Neutral 21" xfId="3475"/>
    <cellStyle name="Neutral 22" xfId="3476"/>
    <cellStyle name="Neutral 23" xfId="3477"/>
    <cellStyle name="Neutral 24" xfId="3478"/>
    <cellStyle name="Neutral 25" xfId="3479"/>
    <cellStyle name="Neutral 26" xfId="3480"/>
    <cellStyle name="Neutral 27" xfId="3481"/>
    <cellStyle name="Neutral 28" xfId="3482"/>
    <cellStyle name="Neutral 29" xfId="3483"/>
    <cellStyle name="Neutral 3" xfId="3484"/>
    <cellStyle name="Neutral 3 2" xfId="3485"/>
    <cellStyle name="Neutral 3 2 2" xfId="3486"/>
    <cellStyle name="Neutral 3 3" xfId="3487"/>
    <cellStyle name="Neutral 3 3 2" xfId="3488"/>
    <cellStyle name="Neutral 3 4" xfId="3489"/>
    <cellStyle name="Neutral 3 5" xfId="3490"/>
    <cellStyle name="Neutral 3 6" xfId="3491"/>
    <cellStyle name="Neutral 3 7" xfId="3492"/>
    <cellStyle name="Neutral 30" xfId="3493"/>
    <cellStyle name="Neutral 31" xfId="3494"/>
    <cellStyle name="Neutral 32" xfId="3495"/>
    <cellStyle name="Neutral 33" xfId="3496"/>
    <cellStyle name="Neutral 34" xfId="3497"/>
    <cellStyle name="Neutral 35" xfId="3498"/>
    <cellStyle name="Neutral 36" xfId="3499"/>
    <cellStyle name="Neutral 37" xfId="3500"/>
    <cellStyle name="Neutral 38" xfId="3501"/>
    <cellStyle name="Neutral 39" xfId="3502"/>
    <cellStyle name="Neutral 4" xfId="3503"/>
    <cellStyle name="Neutral 4 2" xfId="3504"/>
    <cellStyle name="Neutral 40" xfId="3505"/>
    <cellStyle name="Neutral 41" xfId="3506"/>
    <cellStyle name="Neutral 42" xfId="3507"/>
    <cellStyle name="Neutral 43" xfId="3508"/>
    <cellStyle name="Neutral 5" xfId="3509"/>
    <cellStyle name="Neutral 5 2" xfId="3510"/>
    <cellStyle name="Neutral 6" xfId="3511"/>
    <cellStyle name="Neutral 6 2" xfId="3512"/>
    <cellStyle name="Neutral 7" xfId="3513"/>
    <cellStyle name="Neutral 8" xfId="3514"/>
    <cellStyle name="Neutral 9" xfId="3515"/>
    <cellStyle name="Normal" xfId="0" builtinId="0"/>
    <cellStyle name="Normal 10" xfId="3516"/>
    <cellStyle name="Normal 10 2" xfId="3517"/>
    <cellStyle name="Normal 10 2 2" xfId="3518"/>
    <cellStyle name="Normal 10 2 2 2" xfId="3519"/>
    <cellStyle name="Normal 10 2 2 3" xfId="3520"/>
    <cellStyle name="Normal 10 2 2 3 2" xfId="3521"/>
    <cellStyle name="Normal 10 2 2 3 2 2" xfId="3522"/>
    <cellStyle name="Normal 10 2 2 3 2 2 2" xfId="3523"/>
    <cellStyle name="Normal 10 2 2 3 2 3" xfId="3524"/>
    <cellStyle name="Normal 10 2 2 3 3" xfId="3525"/>
    <cellStyle name="Normal 10 2 2 3 3 2" xfId="3526"/>
    <cellStyle name="Normal 10 2 2 3 3 2 2" xfId="3527"/>
    <cellStyle name="Normal 10 2 2 3 3 3" xfId="3528"/>
    <cellStyle name="Normal 10 2 2 3 4" xfId="3529"/>
    <cellStyle name="Normal 10 2 2 3 4 2" xfId="3530"/>
    <cellStyle name="Normal 10 2 2 3 5" xfId="3531"/>
    <cellStyle name="Normal 10 2 2 4" xfId="3532"/>
    <cellStyle name="Normal 10 2 2 4 2" xfId="3533"/>
    <cellStyle name="Normal 10 2 2 4 2 2" xfId="3534"/>
    <cellStyle name="Normal 10 2 2 4 3" xfId="3535"/>
    <cellStyle name="Normal 10 2 2 4 4" xfId="3536"/>
    <cellStyle name="Normal 10 2 2 5" xfId="3537"/>
    <cellStyle name="Normal 10 2 2 5 2" xfId="3538"/>
    <cellStyle name="Normal 10 2 2 5 2 2" xfId="3539"/>
    <cellStyle name="Normal 10 2 2 5 3" xfId="3540"/>
    <cellStyle name="Normal 10 2 2 6" xfId="3541"/>
    <cellStyle name="Normal 10 2 2 6 2" xfId="3542"/>
    <cellStyle name="Normal 10 2 2 7" xfId="3543"/>
    <cellStyle name="Normal 10 2 3" xfId="3544"/>
    <cellStyle name="Normal 10 2 3 2" xfId="3545"/>
    <cellStyle name="Normal 10 2 3 2 2" xfId="3546"/>
    <cellStyle name="Normal 10 2 3 2 2 2" xfId="3547"/>
    <cellStyle name="Normal 10 2 3 2 2 2 2" xfId="3548"/>
    <cellStyle name="Normal 10 2 3 2 2 3" xfId="3549"/>
    <cellStyle name="Normal 10 2 3 2 3" xfId="3550"/>
    <cellStyle name="Normal 10 2 3 2 3 2" xfId="3551"/>
    <cellStyle name="Normal 10 2 3 2 3 2 2" xfId="3552"/>
    <cellStyle name="Normal 10 2 3 2 3 3" xfId="3553"/>
    <cellStyle name="Normal 10 2 3 2 4" xfId="3554"/>
    <cellStyle name="Normal 10 2 3 2 4 2" xfId="3555"/>
    <cellStyle name="Normal 10 2 3 2 5" xfId="3556"/>
    <cellStyle name="Normal 10 2 3 3" xfId="3557"/>
    <cellStyle name="Normal 10 2 3 3 2" xfId="3558"/>
    <cellStyle name="Normal 10 2 3 3 2 2" xfId="3559"/>
    <cellStyle name="Normal 10 2 3 3 3" xfId="3560"/>
    <cellStyle name="Normal 10 2 3 4" xfId="3561"/>
    <cellStyle name="Normal 10 2 3 4 2" xfId="3562"/>
    <cellStyle name="Normal 10 2 3 4 2 2" xfId="3563"/>
    <cellStyle name="Normal 10 2 3 4 3" xfId="3564"/>
    <cellStyle name="Normal 10 2 3 5" xfId="3565"/>
    <cellStyle name="Normal 10 2 3 5 2" xfId="3566"/>
    <cellStyle name="Normal 10 2 3 6" xfId="3567"/>
    <cellStyle name="Normal 10 2 4" xfId="3568"/>
    <cellStyle name="Normal 10 2 5" xfId="3569"/>
    <cellStyle name="Normal 10 2 5 2" xfId="3570"/>
    <cellStyle name="Normal 10 2 5 2 2" xfId="3571"/>
    <cellStyle name="Normal 10 2 5 2 2 2" xfId="3572"/>
    <cellStyle name="Normal 10 2 5 2 2 2 2" xfId="3573"/>
    <cellStyle name="Normal 10 2 5 2 2 3" xfId="3574"/>
    <cellStyle name="Normal 10 2 5 2 3" xfId="3575"/>
    <cellStyle name="Normal 10 2 5 2 3 2" xfId="3576"/>
    <cellStyle name="Normal 10 2 5 2 3 2 2" xfId="3577"/>
    <cellStyle name="Normal 10 2 5 2 3 3" xfId="3578"/>
    <cellStyle name="Normal 10 2 5 2 4" xfId="3579"/>
    <cellStyle name="Normal 10 2 5 2 4 2" xfId="3580"/>
    <cellStyle name="Normal 10 2 5 2 5" xfId="3581"/>
    <cellStyle name="Normal 10 2 5 3" xfId="3582"/>
    <cellStyle name="Normal 10 2 5 3 2" xfId="3583"/>
    <cellStyle name="Normal 10 2 5 3 2 2" xfId="3584"/>
    <cellStyle name="Normal 10 2 5 3 3" xfId="3585"/>
    <cellStyle name="Normal 10 2 5 4" xfId="3586"/>
    <cellStyle name="Normal 10 2 5 4 2" xfId="3587"/>
    <cellStyle name="Normal 10 2 5 4 2 2" xfId="3588"/>
    <cellStyle name="Normal 10 2 5 4 3" xfId="3589"/>
    <cellStyle name="Normal 10 2 5 5" xfId="3590"/>
    <cellStyle name="Normal 10 2 5 5 2" xfId="3591"/>
    <cellStyle name="Normal 10 2 5 6" xfId="3592"/>
    <cellStyle name="Normal 10 2 6" xfId="3593"/>
    <cellStyle name="Normal 10 2 6 2" xfId="3594"/>
    <cellStyle name="Normal 10 2 6 2 2" xfId="3595"/>
    <cellStyle name="Normal 10 2 6 2 2 2" xfId="3596"/>
    <cellStyle name="Normal 10 2 6 2 3" xfId="3597"/>
    <cellStyle name="Normal 10 2 6 3" xfId="3598"/>
    <cellStyle name="Normal 10 2 6 3 2" xfId="3599"/>
    <cellStyle name="Normal 10 2 6 3 2 2" xfId="3600"/>
    <cellStyle name="Normal 10 2 6 3 3" xfId="3601"/>
    <cellStyle name="Normal 10 2 6 4" xfId="3602"/>
    <cellStyle name="Normal 10 2 6 4 2" xfId="3603"/>
    <cellStyle name="Normal 10 2 6 5" xfId="3604"/>
    <cellStyle name="Normal 10 2 7" xfId="3605"/>
    <cellStyle name="Normal 10 2 7 2" xfId="3606"/>
    <cellStyle name="Normal 10 2 7 2 2" xfId="3607"/>
    <cellStyle name="Normal 10 2 7 2 2 2" xfId="3608"/>
    <cellStyle name="Normal 10 2 7 2 3" xfId="3609"/>
    <cellStyle name="Normal 10 2 7 3" xfId="3610"/>
    <cellStyle name="Normal 10 2 7 3 2" xfId="3611"/>
    <cellStyle name="Normal 10 2 7 4" xfId="3612"/>
    <cellStyle name="Normal 10 2 8" xfId="3613"/>
    <cellStyle name="Normal 10 2 8 2" xfId="3614"/>
    <cellStyle name="Normal 10 3" xfId="3615"/>
    <cellStyle name="Normal 10 4" xfId="3616"/>
    <cellStyle name="Normal 10 5" xfId="3617"/>
    <cellStyle name="Normal 10 6" xfId="3618"/>
    <cellStyle name="Normal 10 7" xfId="3619"/>
    <cellStyle name="Normal 10 8" xfId="3620"/>
    <cellStyle name="Normal 10 9" xfId="3621"/>
    <cellStyle name="Normal 11" xfId="3622"/>
    <cellStyle name="Normal 11 2" xfId="3623"/>
    <cellStyle name="Normal 11 2 2" xfId="3624"/>
    <cellStyle name="Normal 11 2 2 2" xfId="3625"/>
    <cellStyle name="Normal 11 3" xfId="3626"/>
    <cellStyle name="Normal 11 4" xfId="3627"/>
    <cellStyle name="Normal 11 4 2" xfId="3628"/>
    <cellStyle name="Normal 11 5" xfId="3629"/>
    <cellStyle name="Normal 11 5 2" xfId="3630"/>
    <cellStyle name="Normal 11 5 3" xfId="3631"/>
    <cellStyle name="Normal 11 5 3 2" xfId="3632"/>
    <cellStyle name="Normal 11 5 3 2 2" xfId="3633"/>
    <cellStyle name="Normal 11 5 3 2 2 2" xfId="3634"/>
    <cellStyle name="Normal 11 5 3 2 3" xfId="3635"/>
    <cellStyle name="Normal 11 5 3 3" xfId="3636"/>
    <cellStyle name="Normal 11 5 3 3 2" xfId="3637"/>
    <cellStyle name="Normal 11 5 3 3 2 2" xfId="3638"/>
    <cellStyle name="Normal 11 5 3 3 3" xfId="3639"/>
    <cellStyle name="Normal 11 5 3 4" xfId="3640"/>
    <cellStyle name="Normal 11 5 3 4 2" xfId="3641"/>
    <cellStyle name="Normal 11 5 3 5" xfId="3642"/>
    <cellStyle name="Normal 11 5 4" xfId="3643"/>
    <cellStyle name="Normal 11 5 4 2" xfId="3644"/>
    <cellStyle name="Normal 11 5 4 2 2" xfId="3645"/>
    <cellStyle name="Normal 11 5 4 2 2 2" xfId="3646"/>
    <cellStyle name="Normal 11 5 4 2 3" xfId="3647"/>
    <cellStyle name="Normal 11 5 4 3" xfId="3648"/>
    <cellStyle name="Normal 11 5 4 3 2" xfId="3649"/>
    <cellStyle name="Normal 11 5 4 4" xfId="3650"/>
    <cellStyle name="Normal 11 5 5" xfId="3651"/>
    <cellStyle name="Normal 11 5 5 2" xfId="3652"/>
    <cellStyle name="Normal 11 6" xfId="3653"/>
    <cellStyle name="Normal 11 7" xfId="3654"/>
    <cellStyle name="Normal 11 8" xfId="3655"/>
    <cellStyle name="Normal 12" xfId="3656"/>
    <cellStyle name="Normal 12 2" xfId="3657"/>
    <cellStyle name="Normal 12 3" xfId="3658"/>
    <cellStyle name="Normal 12 4" xfId="3659"/>
    <cellStyle name="Normal 12 5" xfId="3660"/>
    <cellStyle name="Normal 12 6" xfId="3661"/>
    <cellStyle name="Normal 12 7" xfId="3662"/>
    <cellStyle name="Normal 12 8" xfId="3663"/>
    <cellStyle name="Normal 13" xfId="3664"/>
    <cellStyle name="Normal 13 10" xfId="3665"/>
    <cellStyle name="Normal 13 10 2" xfId="3666"/>
    <cellStyle name="Normal 13 10 2 2" xfId="3667"/>
    <cellStyle name="Normal 13 10 2 2 2" xfId="3668"/>
    <cellStyle name="Normal 13 10 2 2 2 2" xfId="3669"/>
    <cellStyle name="Normal 13 10 2 2 3" xfId="3670"/>
    <cellStyle name="Normal 13 10 2 3" xfId="3671"/>
    <cellStyle name="Normal 13 10 2 3 2" xfId="3672"/>
    <cellStyle name="Normal 13 10 2 3 2 2" xfId="3673"/>
    <cellStyle name="Normal 13 10 2 3 3" xfId="3674"/>
    <cellStyle name="Normal 13 10 2 4" xfId="3675"/>
    <cellStyle name="Normal 13 10 2 4 2" xfId="3676"/>
    <cellStyle name="Normal 13 10 2 5" xfId="3677"/>
    <cellStyle name="Normal 13 10 3" xfId="3678"/>
    <cellStyle name="Normal 13 10 3 2" xfId="3679"/>
    <cellStyle name="Normal 13 10 3 2 2" xfId="3680"/>
    <cellStyle name="Normal 13 10 3 2 2 2" xfId="3681"/>
    <cellStyle name="Normal 13 10 3 2 3" xfId="3682"/>
    <cellStyle name="Normal 13 10 3 3" xfId="3683"/>
    <cellStyle name="Normal 13 10 3 3 2" xfId="3684"/>
    <cellStyle name="Normal 13 10 3 4" xfId="3685"/>
    <cellStyle name="Normal 13 10 4" xfId="3686"/>
    <cellStyle name="Normal 13 10 5" xfId="3687"/>
    <cellStyle name="Normal 13 10 5 2" xfId="3688"/>
    <cellStyle name="Normal 13 10 6" xfId="3689"/>
    <cellStyle name="Normal 13 11" xfId="3690"/>
    <cellStyle name="Normal 13 11 2" xfId="3691"/>
    <cellStyle name="Normal 13 11 2 2" xfId="3692"/>
    <cellStyle name="Normal 13 11 2 2 2" xfId="3693"/>
    <cellStyle name="Normal 13 11 2 2 2 2" xfId="3694"/>
    <cellStyle name="Normal 13 11 2 2 3" xfId="3695"/>
    <cellStyle name="Normal 13 11 2 3" xfId="3696"/>
    <cellStyle name="Normal 13 11 2 3 2" xfId="3697"/>
    <cellStyle name="Normal 13 11 2 3 2 2" xfId="3698"/>
    <cellStyle name="Normal 13 11 2 3 3" xfId="3699"/>
    <cellStyle name="Normal 13 11 2 4" xfId="3700"/>
    <cellStyle name="Normal 13 11 2 4 2" xfId="3701"/>
    <cellStyle name="Normal 13 11 2 5" xfId="3702"/>
    <cellStyle name="Normal 13 11 3" xfId="3703"/>
    <cellStyle name="Normal 13 11 3 2" xfId="3704"/>
    <cellStyle name="Normal 13 11 3 2 2" xfId="3705"/>
    <cellStyle name="Normal 13 11 3 2 2 2" xfId="3706"/>
    <cellStyle name="Normal 13 11 3 2 3" xfId="3707"/>
    <cellStyle name="Normal 13 11 3 3" xfId="3708"/>
    <cellStyle name="Normal 13 11 3 3 2" xfId="3709"/>
    <cellStyle name="Normal 13 11 3 4" xfId="3710"/>
    <cellStyle name="Normal 13 11 4" xfId="3711"/>
    <cellStyle name="Normal 13 11 5" xfId="3712"/>
    <cellStyle name="Normal 13 11 5 2" xfId="3713"/>
    <cellStyle name="Normal 13 11 6" xfId="3714"/>
    <cellStyle name="Normal 13 12" xfId="3715"/>
    <cellStyle name="Normal 13 13" xfId="3716"/>
    <cellStyle name="Normal 13 13 2" xfId="3717"/>
    <cellStyle name="Normal 13 13 2 2" xfId="3718"/>
    <cellStyle name="Normal 13 13 2 2 2" xfId="3719"/>
    <cellStyle name="Normal 13 13 2 2 2 2" xfId="3720"/>
    <cellStyle name="Normal 13 13 2 2 3" xfId="3721"/>
    <cellStyle name="Normal 13 13 2 3" xfId="3722"/>
    <cellStyle name="Normal 13 13 2 3 2" xfId="3723"/>
    <cellStyle name="Normal 13 13 2 3 2 2" xfId="3724"/>
    <cellStyle name="Normal 13 13 2 3 3" xfId="3725"/>
    <cellStyle name="Normal 13 13 2 4" xfId="3726"/>
    <cellStyle name="Normal 13 13 2 4 2" xfId="3727"/>
    <cellStyle name="Normal 13 13 2 5" xfId="3728"/>
    <cellStyle name="Normal 13 13 3" xfId="3729"/>
    <cellStyle name="Normal 13 13 3 2" xfId="3730"/>
    <cellStyle name="Normal 13 13 3 2 2" xfId="3731"/>
    <cellStyle name="Normal 13 13 3 2 2 2" xfId="3732"/>
    <cellStyle name="Normal 13 13 3 2 3" xfId="3733"/>
    <cellStyle name="Normal 13 13 3 3" xfId="3734"/>
    <cellStyle name="Normal 13 13 3 3 2" xfId="3735"/>
    <cellStyle name="Normal 13 13 3 4" xfId="3736"/>
    <cellStyle name="Normal 13 13 4" xfId="3737"/>
    <cellStyle name="Normal 13 13 5" xfId="3738"/>
    <cellStyle name="Normal 13 13 5 2" xfId="3739"/>
    <cellStyle name="Normal 13 13 6" xfId="3740"/>
    <cellStyle name="Normal 13 14" xfId="3741"/>
    <cellStyle name="Normal 13 14 2" xfId="3742"/>
    <cellStyle name="Normal 13 14 2 2" xfId="3743"/>
    <cellStyle name="Normal 13 14 2 2 2" xfId="3744"/>
    <cellStyle name="Normal 13 14 2 2 2 2" xfId="3745"/>
    <cellStyle name="Normal 13 14 2 2 3" xfId="3746"/>
    <cellStyle name="Normal 13 14 2 3" xfId="3747"/>
    <cellStyle name="Normal 13 14 2 3 2" xfId="3748"/>
    <cellStyle name="Normal 13 14 2 3 2 2" xfId="3749"/>
    <cellStyle name="Normal 13 14 2 3 3" xfId="3750"/>
    <cellStyle name="Normal 13 14 2 4" xfId="3751"/>
    <cellStyle name="Normal 13 14 2 4 2" xfId="3752"/>
    <cellStyle name="Normal 13 14 2 5" xfId="3753"/>
    <cellStyle name="Normal 13 14 3" xfId="3754"/>
    <cellStyle name="Normal 13 14 3 2" xfId="3755"/>
    <cellStyle name="Normal 13 14 3 2 2" xfId="3756"/>
    <cellStyle name="Normal 13 14 3 2 2 2" xfId="3757"/>
    <cellStyle name="Normal 13 14 3 2 3" xfId="3758"/>
    <cellStyle name="Normal 13 14 3 3" xfId="3759"/>
    <cellStyle name="Normal 13 14 3 3 2" xfId="3760"/>
    <cellStyle name="Normal 13 14 3 4" xfId="3761"/>
    <cellStyle name="Normal 13 14 4" xfId="3762"/>
    <cellStyle name="Normal 13 14 5" xfId="3763"/>
    <cellStyle name="Normal 13 14 5 2" xfId="3764"/>
    <cellStyle name="Normal 13 14 6" xfId="3765"/>
    <cellStyle name="Normal 13 15" xfId="3766"/>
    <cellStyle name="Normal 13 15 2" xfId="3767"/>
    <cellStyle name="Normal 13 15 2 2" xfId="3768"/>
    <cellStyle name="Normal 13 15 2 2 2" xfId="3769"/>
    <cellStyle name="Normal 13 15 2 2 2 2" xfId="3770"/>
    <cellStyle name="Normal 13 15 2 2 3" xfId="3771"/>
    <cellStyle name="Normal 13 15 2 3" xfId="3772"/>
    <cellStyle name="Normal 13 15 2 3 2" xfId="3773"/>
    <cellStyle name="Normal 13 15 2 3 2 2" xfId="3774"/>
    <cellStyle name="Normal 13 15 2 3 3" xfId="3775"/>
    <cellStyle name="Normal 13 15 2 4" xfId="3776"/>
    <cellStyle name="Normal 13 15 2 4 2" xfId="3777"/>
    <cellStyle name="Normal 13 15 2 5" xfId="3778"/>
    <cellStyle name="Normal 13 15 3" xfId="3779"/>
    <cellStyle name="Normal 13 15 3 2" xfId="3780"/>
    <cellStyle name="Normal 13 15 3 2 2" xfId="3781"/>
    <cellStyle name="Normal 13 15 3 2 2 2" xfId="3782"/>
    <cellStyle name="Normal 13 15 3 2 3" xfId="3783"/>
    <cellStyle name="Normal 13 15 3 3" xfId="3784"/>
    <cellStyle name="Normal 13 15 3 3 2" xfId="3785"/>
    <cellStyle name="Normal 13 15 3 4" xfId="3786"/>
    <cellStyle name="Normal 13 15 4" xfId="3787"/>
    <cellStyle name="Normal 13 15 5" xfId="3788"/>
    <cellStyle name="Normal 13 15 5 2" xfId="3789"/>
    <cellStyle name="Normal 13 15 6" xfId="3790"/>
    <cellStyle name="Normal 13 16" xfId="3791"/>
    <cellStyle name="Normal 13 16 2" xfId="3792"/>
    <cellStyle name="Normal 13 16 2 2" xfId="3793"/>
    <cellStyle name="Normal 13 16 2 2 2" xfId="3794"/>
    <cellStyle name="Normal 13 16 2 2 2 2" xfId="3795"/>
    <cellStyle name="Normal 13 16 2 2 3" xfId="3796"/>
    <cellStyle name="Normal 13 16 2 3" xfId="3797"/>
    <cellStyle name="Normal 13 16 2 3 2" xfId="3798"/>
    <cellStyle name="Normal 13 16 2 3 2 2" xfId="3799"/>
    <cellStyle name="Normal 13 16 2 3 3" xfId="3800"/>
    <cellStyle name="Normal 13 16 2 4" xfId="3801"/>
    <cellStyle name="Normal 13 16 2 4 2" xfId="3802"/>
    <cellStyle name="Normal 13 16 2 5" xfId="3803"/>
    <cellStyle name="Normal 13 16 3" xfId="3804"/>
    <cellStyle name="Normal 13 16 3 2" xfId="3805"/>
    <cellStyle name="Normal 13 16 3 2 2" xfId="3806"/>
    <cellStyle name="Normal 13 16 3 2 2 2" xfId="3807"/>
    <cellStyle name="Normal 13 16 3 2 3" xfId="3808"/>
    <cellStyle name="Normal 13 16 3 3" xfId="3809"/>
    <cellStyle name="Normal 13 16 3 3 2" xfId="3810"/>
    <cellStyle name="Normal 13 16 3 4" xfId="3811"/>
    <cellStyle name="Normal 13 16 4" xfId="3812"/>
    <cellStyle name="Normal 13 16 5" xfId="3813"/>
    <cellStyle name="Normal 13 16 5 2" xfId="3814"/>
    <cellStyle name="Normal 13 16 6" xfId="3815"/>
    <cellStyle name="Normal 13 17" xfId="3816"/>
    <cellStyle name="Normal 13 18" xfId="3817"/>
    <cellStyle name="Normal 13 19" xfId="3818"/>
    <cellStyle name="Normal 13 2" xfId="3819"/>
    <cellStyle name="Normal 13 2 10" xfId="3820"/>
    <cellStyle name="Normal 13 2 2" xfId="3821"/>
    <cellStyle name="Normal 13 2 2 2" xfId="3822"/>
    <cellStyle name="Normal 13 2 2 2 2" xfId="3823"/>
    <cellStyle name="Normal 13 2 2 2 2 2" xfId="3824"/>
    <cellStyle name="Normal 13 2 2 2 2 2 2" xfId="3825"/>
    <cellStyle name="Normal 13 2 2 2 2 3" xfId="3826"/>
    <cellStyle name="Normal 13 2 2 2 3" xfId="3827"/>
    <cellStyle name="Normal 13 2 2 2 3 2" xfId="3828"/>
    <cellStyle name="Normal 13 2 2 2 3 2 2" xfId="3829"/>
    <cellStyle name="Normal 13 2 2 2 3 3" xfId="3830"/>
    <cellStyle name="Normal 13 2 2 2 4" xfId="3831"/>
    <cellStyle name="Normal 13 2 2 2 4 2" xfId="3832"/>
    <cellStyle name="Normal 13 2 2 2 5" xfId="3833"/>
    <cellStyle name="Normal 13 2 2 3" xfId="3834"/>
    <cellStyle name="Normal 13 2 2 3 2" xfId="3835"/>
    <cellStyle name="Normal 13 2 2 3 2 2" xfId="3836"/>
    <cellStyle name="Normal 13 2 2 3 2 2 2" xfId="3837"/>
    <cellStyle name="Normal 13 2 2 3 2 3" xfId="3838"/>
    <cellStyle name="Normal 13 2 2 3 3" xfId="3839"/>
    <cellStyle name="Normal 13 2 2 3 3 2" xfId="3840"/>
    <cellStyle name="Normal 13 2 2 3 4" xfId="3841"/>
    <cellStyle name="Normal 13 2 2 4" xfId="3842"/>
    <cellStyle name="Normal 13 2 2 5" xfId="3843"/>
    <cellStyle name="Normal 13 2 2 5 2" xfId="3844"/>
    <cellStyle name="Normal 13 2 2 6" xfId="3845"/>
    <cellStyle name="Normal 13 2 3" xfId="3846"/>
    <cellStyle name="Normal 13 2 3 2" xfId="3847"/>
    <cellStyle name="Normal 13 2 3 2 2" xfId="3848"/>
    <cellStyle name="Normal 13 2 3 2 2 2" xfId="3849"/>
    <cellStyle name="Normal 13 2 3 2 2 2 2" xfId="3850"/>
    <cellStyle name="Normal 13 2 3 2 2 3" xfId="3851"/>
    <cellStyle name="Normal 13 2 3 2 3" xfId="3852"/>
    <cellStyle name="Normal 13 2 3 2 3 2" xfId="3853"/>
    <cellStyle name="Normal 13 2 3 2 3 2 2" xfId="3854"/>
    <cellStyle name="Normal 13 2 3 2 3 3" xfId="3855"/>
    <cellStyle name="Normal 13 2 3 2 4" xfId="3856"/>
    <cellStyle name="Normal 13 2 3 2 4 2" xfId="3857"/>
    <cellStyle name="Normal 13 2 3 2 5" xfId="3858"/>
    <cellStyle name="Normal 13 2 3 3" xfId="3859"/>
    <cellStyle name="Normal 13 2 3 3 2" xfId="3860"/>
    <cellStyle name="Normal 13 2 3 3 2 2" xfId="3861"/>
    <cellStyle name="Normal 13 2 3 3 2 2 2" xfId="3862"/>
    <cellStyle name="Normal 13 2 3 3 2 3" xfId="3863"/>
    <cellStyle name="Normal 13 2 3 3 3" xfId="3864"/>
    <cellStyle name="Normal 13 2 3 3 3 2" xfId="3865"/>
    <cellStyle name="Normal 13 2 3 3 4" xfId="3866"/>
    <cellStyle name="Normal 13 2 3 4" xfId="3867"/>
    <cellStyle name="Normal 13 2 3 5" xfId="3868"/>
    <cellStyle name="Normal 13 2 3 5 2" xfId="3869"/>
    <cellStyle name="Normal 13 2 3 6" xfId="3870"/>
    <cellStyle name="Normal 13 2 4" xfId="3871"/>
    <cellStyle name="Normal 13 2 4 2" xfId="3872"/>
    <cellStyle name="Normal 13 2 4 2 2" xfId="3873"/>
    <cellStyle name="Normal 13 2 4 2 2 2" xfId="3874"/>
    <cellStyle name="Normal 13 2 4 2 2 2 2" xfId="3875"/>
    <cellStyle name="Normal 13 2 4 2 2 3" xfId="3876"/>
    <cellStyle name="Normal 13 2 4 2 3" xfId="3877"/>
    <cellStyle name="Normal 13 2 4 2 3 2" xfId="3878"/>
    <cellStyle name="Normal 13 2 4 2 3 2 2" xfId="3879"/>
    <cellStyle name="Normal 13 2 4 2 3 3" xfId="3880"/>
    <cellStyle name="Normal 13 2 4 2 4" xfId="3881"/>
    <cellStyle name="Normal 13 2 4 2 4 2" xfId="3882"/>
    <cellStyle name="Normal 13 2 4 2 5" xfId="3883"/>
    <cellStyle name="Normal 13 2 4 3" xfId="3884"/>
    <cellStyle name="Normal 13 2 4 3 2" xfId="3885"/>
    <cellStyle name="Normal 13 2 4 3 2 2" xfId="3886"/>
    <cellStyle name="Normal 13 2 4 3 2 2 2" xfId="3887"/>
    <cellStyle name="Normal 13 2 4 3 2 3" xfId="3888"/>
    <cellStyle name="Normal 13 2 4 3 3" xfId="3889"/>
    <cellStyle name="Normal 13 2 4 3 3 2" xfId="3890"/>
    <cellStyle name="Normal 13 2 4 3 4" xfId="3891"/>
    <cellStyle name="Normal 13 2 4 4" xfId="3892"/>
    <cellStyle name="Normal 13 2 4 5" xfId="3893"/>
    <cellStyle name="Normal 13 2 4 5 2" xfId="3894"/>
    <cellStyle name="Normal 13 2 4 6" xfId="3895"/>
    <cellStyle name="Normal 13 2 5" xfId="3896"/>
    <cellStyle name="Normal 13 2 5 2" xfId="3897"/>
    <cellStyle name="Normal 13 2 5 2 2" xfId="3898"/>
    <cellStyle name="Normal 13 2 5 2 2 2" xfId="3899"/>
    <cellStyle name="Normal 13 2 5 2 2 2 2" xfId="3900"/>
    <cellStyle name="Normal 13 2 5 2 2 3" xfId="3901"/>
    <cellStyle name="Normal 13 2 5 2 3" xfId="3902"/>
    <cellStyle name="Normal 13 2 5 2 3 2" xfId="3903"/>
    <cellStyle name="Normal 13 2 5 2 3 2 2" xfId="3904"/>
    <cellStyle name="Normal 13 2 5 2 3 3" xfId="3905"/>
    <cellStyle name="Normal 13 2 5 2 4" xfId="3906"/>
    <cellStyle name="Normal 13 2 5 2 4 2" xfId="3907"/>
    <cellStyle name="Normal 13 2 5 2 5" xfId="3908"/>
    <cellStyle name="Normal 13 2 5 3" xfId="3909"/>
    <cellStyle name="Normal 13 2 5 3 2" xfId="3910"/>
    <cellStyle name="Normal 13 2 5 3 2 2" xfId="3911"/>
    <cellStyle name="Normal 13 2 5 3 2 2 2" xfId="3912"/>
    <cellStyle name="Normal 13 2 5 3 2 3" xfId="3913"/>
    <cellStyle name="Normal 13 2 5 3 3" xfId="3914"/>
    <cellStyle name="Normal 13 2 5 3 3 2" xfId="3915"/>
    <cellStyle name="Normal 13 2 5 3 4" xfId="3916"/>
    <cellStyle name="Normal 13 2 5 4" xfId="3917"/>
    <cellStyle name="Normal 13 2 5 5" xfId="3918"/>
    <cellStyle name="Normal 13 2 5 5 2" xfId="3919"/>
    <cellStyle name="Normal 13 2 5 6" xfId="3920"/>
    <cellStyle name="Normal 13 2 6" xfId="3921"/>
    <cellStyle name="Normal 13 2 6 2" xfId="3922"/>
    <cellStyle name="Normal 13 2 6 2 2" xfId="3923"/>
    <cellStyle name="Normal 13 2 6 2 2 2" xfId="3924"/>
    <cellStyle name="Normal 13 2 6 2 2 2 2" xfId="3925"/>
    <cellStyle name="Normal 13 2 6 2 2 3" xfId="3926"/>
    <cellStyle name="Normal 13 2 6 2 3" xfId="3927"/>
    <cellStyle name="Normal 13 2 6 2 3 2" xfId="3928"/>
    <cellStyle name="Normal 13 2 6 2 3 2 2" xfId="3929"/>
    <cellStyle name="Normal 13 2 6 2 3 3" xfId="3930"/>
    <cellStyle name="Normal 13 2 6 2 4" xfId="3931"/>
    <cellStyle name="Normal 13 2 6 2 4 2" xfId="3932"/>
    <cellStyle name="Normal 13 2 6 2 5" xfId="3933"/>
    <cellStyle name="Normal 13 2 6 3" xfId="3934"/>
    <cellStyle name="Normal 13 2 6 3 2" xfId="3935"/>
    <cellStyle name="Normal 13 2 6 3 2 2" xfId="3936"/>
    <cellStyle name="Normal 13 2 6 3 2 2 2" xfId="3937"/>
    <cellStyle name="Normal 13 2 6 3 2 3" xfId="3938"/>
    <cellStyle name="Normal 13 2 6 3 3" xfId="3939"/>
    <cellStyle name="Normal 13 2 6 3 3 2" xfId="3940"/>
    <cellStyle name="Normal 13 2 6 3 4" xfId="3941"/>
    <cellStyle name="Normal 13 2 6 4" xfId="3942"/>
    <cellStyle name="Normal 13 2 6 5" xfId="3943"/>
    <cellStyle name="Normal 13 2 6 5 2" xfId="3944"/>
    <cellStyle name="Normal 13 2 6 6" xfId="3945"/>
    <cellStyle name="Normal 13 2 7" xfId="3946"/>
    <cellStyle name="Normal 13 2 7 2" xfId="3947"/>
    <cellStyle name="Normal 13 2 7 2 2" xfId="3948"/>
    <cellStyle name="Normal 13 2 7 2 2 2" xfId="3949"/>
    <cellStyle name="Normal 13 2 7 2 2 2 2" xfId="3950"/>
    <cellStyle name="Normal 13 2 7 2 2 3" xfId="3951"/>
    <cellStyle name="Normal 13 2 7 2 3" xfId="3952"/>
    <cellStyle name="Normal 13 2 7 2 3 2" xfId="3953"/>
    <cellStyle name="Normal 13 2 7 2 3 2 2" xfId="3954"/>
    <cellStyle name="Normal 13 2 7 2 3 3" xfId="3955"/>
    <cellStyle name="Normal 13 2 7 2 4" xfId="3956"/>
    <cellStyle name="Normal 13 2 7 2 4 2" xfId="3957"/>
    <cellStyle name="Normal 13 2 7 2 5" xfId="3958"/>
    <cellStyle name="Normal 13 2 7 3" xfId="3959"/>
    <cellStyle name="Normal 13 2 7 3 2" xfId="3960"/>
    <cellStyle name="Normal 13 2 7 3 2 2" xfId="3961"/>
    <cellStyle name="Normal 13 2 7 3 2 2 2" xfId="3962"/>
    <cellStyle name="Normal 13 2 7 3 2 3" xfId="3963"/>
    <cellStyle name="Normal 13 2 7 3 3" xfId="3964"/>
    <cellStyle name="Normal 13 2 7 3 3 2" xfId="3965"/>
    <cellStyle name="Normal 13 2 7 3 4" xfId="3966"/>
    <cellStyle name="Normal 13 2 7 4" xfId="3967"/>
    <cellStyle name="Normal 13 2 7 5" xfId="3968"/>
    <cellStyle name="Normal 13 2 7 5 2" xfId="3969"/>
    <cellStyle name="Normal 13 2 7 6" xfId="3970"/>
    <cellStyle name="Normal 13 2 8" xfId="3971"/>
    <cellStyle name="Normal 13 2 8 2" xfId="3972"/>
    <cellStyle name="Normal 13 2 8 2 2" xfId="3973"/>
    <cellStyle name="Normal 13 2 8 2 2 2" xfId="3974"/>
    <cellStyle name="Normal 13 2 8 2 2 2 2" xfId="3975"/>
    <cellStyle name="Normal 13 2 8 2 2 3" xfId="3976"/>
    <cellStyle name="Normal 13 2 8 2 3" xfId="3977"/>
    <cellStyle name="Normal 13 2 8 2 3 2" xfId="3978"/>
    <cellStyle name="Normal 13 2 8 2 3 2 2" xfId="3979"/>
    <cellStyle name="Normal 13 2 8 2 3 3" xfId="3980"/>
    <cellStyle name="Normal 13 2 8 2 4" xfId="3981"/>
    <cellStyle name="Normal 13 2 8 2 4 2" xfId="3982"/>
    <cellStyle name="Normal 13 2 8 2 5" xfId="3983"/>
    <cellStyle name="Normal 13 2 8 3" xfId="3984"/>
    <cellStyle name="Normal 13 2 8 3 2" xfId="3985"/>
    <cellStyle name="Normal 13 2 8 3 2 2" xfId="3986"/>
    <cellStyle name="Normal 13 2 8 3 2 2 2" xfId="3987"/>
    <cellStyle name="Normal 13 2 8 3 2 3" xfId="3988"/>
    <cellStyle name="Normal 13 2 8 3 3" xfId="3989"/>
    <cellStyle name="Normal 13 2 8 3 3 2" xfId="3990"/>
    <cellStyle name="Normal 13 2 8 3 4" xfId="3991"/>
    <cellStyle name="Normal 13 2 8 4" xfId="3992"/>
    <cellStyle name="Normal 13 2 8 5" xfId="3993"/>
    <cellStyle name="Normal 13 2 8 5 2" xfId="3994"/>
    <cellStyle name="Normal 13 2 8 6" xfId="3995"/>
    <cellStyle name="Normal 13 2 9" xfId="3996"/>
    <cellStyle name="Normal 13 20" xfId="3997"/>
    <cellStyle name="Normal 13 21" xfId="3998"/>
    <cellStyle name="Normal 13 22" xfId="3999"/>
    <cellStyle name="Normal 13 23" xfId="4000"/>
    <cellStyle name="Normal 13 24" xfId="4001"/>
    <cellStyle name="Normal 13 25" xfId="4002"/>
    <cellStyle name="Normal 13 26" xfId="4003"/>
    <cellStyle name="Normal 13 27" xfId="4004"/>
    <cellStyle name="Normal 13 28" xfId="4005"/>
    <cellStyle name="Normal 13 29" xfId="4006"/>
    <cellStyle name="Normal 13 3" xfId="4007"/>
    <cellStyle name="Normal 13 3 2" xfId="4008"/>
    <cellStyle name="Normal 13 3 2 2" xfId="4009"/>
    <cellStyle name="Normal 13 3 2 2 2" xfId="4010"/>
    <cellStyle name="Normal 13 3 2 2 2 2" xfId="4011"/>
    <cellStyle name="Normal 13 3 2 2 2 2 2" xfId="4012"/>
    <cellStyle name="Normal 13 3 2 2 2 3" xfId="4013"/>
    <cellStyle name="Normal 13 3 2 2 3" xfId="4014"/>
    <cellStyle name="Normal 13 3 2 2 3 2" xfId="4015"/>
    <cellStyle name="Normal 13 3 2 2 3 2 2" xfId="4016"/>
    <cellStyle name="Normal 13 3 2 2 3 3" xfId="4017"/>
    <cellStyle name="Normal 13 3 2 2 4" xfId="4018"/>
    <cellStyle name="Normal 13 3 2 2 4 2" xfId="4019"/>
    <cellStyle name="Normal 13 3 2 2 5" xfId="4020"/>
    <cellStyle name="Normal 13 3 2 3" xfId="4021"/>
    <cellStyle name="Normal 13 3 2 3 2" xfId="4022"/>
    <cellStyle name="Normal 13 3 2 3 2 2" xfId="4023"/>
    <cellStyle name="Normal 13 3 2 3 3" xfId="4024"/>
    <cellStyle name="Normal 13 3 2 4" xfId="4025"/>
    <cellStyle name="Normal 13 3 2 4 2" xfId="4026"/>
    <cellStyle name="Normal 13 3 2 4 2 2" xfId="4027"/>
    <cellStyle name="Normal 13 3 2 4 3" xfId="4028"/>
    <cellStyle name="Normal 13 3 2 5" xfId="4029"/>
    <cellStyle name="Normal 13 3 2 5 2" xfId="4030"/>
    <cellStyle name="Normal 13 3 2 6" xfId="4031"/>
    <cellStyle name="Normal 13 3 3" xfId="4032"/>
    <cellStyle name="Normal 13 3 4" xfId="4033"/>
    <cellStyle name="Normal 13 3 5" xfId="4034"/>
    <cellStyle name="Normal 13 30" xfId="4035"/>
    <cellStyle name="Normal 13 31" xfId="4036"/>
    <cellStyle name="Normal 13 32" xfId="4037"/>
    <cellStyle name="Normal 13 33" xfId="4038"/>
    <cellStyle name="Normal 13 34" xfId="4039"/>
    <cellStyle name="Normal 13 35" xfId="4040"/>
    <cellStyle name="Normal 13 36" xfId="4041"/>
    <cellStyle name="Normal 13 37" xfId="4042"/>
    <cellStyle name="Normal 13 38" xfId="4043"/>
    <cellStyle name="Normal 13 39" xfId="4044"/>
    <cellStyle name="Normal 13 39 2" xfId="4045"/>
    <cellStyle name="Normal 13 39 2 2" xfId="4046"/>
    <cellStyle name="Normal 13 39 2 2 2" xfId="4047"/>
    <cellStyle name="Normal 13 39 2 3" xfId="4048"/>
    <cellStyle name="Normal 13 39 3" xfId="4049"/>
    <cellStyle name="Normal 13 39 3 2" xfId="4050"/>
    <cellStyle name="Normal 13 39 3 2 2" xfId="4051"/>
    <cellStyle name="Normal 13 39 3 3" xfId="4052"/>
    <cellStyle name="Normal 13 39 4" xfId="4053"/>
    <cellStyle name="Normal 13 39 4 2" xfId="4054"/>
    <cellStyle name="Normal 13 39 5" xfId="4055"/>
    <cellStyle name="Normal 13 4" xfId="4056"/>
    <cellStyle name="Normal 13 4 2" xfId="4057"/>
    <cellStyle name="Normal 13 4 2 2" xfId="4058"/>
    <cellStyle name="Normal 13 4 2 2 2" xfId="4059"/>
    <cellStyle name="Normal 13 4 2 2 2 2" xfId="4060"/>
    <cellStyle name="Normal 13 4 2 2 2 2 2" xfId="4061"/>
    <cellStyle name="Normal 13 4 2 2 2 3" xfId="4062"/>
    <cellStyle name="Normal 13 4 2 2 3" xfId="4063"/>
    <cellStyle name="Normal 13 4 2 2 3 2" xfId="4064"/>
    <cellStyle name="Normal 13 4 2 2 3 2 2" xfId="4065"/>
    <cellStyle name="Normal 13 4 2 2 3 3" xfId="4066"/>
    <cellStyle name="Normal 13 4 2 2 4" xfId="4067"/>
    <cellStyle name="Normal 13 4 2 2 4 2" xfId="4068"/>
    <cellStyle name="Normal 13 4 2 2 5" xfId="4069"/>
    <cellStyle name="Normal 13 4 2 3" xfId="4070"/>
    <cellStyle name="Normal 13 4 2 3 2" xfId="4071"/>
    <cellStyle name="Normal 13 4 2 3 2 2" xfId="4072"/>
    <cellStyle name="Normal 13 4 2 3 3" xfId="4073"/>
    <cellStyle name="Normal 13 4 2 4" xfId="4074"/>
    <cellStyle name="Normal 13 4 2 4 2" xfId="4075"/>
    <cellStyle name="Normal 13 4 2 4 2 2" xfId="4076"/>
    <cellStyle name="Normal 13 4 2 4 3" xfId="4077"/>
    <cellStyle name="Normal 13 4 2 5" xfId="4078"/>
    <cellStyle name="Normal 13 4 2 5 2" xfId="4079"/>
    <cellStyle name="Normal 13 4 2 6" xfId="4080"/>
    <cellStyle name="Normal 13 4 3" xfId="4081"/>
    <cellStyle name="Normal 13 4 3 2" xfId="4082"/>
    <cellStyle name="Normal 13 4 3 2 2" xfId="4083"/>
    <cellStyle name="Normal 13 4 3 2 2 2" xfId="4084"/>
    <cellStyle name="Normal 13 4 3 2 3" xfId="4085"/>
    <cellStyle name="Normal 13 4 3 3" xfId="4086"/>
    <cellStyle name="Normal 13 4 3 3 2" xfId="4087"/>
    <cellStyle name="Normal 13 4 3 3 2 2" xfId="4088"/>
    <cellStyle name="Normal 13 4 3 3 3" xfId="4089"/>
    <cellStyle name="Normal 13 4 3 4" xfId="4090"/>
    <cellStyle name="Normal 13 4 3 4 2" xfId="4091"/>
    <cellStyle name="Normal 13 4 3 5" xfId="4092"/>
    <cellStyle name="Normal 13 4 4" xfId="4093"/>
    <cellStyle name="Normal 13 4 4 2" xfId="4094"/>
    <cellStyle name="Normal 13 4 4 2 2" xfId="4095"/>
    <cellStyle name="Normal 13 4 4 2 2 2" xfId="4096"/>
    <cellStyle name="Normal 13 4 4 2 3" xfId="4097"/>
    <cellStyle name="Normal 13 4 4 3" xfId="4098"/>
    <cellStyle name="Normal 13 4 4 3 2" xfId="4099"/>
    <cellStyle name="Normal 13 4 4 4" xfId="4100"/>
    <cellStyle name="Normal 13 4 5" xfId="4101"/>
    <cellStyle name="Normal 13 4 6" xfId="4102"/>
    <cellStyle name="Normal 13 4 6 2" xfId="4103"/>
    <cellStyle name="Normal 13 4 7" xfId="4104"/>
    <cellStyle name="Normal 13 40" xfId="4105"/>
    <cellStyle name="Normal 13 40 2" xfId="4106"/>
    <cellStyle name="Normal 13 40 2 2" xfId="4107"/>
    <cellStyle name="Normal 13 40 2 2 2" xfId="4108"/>
    <cellStyle name="Normal 13 40 2 3" xfId="4109"/>
    <cellStyle name="Normal 13 40 3" xfId="4110"/>
    <cellStyle name="Normal 13 40 3 2" xfId="4111"/>
    <cellStyle name="Normal 13 40 4" xfId="4112"/>
    <cellStyle name="Normal 13 41" xfId="4113"/>
    <cellStyle name="Normal 13 41 2" xfId="4114"/>
    <cellStyle name="Normal 13 5" xfId="4115"/>
    <cellStyle name="Normal 13 6" xfId="4116"/>
    <cellStyle name="Normal 13 7" xfId="4117"/>
    <cellStyle name="Normal 13 8" xfId="4118"/>
    <cellStyle name="Normal 13 9" xfId="4119"/>
    <cellStyle name="Normal 13 9 2" xfId="4120"/>
    <cellStyle name="Normal 13 9 2 2" xfId="4121"/>
    <cellStyle name="Normal 13 9 2 2 2" xfId="4122"/>
    <cellStyle name="Normal 13 9 2 2 2 2" xfId="4123"/>
    <cellStyle name="Normal 13 9 2 2 3" xfId="4124"/>
    <cellStyle name="Normal 13 9 2 3" xfId="4125"/>
    <cellStyle name="Normal 13 9 2 3 2" xfId="4126"/>
    <cellStyle name="Normal 13 9 2 3 2 2" xfId="4127"/>
    <cellStyle name="Normal 13 9 2 3 3" xfId="4128"/>
    <cellStyle name="Normal 13 9 2 4" xfId="4129"/>
    <cellStyle name="Normal 13 9 2 4 2" xfId="4130"/>
    <cellStyle name="Normal 13 9 2 5" xfId="4131"/>
    <cellStyle name="Normal 13 9 3" xfId="4132"/>
    <cellStyle name="Normal 13 9 3 2" xfId="4133"/>
    <cellStyle name="Normal 13 9 3 2 2" xfId="4134"/>
    <cellStyle name="Normal 13 9 3 2 2 2" xfId="4135"/>
    <cellStyle name="Normal 13 9 3 2 3" xfId="4136"/>
    <cellStyle name="Normal 13 9 3 3" xfId="4137"/>
    <cellStyle name="Normal 13 9 3 3 2" xfId="4138"/>
    <cellStyle name="Normal 13 9 3 4" xfId="4139"/>
    <cellStyle name="Normal 13 9 4" xfId="4140"/>
    <cellStyle name="Normal 13 9 5" xfId="4141"/>
    <cellStyle name="Normal 13 9 5 2" xfId="4142"/>
    <cellStyle name="Normal 13 9 6" xfId="4143"/>
    <cellStyle name="Normal 14" xfId="4144"/>
    <cellStyle name="Normal 14 10" xfId="4145"/>
    <cellStyle name="Normal 14 10 2" xfId="4146"/>
    <cellStyle name="Normal 14 10 2 2" xfId="4147"/>
    <cellStyle name="Normal 14 10 2 2 2" xfId="4148"/>
    <cellStyle name="Normal 14 10 2 2 2 2" xfId="4149"/>
    <cellStyle name="Normal 14 10 2 2 3" xfId="4150"/>
    <cellStyle name="Normal 14 10 2 3" xfId="4151"/>
    <cellStyle name="Normal 14 10 2 3 2" xfId="4152"/>
    <cellStyle name="Normal 14 10 2 3 2 2" xfId="4153"/>
    <cellStyle name="Normal 14 10 2 3 3" xfId="4154"/>
    <cellStyle name="Normal 14 10 2 4" xfId="4155"/>
    <cellStyle name="Normal 14 10 2 4 2" xfId="4156"/>
    <cellStyle name="Normal 14 10 2 5" xfId="4157"/>
    <cellStyle name="Normal 14 10 3" xfId="4158"/>
    <cellStyle name="Normal 14 10 3 2" xfId="4159"/>
    <cellStyle name="Normal 14 10 3 2 2" xfId="4160"/>
    <cellStyle name="Normal 14 10 3 2 2 2" xfId="4161"/>
    <cellStyle name="Normal 14 10 3 2 3" xfId="4162"/>
    <cellStyle name="Normal 14 10 3 3" xfId="4163"/>
    <cellStyle name="Normal 14 10 3 3 2" xfId="4164"/>
    <cellStyle name="Normal 14 10 3 4" xfId="4165"/>
    <cellStyle name="Normal 14 10 4" xfId="4166"/>
    <cellStyle name="Normal 14 10 5" xfId="4167"/>
    <cellStyle name="Normal 14 10 5 2" xfId="4168"/>
    <cellStyle name="Normal 14 10 6" xfId="4169"/>
    <cellStyle name="Normal 14 11" xfId="4170"/>
    <cellStyle name="Normal 14 11 2" xfId="4171"/>
    <cellStyle name="Normal 14 11 2 2" xfId="4172"/>
    <cellStyle name="Normal 14 11 2 2 2" xfId="4173"/>
    <cellStyle name="Normal 14 11 2 2 2 2" xfId="4174"/>
    <cellStyle name="Normal 14 11 2 2 3" xfId="4175"/>
    <cellStyle name="Normal 14 11 2 3" xfId="4176"/>
    <cellStyle name="Normal 14 11 2 3 2" xfId="4177"/>
    <cellStyle name="Normal 14 11 2 3 2 2" xfId="4178"/>
    <cellStyle name="Normal 14 11 2 3 3" xfId="4179"/>
    <cellStyle name="Normal 14 11 2 4" xfId="4180"/>
    <cellStyle name="Normal 14 11 2 4 2" xfId="4181"/>
    <cellStyle name="Normal 14 11 2 5" xfId="4182"/>
    <cellStyle name="Normal 14 11 3" xfId="4183"/>
    <cellStyle name="Normal 14 11 3 2" xfId="4184"/>
    <cellStyle name="Normal 14 11 3 2 2" xfId="4185"/>
    <cellStyle name="Normal 14 11 3 2 2 2" xfId="4186"/>
    <cellStyle name="Normal 14 11 3 2 3" xfId="4187"/>
    <cellStyle name="Normal 14 11 3 3" xfId="4188"/>
    <cellStyle name="Normal 14 11 3 3 2" xfId="4189"/>
    <cellStyle name="Normal 14 11 3 4" xfId="4190"/>
    <cellStyle name="Normal 14 11 4" xfId="4191"/>
    <cellStyle name="Normal 14 11 5" xfId="4192"/>
    <cellStyle name="Normal 14 11 5 2" xfId="4193"/>
    <cellStyle name="Normal 14 11 6" xfId="4194"/>
    <cellStyle name="Normal 14 12" xfId="4195"/>
    <cellStyle name="Normal 14 12 2" xfId="4196"/>
    <cellStyle name="Normal 14 12 2 2" xfId="4197"/>
    <cellStyle name="Normal 14 12 2 2 2" xfId="4198"/>
    <cellStyle name="Normal 14 12 2 2 2 2" xfId="4199"/>
    <cellStyle name="Normal 14 12 2 2 3" xfId="4200"/>
    <cellStyle name="Normal 14 12 2 3" xfId="4201"/>
    <cellStyle name="Normal 14 12 2 3 2" xfId="4202"/>
    <cellStyle name="Normal 14 12 2 3 2 2" xfId="4203"/>
    <cellStyle name="Normal 14 12 2 3 3" xfId="4204"/>
    <cellStyle name="Normal 14 12 2 4" xfId="4205"/>
    <cellStyle name="Normal 14 12 2 4 2" xfId="4206"/>
    <cellStyle name="Normal 14 12 2 5" xfId="4207"/>
    <cellStyle name="Normal 14 12 3" xfId="4208"/>
    <cellStyle name="Normal 14 12 3 2" xfId="4209"/>
    <cellStyle name="Normal 14 12 3 2 2" xfId="4210"/>
    <cellStyle name="Normal 14 12 3 2 2 2" xfId="4211"/>
    <cellStyle name="Normal 14 12 3 2 3" xfId="4212"/>
    <cellStyle name="Normal 14 12 3 3" xfId="4213"/>
    <cellStyle name="Normal 14 12 3 3 2" xfId="4214"/>
    <cellStyle name="Normal 14 12 3 4" xfId="4215"/>
    <cellStyle name="Normal 14 12 4" xfId="4216"/>
    <cellStyle name="Normal 14 12 5" xfId="4217"/>
    <cellStyle name="Normal 14 12 5 2" xfId="4218"/>
    <cellStyle name="Normal 14 12 6" xfId="4219"/>
    <cellStyle name="Normal 14 13" xfId="4220"/>
    <cellStyle name="Normal 14 13 2" xfId="4221"/>
    <cellStyle name="Normal 14 13 2 2" xfId="4222"/>
    <cellStyle name="Normal 14 13 2 2 2" xfId="4223"/>
    <cellStyle name="Normal 14 13 2 2 2 2" xfId="4224"/>
    <cellStyle name="Normal 14 13 2 2 3" xfId="4225"/>
    <cellStyle name="Normal 14 13 2 3" xfId="4226"/>
    <cellStyle name="Normal 14 13 2 3 2" xfId="4227"/>
    <cellStyle name="Normal 14 13 2 3 2 2" xfId="4228"/>
    <cellStyle name="Normal 14 13 2 3 3" xfId="4229"/>
    <cellStyle name="Normal 14 13 2 4" xfId="4230"/>
    <cellStyle name="Normal 14 13 2 4 2" xfId="4231"/>
    <cellStyle name="Normal 14 13 2 5" xfId="4232"/>
    <cellStyle name="Normal 14 13 3" xfId="4233"/>
    <cellStyle name="Normal 14 13 3 2" xfId="4234"/>
    <cellStyle name="Normal 14 13 3 2 2" xfId="4235"/>
    <cellStyle name="Normal 14 13 3 2 2 2" xfId="4236"/>
    <cellStyle name="Normal 14 13 3 2 3" xfId="4237"/>
    <cellStyle name="Normal 14 13 3 3" xfId="4238"/>
    <cellStyle name="Normal 14 13 3 3 2" xfId="4239"/>
    <cellStyle name="Normal 14 13 3 4" xfId="4240"/>
    <cellStyle name="Normal 14 13 4" xfId="4241"/>
    <cellStyle name="Normal 14 13 5" xfId="4242"/>
    <cellStyle name="Normal 14 13 5 2" xfId="4243"/>
    <cellStyle name="Normal 14 13 6" xfId="4244"/>
    <cellStyle name="Normal 14 14" xfId="4245"/>
    <cellStyle name="Normal 14 14 2" xfId="4246"/>
    <cellStyle name="Normal 14 14 2 2" xfId="4247"/>
    <cellStyle name="Normal 14 14 2 2 2" xfId="4248"/>
    <cellStyle name="Normal 14 14 2 2 2 2" xfId="4249"/>
    <cellStyle name="Normal 14 14 2 2 3" xfId="4250"/>
    <cellStyle name="Normal 14 14 2 3" xfId="4251"/>
    <cellStyle name="Normal 14 14 2 3 2" xfId="4252"/>
    <cellStyle name="Normal 14 14 2 3 2 2" xfId="4253"/>
    <cellStyle name="Normal 14 14 2 3 3" xfId="4254"/>
    <cellStyle name="Normal 14 14 2 4" xfId="4255"/>
    <cellStyle name="Normal 14 14 2 4 2" xfId="4256"/>
    <cellStyle name="Normal 14 14 2 5" xfId="4257"/>
    <cellStyle name="Normal 14 14 3" xfId="4258"/>
    <cellStyle name="Normal 14 14 3 2" xfId="4259"/>
    <cellStyle name="Normal 14 14 3 2 2" xfId="4260"/>
    <cellStyle name="Normal 14 14 3 2 2 2" xfId="4261"/>
    <cellStyle name="Normal 14 14 3 2 3" xfId="4262"/>
    <cellStyle name="Normal 14 14 3 3" xfId="4263"/>
    <cellStyle name="Normal 14 14 3 3 2" xfId="4264"/>
    <cellStyle name="Normal 14 14 3 4" xfId="4265"/>
    <cellStyle name="Normal 14 14 4" xfId="4266"/>
    <cellStyle name="Normal 14 14 5" xfId="4267"/>
    <cellStyle name="Normal 14 14 5 2" xfId="4268"/>
    <cellStyle name="Normal 14 14 6" xfId="4269"/>
    <cellStyle name="Normal 14 15" xfId="4270"/>
    <cellStyle name="Normal 14 15 2" xfId="4271"/>
    <cellStyle name="Normal 14 15 2 2" xfId="4272"/>
    <cellStyle name="Normal 14 15 2 2 2" xfId="4273"/>
    <cellStyle name="Normal 14 15 2 2 2 2" xfId="4274"/>
    <cellStyle name="Normal 14 15 2 2 3" xfId="4275"/>
    <cellStyle name="Normal 14 15 2 3" xfId="4276"/>
    <cellStyle name="Normal 14 15 2 3 2" xfId="4277"/>
    <cellStyle name="Normal 14 15 2 3 2 2" xfId="4278"/>
    <cellStyle name="Normal 14 15 2 3 3" xfId="4279"/>
    <cellStyle name="Normal 14 15 2 4" xfId="4280"/>
    <cellStyle name="Normal 14 15 2 4 2" xfId="4281"/>
    <cellStyle name="Normal 14 15 2 5" xfId="4282"/>
    <cellStyle name="Normal 14 15 3" xfId="4283"/>
    <cellStyle name="Normal 14 15 3 2" xfId="4284"/>
    <cellStyle name="Normal 14 15 3 2 2" xfId="4285"/>
    <cellStyle name="Normal 14 15 3 2 2 2" xfId="4286"/>
    <cellStyle name="Normal 14 15 3 2 3" xfId="4287"/>
    <cellStyle name="Normal 14 15 3 3" xfId="4288"/>
    <cellStyle name="Normal 14 15 3 3 2" xfId="4289"/>
    <cellStyle name="Normal 14 15 3 4" xfId="4290"/>
    <cellStyle name="Normal 14 15 4" xfId="4291"/>
    <cellStyle name="Normal 14 15 5" xfId="4292"/>
    <cellStyle name="Normal 14 15 5 2" xfId="4293"/>
    <cellStyle name="Normal 14 15 6" xfId="4294"/>
    <cellStyle name="Normal 14 16" xfId="4295"/>
    <cellStyle name="Normal 14 17" xfId="4296"/>
    <cellStyle name="Normal 14 17 2" xfId="4297"/>
    <cellStyle name="Normal 14 17 2 2" xfId="4298"/>
    <cellStyle name="Normal 14 17 2 2 2" xfId="4299"/>
    <cellStyle name="Normal 14 17 2 3" xfId="4300"/>
    <cellStyle name="Normal 14 17 3" xfId="4301"/>
    <cellStyle name="Normal 14 17 3 2" xfId="4302"/>
    <cellStyle name="Normal 14 17 3 2 2" xfId="4303"/>
    <cellStyle name="Normal 14 17 3 3" xfId="4304"/>
    <cellStyle name="Normal 14 17 4" xfId="4305"/>
    <cellStyle name="Normal 14 17 4 2" xfId="4306"/>
    <cellStyle name="Normal 14 17 5" xfId="4307"/>
    <cellStyle name="Normal 14 18" xfId="4308"/>
    <cellStyle name="Normal 14 18 2" xfId="4309"/>
    <cellStyle name="Normal 14 18 2 2" xfId="4310"/>
    <cellStyle name="Normal 14 18 2 2 2" xfId="4311"/>
    <cellStyle name="Normal 14 18 2 3" xfId="4312"/>
    <cellStyle name="Normal 14 18 3" xfId="4313"/>
    <cellStyle name="Normal 14 18 3 2" xfId="4314"/>
    <cellStyle name="Normal 14 18 4" xfId="4315"/>
    <cellStyle name="Normal 14 19" xfId="4316"/>
    <cellStyle name="Normal 14 19 2" xfId="4317"/>
    <cellStyle name="Normal 14 2" xfId="4318"/>
    <cellStyle name="Normal 14 2 10" xfId="4319"/>
    <cellStyle name="Normal 14 2 2" xfId="4320"/>
    <cellStyle name="Normal 14 2 3" xfId="4321"/>
    <cellStyle name="Normal 14 2 4" xfId="4322"/>
    <cellStyle name="Normal 14 2 5" xfId="4323"/>
    <cellStyle name="Normal 14 2 6" xfId="4324"/>
    <cellStyle name="Normal 14 2 7" xfId="4325"/>
    <cellStyle name="Normal 14 2 8" xfId="4326"/>
    <cellStyle name="Normal 14 2 8 2" xfId="4327"/>
    <cellStyle name="Normal 14 2 8 2 2" xfId="4328"/>
    <cellStyle name="Normal 14 2 8 2 2 2" xfId="4329"/>
    <cellStyle name="Normal 14 2 8 2 2 2 2" xfId="4330"/>
    <cellStyle name="Normal 14 2 8 2 2 3" xfId="4331"/>
    <cellStyle name="Normal 14 2 8 2 3" xfId="4332"/>
    <cellStyle name="Normal 14 2 8 2 3 2" xfId="4333"/>
    <cellStyle name="Normal 14 2 8 2 3 2 2" xfId="4334"/>
    <cellStyle name="Normal 14 2 8 2 3 3" xfId="4335"/>
    <cellStyle name="Normal 14 2 8 2 4" xfId="4336"/>
    <cellStyle name="Normal 14 2 8 2 4 2" xfId="4337"/>
    <cellStyle name="Normal 14 2 8 2 5" xfId="4338"/>
    <cellStyle name="Normal 14 2 8 3" xfId="4339"/>
    <cellStyle name="Normal 14 2 8 3 2" xfId="4340"/>
    <cellStyle name="Normal 14 2 8 3 2 2" xfId="4341"/>
    <cellStyle name="Normal 14 2 8 3 3" xfId="4342"/>
    <cellStyle name="Normal 14 2 8 4" xfId="4343"/>
    <cellStyle name="Normal 14 2 8 4 2" xfId="4344"/>
    <cellStyle name="Normal 14 2 8 4 2 2" xfId="4345"/>
    <cellStyle name="Normal 14 2 8 4 3" xfId="4346"/>
    <cellStyle name="Normal 14 2 8 5" xfId="4347"/>
    <cellStyle name="Normal 14 2 8 5 2" xfId="4348"/>
    <cellStyle name="Normal 14 2 8 6" xfId="4349"/>
    <cellStyle name="Normal 14 2 9" xfId="4350"/>
    <cellStyle name="Normal 14 3" xfId="4351"/>
    <cellStyle name="Normal 14 4" xfId="4352"/>
    <cellStyle name="Normal 14 4 2" xfId="4353"/>
    <cellStyle name="Normal 14 4 2 2" xfId="4354"/>
    <cellStyle name="Normal 14 4 2 2 2" xfId="4355"/>
    <cellStyle name="Normal 14 4 2 2 2 2" xfId="4356"/>
    <cellStyle name="Normal 14 4 2 2 3" xfId="4357"/>
    <cellStyle name="Normal 14 4 2 3" xfId="4358"/>
    <cellStyle name="Normal 14 4 2 3 2" xfId="4359"/>
    <cellStyle name="Normal 14 4 2 3 2 2" xfId="4360"/>
    <cellStyle name="Normal 14 4 2 3 3" xfId="4361"/>
    <cellStyle name="Normal 14 4 2 4" xfId="4362"/>
    <cellStyle name="Normal 14 4 2 4 2" xfId="4363"/>
    <cellStyle name="Normal 14 4 2 5" xfId="4364"/>
    <cellStyle name="Normal 14 4 3" xfId="4365"/>
    <cellStyle name="Normal 14 4 3 2" xfId="4366"/>
    <cellStyle name="Normal 14 4 3 2 2" xfId="4367"/>
    <cellStyle name="Normal 14 4 3 2 2 2" xfId="4368"/>
    <cellStyle name="Normal 14 4 3 2 3" xfId="4369"/>
    <cellStyle name="Normal 14 4 3 3" xfId="4370"/>
    <cellStyle name="Normal 14 4 3 3 2" xfId="4371"/>
    <cellStyle name="Normal 14 4 3 4" xfId="4372"/>
    <cellStyle name="Normal 14 4 4" xfId="4373"/>
    <cellStyle name="Normal 14 4 5" xfId="4374"/>
    <cellStyle name="Normal 14 4 5 2" xfId="4375"/>
    <cellStyle name="Normal 14 4 6" xfId="4376"/>
    <cellStyle name="Normal 14 5" xfId="4377"/>
    <cellStyle name="Normal 14 5 2" xfId="4378"/>
    <cellStyle name="Normal 14 5 2 2" xfId="4379"/>
    <cellStyle name="Normal 14 5 2 2 2" xfId="4380"/>
    <cellStyle name="Normal 14 5 2 2 2 2" xfId="4381"/>
    <cellStyle name="Normal 14 5 2 2 3" xfId="4382"/>
    <cellStyle name="Normal 14 5 2 3" xfId="4383"/>
    <cellStyle name="Normal 14 5 2 3 2" xfId="4384"/>
    <cellStyle name="Normal 14 5 2 3 2 2" xfId="4385"/>
    <cellStyle name="Normal 14 5 2 3 3" xfId="4386"/>
    <cellStyle name="Normal 14 5 2 4" xfId="4387"/>
    <cellStyle name="Normal 14 5 2 4 2" xfId="4388"/>
    <cellStyle name="Normal 14 5 2 5" xfId="4389"/>
    <cellStyle name="Normal 14 5 3" xfId="4390"/>
    <cellStyle name="Normal 14 5 3 2" xfId="4391"/>
    <cellStyle name="Normal 14 5 3 2 2" xfId="4392"/>
    <cellStyle name="Normal 14 5 3 2 2 2" xfId="4393"/>
    <cellStyle name="Normal 14 5 3 2 3" xfId="4394"/>
    <cellStyle name="Normal 14 5 3 3" xfId="4395"/>
    <cellStyle name="Normal 14 5 3 3 2" xfId="4396"/>
    <cellStyle name="Normal 14 5 3 4" xfId="4397"/>
    <cellStyle name="Normal 14 5 4" xfId="4398"/>
    <cellStyle name="Normal 14 5 5" xfId="4399"/>
    <cellStyle name="Normal 14 5 5 2" xfId="4400"/>
    <cellStyle name="Normal 14 5 6" xfId="4401"/>
    <cellStyle name="Normal 14 6" xfId="4402"/>
    <cellStyle name="Normal 14 7" xfId="4403"/>
    <cellStyle name="Normal 14 8" xfId="4404"/>
    <cellStyle name="Normal 14 9" xfId="4405"/>
    <cellStyle name="Normal 15" xfId="4406"/>
    <cellStyle name="Normal 15 2" xfId="4407"/>
    <cellStyle name="Normal 15 2 2" xfId="4408"/>
    <cellStyle name="Normal 15 2 3" xfId="4409"/>
    <cellStyle name="Normal 15 3" xfId="4410"/>
    <cellStyle name="Normal 15 4" xfId="4411"/>
    <cellStyle name="Normal 15 5" xfId="4412"/>
    <cellStyle name="Normal 15 6" xfId="4413"/>
    <cellStyle name="Normal 15 7" xfId="4414"/>
    <cellStyle name="Normal 16" xfId="4415"/>
    <cellStyle name="Normal 16 2" xfId="4416"/>
    <cellStyle name="Normal 16 2 2" xfId="4417"/>
    <cellStyle name="Normal 16 2 3" xfId="4418"/>
    <cellStyle name="Normal 16 3" xfId="4419"/>
    <cellStyle name="Normal 16 4" xfId="4420"/>
    <cellStyle name="Normal 16 5" xfId="4421"/>
    <cellStyle name="Normal 16 6" xfId="4422"/>
    <cellStyle name="Normal 16 7" xfId="4423"/>
    <cellStyle name="Normal 16 7 2" xfId="4424"/>
    <cellStyle name="Normal 16 7 2 2" xfId="4425"/>
    <cellStyle name="Normal 16 7 2 2 2" xfId="4426"/>
    <cellStyle name="Normal 16 7 2 2 2 2" xfId="4427"/>
    <cellStyle name="Normal 16 7 2 2 3" xfId="4428"/>
    <cellStyle name="Normal 16 7 2 3" xfId="4429"/>
    <cellStyle name="Normal 16 7 2 3 2" xfId="4430"/>
    <cellStyle name="Normal 16 7 2 3 2 2" xfId="4431"/>
    <cellStyle name="Normal 16 7 2 3 3" xfId="4432"/>
    <cellStyle name="Normal 16 7 2 4" xfId="4433"/>
    <cellStyle name="Normal 16 7 2 4 2" xfId="4434"/>
    <cellStyle name="Normal 16 7 2 5" xfId="4435"/>
    <cellStyle name="Normal 16 7 3" xfId="4436"/>
    <cellStyle name="Normal 16 7 3 2" xfId="4437"/>
    <cellStyle name="Normal 16 7 3 2 2" xfId="4438"/>
    <cellStyle name="Normal 16 7 3 3" xfId="4439"/>
    <cellStyle name="Normal 16 7 4" xfId="4440"/>
    <cellStyle name="Normal 16 7 4 2" xfId="4441"/>
    <cellStyle name="Normal 16 7 4 2 2" xfId="4442"/>
    <cellStyle name="Normal 16 7 4 3" xfId="4443"/>
    <cellStyle name="Normal 16 7 5" xfId="4444"/>
    <cellStyle name="Normal 16 7 5 2" xfId="4445"/>
    <cellStyle name="Normal 16 7 6" xfId="4446"/>
    <cellStyle name="Normal 16 8" xfId="4447"/>
    <cellStyle name="Normal 17" xfId="4448"/>
    <cellStyle name="Normal 17 10" xfId="4449"/>
    <cellStyle name="Normal 17 11" xfId="4450"/>
    <cellStyle name="Normal 17 12" xfId="4451"/>
    <cellStyle name="Normal 17 13" xfId="4452"/>
    <cellStyle name="Normal 17 14" xfId="4453"/>
    <cellStyle name="Normal 17 14 2" xfId="4454"/>
    <cellStyle name="Normal 17 14 2 2" xfId="4455"/>
    <cellStyle name="Normal 17 14 2 2 2" xfId="4456"/>
    <cellStyle name="Normal 17 14 2 2 2 2" xfId="4457"/>
    <cellStyle name="Normal 17 14 2 2 3" xfId="4458"/>
    <cellStyle name="Normal 17 14 2 3" xfId="4459"/>
    <cellStyle name="Normal 17 14 2 3 2" xfId="4460"/>
    <cellStyle name="Normal 17 14 2 3 2 2" xfId="4461"/>
    <cellStyle name="Normal 17 14 2 3 3" xfId="4462"/>
    <cellStyle name="Normal 17 14 2 4" xfId="4463"/>
    <cellStyle name="Normal 17 14 2 4 2" xfId="4464"/>
    <cellStyle name="Normal 17 14 2 5" xfId="4465"/>
    <cellStyle name="Normal 17 14 3" xfId="4466"/>
    <cellStyle name="Normal 17 14 3 2" xfId="4467"/>
    <cellStyle name="Normal 17 14 3 2 2" xfId="4468"/>
    <cellStyle name="Normal 17 14 3 3" xfId="4469"/>
    <cellStyle name="Normal 17 14 4" xfId="4470"/>
    <cellStyle name="Normal 17 14 4 2" xfId="4471"/>
    <cellStyle name="Normal 17 14 4 2 2" xfId="4472"/>
    <cellStyle name="Normal 17 14 4 3" xfId="4473"/>
    <cellStyle name="Normal 17 14 5" xfId="4474"/>
    <cellStyle name="Normal 17 14 5 2" xfId="4475"/>
    <cellStyle name="Normal 17 14 6" xfId="4476"/>
    <cellStyle name="Normal 17 15" xfId="4477"/>
    <cellStyle name="Normal 17 2" xfId="4478"/>
    <cellStyle name="Normal 17 2 2" xfId="4479"/>
    <cellStyle name="Normal 17 2 3" xfId="4480"/>
    <cellStyle name="Normal 17 3" xfId="4481"/>
    <cellStyle name="Normal 17 4" xfId="4482"/>
    <cellStyle name="Normal 17 5" xfId="4483"/>
    <cellStyle name="Normal 17 6" xfId="4484"/>
    <cellStyle name="Normal 17 7" xfId="4485"/>
    <cellStyle name="Normal 17 8" xfId="4486"/>
    <cellStyle name="Normal 17 9" xfId="4487"/>
    <cellStyle name="Normal 18" xfId="4488"/>
    <cellStyle name="Normal 18 2" xfId="4489"/>
    <cellStyle name="Normal 18 3" xfId="4490"/>
    <cellStyle name="Normal 18 3 2" xfId="4491"/>
    <cellStyle name="Normal 18 3 2 2" xfId="4492"/>
    <cellStyle name="Normal 18 3 2 2 2" xfId="4493"/>
    <cellStyle name="Normal 18 3 2 2 2 2" xfId="4494"/>
    <cellStyle name="Normal 18 3 2 2 3" xfId="4495"/>
    <cellStyle name="Normal 18 3 2 3" xfId="4496"/>
    <cellStyle name="Normal 18 3 2 3 2" xfId="4497"/>
    <cellStyle name="Normal 18 3 2 3 2 2" xfId="4498"/>
    <cellStyle name="Normal 18 3 2 3 3" xfId="4499"/>
    <cellStyle name="Normal 18 3 2 4" xfId="4500"/>
    <cellStyle name="Normal 18 3 2 4 2" xfId="4501"/>
    <cellStyle name="Normal 18 3 2 5" xfId="4502"/>
    <cellStyle name="Normal 18 3 3" xfId="4503"/>
    <cellStyle name="Normal 18 3 3 2" xfId="4504"/>
    <cellStyle name="Normal 18 3 3 2 2" xfId="4505"/>
    <cellStyle name="Normal 18 3 3 3" xfId="4506"/>
    <cellStyle name="Normal 18 3 4" xfId="4507"/>
    <cellStyle name="Normal 18 3 4 2" xfId="4508"/>
    <cellStyle name="Normal 18 3 4 2 2" xfId="4509"/>
    <cellStyle name="Normal 18 3 4 3" xfId="4510"/>
    <cellStyle name="Normal 18 3 5" xfId="4511"/>
    <cellStyle name="Normal 18 3 5 2" xfId="4512"/>
    <cellStyle name="Normal 18 3 6" xfId="4513"/>
    <cellStyle name="Normal 18 4" xfId="4514"/>
    <cellStyle name="Normal 18 5" xfId="4515"/>
    <cellStyle name="Normal 19" xfId="4516"/>
    <cellStyle name="Normal 19 2" xfId="4517"/>
    <cellStyle name="Normal 2" xfId="4518"/>
    <cellStyle name="Normal 2 10" xfId="4519"/>
    <cellStyle name="Normal 2 10 2" xfId="4520"/>
    <cellStyle name="Normal 2 10 3" xfId="4521"/>
    <cellStyle name="Normal 2 10 3 2" xfId="4522"/>
    <cellStyle name="Normal 2 10 3 2 2" xfId="4523"/>
    <cellStyle name="Normal 2 10 3 2 2 2" xfId="4524"/>
    <cellStyle name="Normal 2 10 3 2 3" xfId="4525"/>
    <cellStyle name="Normal 2 10 3 3" xfId="4526"/>
    <cellStyle name="Normal 2 10 3 3 2" xfId="4527"/>
    <cellStyle name="Normal 2 10 3 3 2 2" xfId="4528"/>
    <cellStyle name="Normal 2 10 3 3 3" xfId="4529"/>
    <cellStyle name="Normal 2 10 3 4" xfId="4530"/>
    <cellStyle name="Normal 2 10 3 4 2" xfId="4531"/>
    <cellStyle name="Normal 2 10 3 5" xfId="4532"/>
    <cellStyle name="Normal 2 10 4" xfId="4533"/>
    <cellStyle name="Normal 2 10 4 2" xfId="4534"/>
    <cellStyle name="Normal 2 10 4 2 2" xfId="4535"/>
    <cellStyle name="Normal 2 10 4 2 2 2" xfId="4536"/>
    <cellStyle name="Normal 2 10 4 2 3" xfId="4537"/>
    <cellStyle name="Normal 2 10 4 3" xfId="4538"/>
    <cellStyle name="Normal 2 10 4 3 2" xfId="4539"/>
    <cellStyle name="Normal 2 10 4 4" xfId="4540"/>
    <cellStyle name="Normal 2 10 5" xfId="4541"/>
    <cellStyle name="Normal 2 10 5 2" xfId="4542"/>
    <cellStyle name="Normal 2 11" xfId="4543"/>
    <cellStyle name="Normal 2 12" xfId="4544"/>
    <cellStyle name="Normal 2 13" xfId="4545"/>
    <cellStyle name="Normal 2 14" xfId="4546"/>
    <cellStyle name="Normal 2 15" xfId="4547"/>
    <cellStyle name="Normal 2 16" xfId="4548"/>
    <cellStyle name="Normal 2 17" xfId="4549"/>
    <cellStyle name="Normal 2 18" xfId="4550"/>
    <cellStyle name="Normal 2 18 2" xfId="4551"/>
    <cellStyle name="Normal 2 18 2 2" xfId="4552"/>
    <cellStyle name="Normal 2 18 2 2 2" xfId="4553"/>
    <cellStyle name="Normal 2 18 2 2 2 2" xfId="4554"/>
    <cellStyle name="Normal 2 18 2 2 2 2 2" xfId="4555"/>
    <cellStyle name="Normal 2 18 2 2 2 3" xfId="4556"/>
    <cellStyle name="Normal 2 18 2 2 3" xfId="4557"/>
    <cellStyle name="Normal 2 18 2 2 3 2" xfId="4558"/>
    <cellStyle name="Normal 2 18 2 2 3 2 2" xfId="4559"/>
    <cellStyle name="Normal 2 18 2 2 3 3" xfId="4560"/>
    <cellStyle name="Normal 2 18 2 2 4" xfId="4561"/>
    <cellStyle name="Normal 2 18 2 2 4 2" xfId="4562"/>
    <cellStyle name="Normal 2 18 2 2 5" xfId="4563"/>
    <cellStyle name="Normal 2 18 2 3" xfId="4564"/>
    <cellStyle name="Normal 2 18 2 3 2" xfId="4565"/>
    <cellStyle name="Normal 2 18 2 3 2 2" xfId="4566"/>
    <cellStyle name="Normal 2 18 2 3 3" xfId="4567"/>
    <cellStyle name="Normal 2 18 2 4" xfId="4568"/>
    <cellStyle name="Normal 2 18 2 4 2" xfId="4569"/>
    <cellStyle name="Normal 2 18 2 4 2 2" xfId="4570"/>
    <cellStyle name="Normal 2 18 2 4 3" xfId="4571"/>
    <cellStyle name="Normal 2 18 2 5" xfId="4572"/>
    <cellStyle name="Normal 2 18 2 5 2" xfId="4573"/>
    <cellStyle name="Normal 2 18 2 6" xfId="4574"/>
    <cellStyle name="Normal 2 18 3" xfId="4575"/>
    <cellStyle name="Normal 2 18 3 2" xfId="4576"/>
    <cellStyle name="Normal 2 18 4" xfId="4577"/>
    <cellStyle name="Normal 2 19" xfId="4578"/>
    <cellStyle name="Normal 2 19 2" xfId="4579"/>
    <cellStyle name="Normal 2 2" xfId="4580"/>
    <cellStyle name="Normal 2 2 10" xfId="4581"/>
    <cellStyle name="Normal 2 2 10 2" xfId="4582"/>
    <cellStyle name="Normal 2 2 10 2 2" xfId="4583"/>
    <cellStyle name="Normal 2 2 10 2 2 2" xfId="4584"/>
    <cellStyle name="Normal 2 2 10 2 2 2 2" xfId="4585"/>
    <cellStyle name="Normal 2 2 10 2 2 3" xfId="4586"/>
    <cellStyle name="Normal 2 2 10 2 3" xfId="4587"/>
    <cellStyle name="Normal 2 2 10 2 3 2" xfId="4588"/>
    <cellStyle name="Normal 2 2 10 2 3 2 2" xfId="4589"/>
    <cellStyle name="Normal 2 2 10 2 3 3" xfId="4590"/>
    <cellStyle name="Normal 2 2 10 2 4" xfId="4591"/>
    <cellStyle name="Normal 2 2 10 2 4 2" xfId="4592"/>
    <cellStyle name="Normal 2 2 10 2 5" xfId="4593"/>
    <cellStyle name="Normal 2 2 10 3" xfId="4594"/>
    <cellStyle name="Normal 2 2 10 3 2" xfId="4595"/>
    <cellStyle name="Normal 2 2 10 3 2 2" xfId="4596"/>
    <cellStyle name="Normal 2 2 10 3 2 2 2" xfId="4597"/>
    <cellStyle name="Normal 2 2 10 3 2 3" xfId="4598"/>
    <cellStyle name="Normal 2 2 10 3 3" xfId="4599"/>
    <cellStyle name="Normal 2 2 10 3 3 2" xfId="4600"/>
    <cellStyle name="Normal 2 2 10 3 4" xfId="4601"/>
    <cellStyle name="Normal 2 2 10 4" xfId="4602"/>
    <cellStyle name="Normal 2 2 10 5" xfId="4603"/>
    <cellStyle name="Normal 2 2 10 5 2" xfId="4604"/>
    <cellStyle name="Normal 2 2 10 6" xfId="4605"/>
    <cellStyle name="Normal 2 2 11" xfId="4606"/>
    <cellStyle name="Normal 2 2 11 2" xfId="4607"/>
    <cellStyle name="Normal 2 2 11 2 2" xfId="4608"/>
    <cellStyle name="Normal 2 2 11 2 2 2" xfId="4609"/>
    <cellStyle name="Normal 2 2 11 2 2 2 2" xfId="4610"/>
    <cellStyle name="Normal 2 2 11 2 2 3" xfId="4611"/>
    <cellStyle name="Normal 2 2 11 2 3" xfId="4612"/>
    <cellStyle name="Normal 2 2 11 2 3 2" xfId="4613"/>
    <cellStyle name="Normal 2 2 11 2 3 2 2" xfId="4614"/>
    <cellStyle name="Normal 2 2 11 2 3 3" xfId="4615"/>
    <cellStyle name="Normal 2 2 11 2 4" xfId="4616"/>
    <cellStyle name="Normal 2 2 11 2 4 2" xfId="4617"/>
    <cellStyle name="Normal 2 2 11 2 5" xfId="4618"/>
    <cellStyle name="Normal 2 2 11 3" xfId="4619"/>
    <cellStyle name="Normal 2 2 11 3 2" xfId="4620"/>
    <cellStyle name="Normal 2 2 11 3 2 2" xfId="4621"/>
    <cellStyle name="Normal 2 2 11 3 2 2 2" xfId="4622"/>
    <cellStyle name="Normal 2 2 11 3 2 3" xfId="4623"/>
    <cellStyle name="Normal 2 2 11 3 3" xfId="4624"/>
    <cellStyle name="Normal 2 2 11 3 3 2" xfId="4625"/>
    <cellStyle name="Normal 2 2 11 3 4" xfId="4626"/>
    <cellStyle name="Normal 2 2 11 4" xfId="4627"/>
    <cellStyle name="Normal 2 2 11 5" xfId="4628"/>
    <cellStyle name="Normal 2 2 11 5 2" xfId="4629"/>
    <cellStyle name="Normal 2 2 11 6" xfId="4630"/>
    <cellStyle name="Normal 2 2 12" xfId="4631"/>
    <cellStyle name="Normal 2 2 12 2" xfId="4632"/>
    <cellStyle name="Normal 2 2 12 2 2" xfId="4633"/>
    <cellStyle name="Normal 2 2 12 2 2 2" xfId="4634"/>
    <cellStyle name="Normal 2 2 12 2 2 2 2" xfId="4635"/>
    <cellStyle name="Normal 2 2 12 2 2 3" xfId="4636"/>
    <cellStyle name="Normal 2 2 12 2 3" xfId="4637"/>
    <cellStyle name="Normal 2 2 12 2 3 2" xfId="4638"/>
    <cellStyle name="Normal 2 2 12 2 3 2 2" xfId="4639"/>
    <cellStyle name="Normal 2 2 12 2 3 3" xfId="4640"/>
    <cellStyle name="Normal 2 2 12 2 4" xfId="4641"/>
    <cellStyle name="Normal 2 2 12 2 4 2" xfId="4642"/>
    <cellStyle name="Normal 2 2 12 2 5" xfId="4643"/>
    <cellStyle name="Normal 2 2 12 3" xfId="4644"/>
    <cellStyle name="Normal 2 2 12 3 2" xfId="4645"/>
    <cellStyle name="Normal 2 2 12 3 2 2" xfId="4646"/>
    <cellStyle name="Normal 2 2 12 3 2 2 2" xfId="4647"/>
    <cellStyle name="Normal 2 2 12 3 2 3" xfId="4648"/>
    <cellStyle name="Normal 2 2 12 3 3" xfId="4649"/>
    <cellStyle name="Normal 2 2 12 3 3 2" xfId="4650"/>
    <cellStyle name="Normal 2 2 12 3 4" xfId="4651"/>
    <cellStyle name="Normal 2 2 12 4" xfId="4652"/>
    <cellStyle name="Normal 2 2 12 5" xfId="4653"/>
    <cellStyle name="Normal 2 2 12 5 2" xfId="4654"/>
    <cellStyle name="Normal 2 2 12 6" xfId="4655"/>
    <cellStyle name="Normal 2 2 13" xfId="4656"/>
    <cellStyle name="Normal 2 2 13 2" xfId="4657"/>
    <cellStyle name="Normal 2 2 13 2 2" xfId="4658"/>
    <cellStyle name="Normal 2 2 13 2 2 2" xfId="4659"/>
    <cellStyle name="Normal 2 2 13 2 2 2 2" xfId="4660"/>
    <cellStyle name="Normal 2 2 13 2 2 3" xfId="4661"/>
    <cellStyle name="Normal 2 2 13 2 3" xfId="4662"/>
    <cellStyle name="Normal 2 2 13 2 3 2" xfId="4663"/>
    <cellStyle name="Normal 2 2 13 2 3 2 2" xfId="4664"/>
    <cellStyle name="Normal 2 2 13 2 3 3" xfId="4665"/>
    <cellStyle name="Normal 2 2 13 2 4" xfId="4666"/>
    <cellStyle name="Normal 2 2 13 2 4 2" xfId="4667"/>
    <cellStyle name="Normal 2 2 13 2 5" xfId="4668"/>
    <cellStyle name="Normal 2 2 13 3" xfId="4669"/>
    <cellStyle name="Normal 2 2 13 3 2" xfId="4670"/>
    <cellStyle name="Normal 2 2 13 3 2 2" xfId="4671"/>
    <cellStyle name="Normal 2 2 13 3 2 2 2" xfId="4672"/>
    <cellStyle name="Normal 2 2 13 3 2 3" xfId="4673"/>
    <cellStyle name="Normal 2 2 13 3 3" xfId="4674"/>
    <cellStyle name="Normal 2 2 13 3 3 2" xfId="4675"/>
    <cellStyle name="Normal 2 2 13 3 4" xfId="4676"/>
    <cellStyle name="Normal 2 2 13 4" xfId="4677"/>
    <cellStyle name="Normal 2 2 13 5" xfId="4678"/>
    <cellStyle name="Normal 2 2 13 5 2" xfId="4679"/>
    <cellStyle name="Normal 2 2 13 6" xfId="4680"/>
    <cellStyle name="Normal 2 2 14" xfId="4681"/>
    <cellStyle name="Normal 2 2 14 2" xfId="4682"/>
    <cellStyle name="Normal 2 2 14 3" xfId="4683"/>
    <cellStyle name="Normal 2 2 14 3 2" xfId="4684"/>
    <cellStyle name="Normal 2 2 14 3 2 2" xfId="4685"/>
    <cellStyle name="Normal 2 2 14 3 3" xfId="4686"/>
    <cellStyle name="Normal 2 2 15" xfId="4687"/>
    <cellStyle name="Normal 2 2 15 2" xfId="4688"/>
    <cellStyle name="Normal 2 2 15 2 2" xfId="4689"/>
    <cellStyle name="Normal 2 2 15 2 2 2" xfId="4690"/>
    <cellStyle name="Normal 2 2 15 2 2 2 2" xfId="4691"/>
    <cellStyle name="Normal 2 2 15 2 2 3" xfId="4692"/>
    <cellStyle name="Normal 2 2 15 2 3" xfId="4693"/>
    <cellStyle name="Normal 2 2 15 2 3 2" xfId="4694"/>
    <cellStyle name="Normal 2 2 15 2 3 2 2" xfId="4695"/>
    <cellStyle name="Normal 2 2 15 2 3 3" xfId="4696"/>
    <cellStyle name="Normal 2 2 15 2 4" xfId="4697"/>
    <cellStyle name="Normal 2 2 15 2 4 2" xfId="4698"/>
    <cellStyle name="Normal 2 2 15 2 5" xfId="4699"/>
    <cellStyle name="Normal 2 2 15 3" xfId="4700"/>
    <cellStyle name="Normal 2 2 15 3 2" xfId="4701"/>
    <cellStyle name="Normal 2 2 15 3 2 2" xfId="4702"/>
    <cellStyle name="Normal 2 2 15 3 3" xfId="4703"/>
    <cellStyle name="Normal 2 2 15 4" xfId="4704"/>
    <cellStyle name="Normal 2 2 15 4 2" xfId="4705"/>
    <cellStyle name="Normal 2 2 15 4 2 2" xfId="4706"/>
    <cellStyle name="Normal 2 2 15 4 3" xfId="4707"/>
    <cellStyle name="Normal 2 2 15 5" xfId="4708"/>
    <cellStyle name="Normal 2 2 15 5 2" xfId="4709"/>
    <cellStyle name="Normal 2 2 15 6" xfId="4710"/>
    <cellStyle name="Normal 2 2 16" xfId="4711"/>
    <cellStyle name="Normal 2 2 2" xfId="4712"/>
    <cellStyle name="Normal 2 2 2 2" xfId="4713"/>
    <cellStyle name="Normal 2 2 2 2 2" xfId="4714"/>
    <cellStyle name="Normal 2 2 2 3" xfId="4715"/>
    <cellStyle name="Normal 2 2 2 3 2" xfId="4716"/>
    <cellStyle name="Normal 2 2 2 4" xfId="4717"/>
    <cellStyle name="Normal 2 2 2 5" xfId="4718"/>
    <cellStyle name="Normal 2 2 2 5 2" xfId="4719"/>
    <cellStyle name="Normal 2 2 2 5 2 2" xfId="4720"/>
    <cellStyle name="Normal 2 2 2 5 2 2 2" xfId="4721"/>
    <cellStyle name="Normal 2 2 2 5 2 2 2 2" xfId="4722"/>
    <cellStyle name="Normal 2 2 2 5 2 2 3" xfId="4723"/>
    <cellStyle name="Normal 2 2 2 5 2 3" xfId="4724"/>
    <cellStyle name="Normal 2 2 2 5 2 3 2" xfId="4725"/>
    <cellStyle name="Normal 2 2 2 5 2 3 2 2" xfId="4726"/>
    <cellStyle name="Normal 2 2 2 5 2 3 3" xfId="4727"/>
    <cellStyle name="Normal 2 2 2 5 2 4" xfId="4728"/>
    <cellStyle name="Normal 2 2 2 5 2 4 2" xfId="4729"/>
    <cellStyle name="Normal 2 2 2 5 2 5" xfId="4730"/>
    <cellStyle name="Normal 2 2 2 5 3" xfId="4731"/>
    <cellStyle name="Normal 2 2 2 5 3 2" xfId="4732"/>
    <cellStyle name="Normal 2 2 2 5 3 2 2" xfId="4733"/>
    <cellStyle name="Normal 2 2 2 5 3 3" xfId="4734"/>
    <cellStyle name="Normal 2 2 2 5 4" xfId="4735"/>
    <cellStyle name="Normal 2 2 2 5 4 2" xfId="4736"/>
    <cellStyle name="Normal 2 2 2 5 4 2 2" xfId="4737"/>
    <cellStyle name="Normal 2 2 2 5 4 3" xfId="4738"/>
    <cellStyle name="Normal 2 2 2 5 5" xfId="4739"/>
    <cellStyle name="Normal 2 2 2 5 5 2" xfId="4740"/>
    <cellStyle name="Normal 2 2 2 5 6" xfId="4741"/>
    <cellStyle name="Normal 2 2 2 6" xfId="4742"/>
    <cellStyle name="Normal 2 2 2 6 2" xfId="4743"/>
    <cellStyle name="Normal 2 2 2 6 2 2" xfId="4744"/>
    <cellStyle name="Normal 2 2 2 6 2 2 2" xfId="4745"/>
    <cellStyle name="Normal 2 2 2 6 2 2 2 2" xfId="4746"/>
    <cellStyle name="Normal 2 2 2 6 2 2 3" xfId="4747"/>
    <cellStyle name="Normal 2 2 2 6 2 3" xfId="4748"/>
    <cellStyle name="Normal 2 2 2 6 2 3 2" xfId="4749"/>
    <cellStyle name="Normal 2 2 2 6 2 3 2 2" xfId="4750"/>
    <cellStyle name="Normal 2 2 2 6 2 3 3" xfId="4751"/>
    <cellStyle name="Normal 2 2 2 6 2 4" xfId="4752"/>
    <cellStyle name="Normal 2 2 2 6 2 4 2" xfId="4753"/>
    <cellStyle name="Normal 2 2 2 6 2 5" xfId="4754"/>
    <cellStyle name="Normal 2 2 2 6 3" xfId="4755"/>
    <cellStyle name="Normal 2 2 2 6 3 2" xfId="4756"/>
    <cellStyle name="Normal 2 2 2 6 3 2 2" xfId="4757"/>
    <cellStyle name="Normal 2 2 2 6 3 3" xfId="4758"/>
    <cellStyle name="Normal 2 2 2 6 4" xfId="4759"/>
    <cellStyle name="Normal 2 2 2 6 4 2" xfId="4760"/>
    <cellStyle name="Normal 2 2 2 6 4 2 2" xfId="4761"/>
    <cellStyle name="Normal 2 2 2 6 4 3" xfId="4762"/>
    <cellStyle name="Normal 2 2 2 6 5" xfId="4763"/>
    <cellStyle name="Normal 2 2 2 6 5 2" xfId="4764"/>
    <cellStyle name="Normal 2 2 2 6 6" xfId="4765"/>
    <cellStyle name="Normal 2 2 2 7" xfId="4766"/>
    <cellStyle name="Normal 2 2 2 8" xfId="4767"/>
    <cellStyle name="Normal 2 2 3" xfId="4768"/>
    <cellStyle name="Normal 2 2 3 2" xfId="4769"/>
    <cellStyle name="Normal 2 2 3 2 2" xfId="4770"/>
    <cellStyle name="Normal 2 2 3 2 2 2" xfId="4771"/>
    <cellStyle name="Normal 2 2 3 2 2 2 2" xfId="4772"/>
    <cellStyle name="Normal 2 2 3 2 2 2 2 2" xfId="4773"/>
    <cellStyle name="Normal 2 2 3 2 2 2 3" xfId="4774"/>
    <cellStyle name="Normal 2 2 3 2 2 3" xfId="4775"/>
    <cellStyle name="Normal 2 2 3 2 2 3 2" xfId="4776"/>
    <cellStyle name="Normal 2 2 3 2 2 3 2 2" xfId="4777"/>
    <cellStyle name="Normal 2 2 3 2 2 3 3" xfId="4778"/>
    <cellStyle name="Normal 2 2 3 2 2 4" xfId="4779"/>
    <cellStyle name="Normal 2 2 3 2 2 4 2" xfId="4780"/>
    <cellStyle name="Normal 2 2 3 2 2 5" xfId="4781"/>
    <cellStyle name="Normal 2 2 3 2 3" xfId="4782"/>
    <cellStyle name="Normal 2 2 3 2 3 2" xfId="4783"/>
    <cellStyle name="Normal 2 2 3 2 3 2 2" xfId="4784"/>
    <cellStyle name="Normal 2 2 3 2 3 3" xfId="4785"/>
    <cellStyle name="Normal 2 2 3 2 4" xfId="4786"/>
    <cellStyle name="Normal 2 2 3 2 4 2" xfId="4787"/>
    <cellStyle name="Normal 2 2 3 2 4 2 2" xfId="4788"/>
    <cellStyle name="Normal 2 2 3 2 4 3" xfId="4789"/>
    <cellStyle name="Normal 2 2 3 2 5" xfId="4790"/>
    <cellStyle name="Normal 2 2 3 2 5 2" xfId="4791"/>
    <cellStyle name="Normal 2 2 3 2 6" xfId="4792"/>
    <cellStyle name="Normal 2 2 3 3" xfId="4793"/>
    <cellStyle name="Normal 2 2 3 4" xfId="4794"/>
    <cellStyle name="Normal 2 2 4" xfId="4795"/>
    <cellStyle name="Normal 2 2 4 2" xfId="4796"/>
    <cellStyle name="Normal 2 2 4 2 2" xfId="4797"/>
    <cellStyle name="Normal 2 2 4 3" xfId="4798"/>
    <cellStyle name="Normal 2 2 4 3 2" xfId="4799"/>
    <cellStyle name="Normal 2 2 4 3 2 2" xfId="4800"/>
    <cellStyle name="Normal 2 2 4 3 2 2 2" xfId="4801"/>
    <cellStyle name="Normal 2 2 4 3 2 2 2 2" xfId="4802"/>
    <cellStyle name="Normal 2 2 4 3 2 2 3" xfId="4803"/>
    <cellStyle name="Normal 2 2 4 3 2 3" xfId="4804"/>
    <cellStyle name="Normal 2 2 4 3 2 3 2" xfId="4805"/>
    <cellStyle name="Normal 2 2 4 3 2 3 2 2" xfId="4806"/>
    <cellStyle name="Normal 2 2 4 3 2 3 3" xfId="4807"/>
    <cellStyle name="Normal 2 2 4 3 2 4" xfId="4808"/>
    <cellStyle name="Normal 2 2 4 3 2 4 2" xfId="4809"/>
    <cellStyle name="Normal 2 2 4 3 2 5" xfId="4810"/>
    <cellStyle name="Normal 2 2 4 3 3" xfId="4811"/>
    <cellStyle name="Normal 2 2 4 3 3 2" xfId="4812"/>
    <cellStyle name="Normal 2 2 4 3 3 2 2" xfId="4813"/>
    <cellStyle name="Normal 2 2 4 3 3 3" xfId="4814"/>
    <cellStyle name="Normal 2 2 4 3 4" xfId="4815"/>
    <cellStyle name="Normal 2 2 4 3 4 2" xfId="4816"/>
    <cellStyle name="Normal 2 2 4 3 4 2 2" xfId="4817"/>
    <cellStyle name="Normal 2 2 4 3 4 3" xfId="4818"/>
    <cellStyle name="Normal 2 2 4 3 5" xfId="4819"/>
    <cellStyle name="Normal 2 2 4 3 5 2" xfId="4820"/>
    <cellStyle name="Normal 2 2 4 3 6" xfId="4821"/>
    <cellStyle name="Normal 2 2 4 4" xfId="4822"/>
    <cellStyle name="Normal 2 2 4 5" xfId="4823"/>
    <cellStyle name="Normal 2 2 4 6" xfId="4824"/>
    <cellStyle name="Normal 2 2 5" xfId="4825"/>
    <cellStyle name="Normal 2 2 5 2" xfId="4826"/>
    <cellStyle name="Normal 2 2 5 2 2" xfId="4827"/>
    <cellStyle name="Normal 2 2 5 2 2 2" xfId="4828"/>
    <cellStyle name="Normal 2 2 5 2 2 2 2" xfId="4829"/>
    <cellStyle name="Normal 2 2 5 2 2 2 2 2" xfId="4830"/>
    <cellStyle name="Normal 2 2 5 2 2 2 3" xfId="4831"/>
    <cellStyle name="Normal 2 2 5 2 2 3" xfId="4832"/>
    <cellStyle name="Normal 2 2 5 2 2 3 2" xfId="4833"/>
    <cellStyle name="Normal 2 2 5 2 2 3 2 2" xfId="4834"/>
    <cellStyle name="Normal 2 2 5 2 2 3 3" xfId="4835"/>
    <cellStyle name="Normal 2 2 5 2 2 4" xfId="4836"/>
    <cellStyle name="Normal 2 2 5 2 2 4 2" xfId="4837"/>
    <cellStyle name="Normal 2 2 5 2 2 5" xfId="4838"/>
    <cellStyle name="Normal 2 2 5 2 3" xfId="4839"/>
    <cellStyle name="Normal 2 2 5 2 3 2" xfId="4840"/>
    <cellStyle name="Normal 2 2 5 2 3 2 2" xfId="4841"/>
    <cellStyle name="Normal 2 2 5 2 3 3" xfId="4842"/>
    <cellStyle name="Normal 2 2 5 2 4" xfId="4843"/>
    <cellStyle name="Normal 2 2 5 2 4 2" xfId="4844"/>
    <cellStyle name="Normal 2 2 5 2 4 2 2" xfId="4845"/>
    <cellStyle name="Normal 2 2 5 2 4 3" xfId="4846"/>
    <cellStyle name="Normal 2 2 5 2 5" xfId="4847"/>
    <cellStyle name="Normal 2 2 5 2 5 2" xfId="4848"/>
    <cellStyle name="Normal 2 2 5 2 6" xfId="4849"/>
    <cellStyle name="Normal 2 2 5 3" xfId="4850"/>
    <cellStyle name="Normal 2 2 5 3 2" xfId="4851"/>
    <cellStyle name="Normal 2 2 5 3 2 2" xfId="4852"/>
    <cellStyle name="Normal 2 2 5 3 2 2 2" xfId="4853"/>
    <cellStyle name="Normal 2 2 5 3 2 2 2 2" xfId="4854"/>
    <cellStyle name="Normal 2 2 5 3 2 2 3" xfId="4855"/>
    <cellStyle name="Normal 2 2 5 3 2 3" xfId="4856"/>
    <cellStyle name="Normal 2 2 5 3 2 3 2" xfId="4857"/>
    <cellStyle name="Normal 2 2 5 3 2 3 2 2" xfId="4858"/>
    <cellStyle name="Normal 2 2 5 3 2 3 3" xfId="4859"/>
    <cellStyle name="Normal 2 2 5 3 2 4" xfId="4860"/>
    <cellStyle name="Normal 2 2 5 3 2 4 2" xfId="4861"/>
    <cellStyle name="Normal 2 2 5 3 2 5" xfId="4862"/>
    <cellStyle name="Normal 2 2 5 3 3" xfId="4863"/>
    <cellStyle name="Normal 2 2 5 3 3 2" xfId="4864"/>
    <cellStyle name="Normal 2 2 5 3 3 2 2" xfId="4865"/>
    <cellStyle name="Normal 2 2 5 3 3 3" xfId="4866"/>
    <cellStyle name="Normal 2 2 5 3 4" xfId="4867"/>
    <cellStyle name="Normal 2 2 5 3 4 2" xfId="4868"/>
    <cellStyle name="Normal 2 2 5 3 4 2 2" xfId="4869"/>
    <cellStyle name="Normal 2 2 5 3 4 3" xfId="4870"/>
    <cellStyle name="Normal 2 2 5 3 5" xfId="4871"/>
    <cellStyle name="Normal 2 2 5 3 5 2" xfId="4872"/>
    <cellStyle name="Normal 2 2 5 3 6" xfId="4873"/>
    <cellStyle name="Normal 2 2 5 4" xfId="4874"/>
    <cellStyle name="Normal 2 2 5 5" xfId="4875"/>
    <cellStyle name="Normal 2 2 5 6" xfId="4876"/>
    <cellStyle name="Normal 2 2 6" xfId="4877"/>
    <cellStyle name="Normal 2 2 6 2" xfId="4878"/>
    <cellStyle name="Normal 2 2 6 2 2" xfId="4879"/>
    <cellStyle name="Normal 2 2 6 2 2 2" xfId="4880"/>
    <cellStyle name="Normal 2 2 6 2 2 2 2" xfId="4881"/>
    <cellStyle name="Normal 2 2 6 2 2 2 2 2" xfId="4882"/>
    <cellStyle name="Normal 2 2 6 2 2 2 3" xfId="4883"/>
    <cellStyle name="Normal 2 2 6 2 2 3" xfId="4884"/>
    <cellStyle name="Normal 2 2 6 2 2 3 2" xfId="4885"/>
    <cellStyle name="Normal 2 2 6 2 2 3 2 2" xfId="4886"/>
    <cellStyle name="Normal 2 2 6 2 2 3 3" xfId="4887"/>
    <cellStyle name="Normal 2 2 6 2 2 4" xfId="4888"/>
    <cellStyle name="Normal 2 2 6 2 2 4 2" xfId="4889"/>
    <cellStyle name="Normal 2 2 6 2 2 5" xfId="4890"/>
    <cellStyle name="Normal 2 2 6 2 3" xfId="4891"/>
    <cellStyle name="Normal 2 2 6 2 3 2" xfId="4892"/>
    <cellStyle name="Normal 2 2 6 2 3 2 2" xfId="4893"/>
    <cellStyle name="Normal 2 2 6 2 3 3" xfId="4894"/>
    <cellStyle name="Normal 2 2 6 2 4" xfId="4895"/>
    <cellStyle name="Normal 2 2 6 2 4 2" xfId="4896"/>
    <cellStyle name="Normal 2 2 6 2 4 2 2" xfId="4897"/>
    <cellStyle name="Normal 2 2 6 2 4 3" xfId="4898"/>
    <cellStyle name="Normal 2 2 6 2 5" xfId="4899"/>
    <cellStyle name="Normal 2 2 6 2 5 2" xfId="4900"/>
    <cellStyle name="Normal 2 2 6 2 6" xfId="4901"/>
    <cellStyle name="Normal 2 2 6 3" xfId="4902"/>
    <cellStyle name="Normal 2 2 6 4" xfId="4903"/>
    <cellStyle name="Normal 2 2 6 5" xfId="4904"/>
    <cellStyle name="Normal 2 2 7" xfId="4905"/>
    <cellStyle name="Normal 2 2 7 2" xfId="4906"/>
    <cellStyle name="Normal 2 2 7 2 2" xfId="4907"/>
    <cellStyle name="Normal 2 2 7 2 2 2" xfId="4908"/>
    <cellStyle name="Normal 2 2 7 2 2 2 2" xfId="4909"/>
    <cellStyle name="Normal 2 2 7 2 2 2 2 2" xfId="4910"/>
    <cellStyle name="Normal 2 2 7 2 2 2 3" xfId="4911"/>
    <cellStyle name="Normal 2 2 7 2 2 3" xfId="4912"/>
    <cellStyle name="Normal 2 2 7 2 2 3 2" xfId="4913"/>
    <cellStyle name="Normal 2 2 7 2 2 3 2 2" xfId="4914"/>
    <cellStyle name="Normal 2 2 7 2 2 3 3" xfId="4915"/>
    <cellStyle name="Normal 2 2 7 2 2 4" xfId="4916"/>
    <cellStyle name="Normal 2 2 7 2 2 4 2" xfId="4917"/>
    <cellStyle name="Normal 2 2 7 2 2 5" xfId="4918"/>
    <cellStyle name="Normal 2 2 7 2 3" xfId="4919"/>
    <cellStyle name="Normal 2 2 7 2 3 2" xfId="4920"/>
    <cellStyle name="Normal 2 2 7 2 3 2 2" xfId="4921"/>
    <cellStyle name="Normal 2 2 7 2 3 3" xfId="4922"/>
    <cellStyle name="Normal 2 2 7 2 4" xfId="4923"/>
    <cellStyle name="Normal 2 2 7 2 4 2" xfId="4924"/>
    <cellStyle name="Normal 2 2 7 2 4 2 2" xfId="4925"/>
    <cellStyle name="Normal 2 2 7 2 4 3" xfId="4926"/>
    <cellStyle name="Normal 2 2 7 2 5" xfId="4927"/>
    <cellStyle name="Normal 2 2 7 2 5 2" xfId="4928"/>
    <cellStyle name="Normal 2 2 7 2 6" xfId="4929"/>
    <cellStyle name="Normal 2 2 7 3" xfId="4930"/>
    <cellStyle name="Normal 2 2 7 3 2" xfId="4931"/>
    <cellStyle name="Normal 2 2 7 3 2 2" xfId="4932"/>
    <cellStyle name="Normal 2 2 7 3 2 2 2" xfId="4933"/>
    <cellStyle name="Normal 2 2 7 3 2 3" xfId="4934"/>
    <cellStyle name="Normal 2 2 7 3 3" xfId="4935"/>
    <cellStyle name="Normal 2 2 7 3 3 2" xfId="4936"/>
    <cellStyle name="Normal 2 2 7 3 3 2 2" xfId="4937"/>
    <cellStyle name="Normal 2 2 7 3 3 3" xfId="4938"/>
    <cellStyle name="Normal 2 2 7 3 4" xfId="4939"/>
    <cellStyle name="Normal 2 2 7 3 4 2" xfId="4940"/>
    <cellStyle name="Normal 2 2 7 3 5" xfId="4941"/>
    <cellStyle name="Normal 2 2 7 4" xfId="4942"/>
    <cellStyle name="Normal 2 2 7 4 2" xfId="4943"/>
    <cellStyle name="Normal 2 2 7 4 2 2" xfId="4944"/>
    <cellStyle name="Normal 2 2 7 4 2 2 2" xfId="4945"/>
    <cellStyle name="Normal 2 2 7 4 2 3" xfId="4946"/>
    <cellStyle name="Normal 2 2 7 4 3" xfId="4947"/>
    <cellStyle name="Normal 2 2 7 4 3 2" xfId="4948"/>
    <cellStyle name="Normal 2 2 7 4 4" xfId="4949"/>
    <cellStyle name="Normal 2 2 7 5" xfId="4950"/>
    <cellStyle name="Normal 2 2 7 6" xfId="4951"/>
    <cellStyle name="Normal 2 2 7 6 2" xfId="4952"/>
    <cellStyle name="Normal 2 2 7 7" xfId="4953"/>
    <cellStyle name="Normal 2 2 8" xfId="4954"/>
    <cellStyle name="Normal 2 2 8 2" xfId="4955"/>
    <cellStyle name="Normal 2 2 8 2 2" xfId="4956"/>
    <cellStyle name="Normal 2 2 8 2 2 2" xfId="4957"/>
    <cellStyle name="Normal 2 2 8 2 2 2 2" xfId="4958"/>
    <cellStyle name="Normal 2 2 8 2 2 2 2 2" xfId="4959"/>
    <cellStyle name="Normal 2 2 8 2 2 2 3" xfId="4960"/>
    <cellStyle name="Normal 2 2 8 2 2 3" xfId="4961"/>
    <cellStyle name="Normal 2 2 8 2 2 3 2" xfId="4962"/>
    <cellStyle name="Normal 2 2 8 2 2 3 2 2" xfId="4963"/>
    <cellStyle name="Normal 2 2 8 2 2 3 3" xfId="4964"/>
    <cellStyle name="Normal 2 2 8 2 2 4" xfId="4965"/>
    <cellStyle name="Normal 2 2 8 2 2 4 2" xfId="4966"/>
    <cellStyle name="Normal 2 2 8 2 2 5" xfId="4967"/>
    <cellStyle name="Normal 2 2 8 2 3" xfId="4968"/>
    <cellStyle name="Normal 2 2 8 2 3 2" xfId="4969"/>
    <cellStyle name="Normal 2 2 8 2 3 2 2" xfId="4970"/>
    <cellStyle name="Normal 2 2 8 2 3 3" xfId="4971"/>
    <cellStyle name="Normal 2 2 8 2 4" xfId="4972"/>
    <cellStyle name="Normal 2 2 8 2 4 2" xfId="4973"/>
    <cellStyle name="Normal 2 2 8 2 4 2 2" xfId="4974"/>
    <cellStyle name="Normal 2 2 8 2 4 3" xfId="4975"/>
    <cellStyle name="Normal 2 2 8 2 5" xfId="4976"/>
    <cellStyle name="Normal 2 2 8 2 5 2" xfId="4977"/>
    <cellStyle name="Normal 2 2 8 2 6" xfId="4978"/>
    <cellStyle name="Normal 2 2 8 3" xfId="4979"/>
    <cellStyle name="Normal 2 2 8 4" xfId="4980"/>
    <cellStyle name="Normal 2 2 9" xfId="4981"/>
    <cellStyle name="Normal 2 2 9 2" xfId="4982"/>
    <cellStyle name="Normal 2 2 9 2 2" xfId="4983"/>
    <cellStyle name="Normal 2 2 9 2 2 2" xfId="4984"/>
    <cellStyle name="Normal 2 2 9 2 2 2 2" xfId="4985"/>
    <cellStyle name="Normal 2 2 9 2 2 3" xfId="4986"/>
    <cellStyle name="Normal 2 2 9 2 3" xfId="4987"/>
    <cellStyle name="Normal 2 2 9 2 3 2" xfId="4988"/>
    <cellStyle name="Normal 2 2 9 2 3 2 2" xfId="4989"/>
    <cellStyle name="Normal 2 2 9 2 3 3" xfId="4990"/>
    <cellStyle name="Normal 2 2 9 2 4" xfId="4991"/>
    <cellStyle name="Normal 2 2 9 2 4 2" xfId="4992"/>
    <cellStyle name="Normal 2 2 9 2 5" xfId="4993"/>
    <cellStyle name="Normal 2 2 9 3" xfId="4994"/>
    <cellStyle name="Normal 2 2 9 3 2" xfId="4995"/>
    <cellStyle name="Normal 2 2 9 3 2 2" xfId="4996"/>
    <cellStyle name="Normal 2 2 9 3 2 2 2" xfId="4997"/>
    <cellStyle name="Normal 2 2 9 3 2 3" xfId="4998"/>
    <cellStyle name="Normal 2 2 9 3 3" xfId="4999"/>
    <cellStyle name="Normal 2 2 9 3 3 2" xfId="5000"/>
    <cellStyle name="Normal 2 2 9 3 4" xfId="5001"/>
    <cellStyle name="Normal 2 2 9 4" xfId="5002"/>
    <cellStyle name="Normal 2 2 9 5" xfId="5003"/>
    <cellStyle name="Normal 2 2 9 5 2" xfId="5004"/>
    <cellStyle name="Normal 2 2 9 6" xfId="5005"/>
    <cellStyle name="Normal 2 2_ELC" xfId="5006"/>
    <cellStyle name="Normal 2 20" xfId="5007"/>
    <cellStyle name="Normal 2 21" xfId="5008"/>
    <cellStyle name="Normal 2 22" xfId="5009"/>
    <cellStyle name="Normal 2 23" xfId="5010"/>
    <cellStyle name="Normal 2 24" xfId="5011"/>
    <cellStyle name="Normal 2 25" xfId="5012"/>
    <cellStyle name="Normal 2 26" xfId="5013"/>
    <cellStyle name="Normal 2 27" xfId="5014"/>
    <cellStyle name="Normal 2 28" xfId="5015"/>
    <cellStyle name="Normal 2 29" xfId="5016"/>
    <cellStyle name="Normal 2 3" xfId="5017"/>
    <cellStyle name="Normal 2 3 10" xfId="5018"/>
    <cellStyle name="Normal 2 3 10 2" xfId="5019"/>
    <cellStyle name="Normal 2 3 10 2 2" xfId="5020"/>
    <cellStyle name="Normal 2 3 10 2 2 2" xfId="5021"/>
    <cellStyle name="Normal 2 3 10 2 2 2 2" xfId="5022"/>
    <cellStyle name="Normal 2 3 10 2 2 3" xfId="5023"/>
    <cellStyle name="Normal 2 3 10 2 3" xfId="5024"/>
    <cellStyle name="Normal 2 3 10 2 3 2" xfId="5025"/>
    <cellStyle name="Normal 2 3 10 2 3 2 2" xfId="5026"/>
    <cellStyle name="Normal 2 3 10 2 3 3" xfId="5027"/>
    <cellStyle name="Normal 2 3 10 2 4" xfId="5028"/>
    <cellStyle name="Normal 2 3 10 2 4 2" xfId="5029"/>
    <cellStyle name="Normal 2 3 10 2 5" xfId="5030"/>
    <cellStyle name="Normal 2 3 10 3" xfId="5031"/>
    <cellStyle name="Normal 2 3 10 3 2" xfId="5032"/>
    <cellStyle name="Normal 2 3 10 3 2 2" xfId="5033"/>
    <cellStyle name="Normal 2 3 10 3 2 2 2" xfId="5034"/>
    <cellStyle name="Normal 2 3 10 3 2 3" xfId="5035"/>
    <cellStyle name="Normal 2 3 10 3 3" xfId="5036"/>
    <cellStyle name="Normal 2 3 10 3 3 2" xfId="5037"/>
    <cellStyle name="Normal 2 3 10 3 4" xfId="5038"/>
    <cellStyle name="Normal 2 3 10 4" xfId="5039"/>
    <cellStyle name="Normal 2 3 10 5" xfId="5040"/>
    <cellStyle name="Normal 2 3 10 5 2" xfId="5041"/>
    <cellStyle name="Normal 2 3 10 6" xfId="5042"/>
    <cellStyle name="Normal 2 3 11" xfId="5043"/>
    <cellStyle name="Normal 2 3 11 2" xfId="5044"/>
    <cellStyle name="Normal 2 3 11 2 2" xfId="5045"/>
    <cellStyle name="Normal 2 3 11 2 2 2" xfId="5046"/>
    <cellStyle name="Normal 2 3 11 2 2 2 2" xfId="5047"/>
    <cellStyle name="Normal 2 3 11 2 2 3" xfId="5048"/>
    <cellStyle name="Normal 2 3 11 2 3" xfId="5049"/>
    <cellStyle name="Normal 2 3 11 2 3 2" xfId="5050"/>
    <cellStyle name="Normal 2 3 11 2 3 2 2" xfId="5051"/>
    <cellStyle name="Normal 2 3 11 2 3 3" xfId="5052"/>
    <cellStyle name="Normal 2 3 11 2 4" xfId="5053"/>
    <cellStyle name="Normal 2 3 11 2 4 2" xfId="5054"/>
    <cellStyle name="Normal 2 3 11 2 5" xfId="5055"/>
    <cellStyle name="Normal 2 3 11 3" xfId="5056"/>
    <cellStyle name="Normal 2 3 11 3 2" xfId="5057"/>
    <cellStyle name="Normal 2 3 11 3 2 2" xfId="5058"/>
    <cellStyle name="Normal 2 3 11 3 2 2 2" xfId="5059"/>
    <cellStyle name="Normal 2 3 11 3 2 3" xfId="5060"/>
    <cellStyle name="Normal 2 3 11 3 3" xfId="5061"/>
    <cellStyle name="Normal 2 3 11 3 3 2" xfId="5062"/>
    <cellStyle name="Normal 2 3 11 3 4" xfId="5063"/>
    <cellStyle name="Normal 2 3 11 4" xfId="5064"/>
    <cellStyle name="Normal 2 3 11 5" xfId="5065"/>
    <cellStyle name="Normal 2 3 11 5 2" xfId="5066"/>
    <cellStyle name="Normal 2 3 11 6" xfId="5067"/>
    <cellStyle name="Normal 2 3 12" xfId="5068"/>
    <cellStyle name="Normal 2 3 12 2" xfId="5069"/>
    <cellStyle name="Normal 2 3 12 2 2" xfId="5070"/>
    <cellStyle name="Normal 2 3 12 2 2 2" xfId="5071"/>
    <cellStyle name="Normal 2 3 12 2 2 2 2" xfId="5072"/>
    <cellStyle name="Normal 2 3 12 2 2 3" xfId="5073"/>
    <cellStyle name="Normal 2 3 12 2 3" xfId="5074"/>
    <cellStyle name="Normal 2 3 12 2 3 2" xfId="5075"/>
    <cellStyle name="Normal 2 3 12 2 3 2 2" xfId="5076"/>
    <cellStyle name="Normal 2 3 12 2 3 3" xfId="5077"/>
    <cellStyle name="Normal 2 3 12 2 4" xfId="5078"/>
    <cellStyle name="Normal 2 3 12 2 4 2" xfId="5079"/>
    <cellStyle name="Normal 2 3 12 2 5" xfId="5080"/>
    <cellStyle name="Normal 2 3 12 3" xfId="5081"/>
    <cellStyle name="Normal 2 3 12 3 2" xfId="5082"/>
    <cellStyle name="Normal 2 3 12 3 2 2" xfId="5083"/>
    <cellStyle name="Normal 2 3 12 3 2 2 2" xfId="5084"/>
    <cellStyle name="Normal 2 3 12 3 2 3" xfId="5085"/>
    <cellStyle name="Normal 2 3 12 3 3" xfId="5086"/>
    <cellStyle name="Normal 2 3 12 3 3 2" xfId="5087"/>
    <cellStyle name="Normal 2 3 12 3 4" xfId="5088"/>
    <cellStyle name="Normal 2 3 12 4" xfId="5089"/>
    <cellStyle name="Normal 2 3 12 5" xfId="5090"/>
    <cellStyle name="Normal 2 3 12 5 2" xfId="5091"/>
    <cellStyle name="Normal 2 3 12 6" xfId="5092"/>
    <cellStyle name="Normal 2 3 13" xfId="5093"/>
    <cellStyle name="Normal 2 3 13 2" xfId="5094"/>
    <cellStyle name="Normal 2 3 13 2 2" xfId="5095"/>
    <cellStyle name="Normal 2 3 13 2 2 2" xfId="5096"/>
    <cellStyle name="Normal 2 3 13 2 2 2 2" xfId="5097"/>
    <cellStyle name="Normal 2 3 13 2 2 3" xfId="5098"/>
    <cellStyle name="Normal 2 3 13 2 3" xfId="5099"/>
    <cellStyle name="Normal 2 3 13 2 3 2" xfId="5100"/>
    <cellStyle name="Normal 2 3 13 2 3 2 2" xfId="5101"/>
    <cellStyle name="Normal 2 3 13 2 3 3" xfId="5102"/>
    <cellStyle name="Normal 2 3 13 2 4" xfId="5103"/>
    <cellStyle name="Normal 2 3 13 2 4 2" xfId="5104"/>
    <cellStyle name="Normal 2 3 13 2 5" xfId="5105"/>
    <cellStyle name="Normal 2 3 13 3" xfId="5106"/>
    <cellStyle name="Normal 2 3 13 3 2" xfId="5107"/>
    <cellStyle name="Normal 2 3 13 3 2 2" xfId="5108"/>
    <cellStyle name="Normal 2 3 13 3 2 2 2" xfId="5109"/>
    <cellStyle name="Normal 2 3 13 3 2 3" xfId="5110"/>
    <cellStyle name="Normal 2 3 13 3 3" xfId="5111"/>
    <cellStyle name="Normal 2 3 13 3 3 2" xfId="5112"/>
    <cellStyle name="Normal 2 3 13 3 4" xfId="5113"/>
    <cellStyle name="Normal 2 3 13 4" xfId="5114"/>
    <cellStyle name="Normal 2 3 13 5" xfId="5115"/>
    <cellStyle name="Normal 2 3 13 5 2" xfId="5116"/>
    <cellStyle name="Normal 2 3 13 6" xfId="5117"/>
    <cellStyle name="Normal 2 3 14" xfId="5118"/>
    <cellStyle name="Normal 2 3 2" xfId="5119"/>
    <cellStyle name="Normal 2 3 2 10" xfId="5120"/>
    <cellStyle name="Normal 2 3 2 10 2" xfId="5121"/>
    <cellStyle name="Normal 2 3 2 11" xfId="5122"/>
    <cellStyle name="Normal 2 3 2 2" xfId="5123"/>
    <cellStyle name="Normal 2 3 2 2 2" xfId="5124"/>
    <cellStyle name="Normal 2 3 2 2 2 2" xfId="5125"/>
    <cellStyle name="Normal 2 3 2 2 2 2 2" xfId="5126"/>
    <cellStyle name="Normal 2 3 2 2 2 2 2 2" xfId="5127"/>
    <cellStyle name="Normal 2 3 2 2 2 2 2 2 2" xfId="5128"/>
    <cellStyle name="Normal 2 3 2 2 2 2 2 3" xfId="5129"/>
    <cellStyle name="Normal 2 3 2 2 2 2 3" xfId="5130"/>
    <cellStyle name="Normal 2 3 2 2 2 2 3 2" xfId="5131"/>
    <cellStyle name="Normal 2 3 2 2 2 2 3 2 2" xfId="5132"/>
    <cellStyle name="Normal 2 3 2 2 2 2 3 3" xfId="5133"/>
    <cellStyle name="Normal 2 3 2 2 2 2 4" xfId="5134"/>
    <cellStyle name="Normal 2 3 2 2 2 2 4 2" xfId="5135"/>
    <cellStyle name="Normal 2 3 2 2 2 2 5" xfId="5136"/>
    <cellStyle name="Normal 2 3 2 2 2 3" xfId="5137"/>
    <cellStyle name="Normal 2 3 2 2 2 3 2" xfId="5138"/>
    <cellStyle name="Normal 2 3 2 2 2 3 2 2" xfId="5139"/>
    <cellStyle name="Normal 2 3 2 2 2 3 3" xfId="5140"/>
    <cellStyle name="Normal 2 3 2 2 2 4" xfId="5141"/>
    <cellStyle name="Normal 2 3 2 2 2 4 2" xfId="5142"/>
    <cellStyle name="Normal 2 3 2 2 2 4 2 2" xfId="5143"/>
    <cellStyle name="Normal 2 3 2 2 2 4 3" xfId="5144"/>
    <cellStyle name="Normal 2 3 2 2 2 5" xfId="5145"/>
    <cellStyle name="Normal 2 3 2 2 2 5 2" xfId="5146"/>
    <cellStyle name="Normal 2 3 2 2 2 6" xfId="5147"/>
    <cellStyle name="Normal 2 3 2 2 3" xfId="5148"/>
    <cellStyle name="Normal 2 3 2 2 3 2" xfId="5149"/>
    <cellStyle name="Normal 2 3 2 2 3 2 2" xfId="5150"/>
    <cellStyle name="Normal 2 3 2 2 3 2 2 2" xfId="5151"/>
    <cellStyle name="Normal 2 3 2 2 3 2 2 2 2" xfId="5152"/>
    <cellStyle name="Normal 2 3 2 2 3 2 2 3" xfId="5153"/>
    <cellStyle name="Normal 2 3 2 2 3 2 3" xfId="5154"/>
    <cellStyle name="Normal 2 3 2 2 3 2 3 2" xfId="5155"/>
    <cellStyle name="Normal 2 3 2 2 3 2 3 2 2" xfId="5156"/>
    <cellStyle name="Normal 2 3 2 2 3 2 3 3" xfId="5157"/>
    <cellStyle name="Normal 2 3 2 2 3 2 4" xfId="5158"/>
    <cellStyle name="Normal 2 3 2 2 3 2 4 2" xfId="5159"/>
    <cellStyle name="Normal 2 3 2 2 3 2 5" xfId="5160"/>
    <cellStyle name="Normal 2 3 2 2 3 3" xfId="5161"/>
    <cellStyle name="Normal 2 3 2 2 3 3 2" xfId="5162"/>
    <cellStyle name="Normal 2 3 2 2 3 3 2 2" xfId="5163"/>
    <cellStyle name="Normal 2 3 2 2 3 3 3" xfId="5164"/>
    <cellStyle name="Normal 2 3 2 2 3 4" xfId="5165"/>
    <cellStyle name="Normal 2 3 2 2 3 4 2" xfId="5166"/>
    <cellStyle name="Normal 2 3 2 2 3 4 2 2" xfId="5167"/>
    <cellStyle name="Normal 2 3 2 2 3 4 3" xfId="5168"/>
    <cellStyle name="Normal 2 3 2 2 3 5" xfId="5169"/>
    <cellStyle name="Normal 2 3 2 2 3 5 2" xfId="5170"/>
    <cellStyle name="Normal 2 3 2 2 3 6" xfId="5171"/>
    <cellStyle name="Normal 2 3 2 2 4" xfId="5172"/>
    <cellStyle name="Normal 2 3 2 2 4 2" xfId="5173"/>
    <cellStyle name="Normal 2 3 2 2 4 2 2" xfId="5174"/>
    <cellStyle name="Normal 2 3 2 2 4 2 2 2" xfId="5175"/>
    <cellStyle name="Normal 2 3 2 2 4 2 3" xfId="5176"/>
    <cellStyle name="Normal 2 3 2 2 4 3" xfId="5177"/>
    <cellStyle name="Normal 2 3 2 2 4 3 2" xfId="5178"/>
    <cellStyle name="Normal 2 3 2 2 4 3 2 2" xfId="5179"/>
    <cellStyle name="Normal 2 3 2 2 4 3 3" xfId="5180"/>
    <cellStyle name="Normal 2 3 2 2 4 4" xfId="5181"/>
    <cellStyle name="Normal 2 3 2 2 4 4 2" xfId="5182"/>
    <cellStyle name="Normal 2 3 2 2 4 5" xfId="5183"/>
    <cellStyle name="Normal 2 3 2 2 5" xfId="5184"/>
    <cellStyle name="Normal 2 3 2 2 5 2" xfId="5185"/>
    <cellStyle name="Normal 2 3 2 2 5 2 2" xfId="5186"/>
    <cellStyle name="Normal 2 3 2 2 5 3" xfId="5187"/>
    <cellStyle name="Normal 2 3 2 2 6" xfId="5188"/>
    <cellStyle name="Normal 2 3 2 2 6 2" xfId="5189"/>
    <cellStyle name="Normal 2 3 2 2 6 2 2" xfId="5190"/>
    <cellStyle name="Normal 2 3 2 2 6 3" xfId="5191"/>
    <cellStyle name="Normal 2 3 2 2 7" xfId="5192"/>
    <cellStyle name="Normal 2 3 2 2 7 2" xfId="5193"/>
    <cellStyle name="Normal 2 3 2 2 8" xfId="5194"/>
    <cellStyle name="Normal 2 3 2 3" xfId="5195"/>
    <cellStyle name="Normal 2 3 2 3 2" xfId="5196"/>
    <cellStyle name="Normal 2 3 2 3 2 2" xfId="5197"/>
    <cellStyle name="Normal 2 3 2 3 2 2 2" xfId="5198"/>
    <cellStyle name="Normal 2 3 2 3 2 2 2 2" xfId="5199"/>
    <cellStyle name="Normal 2 3 2 3 2 2 3" xfId="5200"/>
    <cellStyle name="Normal 2 3 2 3 2 3" xfId="5201"/>
    <cellStyle name="Normal 2 3 2 3 2 3 2" xfId="5202"/>
    <cellStyle name="Normal 2 3 2 3 2 3 2 2" xfId="5203"/>
    <cellStyle name="Normal 2 3 2 3 2 3 3" xfId="5204"/>
    <cellStyle name="Normal 2 3 2 3 2 4" xfId="5205"/>
    <cellStyle name="Normal 2 3 2 3 2 4 2" xfId="5206"/>
    <cellStyle name="Normal 2 3 2 3 2 5" xfId="5207"/>
    <cellStyle name="Normal 2 3 2 3 3" xfId="5208"/>
    <cellStyle name="Normal 2 3 2 3 3 2" xfId="5209"/>
    <cellStyle name="Normal 2 3 2 3 3 2 2" xfId="5210"/>
    <cellStyle name="Normal 2 3 2 3 3 3" xfId="5211"/>
    <cellStyle name="Normal 2 3 2 3 4" xfId="5212"/>
    <cellStyle name="Normal 2 3 2 3 4 2" xfId="5213"/>
    <cellStyle name="Normal 2 3 2 3 4 2 2" xfId="5214"/>
    <cellStyle name="Normal 2 3 2 3 4 3" xfId="5215"/>
    <cellStyle name="Normal 2 3 2 3 5" xfId="5216"/>
    <cellStyle name="Normal 2 3 2 3 5 2" xfId="5217"/>
    <cellStyle name="Normal 2 3 2 3 6" xfId="5218"/>
    <cellStyle name="Normal 2 3 2 4" xfId="5219"/>
    <cellStyle name="Normal 2 3 2 4 2" xfId="5220"/>
    <cellStyle name="Normal 2 3 2 4 2 2" xfId="5221"/>
    <cellStyle name="Normal 2 3 2 4 2 2 2" xfId="5222"/>
    <cellStyle name="Normal 2 3 2 4 2 2 2 2" xfId="5223"/>
    <cellStyle name="Normal 2 3 2 4 2 2 3" xfId="5224"/>
    <cellStyle name="Normal 2 3 2 4 2 3" xfId="5225"/>
    <cellStyle name="Normal 2 3 2 4 2 3 2" xfId="5226"/>
    <cellStyle name="Normal 2 3 2 4 2 3 2 2" xfId="5227"/>
    <cellStyle name="Normal 2 3 2 4 2 3 3" xfId="5228"/>
    <cellStyle name="Normal 2 3 2 4 2 4" xfId="5229"/>
    <cellStyle name="Normal 2 3 2 4 2 4 2" xfId="5230"/>
    <cellStyle name="Normal 2 3 2 4 2 5" xfId="5231"/>
    <cellStyle name="Normal 2 3 2 4 3" xfId="5232"/>
    <cellStyle name="Normal 2 3 2 4 3 2" xfId="5233"/>
    <cellStyle name="Normal 2 3 2 4 3 2 2" xfId="5234"/>
    <cellStyle name="Normal 2 3 2 4 3 3" xfId="5235"/>
    <cellStyle name="Normal 2 3 2 4 4" xfId="5236"/>
    <cellStyle name="Normal 2 3 2 4 4 2" xfId="5237"/>
    <cellStyle name="Normal 2 3 2 4 4 2 2" xfId="5238"/>
    <cellStyle name="Normal 2 3 2 4 4 3" xfId="5239"/>
    <cellStyle name="Normal 2 3 2 4 5" xfId="5240"/>
    <cellStyle name="Normal 2 3 2 4 5 2" xfId="5241"/>
    <cellStyle name="Normal 2 3 2 4 6" xfId="5242"/>
    <cellStyle name="Normal 2 3 2 5" xfId="5243"/>
    <cellStyle name="Normal 2 3 2 5 2" xfId="5244"/>
    <cellStyle name="Normal 2 3 2 5 2 2" xfId="5245"/>
    <cellStyle name="Normal 2 3 2 5 2 2 2" xfId="5246"/>
    <cellStyle name="Normal 2 3 2 5 2 2 2 2" xfId="5247"/>
    <cellStyle name="Normal 2 3 2 5 2 2 3" xfId="5248"/>
    <cellStyle name="Normal 2 3 2 5 2 3" xfId="5249"/>
    <cellStyle name="Normal 2 3 2 5 2 3 2" xfId="5250"/>
    <cellStyle name="Normal 2 3 2 5 2 3 2 2" xfId="5251"/>
    <cellStyle name="Normal 2 3 2 5 2 3 3" xfId="5252"/>
    <cellStyle name="Normal 2 3 2 5 2 4" xfId="5253"/>
    <cellStyle name="Normal 2 3 2 5 2 4 2" xfId="5254"/>
    <cellStyle name="Normal 2 3 2 5 2 5" xfId="5255"/>
    <cellStyle name="Normal 2 3 2 5 3" xfId="5256"/>
    <cellStyle name="Normal 2 3 2 5 3 2" xfId="5257"/>
    <cellStyle name="Normal 2 3 2 5 3 2 2" xfId="5258"/>
    <cellStyle name="Normal 2 3 2 5 3 3" xfId="5259"/>
    <cellStyle name="Normal 2 3 2 5 4" xfId="5260"/>
    <cellStyle name="Normal 2 3 2 5 4 2" xfId="5261"/>
    <cellStyle name="Normal 2 3 2 5 4 2 2" xfId="5262"/>
    <cellStyle name="Normal 2 3 2 5 4 3" xfId="5263"/>
    <cellStyle name="Normal 2 3 2 5 5" xfId="5264"/>
    <cellStyle name="Normal 2 3 2 5 5 2" xfId="5265"/>
    <cellStyle name="Normal 2 3 2 5 6" xfId="5266"/>
    <cellStyle name="Normal 2 3 2 6" xfId="5267"/>
    <cellStyle name="Normal 2 3 2 6 2" xfId="5268"/>
    <cellStyle name="Normal 2 3 2 6 2 2" xfId="5269"/>
    <cellStyle name="Normal 2 3 2 6 2 2 2" xfId="5270"/>
    <cellStyle name="Normal 2 3 2 6 2 2 2 2" xfId="5271"/>
    <cellStyle name="Normal 2 3 2 6 2 2 3" xfId="5272"/>
    <cellStyle name="Normal 2 3 2 6 2 3" xfId="5273"/>
    <cellStyle name="Normal 2 3 2 6 2 3 2" xfId="5274"/>
    <cellStyle name="Normal 2 3 2 6 2 3 2 2" xfId="5275"/>
    <cellStyle name="Normal 2 3 2 6 2 3 3" xfId="5276"/>
    <cellStyle name="Normal 2 3 2 6 2 4" xfId="5277"/>
    <cellStyle name="Normal 2 3 2 6 2 4 2" xfId="5278"/>
    <cellStyle name="Normal 2 3 2 6 2 5" xfId="5279"/>
    <cellStyle name="Normal 2 3 2 6 3" xfId="5280"/>
    <cellStyle name="Normal 2 3 2 6 3 2" xfId="5281"/>
    <cellStyle name="Normal 2 3 2 6 3 2 2" xfId="5282"/>
    <cellStyle name="Normal 2 3 2 6 3 3" xfId="5283"/>
    <cellStyle name="Normal 2 3 2 6 4" xfId="5284"/>
    <cellStyle name="Normal 2 3 2 6 4 2" xfId="5285"/>
    <cellStyle name="Normal 2 3 2 6 4 2 2" xfId="5286"/>
    <cellStyle name="Normal 2 3 2 6 4 3" xfId="5287"/>
    <cellStyle name="Normal 2 3 2 6 5" xfId="5288"/>
    <cellStyle name="Normal 2 3 2 6 5 2" xfId="5289"/>
    <cellStyle name="Normal 2 3 2 6 6" xfId="5290"/>
    <cellStyle name="Normal 2 3 2 7" xfId="5291"/>
    <cellStyle name="Normal 2 3 2 7 2" xfId="5292"/>
    <cellStyle name="Normal 2 3 2 7 2 2" xfId="5293"/>
    <cellStyle name="Normal 2 3 2 7 2 2 2" xfId="5294"/>
    <cellStyle name="Normal 2 3 2 7 2 3" xfId="5295"/>
    <cellStyle name="Normal 2 3 2 7 3" xfId="5296"/>
    <cellStyle name="Normal 2 3 2 7 3 2" xfId="5297"/>
    <cellStyle name="Normal 2 3 2 7 3 2 2" xfId="5298"/>
    <cellStyle name="Normal 2 3 2 7 3 3" xfId="5299"/>
    <cellStyle name="Normal 2 3 2 7 4" xfId="5300"/>
    <cellStyle name="Normal 2 3 2 7 4 2" xfId="5301"/>
    <cellStyle name="Normal 2 3 2 7 5" xfId="5302"/>
    <cellStyle name="Normal 2 3 2 8" xfId="5303"/>
    <cellStyle name="Normal 2 3 2 8 2" xfId="5304"/>
    <cellStyle name="Normal 2 3 2 8 2 2" xfId="5305"/>
    <cellStyle name="Normal 2 3 2 8 2 2 2" xfId="5306"/>
    <cellStyle name="Normal 2 3 2 8 2 3" xfId="5307"/>
    <cellStyle name="Normal 2 3 2 8 3" xfId="5308"/>
    <cellStyle name="Normal 2 3 2 8 3 2" xfId="5309"/>
    <cellStyle name="Normal 2 3 2 8 4" xfId="5310"/>
    <cellStyle name="Normal 2 3 2 9" xfId="5311"/>
    <cellStyle name="Normal 2 3 3" xfId="5312"/>
    <cellStyle name="Normal 2 3 3 2" xfId="5313"/>
    <cellStyle name="Normal 2 3 3 2 2" xfId="5314"/>
    <cellStyle name="Normal 2 3 3 2 2 2" xfId="5315"/>
    <cellStyle name="Normal 2 3 3 2 2 2 2" xfId="5316"/>
    <cellStyle name="Normal 2 3 3 2 2 2 2 2" xfId="5317"/>
    <cellStyle name="Normal 2 3 3 2 2 2 3" xfId="5318"/>
    <cellStyle name="Normal 2 3 3 2 2 3" xfId="5319"/>
    <cellStyle name="Normal 2 3 3 2 2 3 2" xfId="5320"/>
    <cellStyle name="Normal 2 3 3 2 2 3 2 2" xfId="5321"/>
    <cellStyle name="Normal 2 3 3 2 2 3 3" xfId="5322"/>
    <cellStyle name="Normal 2 3 3 2 2 4" xfId="5323"/>
    <cellStyle name="Normal 2 3 3 2 2 4 2" xfId="5324"/>
    <cellStyle name="Normal 2 3 3 2 2 5" xfId="5325"/>
    <cellStyle name="Normal 2 3 3 2 3" xfId="5326"/>
    <cellStyle name="Normal 2 3 3 2 3 2" xfId="5327"/>
    <cellStyle name="Normal 2 3 3 2 3 2 2" xfId="5328"/>
    <cellStyle name="Normal 2 3 3 2 3 3" xfId="5329"/>
    <cellStyle name="Normal 2 3 3 2 4" xfId="5330"/>
    <cellStyle name="Normal 2 3 3 2 4 2" xfId="5331"/>
    <cellStyle name="Normal 2 3 3 2 4 2 2" xfId="5332"/>
    <cellStyle name="Normal 2 3 3 2 4 3" xfId="5333"/>
    <cellStyle name="Normal 2 3 3 2 5" xfId="5334"/>
    <cellStyle name="Normal 2 3 3 2 5 2" xfId="5335"/>
    <cellStyle name="Normal 2 3 3 2 6" xfId="5336"/>
    <cellStyle name="Normal 2 3 3 3" xfId="5337"/>
    <cellStyle name="Normal 2 3 3 4" xfId="5338"/>
    <cellStyle name="Normal 2 3 3 5" xfId="5339"/>
    <cellStyle name="Normal 2 3 4" xfId="5340"/>
    <cellStyle name="Normal 2 3 4 10" xfId="5341"/>
    <cellStyle name="Normal 2 3 4 2" xfId="5342"/>
    <cellStyle name="Normal 2 3 4 2 2" xfId="5343"/>
    <cellStyle name="Normal 2 3 4 2 2 2" xfId="5344"/>
    <cellStyle name="Normal 2 3 4 2 2 2 2" xfId="5345"/>
    <cellStyle name="Normal 2 3 4 2 2 2 2 2" xfId="5346"/>
    <cellStyle name="Normal 2 3 4 2 2 2 2 2 2" xfId="5347"/>
    <cellStyle name="Normal 2 3 4 2 2 2 2 3" xfId="5348"/>
    <cellStyle name="Normal 2 3 4 2 2 2 3" xfId="5349"/>
    <cellStyle name="Normal 2 3 4 2 2 2 3 2" xfId="5350"/>
    <cellStyle name="Normal 2 3 4 2 2 2 3 2 2" xfId="5351"/>
    <cellStyle name="Normal 2 3 4 2 2 2 3 3" xfId="5352"/>
    <cellStyle name="Normal 2 3 4 2 2 2 4" xfId="5353"/>
    <cellStyle name="Normal 2 3 4 2 2 2 4 2" xfId="5354"/>
    <cellStyle name="Normal 2 3 4 2 2 2 5" xfId="5355"/>
    <cellStyle name="Normal 2 3 4 2 2 3" xfId="5356"/>
    <cellStyle name="Normal 2 3 4 2 2 3 2" xfId="5357"/>
    <cellStyle name="Normal 2 3 4 2 2 3 2 2" xfId="5358"/>
    <cellStyle name="Normal 2 3 4 2 2 3 3" xfId="5359"/>
    <cellStyle name="Normal 2 3 4 2 2 4" xfId="5360"/>
    <cellStyle name="Normal 2 3 4 2 2 4 2" xfId="5361"/>
    <cellStyle name="Normal 2 3 4 2 2 4 2 2" xfId="5362"/>
    <cellStyle name="Normal 2 3 4 2 2 4 3" xfId="5363"/>
    <cellStyle name="Normal 2 3 4 2 2 5" xfId="5364"/>
    <cellStyle name="Normal 2 3 4 2 2 5 2" xfId="5365"/>
    <cellStyle name="Normal 2 3 4 2 2 6" xfId="5366"/>
    <cellStyle name="Normal 2 3 4 2 3" xfId="5367"/>
    <cellStyle name="Normal 2 3 4 2 3 2" xfId="5368"/>
    <cellStyle name="Normal 2 3 4 2 3 2 2" xfId="5369"/>
    <cellStyle name="Normal 2 3 4 2 3 2 2 2" xfId="5370"/>
    <cellStyle name="Normal 2 3 4 2 3 2 3" xfId="5371"/>
    <cellStyle name="Normal 2 3 4 2 3 3" xfId="5372"/>
    <cellStyle name="Normal 2 3 4 2 3 3 2" xfId="5373"/>
    <cellStyle name="Normal 2 3 4 2 3 3 2 2" xfId="5374"/>
    <cellStyle name="Normal 2 3 4 2 3 3 3" xfId="5375"/>
    <cellStyle name="Normal 2 3 4 2 3 4" xfId="5376"/>
    <cellStyle name="Normal 2 3 4 2 3 4 2" xfId="5377"/>
    <cellStyle name="Normal 2 3 4 2 3 5" xfId="5378"/>
    <cellStyle name="Normal 2 3 4 2 4" xfId="5379"/>
    <cellStyle name="Normal 2 3 4 2 4 2" xfId="5380"/>
    <cellStyle name="Normal 2 3 4 2 4 2 2" xfId="5381"/>
    <cellStyle name="Normal 2 3 4 2 4 3" xfId="5382"/>
    <cellStyle name="Normal 2 3 4 2 5" xfId="5383"/>
    <cellStyle name="Normal 2 3 4 2 5 2" xfId="5384"/>
    <cellStyle name="Normal 2 3 4 2 5 2 2" xfId="5385"/>
    <cellStyle name="Normal 2 3 4 2 5 3" xfId="5386"/>
    <cellStyle name="Normal 2 3 4 2 6" xfId="5387"/>
    <cellStyle name="Normal 2 3 4 2 6 2" xfId="5388"/>
    <cellStyle name="Normal 2 3 4 2 7" xfId="5389"/>
    <cellStyle name="Normal 2 3 4 3" xfId="5390"/>
    <cellStyle name="Normal 2 3 4 3 2" xfId="5391"/>
    <cellStyle name="Normal 2 3 4 3 2 2" xfId="5392"/>
    <cellStyle name="Normal 2 3 4 3 2 2 2" xfId="5393"/>
    <cellStyle name="Normal 2 3 4 3 2 2 2 2" xfId="5394"/>
    <cellStyle name="Normal 2 3 4 3 2 2 3" xfId="5395"/>
    <cellStyle name="Normal 2 3 4 3 2 3" xfId="5396"/>
    <cellStyle name="Normal 2 3 4 3 2 3 2" xfId="5397"/>
    <cellStyle name="Normal 2 3 4 3 2 3 2 2" xfId="5398"/>
    <cellStyle name="Normal 2 3 4 3 2 3 3" xfId="5399"/>
    <cellStyle name="Normal 2 3 4 3 2 4" xfId="5400"/>
    <cellStyle name="Normal 2 3 4 3 2 4 2" xfId="5401"/>
    <cellStyle name="Normal 2 3 4 3 2 5" xfId="5402"/>
    <cellStyle name="Normal 2 3 4 3 3" xfId="5403"/>
    <cellStyle name="Normal 2 3 4 3 3 2" xfId="5404"/>
    <cellStyle name="Normal 2 3 4 3 3 2 2" xfId="5405"/>
    <cellStyle name="Normal 2 3 4 3 3 3" xfId="5406"/>
    <cellStyle name="Normal 2 3 4 3 4" xfId="5407"/>
    <cellStyle name="Normal 2 3 4 3 4 2" xfId="5408"/>
    <cellStyle name="Normal 2 3 4 3 4 2 2" xfId="5409"/>
    <cellStyle name="Normal 2 3 4 3 4 3" xfId="5410"/>
    <cellStyle name="Normal 2 3 4 3 5" xfId="5411"/>
    <cellStyle name="Normal 2 3 4 3 5 2" xfId="5412"/>
    <cellStyle name="Normal 2 3 4 3 6" xfId="5413"/>
    <cellStyle name="Normal 2 3 4 4" xfId="5414"/>
    <cellStyle name="Normal 2 3 4 4 2" xfId="5415"/>
    <cellStyle name="Normal 2 3 4 4 2 2" xfId="5416"/>
    <cellStyle name="Normal 2 3 4 4 2 2 2" xfId="5417"/>
    <cellStyle name="Normal 2 3 4 4 2 2 2 2" xfId="5418"/>
    <cellStyle name="Normal 2 3 4 4 2 2 3" xfId="5419"/>
    <cellStyle name="Normal 2 3 4 4 2 3" xfId="5420"/>
    <cellStyle name="Normal 2 3 4 4 2 3 2" xfId="5421"/>
    <cellStyle name="Normal 2 3 4 4 2 3 2 2" xfId="5422"/>
    <cellStyle name="Normal 2 3 4 4 2 3 3" xfId="5423"/>
    <cellStyle name="Normal 2 3 4 4 2 4" xfId="5424"/>
    <cellStyle name="Normal 2 3 4 4 2 4 2" xfId="5425"/>
    <cellStyle name="Normal 2 3 4 4 2 5" xfId="5426"/>
    <cellStyle name="Normal 2 3 4 4 3" xfId="5427"/>
    <cellStyle name="Normal 2 3 4 4 3 2" xfId="5428"/>
    <cellStyle name="Normal 2 3 4 4 3 2 2" xfId="5429"/>
    <cellStyle name="Normal 2 3 4 4 3 3" xfId="5430"/>
    <cellStyle name="Normal 2 3 4 4 4" xfId="5431"/>
    <cellStyle name="Normal 2 3 4 4 4 2" xfId="5432"/>
    <cellStyle name="Normal 2 3 4 4 4 2 2" xfId="5433"/>
    <cellStyle name="Normal 2 3 4 4 4 3" xfId="5434"/>
    <cellStyle name="Normal 2 3 4 4 5" xfId="5435"/>
    <cellStyle name="Normal 2 3 4 4 5 2" xfId="5436"/>
    <cellStyle name="Normal 2 3 4 4 6" xfId="5437"/>
    <cellStyle name="Normal 2 3 4 5" xfId="5438"/>
    <cellStyle name="Normal 2 3 4 5 2" xfId="5439"/>
    <cellStyle name="Normal 2 3 4 5 2 2" xfId="5440"/>
    <cellStyle name="Normal 2 3 4 5 2 2 2" xfId="5441"/>
    <cellStyle name="Normal 2 3 4 5 2 2 2 2" xfId="5442"/>
    <cellStyle name="Normal 2 3 4 5 2 2 3" xfId="5443"/>
    <cellStyle name="Normal 2 3 4 5 2 3" xfId="5444"/>
    <cellStyle name="Normal 2 3 4 5 2 3 2" xfId="5445"/>
    <cellStyle name="Normal 2 3 4 5 2 3 2 2" xfId="5446"/>
    <cellStyle name="Normal 2 3 4 5 2 3 3" xfId="5447"/>
    <cellStyle name="Normal 2 3 4 5 2 4" xfId="5448"/>
    <cellStyle name="Normal 2 3 4 5 2 4 2" xfId="5449"/>
    <cellStyle name="Normal 2 3 4 5 2 5" xfId="5450"/>
    <cellStyle name="Normal 2 3 4 5 3" xfId="5451"/>
    <cellStyle name="Normal 2 3 4 5 3 2" xfId="5452"/>
    <cellStyle name="Normal 2 3 4 5 3 2 2" xfId="5453"/>
    <cellStyle name="Normal 2 3 4 5 3 3" xfId="5454"/>
    <cellStyle name="Normal 2 3 4 5 4" xfId="5455"/>
    <cellStyle name="Normal 2 3 4 5 4 2" xfId="5456"/>
    <cellStyle name="Normal 2 3 4 5 4 2 2" xfId="5457"/>
    <cellStyle name="Normal 2 3 4 5 4 3" xfId="5458"/>
    <cellStyle name="Normal 2 3 4 5 5" xfId="5459"/>
    <cellStyle name="Normal 2 3 4 5 5 2" xfId="5460"/>
    <cellStyle name="Normal 2 3 4 5 6" xfId="5461"/>
    <cellStyle name="Normal 2 3 4 6" xfId="5462"/>
    <cellStyle name="Normal 2 3 4 6 2" xfId="5463"/>
    <cellStyle name="Normal 2 3 4 6 2 2" xfId="5464"/>
    <cellStyle name="Normal 2 3 4 6 2 2 2" xfId="5465"/>
    <cellStyle name="Normal 2 3 4 6 2 3" xfId="5466"/>
    <cellStyle name="Normal 2 3 4 6 3" xfId="5467"/>
    <cellStyle name="Normal 2 3 4 6 3 2" xfId="5468"/>
    <cellStyle name="Normal 2 3 4 6 3 2 2" xfId="5469"/>
    <cellStyle name="Normal 2 3 4 6 3 3" xfId="5470"/>
    <cellStyle name="Normal 2 3 4 6 4" xfId="5471"/>
    <cellStyle name="Normal 2 3 4 6 4 2" xfId="5472"/>
    <cellStyle name="Normal 2 3 4 6 5" xfId="5473"/>
    <cellStyle name="Normal 2 3 4 7" xfId="5474"/>
    <cellStyle name="Normal 2 3 4 7 2" xfId="5475"/>
    <cellStyle name="Normal 2 3 4 7 2 2" xfId="5476"/>
    <cellStyle name="Normal 2 3 4 7 2 2 2" xfId="5477"/>
    <cellStyle name="Normal 2 3 4 7 2 3" xfId="5478"/>
    <cellStyle name="Normal 2 3 4 7 3" xfId="5479"/>
    <cellStyle name="Normal 2 3 4 7 3 2" xfId="5480"/>
    <cellStyle name="Normal 2 3 4 7 4" xfId="5481"/>
    <cellStyle name="Normal 2 3 4 8" xfId="5482"/>
    <cellStyle name="Normal 2 3 4 9" xfId="5483"/>
    <cellStyle name="Normal 2 3 4 9 2" xfId="5484"/>
    <cellStyle name="Normal 2 3 5" xfId="5485"/>
    <cellStyle name="Normal 2 3 5 2" xfId="5486"/>
    <cellStyle name="Normal 2 3 5 2 2" xfId="5487"/>
    <cellStyle name="Normal 2 3 5 2 2 2" xfId="5488"/>
    <cellStyle name="Normal 2 3 5 2 2 2 2" xfId="5489"/>
    <cellStyle name="Normal 2 3 5 2 2 2 2 2" xfId="5490"/>
    <cellStyle name="Normal 2 3 5 2 2 2 3" xfId="5491"/>
    <cellStyle name="Normal 2 3 5 2 2 3" xfId="5492"/>
    <cellStyle name="Normal 2 3 5 2 2 3 2" xfId="5493"/>
    <cellStyle name="Normal 2 3 5 2 2 3 2 2" xfId="5494"/>
    <cellStyle name="Normal 2 3 5 2 2 3 3" xfId="5495"/>
    <cellStyle name="Normal 2 3 5 2 2 4" xfId="5496"/>
    <cellStyle name="Normal 2 3 5 2 2 4 2" xfId="5497"/>
    <cellStyle name="Normal 2 3 5 2 2 5" xfId="5498"/>
    <cellStyle name="Normal 2 3 5 2 3" xfId="5499"/>
    <cellStyle name="Normal 2 3 5 2 3 2" xfId="5500"/>
    <cellStyle name="Normal 2 3 5 2 3 2 2" xfId="5501"/>
    <cellStyle name="Normal 2 3 5 2 3 3" xfId="5502"/>
    <cellStyle name="Normal 2 3 5 2 4" xfId="5503"/>
    <cellStyle name="Normal 2 3 5 2 4 2" xfId="5504"/>
    <cellStyle name="Normal 2 3 5 2 4 2 2" xfId="5505"/>
    <cellStyle name="Normal 2 3 5 2 4 3" xfId="5506"/>
    <cellStyle name="Normal 2 3 5 2 5" xfId="5507"/>
    <cellStyle name="Normal 2 3 5 2 5 2" xfId="5508"/>
    <cellStyle name="Normal 2 3 5 2 6" xfId="5509"/>
    <cellStyle name="Normal 2 3 5 3" xfId="5510"/>
    <cellStyle name="Normal 2 3 5 3 2" xfId="5511"/>
    <cellStyle name="Normal 2 3 5 3 2 2" xfId="5512"/>
    <cellStyle name="Normal 2 3 5 3 2 2 2" xfId="5513"/>
    <cellStyle name="Normal 2 3 5 3 2 2 2 2" xfId="5514"/>
    <cellStyle name="Normal 2 3 5 3 2 2 3" xfId="5515"/>
    <cellStyle name="Normal 2 3 5 3 2 3" xfId="5516"/>
    <cellStyle name="Normal 2 3 5 3 2 3 2" xfId="5517"/>
    <cellStyle name="Normal 2 3 5 3 2 3 2 2" xfId="5518"/>
    <cellStyle name="Normal 2 3 5 3 2 3 3" xfId="5519"/>
    <cellStyle name="Normal 2 3 5 3 2 4" xfId="5520"/>
    <cellStyle name="Normal 2 3 5 3 2 4 2" xfId="5521"/>
    <cellStyle name="Normal 2 3 5 3 2 5" xfId="5522"/>
    <cellStyle name="Normal 2 3 5 3 3" xfId="5523"/>
    <cellStyle name="Normal 2 3 5 3 3 2" xfId="5524"/>
    <cellStyle name="Normal 2 3 5 3 3 2 2" xfId="5525"/>
    <cellStyle name="Normal 2 3 5 3 3 3" xfId="5526"/>
    <cellStyle name="Normal 2 3 5 3 4" xfId="5527"/>
    <cellStyle name="Normal 2 3 5 3 4 2" xfId="5528"/>
    <cellStyle name="Normal 2 3 5 3 4 2 2" xfId="5529"/>
    <cellStyle name="Normal 2 3 5 3 4 3" xfId="5530"/>
    <cellStyle name="Normal 2 3 5 3 5" xfId="5531"/>
    <cellStyle name="Normal 2 3 5 3 5 2" xfId="5532"/>
    <cellStyle name="Normal 2 3 5 3 6" xfId="5533"/>
    <cellStyle name="Normal 2 3 5 4" xfId="5534"/>
    <cellStyle name="Normal 2 3 5 4 2" xfId="5535"/>
    <cellStyle name="Normal 2 3 5 4 2 2" xfId="5536"/>
    <cellStyle name="Normal 2 3 5 4 2 2 2" xfId="5537"/>
    <cellStyle name="Normal 2 3 5 4 2 3" xfId="5538"/>
    <cellStyle name="Normal 2 3 5 4 3" xfId="5539"/>
    <cellStyle name="Normal 2 3 5 4 3 2" xfId="5540"/>
    <cellStyle name="Normal 2 3 5 4 3 2 2" xfId="5541"/>
    <cellStyle name="Normal 2 3 5 4 3 3" xfId="5542"/>
    <cellStyle name="Normal 2 3 5 4 4" xfId="5543"/>
    <cellStyle name="Normal 2 3 5 4 4 2" xfId="5544"/>
    <cellStyle name="Normal 2 3 5 4 5" xfId="5545"/>
    <cellStyle name="Normal 2 3 5 5" xfId="5546"/>
    <cellStyle name="Normal 2 3 5 5 2" xfId="5547"/>
    <cellStyle name="Normal 2 3 5 5 2 2" xfId="5548"/>
    <cellStyle name="Normal 2 3 5 5 2 2 2" xfId="5549"/>
    <cellStyle name="Normal 2 3 5 5 2 3" xfId="5550"/>
    <cellStyle name="Normal 2 3 5 5 3" xfId="5551"/>
    <cellStyle name="Normal 2 3 5 5 3 2" xfId="5552"/>
    <cellStyle name="Normal 2 3 5 5 4" xfId="5553"/>
    <cellStyle name="Normal 2 3 5 6" xfId="5554"/>
    <cellStyle name="Normal 2 3 5 7" xfId="5555"/>
    <cellStyle name="Normal 2 3 5 7 2" xfId="5556"/>
    <cellStyle name="Normal 2 3 5 8" xfId="5557"/>
    <cellStyle name="Normal 2 3 6" xfId="5558"/>
    <cellStyle name="Normal 2 3 6 2" xfId="5559"/>
    <cellStyle name="Normal 2 3 6 3" xfId="5560"/>
    <cellStyle name="Normal 2 3 6 3 2" xfId="5561"/>
    <cellStyle name="Normal 2 3 6 3 2 2" xfId="5562"/>
    <cellStyle name="Normal 2 3 6 3 2 2 2" xfId="5563"/>
    <cellStyle name="Normal 2 3 6 3 2 2 2 2" xfId="5564"/>
    <cellStyle name="Normal 2 3 6 3 2 2 3" xfId="5565"/>
    <cellStyle name="Normal 2 3 6 3 2 3" xfId="5566"/>
    <cellStyle name="Normal 2 3 6 3 2 3 2" xfId="5567"/>
    <cellStyle name="Normal 2 3 6 3 2 3 2 2" xfId="5568"/>
    <cellStyle name="Normal 2 3 6 3 2 3 3" xfId="5569"/>
    <cellStyle name="Normal 2 3 6 3 2 4" xfId="5570"/>
    <cellStyle name="Normal 2 3 6 3 2 4 2" xfId="5571"/>
    <cellStyle name="Normal 2 3 6 3 2 5" xfId="5572"/>
    <cellStyle name="Normal 2 3 6 3 3" xfId="5573"/>
    <cellStyle name="Normal 2 3 6 3 3 2" xfId="5574"/>
    <cellStyle name="Normal 2 3 6 3 3 2 2" xfId="5575"/>
    <cellStyle name="Normal 2 3 6 3 3 3" xfId="5576"/>
    <cellStyle name="Normal 2 3 6 3 4" xfId="5577"/>
    <cellStyle name="Normal 2 3 6 3 4 2" xfId="5578"/>
    <cellStyle name="Normal 2 3 6 3 4 2 2" xfId="5579"/>
    <cellStyle name="Normal 2 3 6 3 4 3" xfId="5580"/>
    <cellStyle name="Normal 2 3 6 3 5" xfId="5581"/>
    <cellStyle name="Normal 2 3 6 3 5 2" xfId="5582"/>
    <cellStyle name="Normal 2 3 6 3 6" xfId="5583"/>
    <cellStyle name="Normal 2 3 6 4" xfId="5584"/>
    <cellStyle name="Normal 2 3 6 4 2" xfId="5585"/>
    <cellStyle name="Normal 2 3 6 4 2 2" xfId="5586"/>
    <cellStyle name="Normal 2 3 6 4 2 2 2" xfId="5587"/>
    <cellStyle name="Normal 2 3 6 4 2 3" xfId="5588"/>
    <cellStyle name="Normal 2 3 6 4 3" xfId="5589"/>
    <cellStyle name="Normal 2 3 6 4 3 2" xfId="5590"/>
    <cellStyle name="Normal 2 3 6 4 3 2 2" xfId="5591"/>
    <cellStyle name="Normal 2 3 6 4 3 3" xfId="5592"/>
    <cellStyle name="Normal 2 3 6 4 4" xfId="5593"/>
    <cellStyle name="Normal 2 3 6 4 4 2" xfId="5594"/>
    <cellStyle name="Normal 2 3 6 4 5" xfId="5595"/>
    <cellStyle name="Normal 2 3 6 5" xfId="5596"/>
    <cellStyle name="Normal 2 3 6 5 2" xfId="5597"/>
    <cellStyle name="Normal 2 3 6 5 2 2" xfId="5598"/>
    <cellStyle name="Normal 2 3 6 5 2 2 2" xfId="5599"/>
    <cellStyle name="Normal 2 3 6 5 2 3" xfId="5600"/>
    <cellStyle name="Normal 2 3 6 5 3" xfId="5601"/>
    <cellStyle name="Normal 2 3 6 5 3 2" xfId="5602"/>
    <cellStyle name="Normal 2 3 6 5 4" xfId="5603"/>
    <cellStyle name="Normal 2 3 6 6" xfId="5604"/>
    <cellStyle name="Normal 2 3 6 6 2" xfId="5605"/>
    <cellStyle name="Normal 2 3 6 7" xfId="5606"/>
    <cellStyle name="Normal 2 3 7" xfId="5607"/>
    <cellStyle name="Normal 2 3 7 2" xfId="5608"/>
    <cellStyle name="Normal 2 3 7 2 2" xfId="5609"/>
    <cellStyle name="Normal 2 3 7 2 2 2" xfId="5610"/>
    <cellStyle name="Normal 2 3 7 2 2 2 2" xfId="5611"/>
    <cellStyle name="Normal 2 3 7 2 2 3" xfId="5612"/>
    <cellStyle name="Normal 2 3 7 2 3" xfId="5613"/>
    <cellStyle name="Normal 2 3 7 2 3 2" xfId="5614"/>
    <cellStyle name="Normal 2 3 7 2 3 2 2" xfId="5615"/>
    <cellStyle name="Normal 2 3 7 2 3 3" xfId="5616"/>
    <cellStyle name="Normal 2 3 7 2 4" xfId="5617"/>
    <cellStyle name="Normal 2 3 7 2 4 2" xfId="5618"/>
    <cellStyle name="Normal 2 3 7 2 5" xfId="5619"/>
    <cellStyle name="Normal 2 3 7 3" xfId="5620"/>
    <cellStyle name="Normal 2 3 7 3 2" xfId="5621"/>
    <cellStyle name="Normal 2 3 7 3 2 2" xfId="5622"/>
    <cellStyle name="Normal 2 3 7 3 2 2 2" xfId="5623"/>
    <cellStyle name="Normal 2 3 7 3 2 3" xfId="5624"/>
    <cellStyle name="Normal 2 3 7 3 3" xfId="5625"/>
    <cellStyle name="Normal 2 3 7 3 3 2" xfId="5626"/>
    <cellStyle name="Normal 2 3 7 3 4" xfId="5627"/>
    <cellStyle name="Normal 2 3 7 4" xfId="5628"/>
    <cellStyle name="Normal 2 3 7 5" xfId="5629"/>
    <cellStyle name="Normal 2 3 7 5 2" xfId="5630"/>
    <cellStyle name="Normal 2 3 7 6" xfId="5631"/>
    <cellStyle name="Normal 2 3 8" xfId="5632"/>
    <cellStyle name="Normal 2 3 8 2" xfId="5633"/>
    <cellStyle name="Normal 2 3 8 2 2" xfId="5634"/>
    <cellStyle name="Normal 2 3 8 2 2 2" xfId="5635"/>
    <cellStyle name="Normal 2 3 8 2 2 2 2" xfId="5636"/>
    <cellStyle name="Normal 2 3 8 2 2 3" xfId="5637"/>
    <cellStyle name="Normal 2 3 8 2 3" xfId="5638"/>
    <cellStyle name="Normal 2 3 8 2 3 2" xfId="5639"/>
    <cellStyle name="Normal 2 3 8 2 3 2 2" xfId="5640"/>
    <cellStyle name="Normal 2 3 8 2 3 3" xfId="5641"/>
    <cellStyle name="Normal 2 3 8 2 4" xfId="5642"/>
    <cellStyle name="Normal 2 3 8 2 4 2" xfId="5643"/>
    <cellStyle name="Normal 2 3 8 2 5" xfId="5644"/>
    <cellStyle name="Normal 2 3 8 3" xfId="5645"/>
    <cellStyle name="Normal 2 3 8 3 2" xfId="5646"/>
    <cellStyle name="Normal 2 3 8 3 2 2" xfId="5647"/>
    <cellStyle name="Normal 2 3 8 3 2 2 2" xfId="5648"/>
    <cellStyle name="Normal 2 3 8 3 2 3" xfId="5649"/>
    <cellStyle name="Normal 2 3 8 3 3" xfId="5650"/>
    <cellStyle name="Normal 2 3 8 3 3 2" xfId="5651"/>
    <cellStyle name="Normal 2 3 8 3 4" xfId="5652"/>
    <cellStyle name="Normal 2 3 8 4" xfId="5653"/>
    <cellStyle name="Normal 2 3 8 5" xfId="5654"/>
    <cellStyle name="Normal 2 3 8 5 2" xfId="5655"/>
    <cellStyle name="Normal 2 3 8 6" xfId="5656"/>
    <cellStyle name="Normal 2 3 9" xfId="5657"/>
    <cellStyle name="Normal 2 3 9 2" xfId="5658"/>
    <cellStyle name="Normal 2 3 9 2 2" xfId="5659"/>
    <cellStyle name="Normal 2 3 9 2 2 2" xfId="5660"/>
    <cellStyle name="Normal 2 3 9 2 2 2 2" xfId="5661"/>
    <cellStyle name="Normal 2 3 9 2 2 3" xfId="5662"/>
    <cellStyle name="Normal 2 3 9 2 3" xfId="5663"/>
    <cellStyle name="Normal 2 3 9 2 3 2" xfId="5664"/>
    <cellStyle name="Normal 2 3 9 2 3 2 2" xfId="5665"/>
    <cellStyle name="Normal 2 3 9 2 3 3" xfId="5666"/>
    <cellStyle name="Normal 2 3 9 2 4" xfId="5667"/>
    <cellStyle name="Normal 2 3 9 2 4 2" xfId="5668"/>
    <cellStyle name="Normal 2 3 9 2 5" xfId="5669"/>
    <cellStyle name="Normal 2 3 9 3" xfId="5670"/>
    <cellStyle name="Normal 2 3 9 3 2" xfId="5671"/>
    <cellStyle name="Normal 2 3 9 3 2 2" xfId="5672"/>
    <cellStyle name="Normal 2 3 9 3 2 2 2" xfId="5673"/>
    <cellStyle name="Normal 2 3 9 3 2 3" xfId="5674"/>
    <cellStyle name="Normal 2 3 9 3 3" xfId="5675"/>
    <cellStyle name="Normal 2 3 9 3 3 2" xfId="5676"/>
    <cellStyle name="Normal 2 3 9 3 4" xfId="5677"/>
    <cellStyle name="Normal 2 3 9 4" xfId="5678"/>
    <cellStyle name="Normal 2 3 9 5" xfId="5679"/>
    <cellStyle name="Normal 2 3 9 5 2" xfId="5680"/>
    <cellStyle name="Normal 2 3 9 6" xfId="5681"/>
    <cellStyle name="Normal 2 30" xfId="5682"/>
    <cellStyle name="Normal 2 31" xfId="5683"/>
    <cellStyle name="Normal 2 32" xfId="5684"/>
    <cellStyle name="Normal 2 33" xfId="5685"/>
    <cellStyle name="Normal 2 34" xfId="5686"/>
    <cellStyle name="Normal 2 35" xfId="5687"/>
    <cellStyle name="Normal 2 36" xfId="5688"/>
    <cellStyle name="Normal 2 37" xfId="5689"/>
    <cellStyle name="Normal 2 38" xfId="5690"/>
    <cellStyle name="Normal 2 39" xfId="5691"/>
    <cellStyle name="Normal 2 4" xfId="5692"/>
    <cellStyle name="Normal 2 4 10" xfId="5693"/>
    <cellStyle name="Normal 2 4 10 2" xfId="5694"/>
    <cellStyle name="Normal 2 4 10 2 2" xfId="5695"/>
    <cellStyle name="Normal 2 4 10 2 2 2" xfId="5696"/>
    <cellStyle name="Normal 2 4 10 2 2 2 2" xfId="5697"/>
    <cellStyle name="Normal 2 4 10 2 2 3" xfId="5698"/>
    <cellStyle name="Normal 2 4 10 2 3" xfId="5699"/>
    <cellStyle name="Normal 2 4 10 2 3 2" xfId="5700"/>
    <cellStyle name="Normal 2 4 10 2 3 2 2" xfId="5701"/>
    <cellStyle name="Normal 2 4 10 2 3 3" xfId="5702"/>
    <cellStyle name="Normal 2 4 10 2 4" xfId="5703"/>
    <cellStyle name="Normal 2 4 10 2 4 2" xfId="5704"/>
    <cellStyle name="Normal 2 4 10 2 5" xfId="5705"/>
    <cellStyle name="Normal 2 4 10 3" xfId="5706"/>
    <cellStyle name="Normal 2 4 10 3 2" xfId="5707"/>
    <cellStyle name="Normal 2 4 10 3 2 2" xfId="5708"/>
    <cellStyle name="Normal 2 4 10 3 2 2 2" xfId="5709"/>
    <cellStyle name="Normal 2 4 10 3 2 3" xfId="5710"/>
    <cellStyle name="Normal 2 4 10 3 3" xfId="5711"/>
    <cellStyle name="Normal 2 4 10 3 3 2" xfId="5712"/>
    <cellStyle name="Normal 2 4 10 3 4" xfId="5713"/>
    <cellStyle name="Normal 2 4 10 4" xfId="5714"/>
    <cellStyle name="Normal 2 4 10 5" xfId="5715"/>
    <cellStyle name="Normal 2 4 10 5 2" xfId="5716"/>
    <cellStyle name="Normal 2 4 10 6" xfId="5717"/>
    <cellStyle name="Normal 2 4 11" xfId="5718"/>
    <cellStyle name="Normal 2 4 11 2" xfId="5719"/>
    <cellStyle name="Normal 2 4 11 2 2" xfId="5720"/>
    <cellStyle name="Normal 2 4 11 2 2 2" xfId="5721"/>
    <cellStyle name="Normal 2 4 11 2 2 2 2" xfId="5722"/>
    <cellStyle name="Normal 2 4 11 2 2 3" xfId="5723"/>
    <cellStyle name="Normal 2 4 11 2 3" xfId="5724"/>
    <cellStyle name="Normal 2 4 11 2 3 2" xfId="5725"/>
    <cellStyle name="Normal 2 4 11 2 3 2 2" xfId="5726"/>
    <cellStyle name="Normal 2 4 11 2 3 3" xfId="5727"/>
    <cellStyle name="Normal 2 4 11 2 4" xfId="5728"/>
    <cellStyle name="Normal 2 4 11 2 4 2" xfId="5729"/>
    <cellStyle name="Normal 2 4 11 2 5" xfId="5730"/>
    <cellStyle name="Normal 2 4 11 3" xfId="5731"/>
    <cellStyle name="Normal 2 4 11 3 2" xfId="5732"/>
    <cellStyle name="Normal 2 4 11 3 2 2" xfId="5733"/>
    <cellStyle name="Normal 2 4 11 3 2 2 2" xfId="5734"/>
    <cellStyle name="Normal 2 4 11 3 2 3" xfId="5735"/>
    <cellStyle name="Normal 2 4 11 3 3" xfId="5736"/>
    <cellStyle name="Normal 2 4 11 3 3 2" xfId="5737"/>
    <cellStyle name="Normal 2 4 11 3 4" xfId="5738"/>
    <cellStyle name="Normal 2 4 11 4" xfId="5739"/>
    <cellStyle name="Normal 2 4 11 5" xfId="5740"/>
    <cellStyle name="Normal 2 4 11 5 2" xfId="5741"/>
    <cellStyle name="Normal 2 4 11 6" xfId="5742"/>
    <cellStyle name="Normal 2 4 12" xfId="5743"/>
    <cellStyle name="Normal 2 4 12 2" xfId="5744"/>
    <cellStyle name="Normal 2 4 12 2 2" xfId="5745"/>
    <cellStyle name="Normal 2 4 12 2 2 2" xfId="5746"/>
    <cellStyle name="Normal 2 4 12 2 2 2 2" xfId="5747"/>
    <cellStyle name="Normal 2 4 12 2 2 3" xfId="5748"/>
    <cellStyle name="Normal 2 4 12 2 3" xfId="5749"/>
    <cellStyle name="Normal 2 4 12 2 3 2" xfId="5750"/>
    <cellStyle name="Normal 2 4 12 2 3 2 2" xfId="5751"/>
    <cellStyle name="Normal 2 4 12 2 3 3" xfId="5752"/>
    <cellStyle name="Normal 2 4 12 2 4" xfId="5753"/>
    <cellStyle name="Normal 2 4 12 2 4 2" xfId="5754"/>
    <cellStyle name="Normal 2 4 12 2 5" xfId="5755"/>
    <cellStyle name="Normal 2 4 12 3" xfId="5756"/>
    <cellStyle name="Normal 2 4 12 3 2" xfId="5757"/>
    <cellStyle name="Normal 2 4 12 3 2 2" xfId="5758"/>
    <cellStyle name="Normal 2 4 12 3 2 2 2" xfId="5759"/>
    <cellStyle name="Normal 2 4 12 3 2 3" xfId="5760"/>
    <cellStyle name="Normal 2 4 12 3 3" xfId="5761"/>
    <cellStyle name="Normal 2 4 12 3 3 2" xfId="5762"/>
    <cellStyle name="Normal 2 4 12 3 4" xfId="5763"/>
    <cellStyle name="Normal 2 4 12 4" xfId="5764"/>
    <cellStyle name="Normal 2 4 12 5" xfId="5765"/>
    <cellStyle name="Normal 2 4 12 5 2" xfId="5766"/>
    <cellStyle name="Normal 2 4 12 6" xfId="5767"/>
    <cellStyle name="Normal 2 4 13" xfId="5768"/>
    <cellStyle name="Normal 2 4 13 2" xfId="5769"/>
    <cellStyle name="Normal 2 4 13 2 2" xfId="5770"/>
    <cellStyle name="Normal 2 4 13 2 2 2" xfId="5771"/>
    <cellStyle name="Normal 2 4 13 2 2 2 2" xfId="5772"/>
    <cellStyle name="Normal 2 4 13 2 2 3" xfId="5773"/>
    <cellStyle name="Normal 2 4 13 2 3" xfId="5774"/>
    <cellStyle name="Normal 2 4 13 2 3 2" xfId="5775"/>
    <cellStyle name="Normal 2 4 13 2 3 2 2" xfId="5776"/>
    <cellStyle name="Normal 2 4 13 2 3 3" xfId="5777"/>
    <cellStyle name="Normal 2 4 13 2 4" xfId="5778"/>
    <cellStyle name="Normal 2 4 13 2 4 2" xfId="5779"/>
    <cellStyle name="Normal 2 4 13 2 5" xfId="5780"/>
    <cellStyle name="Normal 2 4 13 3" xfId="5781"/>
    <cellStyle name="Normal 2 4 13 3 2" xfId="5782"/>
    <cellStyle name="Normal 2 4 13 3 2 2" xfId="5783"/>
    <cellStyle name="Normal 2 4 13 3 2 2 2" xfId="5784"/>
    <cellStyle name="Normal 2 4 13 3 2 3" xfId="5785"/>
    <cellStyle name="Normal 2 4 13 3 3" xfId="5786"/>
    <cellStyle name="Normal 2 4 13 3 3 2" xfId="5787"/>
    <cellStyle name="Normal 2 4 13 3 4" xfId="5788"/>
    <cellStyle name="Normal 2 4 13 4" xfId="5789"/>
    <cellStyle name="Normal 2 4 13 5" xfId="5790"/>
    <cellStyle name="Normal 2 4 13 5 2" xfId="5791"/>
    <cellStyle name="Normal 2 4 13 6" xfId="5792"/>
    <cellStyle name="Normal 2 4 14" xfId="5793"/>
    <cellStyle name="Normal 2 4 2" xfId="5794"/>
    <cellStyle name="Normal 2 4 2 2" xfId="5795"/>
    <cellStyle name="Normal 2 4 2 2 2" xfId="5796"/>
    <cellStyle name="Normal 2 4 2 2 2 2" xfId="5797"/>
    <cellStyle name="Normal 2 4 2 2 2 2 2" xfId="5798"/>
    <cellStyle name="Normal 2 4 2 2 2 2 2 2" xfId="5799"/>
    <cellStyle name="Normal 2 4 2 2 2 2 3" xfId="5800"/>
    <cellStyle name="Normal 2 4 2 2 2 3" xfId="5801"/>
    <cellStyle name="Normal 2 4 2 2 2 3 2" xfId="5802"/>
    <cellStyle name="Normal 2 4 2 2 2 3 2 2" xfId="5803"/>
    <cellStyle name="Normal 2 4 2 2 2 3 3" xfId="5804"/>
    <cellStyle name="Normal 2 4 2 2 2 4" xfId="5805"/>
    <cellStyle name="Normal 2 4 2 2 2 4 2" xfId="5806"/>
    <cellStyle name="Normal 2 4 2 2 2 5" xfId="5807"/>
    <cellStyle name="Normal 2 4 2 2 3" xfId="5808"/>
    <cellStyle name="Normal 2 4 2 2 3 2" xfId="5809"/>
    <cellStyle name="Normal 2 4 2 2 3 2 2" xfId="5810"/>
    <cellStyle name="Normal 2 4 2 2 3 3" xfId="5811"/>
    <cellStyle name="Normal 2 4 2 2 4" xfId="5812"/>
    <cellStyle name="Normal 2 4 2 2 4 2" xfId="5813"/>
    <cellStyle name="Normal 2 4 2 2 4 2 2" xfId="5814"/>
    <cellStyle name="Normal 2 4 2 2 4 3" xfId="5815"/>
    <cellStyle name="Normal 2 4 2 2 5" xfId="5816"/>
    <cellStyle name="Normal 2 4 2 2 5 2" xfId="5817"/>
    <cellStyle name="Normal 2 4 2 2 6" xfId="5818"/>
    <cellStyle name="Normal 2 4 2 3" xfId="5819"/>
    <cellStyle name="Normal 2 4 2 4" xfId="5820"/>
    <cellStyle name="Normal 2 4 3" xfId="5821"/>
    <cellStyle name="Normal 2 4 3 2" xfId="5822"/>
    <cellStyle name="Normal 2 4 3 2 2" xfId="5823"/>
    <cellStyle name="Normal 2 4 3 2 2 2" xfId="5824"/>
    <cellStyle name="Normal 2 4 3 2 2 2 2" xfId="5825"/>
    <cellStyle name="Normal 2 4 3 2 2 2 2 2" xfId="5826"/>
    <cellStyle name="Normal 2 4 3 2 2 2 3" xfId="5827"/>
    <cellStyle name="Normal 2 4 3 2 2 3" xfId="5828"/>
    <cellStyle name="Normal 2 4 3 2 2 3 2" xfId="5829"/>
    <cellStyle name="Normal 2 4 3 2 2 3 2 2" xfId="5830"/>
    <cellStyle name="Normal 2 4 3 2 2 3 3" xfId="5831"/>
    <cellStyle name="Normal 2 4 3 2 2 4" xfId="5832"/>
    <cellStyle name="Normal 2 4 3 2 2 4 2" xfId="5833"/>
    <cellStyle name="Normal 2 4 3 2 2 5" xfId="5834"/>
    <cellStyle name="Normal 2 4 3 2 3" xfId="5835"/>
    <cellStyle name="Normal 2 4 3 2 3 2" xfId="5836"/>
    <cellStyle name="Normal 2 4 3 2 3 2 2" xfId="5837"/>
    <cellStyle name="Normal 2 4 3 2 3 3" xfId="5838"/>
    <cellStyle name="Normal 2 4 3 2 4" xfId="5839"/>
    <cellStyle name="Normal 2 4 3 2 4 2" xfId="5840"/>
    <cellStyle name="Normal 2 4 3 2 4 2 2" xfId="5841"/>
    <cellStyle name="Normal 2 4 3 2 4 3" xfId="5842"/>
    <cellStyle name="Normal 2 4 3 2 5" xfId="5843"/>
    <cellStyle name="Normal 2 4 3 2 5 2" xfId="5844"/>
    <cellStyle name="Normal 2 4 3 2 6" xfId="5845"/>
    <cellStyle name="Normal 2 4 3 3" xfId="5846"/>
    <cellStyle name="Normal 2 4 3 4" xfId="5847"/>
    <cellStyle name="Normal 2 4 3 5" xfId="5848"/>
    <cellStyle name="Normal 2 4 4" xfId="5849"/>
    <cellStyle name="Normal 2 4 4 2" xfId="5850"/>
    <cellStyle name="Normal 2 4 4 2 2" xfId="5851"/>
    <cellStyle name="Normal 2 4 4 2 2 2" xfId="5852"/>
    <cellStyle name="Normal 2 4 4 2 2 2 2" xfId="5853"/>
    <cellStyle name="Normal 2 4 4 2 2 2 2 2" xfId="5854"/>
    <cellStyle name="Normal 2 4 4 2 2 2 3" xfId="5855"/>
    <cellStyle name="Normal 2 4 4 2 2 3" xfId="5856"/>
    <cellStyle name="Normal 2 4 4 2 2 3 2" xfId="5857"/>
    <cellStyle name="Normal 2 4 4 2 2 3 2 2" xfId="5858"/>
    <cellStyle name="Normal 2 4 4 2 2 3 3" xfId="5859"/>
    <cellStyle name="Normal 2 4 4 2 2 4" xfId="5860"/>
    <cellStyle name="Normal 2 4 4 2 2 4 2" xfId="5861"/>
    <cellStyle name="Normal 2 4 4 2 2 5" xfId="5862"/>
    <cellStyle name="Normal 2 4 4 2 3" xfId="5863"/>
    <cellStyle name="Normal 2 4 4 2 3 2" xfId="5864"/>
    <cellStyle name="Normal 2 4 4 2 3 2 2" xfId="5865"/>
    <cellStyle name="Normal 2 4 4 2 3 3" xfId="5866"/>
    <cellStyle name="Normal 2 4 4 2 4" xfId="5867"/>
    <cellStyle name="Normal 2 4 4 2 4 2" xfId="5868"/>
    <cellStyle name="Normal 2 4 4 2 4 2 2" xfId="5869"/>
    <cellStyle name="Normal 2 4 4 2 4 3" xfId="5870"/>
    <cellStyle name="Normal 2 4 4 2 5" xfId="5871"/>
    <cellStyle name="Normal 2 4 4 2 5 2" xfId="5872"/>
    <cellStyle name="Normal 2 4 4 2 6" xfId="5873"/>
    <cellStyle name="Normal 2 4 4 3" xfId="5874"/>
    <cellStyle name="Normal 2 4 4 4" xfId="5875"/>
    <cellStyle name="Normal 2 4 4 5" xfId="5876"/>
    <cellStyle name="Normal 2 4 5" xfId="5877"/>
    <cellStyle name="Normal 2 4 5 2" xfId="5878"/>
    <cellStyle name="Normal 2 4 5 2 2" xfId="5879"/>
    <cellStyle name="Normal 2 4 5 2 2 2" xfId="5880"/>
    <cellStyle name="Normal 2 4 5 2 2 2 2" xfId="5881"/>
    <cellStyle name="Normal 2 4 5 2 2 2 2 2" xfId="5882"/>
    <cellStyle name="Normal 2 4 5 2 2 2 3" xfId="5883"/>
    <cellStyle name="Normal 2 4 5 2 2 3" xfId="5884"/>
    <cellStyle name="Normal 2 4 5 2 2 3 2" xfId="5885"/>
    <cellStyle name="Normal 2 4 5 2 2 3 2 2" xfId="5886"/>
    <cellStyle name="Normal 2 4 5 2 2 3 3" xfId="5887"/>
    <cellStyle name="Normal 2 4 5 2 2 4" xfId="5888"/>
    <cellStyle name="Normal 2 4 5 2 2 4 2" xfId="5889"/>
    <cellStyle name="Normal 2 4 5 2 2 5" xfId="5890"/>
    <cellStyle name="Normal 2 4 5 2 3" xfId="5891"/>
    <cellStyle name="Normal 2 4 5 2 3 2" xfId="5892"/>
    <cellStyle name="Normal 2 4 5 2 3 2 2" xfId="5893"/>
    <cellStyle name="Normal 2 4 5 2 3 3" xfId="5894"/>
    <cellStyle name="Normal 2 4 5 2 4" xfId="5895"/>
    <cellStyle name="Normal 2 4 5 2 4 2" xfId="5896"/>
    <cellStyle name="Normal 2 4 5 2 4 2 2" xfId="5897"/>
    <cellStyle name="Normal 2 4 5 2 4 3" xfId="5898"/>
    <cellStyle name="Normal 2 4 5 2 5" xfId="5899"/>
    <cellStyle name="Normal 2 4 5 2 5 2" xfId="5900"/>
    <cellStyle name="Normal 2 4 5 2 6" xfId="5901"/>
    <cellStyle name="Normal 2 4 5 3" xfId="5902"/>
    <cellStyle name="Normal 2 4 5 3 2" xfId="5903"/>
    <cellStyle name="Normal 2 4 5 3 2 2" xfId="5904"/>
    <cellStyle name="Normal 2 4 5 3 2 2 2" xfId="5905"/>
    <cellStyle name="Normal 2 4 5 3 2 3" xfId="5906"/>
    <cellStyle name="Normal 2 4 5 3 3" xfId="5907"/>
    <cellStyle name="Normal 2 4 5 3 3 2" xfId="5908"/>
    <cellStyle name="Normal 2 4 5 3 3 2 2" xfId="5909"/>
    <cellStyle name="Normal 2 4 5 3 3 3" xfId="5910"/>
    <cellStyle name="Normal 2 4 5 3 4" xfId="5911"/>
    <cellStyle name="Normal 2 4 5 3 4 2" xfId="5912"/>
    <cellStyle name="Normal 2 4 5 3 5" xfId="5913"/>
    <cellStyle name="Normal 2 4 5 4" xfId="5914"/>
    <cellStyle name="Normal 2 4 5 4 2" xfId="5915"/>
    <cellStyle name="Normal 2 4 5 4 2 2" xfId="5916"/>
    <cellStyle name="Normal 2 4 5 4 2 2 2" xfId="5917"/>
    <cellStyle name="Normal 2 4 5 4 2 3" xfId="5918"/>
    <cellStyle name="Normal 2 4 5 4 3" xfId="5919"/>
    <cellStyle name="Normal 2 4 5 4 3 2" xfId="5920"/>
    <cellStyle name="Normal 2 4 5 4 4" xfId="5921"/>
    <cellStyle name="Normal 2 4 5 5" xfId="5922"/>
    <cellStyle name="Normal 2 4 5 6" xfId="5923"/>
    <cellStyle name="Normal 2 4 5 6 2" xfId="5924"/>
    <cellStyle name="Normal 2 4 5 7" xfId="5925"/>
    <cellStyle name="Normal 2 4 6" xfId="5926"/>
    <cellStyle name="Normal 2 4 6 2" xfId="5927"/>
    <cellStyle name="Normal 2 4 6 2 2" xfId="5928"/>
    <cellStyle name="Normal 2 4 6 2 2 2" xfId="5929"/>
    <cellStyle name="Normal 2 4 6 2 2 2 2" xfId="5930"/>
    <cellStyle name="Normal 2 4 6 2 2 3" xfId="5931"/>
    <cellStyle name="Normal 2 4 6 2 3" xfId="5932"/>
    <cellStyle name="Normal 2 4 6 2 3 2" xfId="5933"/>
    <cellStyle name="Normal 2 4 6 2 3 2 2" xfId="5934"/>
    <cellStyle name="Normal 2 4 6 2 3 3" xfId="5935"/>
    <cellStyle name="Normal 2 4 6 2 4" xfId="5936"/>
    <cellStyle name="Normal 2 4 6 2 4 2" xfId="5937"/>
    <cellStyle name="Normal 2 4 6 2 5" xfId="5938"/>
    <cellStyle name="Normal 2 4 6 3" xfId="5939"/>
    <cellStyle name="Normal 2 4 6 3 2" xfId="5940"/>
    <cellStyle name="Normal 2 4 6 3 2 2" xfId="5941"/>
    <cellStyle name="Normal 2 4 6 3 2 2 2" xfId="5942"/>
    <cellStyle name="Normal 2 4 6 3 2 3" xfId="5943"/>
    <cellStyle name="Normal 2 4 6 3 3" xfId="5944"/>
    <cellStyle name="Normal 2 4 6 3 3 2" xfId="5945"/>
    <cellStyle name="Normal 2 4 6 3 4" xfId="5946"/>
    <cellStyle name="Normal 2 4 6 4" xfId="5947"/>
    <cellStyle name="Normal 2 4 6 5" xfId="5948"/>
    <cellStyle name="Normal 2 4 6 5 2" xfId="5949"/>
    <cellStyle name="Normal 2 4 6 6" xfId="5950"/>
    <cellStyle name="Normal 2 4 7" xfId="5951"/>
    <cellStyle name="Normal 2 4 7 2" xfId="5952"/>
    <cellStyle name="Normal 2 4 7 2 2" xfId="5953"/>
    <cellStyle name="Normal 2 4 7 2 2 2" xfId="5954"/>
    <cellStyle name="Normal 2 4 7 2 2 2 2" xfId="5955"/>
    <cellStyle name="Normal 2 4 7 2 2 3" xfId="5956"/>
    <cellStyle name="Normal 2 4 7 2 3" xfId="5957"/>
    <cellStyle name="Normal 2 4 7 2 3 2" xfId="5958"/>
    <cellStyle name="Normal 2 4 7 2 3 2 2" xfId="5959"/>
    <cellStyle name="Normal 2 4 7 2 3 3" xfId="5960"/>
    <cellStyle name="Normal 2 4 7 2 4" xfId="5961"/>
    <cellStyle name="Normal 2 4 7 2 4 2" xfId="5962"/>
    <cellStyle name="Normal 2 4 7 2 5" xfId="5963"/>
    <cellStyle name="Normal 2 4 7 3" xfId="5964"/>
    <cellStyle name="Normal 2 4 7 3 2" xfId="5965"/>
    <cellStyle name="Normal 2 4 7 3 2 2" xfId="5966"/>
    <cellStyle name="Normal 2 4 7 3 2 2 2" xfId="5967"/>
    <cellStyle name="Normal 2 4 7 3 2 3" xfId="5968"/>
    <cellStyle name="Normal 2 4 7 3 3" xfId="5969"/>
    <cellStyle name="Normal 2 4 7 3 3 2" xfId="5970"/>
    <cellStyle name="Normal 2 4 7 3 4" xfId="5971"/>
    <cellStyle name="Normal 2 4 7 4" xfId="5972"/>
    <cellStyle name="Normal 2 4 7 5" xfId="5973"/>
    <cellStyle name="Normal 2 4 7 5 2" xfId="5974"/>
    <cellStyle name="Normal 2 4 7 6" xfId="5975"/>
    <cellStyle name="Normal 2 4 8" xfId="5976"/>
    <cellStyle name="Normal 2 4 8 2" xfId="5977"/>
    <cellStyle name="Normal 2 4 8 2 2" xfId="5978"/>
    <cellStyle name="Normal 2 4 8 2 2 2" xfId="5979"/>
    <cellStyle name="Normal 2 4 8 2 2 2 2" xfId="5980"/>
    <cellStyle name="Normal 2 4 8 2 2 3" xfId="5981"/>
    <cellStyle name="Normal 2 4 8 2 3" xfId="5982"/>
    <cellStyle name="Normal 2 4 8 2 3 2" xfId="5983"/>
    <cellStyle name="Normal 2 4 8 2 3 2 2" xfId="5984"/>
    <cellStyle name="Normal 2 4 8 2 3 3" xfId="5985"/>
    <cellStyle name="Normal 2 4 8 2 4" xfId="5986"/>
    <cellStyle name="Normal 2 4 8 2 4 2" xfId="5987"/>
    <cellStyle name="Normal 2 4 8 2 5" xfId="5988"/>
    <cellStyle name="Normal 2 4 8 3" xfId="5989"/>
    <cellStyle name="Normal 2 4 8 3 2" xfId="5990"/>
    <cellStyle name="Normal 2 4 8 3 2 2" xfId="5991"/>
    <cellStyle name="Normal 2 4 8 3 2 2 2" xfId="5992"/>
    <cellStyle name="Normal 2 4 8 3 2 3" xfId="5993"/>
    <cellStyle name="Normal 2 4 8 3 3" xfId="5994"/>
    <cellStyle name="Normal 2 4 8 3 3 2" xfId="5995"/>
    <cellStyle name="Normal 2 4 8 3 4" xfId="5996"/>
    <cellStyle name="Normal 2 4 8 4" xfId="5997"/>
    <cellStyle name="Normal 2 4 8 5" xfId="5998"/>
    <cellStyle name="Normal 2 4 8 5 2" xfId="5999"/>
    <cellStyle name="Normal 2 4 8 6" xfId="6000"/>
    <cellStyle name="Normal 2 4 9" xfId="6001"/>
    <cellStyle name="Normal 2 4 9 2" xfId="6002"/>
    <cellStyle name="Normal 2 4 9 2 2" xfId="6003"/>
    <cellStyle name="Normal 2 4 9 2 2 2" xfId="6004"/>
    <cellStyle name="Normal 2 4 9 2 2 2 2" xfId="6005"/>
    <cellStyle name="Normal 2 4 9 2 2 3" xfId="6006"/>
    <cellStyle name="Normal 2 4 9 2 3" xfId="6007"/>
    <cellStyle name="Normal 2 4 9 2 3 2" xfId="6008"/>
    <cellStyle name="Normal 2 4 9 2 3 2 2" xfId="6009"/>
    <cellStyle name="Normal 2 4 9 2 3 3" xfId="6010"/>
    <cellStyle name="Normal 2 4 9 2 4" xfId="6011"/>
    <cellStyle name="Normal 2 4 9 2 4 2" xfId="6012"/>
    <cellStyle name="Normal 2 4 9 2 5" xfId="6013"/>
    <cellStyle name="Normal 2 4 9 3" xfId="6014"/>
    <cellStyle name="Normal 2 4 9 3 2" xfId="6015"/>
    <cellStyle name="Normal 2 4 9 3 2 2" xfId="6016"/>
    <cellStyle name="Normal 2 4 9 3 2 2 2" xfId="6017"/>
    <cellStyle name="Normal 2 4 9 3 2 3" xfId="6018"/>
    <cellStyle name="Normal 2 4 9 3 3" xfId="6019"/>
    <cellStyle name="Normal 2 4 9 3 3 2" xfId="6020"/>
    <cellStyle name="Normal 2 4 9 3 4" xfId="6021"/>
    <cellStyle name="Normal 2 4 9 4" xfId="6022"/>
    <cellStyle name="Normal 2 4 9 5" xfId="6023"/>
    <cellStyle name="Normal 2 4 9 5 2" xfId="6024"/>
    <cellStyle name="Normal 2 4 9 6" xfId="6025"/>
    <cellStyle name="Normal 2 40" xfId="6026"/>
    <cellStyle name="Normal 2 41" xfId="6027"/>
    <cellStyle name="Normal 2 42" xfId="6028"/>
    <cellStyle name="Normal 2 43" xfId="6029"/>
    <cellStyle name="Normal 2 44" xfId="6030"/>
    <cellStyle name="Normal 2 45" xfId="6031"/>
    <cellStyle name="Normal 2 45 2" xfId="6032"/>
    <cellStyle name="Normal 2 45 2 2" xfId="6033"/>
    <cellStyle name="Normal 2 45 2 2 2" xfId="6034"/>
    <cellStyle name="Normal 2 45 2 2 2 2" xfId="6035"/>
    <cellStyle name="Normal 2 45 2 2 3" xfId="6036"/>
    <cellStyle name="Normal 2 45 2 3" xfId="6037"/>
    <cellStyle name="Normal 2 45 2 3 2" xfId="6038"/>
    <cellStyle name="Normal 2 45 2 3 2 2" xfId="6039"/>
    <cellStyle name="Normal 2 45 2 3 3" xfId="6040"/>
    <cellStyle name="Normal 2 45 2 4" xfId="6041"/>
    <cellStyle name="Normal 2 45 2 4 2" xfId="6042"/>
    <cellStyle name="Normal 2 45 2 5" xfId="6043"/>
    <cellStyle name="Normal 2 45 3" xfId="6044"/>
    <cellStyle name="Normal 2 45 3 2" xfId="6045"/>
    <cellStyle name="Normal 2 45 3 2 2" xfId="6046"/>
    <cellStyle name="Normal 2 45 3 3" xfId="6047"/>
    <cellStyle name="Normal 2 45 3 4" xfId="6048"/>
    <cellStyle name="Normal 2 45 4" xfId="6049"/>
    <cellStyle name="Normal 2 45 4 2" xfId="6050"/>
    <cellStyle name="Normal 2 45 4 2 2" xfId="6051"/>
    <cellStyle name="Normal 2 45 4 3" xfId="6052"/>
    <cellStyle name="Normal 2 45 5" xfId="6053"/>
    <cellStyle name="Normal 2 45 5 2" xfId="6054"/>
    <cellStyle name="Normal 2 45 6" xfId="6055"/>
    <cellStyle name="Normal 2 46" xfId="6056"/>
    <cellStyle name="Normal 2 46 2" xfId="6057"/>
    <cellStyle name="Normal 2 46 2 2" xfId="6058"/>
    <cellStyle name="Normal 2 46 2 2 2" xfId="6059"/>
    <cellStyle name="Normal 2 46 2 2 2 2" xfId="6060"/>
    <cellStyle name="Normal 2 46 2 2 3" xfId="6061"/>
    <cellStyle name="Normal 2 46 2 3" xfId="6062"/>
    <cellStyle name="Normal 2 46 2 3 2" xfId="6063"/>
    <cellStyle name="Normal 2 46 2 3 2 2" xfId="6064"/>
    <cellStyle name="Normal 2 46 2 3 3" xfId="6065"/>
    <cellStyle name="Normal 2 46 2 4" xfId="6066"/>
    <cellStyle name="Normal 2 46 2 4 2" xfId="6067"/>
    <cellStyle name="Normal 2 46 2 5" xfId="6068"/>
    <cellStyle name="Normal 2 46 3" xfId="6069"/>
    <cellStyle name="Normal 2 46 3 2" xfId="6070"/>
    <cellStyle name="Normal 2 46 3 2 2" xfId="6071"/>
    <cellStyle name="Normal 2 46 3 3" xfId="6072"/>
    <cellStyle name="Normal 2 46 4" xfId="6073"/>
    <cellStyle name="Normal 2 46 4 2" xfId="6074"/>
    <cellStyle name="Normal 2 46 4 2 2" xfId="6075"/>
    <cellStyle name="Normal 2 46 4 3" xfId="6076"/>
    <cellStyle name="Normal 2 46 5" xfId="6077"/>
    <cellStyle name="Normal 2 46 5 2" xfId="6078"/>
    <cellStyle name="Normal 2 46 6" xfId="6079"/>
    <cellStyle name="Normal 2 47" xfId="6080"/>
    <cellStyle name="Normal 2 47 2" xfId="6081"/>
    <cellStyle name="Normal 2 47 2 2" xfId="6082"/>
    <cellStyle name="Normal 2 47 2 2 2" xfId="6083"/>
    <cellStyle name="Normal 2 47 2 2 2 2" xfId="6084"/>
    <cellStyle name="Normal 2 47 2 2 3" xfId="6085"/>
    <cellStyle name="Normal 2 47 2 3" xfId="6086"/>
    <cellStyle name="Normal 2 47 2 3 2" xfId="6087"/>
    <cellStyle name="Normal 2 47 2 3 2 2" xfId="6088"/>
    <cellStyle name="Normal 2 47 2 3 3" xfId="6089"/>
    <cellStyle name="Normal 2 47 2 4" xfId="6090"/>
    <cellStyle name="Normal 2 47 2 4 2" xfId="6091"/>
    <cellStyle name="Normal 2 47 2 5" xfId="6092"/>
    <cellStyle name="Normal 2 47 3" xfId="6093"/>
    <cellStyle name="Normal 2 47 3 2" xfId="6094"/>
    <cellStyle name="Normal 2 47 3 2 2" xfId="6095"/>
    <cellStyle name="Normal 2 47 3 3" xfId="6096"/>
    <cellStyle name="Normal 2 47 4" xfId="6097"/>
    <cellStyle name="Normal 2 47 4 2" xfId="6098"/>
    <cellStyle name="Normal 2 47 4 2 2" xfId="6099"/>
    <cellStyle name="Normal 2 47 4 3" xfId="6100"/>
    <cellStyle name="Normal 2 47 5" xfId="6101"/>
    <cellStyle name="Normal 2 47 5 2" xfId="6102"/>
    <cellStyle name="Normal 2 47 6" xfId="6103"/>
    <cellStyle name="Normal 2 48" xfId="6104"/>
    <cellStyle name="Normal 2 48 2" xfId="6105"/>
    <cellStyle name="Normal 2 48 2 2" xfId="6106"/>
    <cellStyle name="Normal 2 48 2 2 2" xfId="6107"/>
    <cellStyle name="Normal 2 48 2 2 2 2" xfId="6108"/>
    <cellStyle name="Normal 2 48 2 2 3" xfId="6109"/>
    <cellStyle name="Normal 2 48 2 3" xfId="6110"/>
    <cellStyle name="Normal 2 48 2 3 2" xfId="6111"/>
    <cellStyle name="Normal 2 48 2 3 2 2" xfId="6112"/>
    <cellStyle name="Normal 2 48 2 3 3" xfId="6113"/>
    <cellStyle name="Normal 2 48 2 4" xfId="6114"/>
    <cellStyle name="Normal 2 48 2 4 2" xfId="6115"/>
    <cellStyle name="Normal 2 48 2 5" xfId="6116"/>
    <cellStyle name="Normal 2 48 3" xfId="6117"/>
    <cellStyle name="Normal 2 48 3 2" xfId="6118"/>
    <cellStyle name="Normal 2 48 3 2 2" xfId="6119"/>
    <cellStyle name="Normal 2 48 3 3" xfId="6120"/>
    <cellStyle name="Normal 2 48 4" xfId="6121"/>
    <cellStyle name="Normal 2 48 4 2" xfId="6122"/>
    <cellStyle name="Normal 2 48 4 2 2" xfId="6123"/>
    <cellStyle name="Normal 2 48 4 3" xfId="6124"/>
    <cellStyle name="Normal 2 48 5" xfId="6125"/>
    <cellStyle name="Normal 2 48 5 2" xfId="6126"/>
    <cellStyle name="Normal 2 48 6" xfId="6127"/>
    <cellStyle name="Normal 2 49" xfId="6128"/>
    <cellStyle name="Normal 2 49 2" xfId="6129"/>
    <cellStyle name="Normal 2 49 2 2" xfId="6130"/>
    <cellStyle name="Normal 2 49 2 2 2" xfId="6131"/>
    <cellStyle name="Normal 2 49 2 3" xfId="6132"/>
    <cellStyle name="Normal 2 49 3" xfId="6133"/>
    <cellStyle name="Normal 2 49 3 2" xfId="6134"/>
    <cellStyle name="Normal 2 49 3 2 2" xfId="6135"/>
    <cellStyle name="Normal 2 49 3 3" xfId="6136"/>
    <cellStyle name="Normal 2 49 4" xfId="6137"/>
    <cellStyle name="Normal 2 49 4 2" xfId="6138"/>
    <cellStyle name="Normal 2 49 5" xfId="6139"/>
    <cellStyle name="Normal 2 5" xfId="6140"/>
    <cellStyle name="Normal 2 5 10" xfId="6141"/>
    <cellStyle name="Normal 2 5 11" xfId="6142"/>
    <cellStyle name="Normal 2 5 12" xfId="6143"/>
    <cellStyle name="Normal 2 5 13" xfId="6144"/>
    <cellStyle name="Normal 2 5 14" xfId="6145"/>
    <cellStyle name="Normal 2 5 15" xfId="6146"/>
    <cellStyle name="Normal 2 5 16" xfId="6147"/>
    <cellStyle name="Normal 2 5 17" xfId="6148"/>
    <cellStyle name="Normal 2 5 2" xfId="6149"/>
    <cellStyle name="Normal 2 5 2 10" xfId="6150"/>
    <cellStyle name="Normal 2 5 2 2" xfId="6151"/>
    <cellStyle name="Normal 2 5 2 2 2" xfId="6152"/>
    <cellStyle name="Normal 2 5 2 2 3" xfId="6153"/>
    <cellStyle name="Normal 2 5 2 2 3 2" xfId="6154"/>
    <cellStyle name="Normal 2 5 2 2 3 2 2" xfId="6155"/>
    <cellStyle name="Normal 2 5 2 2 3 2 2 2" xfId="6156"/>
    <cellStyle name="Normal 2 5 2 2 3 2 3" xfId="6157"/>
    <cellStyle name="Normal 2 5 2 2 3 3" xfId="6158"/>
    <cellStyle name="Normal 2 5 2 2 3 3 2" xfId="6159"/>
    <cellStyle name="Normal 2 5 2 2 3 3 2 2" xfId="6160"/>
    <cellStyle name="Normal 2 5 2 2 3 3 3" xfId="6161"/>
    <cellStyle name="Normal 2 5 2 2 3 4" xfId="6162"/>
    <cellStyle name="Normal 2 5 2 2 3 4 2" xfId="6163"/>
    <cellStyle name="Normal 2 5 2 2 3 5" xfId="6164"/>
    <cellStyle name="Normal 2 5 2 2 4" xfId="6165"/>
    <cellStyle name="Normal 2 5 2 2 4 2" xfId="6166"/>
    <cellStyle name="Normal 2 5 2 2 4 2 2" xfId="6167"/>
    <cellStyle name="Normal 2 5 2 2 4 3" xfId="6168"/>
    <cellStyle name="Normal 2 5 2 2 5" xfId="6169"/>
    <cellStyle name="Normal 2 5 2 2 5 2" xfId="6170"/>
    <cellStyle name="Normal 2 5 2 2 5 2 2" xfId="6171"/>
    <cellStyle name="Normal 2 5 2 2 5 3" xfId="6172"/>
    <cellStyle name="Normal 2 5 2 2 6" xfId="6173"/>
    <cellStyle name="Normal 2 5 2 2 6 2" xfId="6174"/>
    <cellStyle name="Normal 2 5 2 2 7" xfId="6175"/>
    <cellStyle name="Normal 2 5 2 3" xfId="6176"/>
    <cellStyle name="Normal 2 5 2 3 2" xfId="6177"/>
    <cellStyle name="Normal 2 5 2 3 2 2" xfId="6178"/>
    <cellStyle name="Normal 2 5 2 3 2 2 2" xfId="6179"/>
    <cellStyle name="Normal 2 5 2 3 2 2 2 2" xfId="6180"/>
    <cellStyle name="Normal 2 5 2 3 2 2 3" xfId="6181"/>
    <cellStyle name="Normal 2 5 2 3 2 3" xfId="6182"/>
    <cellStyle name="Normal 2 5 2 3 2 3 2" xfId="6183"/>
    <cellStyle name="Normal 2 5 2 3 2 3 2 2" xfId="6184"/>
    <cellStyle name="Normal 2 5 2 3 2 3 3" xfId="6185"/>
    <cellStyle name="Normal 2 5 2 3 2 4" xfId="6186"/>
    <cellStyle name="Normal 2 5 2 3 2 4 2" xfId="6187"/>
    <cellStyle name="Normal 2 5 2 3 2 5" xfId="6188"/>
    <cellStyle name="Normal 2 5 2 3 3" xfId="6189"/>
    <cellStyle name="Normal 2 5 2 3 3 2" xfId="6190"/>
    <cellStyle name="Normal 2 5 2 3 3 2 2" xfId="6191"/>
    <cellStyle name="Normal 2 5 2 3 3 3" xfId="6192"/>
    <cellStyle name="Normal 2 5 2 3 4" xfId="6193"/>
    <cellStyle name="Normal 2 5 2 3 4 2" xfId="6194"/>
    <cellStyle name="Normal 2 5 2 3 4 2 2" xfId="6195"/>
    <cellStyle name="Normal 2 5 2 3 4 3" xfId="6196"/>
    <cellStyle name="Normal 2 5 2 3 5" xfId="6197"/>
    <cellStyle name="Normal 2 5 2 3 5 2" xfId="6198"/>
    <cellStyle name="Normal 2 5 2 3 6" xfId="6199"/>
    <cellStyle name="Normal 2 5 2 4" xfId="6200"/>
    <cellStyle name="Normal 2 5 2 4 2" xfId="6201"/>
    <cellStyle name="Normal 2 5 2 4 2 2" xfId="6202"/>
    <cellStyle name="Normal 2 5 2 4 2 2 2" xfId="6203"/>
    <cellStyle name="Normal 2 5 2 4 2 2 2 2" xfId="6204"/>
    <cellStyle name="Normal 2 5 2 4 2 2 3" xfId="6205"/>
    <cellStyle name="Normal 2 5 2 4 2 3" xfId="6206"/>
    <cellStyle name="Normal 2 5 2 4 2 3 2" xfId="6207"/>
    <cellStyle name="Normal 2 5 2 4 2 3 2 2" xfId="6208"/>
    <cellStyle name="Normal 2 5 2 4 2 3 3" xfId="6209"/>
    <cellStyle name="Normal 2 5 2 4 2 4" xfId="6210"/>
    <cellStyle name="Normal 2 5 2 4 2 4 2" xfId="6211"/>
    <cellStyle name="Normal 2 5 2 4 2 5" xfId="6212"/>
    <cellStyle name="Normal 2 5 2 4 3" xfId="6213"/>
    <cellStyle name="Normal 2 5 2 4 3 2" xfId="6214"/>
    <cellStyle name="Normal 2 5 2 4 3 2 2" xfId="6215"/>
    <cellStyle name="Normal 2 5 2 4 3 3" xfId="6216"/>
    <cellStyle name="Normal 2 5 2 4 4" xfId="6217"/>
    <cellStyle name="Normal 2 5 2 4 4 2" xfId="6218"/>
    <cellStyle name="Normal 2 5 2 4 4 2 2" xfId="6219"/>
    <cellStyle name="Normal 2 5 2 4 4 3" xfId="6220"/>
    <cellStyle name="Normal 2 5 2 4 5" xfId="6221"/>
    <cellStyle name="Normal 2 5 2 4 5 2" xfId="6222"/>
    <cellStyle name="Normal 2 5 2 4 6" xfId="6223"/>
    <cellStyle name="Normal 2 5 2 5" xfId="6224"/>
    <cellStyle name="Normal 2 5 2 5 2" xfId="6225"/>
    <cellStyle name="Normal 2 5 2 5 2 2" xfId="6226"/>
    <cellStyle name="Normal 2 5 2 5 2 2 2" xfId="6227"/>
    <cellStyle name="Normal 2 5 2 5 2 2 2 2" xfId="6228"/>
    <cellStyle name="Normal 2 5 2 5 2 2 3" xfId="6229"/>
    <cellStyle name="Normal 2 5 2 5 2 3" xfId="6230"/>
    <cellStyle name="Normal 2 5 2 5 2 3 2" xfId="6231"/>
    <cellStyle name="Normal 2 5 2 5 2 3 2 2" xfId="6232"/>
    <cellStyle name="Normal 2 5 2 5 2 3 3" xfId="6233"/>
    <cellStyle name="Normal 2 5 2 5 2 4" xfId="6234"/>
    <cellStyle name="Normal 2 5 2 5 2 4 2" xfId="6235"/>
    <cellStyle name="Normal 2 5 2 5 2 5" xfId="6236"/>
    <cellStyle name="Normal 2 5 2 5 3" xfId="6237"/>
    <cellStyle name="Normal 2 5 2 5 3 2" xfId="6238"/>
    <cellStyle name="Normal 2 5 2 5 3 2 2" xfId="6239"/>
    <cellStyle name="Normal 2 5 2 5 3 3" xfId="6240"/>
    <cellStyle name="Normal 2 5 2 5 4" xfId="6241"/>
    <cellStyle name="Normal 2 5 2 5 4 2" xfId="6242"/>
    <cellStyle name="Normal 2 5 2 5 4 2 2" xfId="6243"/>
    <cellStyle name="Normal 2 5 2 5 4 3" xfId="6244"/>
    <cellStyle name="Normal 2 5 2 5 5" xfId="6245"/>
    <cellStyle name="Normal 2 5 2 5 5 2" xfId="6246"/>
    <cellStyle name="Normal 2 5 2 5 6" xfId="6247"/>
    <cellStyle name="Normal 2 5 2 6" xfId="6248"/>
    <cellStyle name="Normal 2 5 2 6 2" xfId="6249"/>
    <cellStyle name="Normal 2 5 2 6 2 2" xfId="6250"/>
    <cellStyle name="Normal 2 5 2 6 2 2 2" xfId="6251"/>
    <cellStyle name="Normal 2 5 2 6 2 3" xfId="6252"/>
    <cellStyle name="Normal 2 5 2 6 3" xfId="6253"/>
    <cellStyle name="Normal 2 5 2 6 3 2" xfId="6254"/>
    <cellStyle name="Normal 2 5 2 6 3 2 2" xfId="6255"/>
    <cellStyle name="Normal 2 5 2 6 3 3" xfId="6256"/>
    <cellStyle name="Normal 2 5 2 6 4" xfId="6257"/>
    <cellStyle name="Normal 2 5 2 6 4 2" xfId="6258"/>
    <cellStyle name="Normal 2 5 2 6 5" xfId="6259"/>
    <cellStyle name="Normal 2 5 2 7" xfId="6260"/>
    <cellStyle name="Normal 2 5 2 7 2" xfId="6261"/>
    <cellStyle name="Normal 2 5 2 7 2 2" xfId="6262"/>
    <cellStyle name="Normal 2 5 2 7 3" xfId="6263"/>
    <cellStyle name="Normal 2 5 2 8" xfId="6264"/>
    <cellStyle name="Normal 2 5 2 8 2" xfId="6265"/>
    <cellStyle name="Normal 2 5 2 8 2 2" xfId="6266"/>
    <cellStyle name="Normal 2 5 2 8 3" xfId="6267"/>
    <cellStyle name="Normal 2 5 2 9" xfId="6268"/>
    <cellStyle name="Normal 2 5 2 9 2" xfId="6269"/>
    <cellStyle name="Normal 2 5 3" xfId="6270"/>
    <cellStyle name="Normal 2 5 4" xfId="6271"/>
    <cellStyle name="Normal 2 5 5" xfId="6272"/>
    <cellStyle name="Normal 2 5 6" xfId="6273"/>
    <cellStyle name="Normal 2 5 7" xfId="6274"/>
    <cellStyle name="Normal 2 5 8" xfId="6275"/>
    <cellStyle name="Normal 2 5 9" xfId="6276"/>
    <cellStyle name="Normal 2 50" xfId="6277"/>
    <cellStyle name="Normal 2 50 2" xfId="6278"/>
    <cellStyle name="Normal 2 50 2 2" xfId="6279"/>
    <cellStyle name="Normal 2 50 3" xfId="6280"/>
    <cellStyle name="Normal 2 51" xfId="6281"/>
    <cellStyle name="Normal 2 51 2" xfId="6282"/>
    <cellStyle name="Normal 2 52" xfId="6283"/>
    <cellStyle name="Normal 2 52 2" xfId="6284"/>
    <cellStyle name="Normal 2 53" xfId="6285"/>
    <cellStyle name="Normal 2 53 2" xfId="6286"/>
    <cellStyle name="Normal 2 54" xfId="6287"/>
    <cellStyle name="Normal 2 54 2" xfId="6288"/>
    <cellStyle name="Normal 2 6" xfId="6289"/>
    <cellStyle name="Normal 2 6 10" xfId="6290"/>
    <cellStyle name="Normal 2 6 11" xfId="6291"/>
    <cellStyle name="Normal 2 6 12" xfId="6292"/>
    <cellStyle name="Normal 2 6 13" xfId="6293"/>
    <cellStyle name="Normal 2 6 14" xfId="6294"/>
    <cellStyle name="Normal 2 6 15" xfId="6295"/>
    <cellStyle name="Normal 2 6 16" xfId="6296"/>
    <cellStyle name="Normal 2 6 17" xfId="6297"/>
    <cellStyle name="Normal 2 6 17 2" xfId="6298"/>
    <cellStyle name="Normal 2 6 17 2 2" xfId="6299"/>
    <cellStyle name="Normal 2 6 17 2 2 2" xfId="6300"/>
    <cellStyle name="Normal 2 6 17 2 2 2 2" xfId="6301"/>
    <cellStyle name="Normal 2 6 17 2 2 3" xfId="6302"/>
    <cellStyle name="Normal 2 6 17 2 3" xfId="6303"/>
    <cellStyle name="Normal 2 6 17 2 3 2" xfId="6304"/>
    <cellStyle name="Normal 2 6 17 2 3 2 2" xfId="6305"/>
    <cellStyle name="Normal 2 6 17 2 3 3" xfId="6306"/>
    <cellStyle name="Normal 2 6 17 2 4" xfId="6307"/>
    <cellStyle name="Normal 2 6 17 2 4 2" xfId="6308"/>
    <cellStyle name="Normal 2 6 17 2 5" xfId="6309"/>
    <cellStyle name="Normal 2 6 17 3" xfId="6310"/>
    <cellStyle name="Normal 2 6 17 3 2" xfId="6311"/>
    <cellStyle name="Normal 2 6 17 3 2 2" xfId="6312"/>
    <cellStyle name="Normal 2 6 17 3 3" xfId="6313"/>
    <cellStyle name="Normal 2 6 17 4" xfId="6314"/>
    <cellStyle name="Normal 2 6 17 4 2" xfId="6315"/>
    <cellStyle name="Normal 2 6 17 4 2 2" xfId="6316"/>
    <cellStyle name="Normal 2 6 17 4 3" xfId="6317"/>
    <cellStyle name="Normal 2 6 17 5" xfId="6318"/>
    <cellStyle name="Normal 2 6 17 5 2" xfId="6319"/>
    <cellStyle name="Normal 2 6 17 6" xfId="6320"/>
    <cellStyle name="Normal 2 6 18" xfId="6321"/>
    <cellStyle name="Normal 2 6 18 2" xfId="6322"/>
    <cellStyle name="Normal 2 6 18 2 2" xfId="6323"/>
    <cellStyle name="Normal 2 6 18 2 2 2" xfId="6324"/>
    <cellStyle name="Normal 2 6 18 2 2 2 2" xfId="6325"/>
    <cellStyle name="Normal 2 6 18 2 2 3" xfId="6326"/>
    <cellStyle name="Normal 2 6 18 2 3" xfId="6327"/>
    <cellStyle name="Normal 2 6 18 2 3 2" xfId="6328"/>
    <cellStyle name="Normal 2 6 18 2 3 2 2" xfId="6329"/>
    <cellStyle name="Normal 2 6 18 2 3 3" xfId="6330"/>
    <cellStyle name="Normal 2 6 18 2 4" xfId="6331"/>
    <cellStyle name="Normal 2 6 18 2 4 2" xfId="6332"/>
    <cellStyle name="Normal 2 6 18 2 5" xfId="6333"/>
    <cellStyle name="Normal 2 6 18 3" xfId="6334"/>
    <cellStyle name="Normal 2 6 18 3 2" xfId="6335"/>
    <cellStyle name="Normal 2 6 18 3 2 2" xfId="6336"/>
    <cellStyle name="Normal 2 6 18 3 3" xfId="6337"/>
    <cellStyle name="Normal 2 6 18 4" xfId="6338"/>
    <cellStyle name="Normal 2 6 18 4 2" xfId="6339"/>
    <cellStyle name="Normal 2 6 18 4 2 2" xfId="6340"/>
    <cellStyle name="Normal 2 6 18 4 3" xfId="6341"/>
    <cellStyle name="Normal 2 6 18 5" xfId="6342"/>
    <cellStyle name="Normal 2 6 18 5 2" xfId="6343"/>
    <cellStyle name="Normal 2 6 18 6" xfId="6344"/>
    <cellStyle name="Normal 2 6 19" xfId="6345"/>
    <cellStyle name="Normal 2 6 19 2" xfId="6346"/>
    <cellStyle name="Normal 2 6 19 2 2" xfId="6347"/>
    <cellStyle name="Normal 2 6 19 2 2 2" xfId="6348"/>
    <cellStyle name="Normal 2 6 19 2 3" xfId="6349"/>
    <cellStyle name="Normal 2 6 19 3" xfId="6350"/>
    <cellStyle name="Normal 2 6 19 3 2" xfId="6351"/>
    <cellStyle name="Normal 2 6 19 3 2 2" xfId="6352"/>
    <cellStyle name="Normal 2 6 19 3 3" xfId="6353"/>
    <cellStyle name="Normal 2 6 19 4" xfId="6354"/>
    <cellStyle name="Normal 2 6 19 4 2" xfId="6355"/>
    <cellStyle name="Normal 2 6 19 5" xfId="6356"/>
    <cellStyle name="Normal 2 6 2" xfId="6357"/>
    <cellStyle name="Normal 2 6 2 2" xfId="6358"/>
    <cellStyle name="Normal 2 6 2 3" xfId="6359"/>
    <cellStyle name="Normal 2 6 2 3 2" xfId="6360"/>
    <cellStyle name="Normal 2 6 2 3 2 2" xfId="6361"/>
    <cellStyle name="Normal 2 6 2 3 2 2 2" xfId="6362"/>
    <cellStyle name="Normal 2 6 2 3 2 2 2 2" xfId="6363"/>
    <cellStyle name="Normal 2 6 2 3 2 2 3" xfId="6364"/>
    <cellStyle name="Normal 2 6 2 3 2 3" xfId="6365"/>
    <cellStyle name="Normal 2 6 2 3 2 3 2" xfId="6366"/>
    <cellStyle name="Normal 2 6 2 3 2 3 2 2" xfId="6367"/>
    <cellStyle name="Normal 2 6 2 3 2 3 3" xfId="6368"/>
    <cellStyle name="Normal 2 6 2 3 2 4" xfId="6369"/>
    <cellStyle name="Normal 2 6 2 3 2 4 2" xfId="6370"/>
    <cellStyle name="Normal 2 6 2 3 2 5" xfId="6371"/>
    <cellStyle name="Normal 2 6 2 3 3" xfId="6372"/>
    <cellStyle name="Normal 2 6 2 3 3 2" xfId="6373"/>
    <cellStyle name="Normal 2 6 2 3 3 2 2" xfId="6374"/>
    <cellStyle name="Normal 2 6 2 3 3 3" xfId="6375"/>
    <cellStyle name="Normal 2 6 2 3 4" xfId="6376"/>
    <cellStyle name="Normal 2 6 2 3 4 2" xfId="6377"/>
    <cellStyle name="Normal 2 6 2 3 4 2 2" xfId="6378"/>
    <cellStyle name="Normal 2 6 2 3 4 3" xfId="6379"/>
    <cellStyle name="Normal 2 6 2 3 5" xfId="6380"/>
    <cellStyle name="Normal 2 6 2 3 5 2" xfId="6381"/>
    <cellStyle name="Normal 2 6 2 3 6" xfId="6382"/>
    <cellStyle name="Normal 2 6 2 4" xfId="6383"/>
    <cellStyle name="Normal 2 6 2 4 2" xfId="6384"/>
    <cellStyle name="Normal 2 6 2 4 2 2" xfId="6385"/>
    <cellStyle name="Normal 2 6 2 4 2 2 2" xfId="6386"/>
    <cellStyle name="Normal 2 6 2 4 2 2 2 2" xfId="6387"/>
    <cellStyle name="Normal 2 6 2 4 2 2 3" xfId="6388"/>
    <cellStyle name="Normal 2 6 2 4 2 3" xfId="6389"/>
    <cellStyle name="Normal 2 6 2 4 2 3 2" xfId="6390"/>
    <cellStyle name="Normal 2 6 2 4 2 3 2 2" xfId="6391"/>
    <cellStyle name="Normal 2 6 2 4 2 3 3" xfId="6392"/>
    <cellStyle name="Normal 2 6 2 4 2 4" xfId="6393"/>
    <cellStyle name="Normal 2 6 2 4 2 4 2" xfId="6394"/>
    <cellStyle name="Normal 2 6 2 4 2 5" xfId="6395"/>
    <cellStyle name="Normal 2 6 2 4 3" xfId="6396"/>
    <cellStyle name="Normal 2 6 2 4 3 2" xfId="6397"/>
    <cellStyle name="Normal 2 6 2 4 3 2 2" xfId="6398"/>
    <cellStyle name="Normal 2 6 2 4 3 3" xfId="6399"/>
    <cellStyle name="Normal 2 6 2 4 4" xfId="6400"/>
    <cellStyle name="Normal 2 6 2 4 4 2" xfId="6401"/>
    <cellStyle name="Normal 2 6 2 4 4 2 2" xfId="6402"/>
    <cellStyle name="Normal 2 6 2 4 4 3" xfId="6403"/>
    <cellStyle name="Normal 2 6 2 4 5" xfId="6404"/>
    <cellStyle name="Normal 2 6 2 4 5 2" xfId="6405"/>
    <cellStyle name="Normal 2 6 2 4 6" xfId="6406"/>
    <cellStyle name="Normal 2 6 2 5" xfId="6407"/>
    <cellStyle name="Normal 2 6 2 5 2" xfId="6408"/>
    <cellStyle name="Normal 2 6 2 5 2 2" xfId="6409"/>
    <cellStyle name="Normal 2 6 2 5 2 2 2" xfId="6410"/>
    <cellStyle name="Normal 2 6 2 5 2 3" xfId="6411"/>
    <cellStyle name="Normal 2 6 2 5 3" xfId="6412"/>
    <cellStyle name="Normal 2 6 2 5 3 2" xfId="6413"/>
    <cellStyle name="Normal 2 6 2 5 3 2 2" xfId="6414"/>
    <cellStyle name="Normal 2 6 2 5 3 3" xfId="6415"/>
    <cellStyle name="Normal 2 6 2 5 4" xfId="6416"/>
    <cellStyle name="Normal 2 6 2 5 4 2" xfId="6417"/>
    <cellStyle name="Normal 2 6 2 5 5" xfId="6418"/>
    <cellStyle name="Normal 2 6 2 6" xfId="6419"/>
    <cellStyle name="Normal 2 6 2 6 2" xfId="6420"/>
    <cellStyle name="Normal 2 6 2 6 2 2" xfId="6421"/>
    <cellStyle name="Normal 2 6 2 6 3" xfId="6422"/>
    <cellStyle name="Normal 2 6 2 7" xfId="6423"/>
    <cellStyle name="Normal 2 6 2 7 2" xfId="6424"/>
    <cellStyle name="Normal 2 6 2 7 2 2" xfId="6425"/>
    <cellStyle name="Normal 2 6 2 7 3" xfId="6426"/>
    <cellStyle name="Normal 2 6 2 8" xfId="6427"/>
    <cellStyle name="Normal 2 6 2 8 2" xfId="6428"/>
    <cellStyle name="Normal 2 6 2 9" xfId="6429"/>
    <cellStyle name="Normal 2 6 20" xfId="6430"/>
    <cellStyle name="Normal 2 6 20 2" xfId="6431"/>
    <cellStyle name="Normal 2 6 20 2 2" xfId="6432"/>
    <cellStyle name="Normal 2 6 20 2 2 2" xfId="6433"/>
    <cellStyle name="Normal 2 6 20 2 3" xfId="6434"/>
    <cellStyle name="Normal 2 6 20 3" xfId="6435"/>
    <cellStyle name="Normal 2 6 20 3 2" xfId="6436"/>
    <cellStyle name="Normal 2 6 20 4" xfId="6437"/>
    <cellStyle name="Normal 2 6 21" xfId="6438"/>
    <cellStyle name="Normal 2 6 21 2" xfId="6439"/>
    <cellStyle name="Normal 2 6 3" xfId="6440"/>
    <cellStyle name="Normal 2 6 3 2" xfId="6441"/>
    <cellStyle name="Normal 2 6 3 3" xfId="6442"/>
    <cellStyle name="Normal 2 6 3 3 2" xfId="6443"/>
    <cellStyle name="Normal 2 6 3 3 2 2" xfId="6444"/>
    <cellStyle name="Normal 2 6 3 3 2 2 2" xfId="6445"/>
    <cellStyle name="Normal 2 6 3 3 2 3" xfId="6446"/>
    <cellStyle name="Normal 2 6 3 3 3" xfId="6447"/>
    <cellStyle name="Normal 2 6 3 3 3 2" xfId="6448"/>
    <cellStyle name="Normal 2 6 3 3 3 2 2" xfId="6449"/>
    <cellStyle name="Normal 2 6 3 3 3 3" xfId="6450"/>
    <cellStyle name="Normal 2 6 3 3 4" xfId="6451"/>
    <cellStyle name="Normal 2 6 3 3 4 2" xfId="6452"/>
    <cellStyle name="Normal 2 6 3 3 5" xfId="6453"/>
    <cellStyle name="Normal 2 6 3 4" xfId="6454"/>
    <cellStyle name="Normal 2 6 3 4 2" xfId="6455"/>
    <cellStyle name="Normal 2 6 3 4 2 2" xfId="6456"/>
    <cellStyle name="Normal 2 6 3 4 3" xfId="6457"/>
    <cellStyle name="Normal 2 6 3 5" xfId="6458"/>
    <cellStyle name="Normal 2 6 3 5 2" xfId="6459"/>
    <cellStyle name="Normal 2 6 3 5 2 2" xfId="6460"/>
    <cellStyle name="Normal 2 6 3 5 3" xfId="6461"/>
    <cellStyle name="Normal 2 6 3 6" xfId="6462"/>
    <cellStyle name="Normal 2 6 3 6 2" xfId="6463"/>
    <cellStyle name="Normal 2 6 3 7" xfId="6464"/>
    <cellStyle name="Normal 2 6 4" xfId="6465"/>
    <cellStyle name="Normal 2 6 5" xfId="6466"/>
    <cellStyle name="Normal 2 6 6" xfId="6467"/>
    <cellStyle name="Normal 2 6 7" xfId="6468"/>
    <cellStyle name="Normal 2 6 8" xfId="6469"/>
    <cellStyle name="Normal 2 6 9" xfId="6470"/>
    <cellStyle name="Normal 2 7" xfId="6471"/>
    <cellStyle name="Normal 2 7 2" xfId="6472"/>
    <cellStyle name="Normal 2 8" xfId="6473"/>
    <cellStyle name="Normal 2 8 2" xfId="6474"/>
    <cellStyle name="Normal 2 8 3" xfId="6475"/>
    <cellStyle name="Normal 2 8 4" xfId="6476"/>
    <cellStyle name="Normal 2 8 4 2" xfId="6477"/>
    <cellStyle name="Normal 2 9" xfId="6478"/>
    <cellStyle name="Normal 2 9 2" xfId="6479"/>
    <cellStyle name="Normal 2 9 2 2" xfId="6480"/>
    <cellStyle name="Normal 2 9 2 3" xfId="6481"/>
    <cellStyle name="Normal 2 9 2 3 2" xfId="6482"/>
    <cellStyle name="Normal 2 9 2 3 2 2" xfId="6483"/>
    <cellStyle name="Normal 2 9 2 3 2 2 2" xfId="6484"/>
    <cellStyle name="Normal 2 9 2 3 2 3" xfId="6485"/>
    <cellStyle name="Normal 2 9 2 3 3" xfId="6486"/>
    <cellStyle name="Normal 2 9 2 3 3 2" xfId="6487"/>
    <cellStyle name="Normal 2 9 2 3 3 2 2" xfId="6488"/>
    <cellStyle name="Normal 2 9 2 3 3 3" xfId="6489"/>
    <cellStyle name="Normal 2 9 2 3 4" xfId="6490"/>
    <cellStyle name="Normal 2 9 2 3 4 2" xfId="6491"/>
    <cellStyle name="Normal 2 9 2 3 5" xfId="6492"/>
    <cellStyle name="Normal 2 9 2 4" xfId="6493"/>
    <cellStyle name="Normal 2 9 2 4 2" xfId="6494"/>
    <cellStyle name="Normal 2 9 2 4 2 2" xfId="6495"/>
    <cellStyle name="Normal 2 9 2 4 3" xfId="6496"/>
    <cellStyle name="Normal 2 9 2 5" xfId="6497"/>
    <cellStyle name="Normal 2 9 2 5 2" xfId="6498"/>
    <cellStyle name="Normal 2 9 2 5 2 2" xfId="6499"/>
    <cellStyle name="Normal 2 9 2 5 3" xfId="6500"/>
    <cellStyle name="Normal 2 9 2 6" xfId="6501"/>
    <cellStyle name="Normal 2 9 2 6 2" xfId="6502"/>
    <cellStyle name="Normal 2 9 2 7" xfId="6503"/>
    <cellStyle name="Normal 2 9 3" xfId="6504"/>
    <cellStyle name="Normal 2 9 3 2" xfId="6505"/>
    <cellStyle name="Normal 2 9 3 2 2" xfId="6506"/>
    <cellStyle name="Normal 2 9 3 2 2 2" xfId="6507"/>
    <cellStyle name="Normal 2 9 3 2 2 2 2" xfId="6508"/>
    <cellStyle name="Normal 2 9 3 2 2 3" xfId="6509"/>
    <cellStyle name="Normal 2 9 3 2 3" xfId="6510"/>
    <cellStyle name="Normal 2 9 3 2 3 2" xfId="6511"/>
    <cellStyle name="Normal 2 9 3 2 3 2 2" xfId="6512"/>
    <cellStyle name="Normal 2 9 3 2 3 3" xfId="6513"/>
    <cellStyle name="Normal 2 9 3 2 4" xfId="6514"/>
    <cellStyle name="Normal 2 9 3 2 4 2" xfId="6515"/>
    <cellStyle name="Normal 2 9 3 2 5" xfId="6516"/>
    <cellStyle name="Normal 2 9 3 3" xfId="6517"/>
    <cellStyle name="Normal 2 9 3 3 2" xfId="6518"/>
    <cellStyle name="Normal 2 9 3 3 2 2" xfId="6519"/>
    <cellStyle name="Normal 2 9 3 3 3" xfId="6520"/>
    <cellStyle name="Normal 2 9 3 4" xfId="6521"/>
    <cellStyle name="Normal 2 9 3 4 2" xfId="6522"/>
    <cellStyle name="Normal 2 9 3 4 2 2" xfId="6523"/>
    <cellStyle name="Normal 2 9 3 4 3" xfId="6524"/>
    <cellStyle name="Normal 2 9 3 5" xfId="6525"/>
    <cellStyle name="Normal 2 9 3 5 2" xfId="6526"/>
    <cellStyle name="Normal 2 9 3 6" xfId="6527"/>
    <cellStyle name="Normal 2 9 4" xfId="6528"/>
    <cellStyle name="Normal 2 9 4 2" xfId="6529"/>
    <cellStyle name="Normal 2 9 4 2 2" xfId="6530"/>
    <cellStyle name="Normal 2 9 4 2 2 2" xfId="6531"/>
    <cellStyle name="Normal 2 9 4 2 3" xfId="6532"/>
    <cellStyle name="Normal 2 9 4 3" xfId="6533"/>
    <cellStyle name="Normal 2 9 4 3 2" xfId="6534"/>
    <cellStyle name="Normal 2 9 4 3 2 2" xfId="6535"/>
    <cellStyle name="Normal 2 9 4 3 3" xfId="6536"/>
    <cellStyle name="Normal 2 9 4 4" xfId="6537"/>
    <cellStyle name="Normal 2 9 4 4 2" xfId="6538"/>
    <cellStyle name="Normal 2 9 4 5" xfId="6539"/>
    <cellStyle name="Normal 2 9 5" xfId="6540"/>
    <cellStyle name="Normal 2 9 5 2" xfId="6541"/>
    <cellStyle name="Normal 2 9 5 2 2" xfId="6542"/>
    <cellStyle name="Normal 2 9 5 2 2 2" xfId="6543"/>
    <cellStyle name="Normal 2 9 5 2 3" xfId="6544"/>
    <cellStyle name="Normal 2 9 5 3" xfId="6545"/>
    <cellStyle name="Normal 2 9 5 3 2" xfId="6546"/>
    <cellStyle name="Normal 2 9 5 4" xfId="6547"/>
    <cellStyle name="Normal 2 9 6" xfId="6548"/>
    <cellStyle name="Normal 2 9 6 2" xfId="6549"/>
    <cellStyle name="Normal 2_ELC" xfId="6550"/>
    <cellStyle name="Normal 20" xfId="6551"/>
    <cellStyle name="Normal 20 2" xfId="6552"/>
    <cellStyle name="Normal 20 3" xfId="6553"/>
    <cellStyle name="Normal 20 4" xfId="6554"/>
    <cellStyle name="Normal 21" xfId="6555"/>
    <cellStyle name="Normal 21 2" xfId="6556"/>
    <cellStyle name="Normal 21 2 2" xfId="6557"/>
    <cellStyle name="Normal 21 3" xfId="6558"/>
    <cellStyle name="Normal 21 4" xfId="6559"/>
    <cellStyle name="Normal 21 5" xfId="6560"/>
    <cellStyle name="Normal 21 5 2" xfId="6561"/>
    <cellStyle name="Normal 21_Scen_XBase" xfId="6562"/>
    <cellStyle name="Normal 22" xfId="6563"/>
    <cellStyle name="Normal 22 2" xfId="6564"/>
    <cellStyle name="Normal 23" xfId="6565"/>
    <cellStyle name="Normal 23 2" xfId="6566"/>
    <cellStyle name="Normal 23 3" xfId="6567"/>
    <cellStyle name="Normal 24" xfId="6568"/>
    <cellStyle name="Normal 24 10" xfId="6569"/>
    <cellStyle name="Normal 24 11" xfId="6570"/>
    <cellStyle name="Normal 24 12" xfId="6571"/>
    <cellStyle name="Normal 24 13" xfId="6572"/>
    <cellStyle name="Normal 24 14" xfId="6573"/>
    <cellStyle name="Normal 24 15" xfId="6574"/>
    <cellStyle name="Normal 24 16" xfId="6575"/>
    <cellStyle name="Normal 24 17" xfId="6576"/>
    <cellStyle name="Normal 24 18" xfId="6577"/>
    <cellStyle name="Normal 24 19" xfId="6578"/>
    <cellStyle name="Normal 24 2" xfId="6579"/>
    <cellStyle name="Normal 24 20" xfId="6580"/>
    <cellStyle name="Normal 24 21" xfId="6581"/>
    <cellStyle name="Normal 24 22" xfId="6582"/>
    <cellStyle name="Normal 24 3" xfId="6583"/>
    <cellStyle name="Normal 24 4" xfId="6584"/>
    <cellStyle name="Normal 24 5" xfId="6585"/>
    <cellStyle name="Normal 24 6" xfId="6586"/>
    <cellStyle name="Normal 24 7" xfId="6587"/>
    <cellStyle name="Normal 24 8" xfId="6588"/>
    <cellStyle name="Normal 24 9" xfId="6589"/>
    <cellStyle name="Normal 25" xfId="6590"/>
    <cellStyle name="Normal 25 2" xfId="6591"/>
    <cellStyle name="Normal 25 3" xfId="6592"/>
    <cellStyle name="Normal 26" xfId="6593"/>
    <cellStyle name="Normal 26 2" xfId="6594"/>
    <cellStyle name="Normal 26 3" xfId="6595"/>
    <cellStyle name="Normal 27" xfId="6596"/>
    <cellStyle name="Normal 27 2" xfId="6597"/>
    <cellStyle name="Normal 28" xfId="6598"/>
    <cellStyle name="Normal 29" xfId="6599"/>
    <cellStyle name="Normal 3" xfId="6600"/>
    <cellStyle name="Normal 3 10" xfId="6601"/>
    <cellStyle name="Normal 3 11" xfId="6602"/>
    <cellStyle name="Normal 3 12" xfId="6603"/>
    <cellStyle name="Normal 3 13" xfId="6604"/>
    <cellStyle name="Normal 3 14" xfId="6605"/>
    <cellStyle name="Normal 3 15" xfId="6606"/>
    <cellStyle name="Normal 3 16" xfId="6607"/>
    <cellStyle name="Normal 3 17" xfId="6608"/>
    <cellStyle name="Normal 3 18" xfId="6609"/>
    <cellStyle name="Normal 3 19" xfId="6610"/>
    <cellStyle name="Normal 3 2" xfId="6611"/>
    <cellStyle name="Normal 3 2 10" xfId="6612"/>
    <cellStyle name="Normal 3 2 11" xfId="6613"/>
    <cellStyle name="Normal 3 2 11 2" xfId="6614"/>
    <cellStyle name="Normal 3 2 11 2 2" xfId="6615"/>
    <cellStyle name="Normal 3 2 11 2 2 2" xfId="6616"/>
    <cellStyle name="Normal 3 2 11 2 2 2 2" xfId="6617"/>
    <cellStyle name="Normal 3 2 11 2 2 3" xfId="6618"/>
    <cellStyle name="Normal 3 2 11 2 3" xfId="6619"/>
    <cellStyle name="Normal 3 2 11 2 3 2" xfId="6620"/>
    <cellStyle name="Normal 3 2 11 2 3 2 2" xfId="6621"/>
    <cellStyle name="Normal 3 2 11 2 3 3" xfId="6622"/>
    <cellStyle name="Normal 3 2 11 2 4" xfId="6623"/>
    <cellStyle name="Normal 3 2 11 2 4 2" xfId="6624"/>
    <cellStyle name="Normal 3 2 11 2 5" xfId="6625"/>
    <cellStyle name="Normal 3 2 11 3" xfId="6626"/>
    <cellStyle name="Normal 3 2 11 3 2" xfId="6627"/>
    <cellStyle name="Normal 3 2 11 3 2 2" xfId="6628"/>
    <cellStyle name="Normal 3 2 11 3 3" xfId="6629"/>
    <cellStyle name="Normal 3 2 11 4" xfId="6630"/>
    <cellStyle name="Normal 3 2 11 4 2" xfId="6631"/>
    <cellStyle name="Normal 3 2 11 4 2 2" xfId="6632"/>
    <cellStyle name="Normal 3 2 11 4 3" xfId="6633"/>
    <cellStyle name="Normal 3 2 11 5" xfId="6634"/>
    <cellStyle name="Normal 3 2 11 5 2" xfId="6635"/>
    <cellStyle name="Normal 3 2 11 6" xfId="6636"/>
    <cellStyle name="Normal 3 2 12" xfId="6637"/>
    <cellStyle name="Normal 3 2 13" xfId="6638"/>
    <cellStyle name="Normal 3 2 2" xfId="6639"/>
    <cellStyle name="Normal 3 2 2 2" xfId="6640"/>
    <cellStyle name="Normal 3 2 2 2 2" xfId="6641"/>
    <cellStyle name="Normal 3 2 2 3" xfId="6642"/>
    <cellStyle name="Normal 3 2 2 4" xfId="6643"/>
    <cellStyle name="Normal 3 2 2 4 2" xfId="6644"/>
    <cellStyle name="Normal 3 2 2 4 2 2" xfId="6645"/>
    <cellStyle name="Normal 3 2 2 4 2 2 2" xfId="6646"/>
    <cellStyle name="Normal 3 2 2 4 2 2 2 2" xfId="6647"/>
    <cellStyle name="Normal 3 2 2 4 2 2 3" xfId="6648"/>
    <cellStyle name="Normal 3 2 2 4 2 3" xfId="6649"/>
    <cellStyle name="Normal 3 2 2 4 2 3 2" xfId="6650"/>
    <cellStyle name="Normal 3 2 2 4 2 3 2 2" xfId="6651"/>
    <cellStyle name="Normal 3 2 2 4 2 3 3" xfId="6652"/>
    <cellStyle name="Normal 3 2 2 4 2 4" xfId="6653"/>
    <cellStyle name="Normal 3 2 2 4 2 4 2" xfId="6654"/>
    <cellStyle name="Normal 3 2 2 4 2 5" xfId="6655"/>
    <cellStyle name="Normal 3 2 2 4 3" xfId="6656"/>
    <cellStyle name="Normal 3 2 2 4 3 2" xfId="6657"/>
    <cellStyle name="Normal 3 2 2 4 3 2 2" xfId="6658"/>
    <cellStyle name="Normal 3 2 2 4 3 3" xfId="6659"/>
    <cellStyle name="Normal 3 2 2 4 4" xfId="6660"/>
    <cellStyle name="Normal 3 2 2 4 4 2" xfId="6661"/>
    <cellStyle name="Normal 3 2 2 4 4 2 2" xfId="6662"/>
    <cellStyle name="Normal 3 2 2 4 4 3" xfId="6663"/>
    <cellStyle name="Normal 3 2 2 4 5" xfId="6664"/>
    <cellStyle name="Normal 3 2 2 4 5 2" xfId="6665"/>
    <cellStyle name="Normal 3 2 2 4 6" xfId="6666"/>
    <cellStyle name="Normal 3 2 3" xfId="6667"/>
    <cellStyle name="Normal 3 2 3 2" xfId="6668"/>
    <cellStyle name="Normal 3 2 3 3" xfId="6669"/>
    <cellStyle name="Normal 3 2 3 3 2" xfId="6670"/>
    <cellStyle name="Normal 3 2 3 3 2 2" xfId="6671"/>
    <cellStyle name="Normal 3 2 3 3 2 2 2" xfId="6672"/>
    <cellStyle name="Normal 3 2 3 3 2 3" xfId="6673"/>
    <cellStyle name="Normal 3 2 3 3 3" xfId="6674"/>
    <cellStyle name="Normal 3 2 3 3 3 2" xfId="6675"/>
    <cellStyle name="Normal 3 2 3 3 3 2 2" xfId="6676"/>
    <cellStyle name="Normal 3 2 3 3 3 3" xfId="6677"/>
    <cellStyle name="Normal 3 2 3 3 4" xfId="6678"/>
    <cellStyle name="Normal 3 2 3 3 4 2" xfId="6679"/>
    <cellStyle name="Normal 3 2 3 3 5" xfId="6680"/>
    <cellStyle name="Normal 3 2 3 4" xfId="6681"/>
    <cellStyle name="Normal 3 2 3 4 2" xfId="6682"/>
    <cellStyle name="Normal 3 2 3 4 2 2" xfId="6683"/>
    <cellStyle name="Normal 3 2 3 4 2 2 2" xfId="6684"/>
    <cellStyle name="Normal 3 2 3 4 2 3" xfId="6685"/>
    <cellStyle name="Normal 3 2 3 4 3" xfId="6686"/>
    <cellStyle name="Normal 3 2 3 4 3 2" xfId="6687"/>
    <cellStyle name="Normal 3 2 3 4 4" xfId="6688"/>
    <cellStyle name="Normal 3 2 3 5" xfId="6689"/>
    <cellStyle name="Normal 3 2 3 5 2" xfId="6690"/>
    <cellStyle name="Normal 3 2 4" xfId="6691"/>
    <cellStyle name="Normal 3 2 4 2" xfId="6692"/>
    <cellStyle name="Normal 3 2 4 3" xfId="6693"/>
    <cellStyle name="Normal 3 2 5" xfId="6694"/>
    <cellStyle name="Normal 3 2 6" xfId="6695"/>
    <cellStyle name="Normal 3 2 7" xfId="6696"/>
    <cellStyle name="Normal 3 2 8" xfId="6697"/>
    <cellStyle name="Normal 3 2 9" xfId="6698"/>
    <cellStyle name="Normal 3 2 9 2" xfId="6699"/>
    <cellStyle name="Normal 3 2 9 2 2" xfId="6700"/>
    <cellStyle name="Normal 3 2 9 2 2 2" xfId="6701"/>
    <cellStyle name="Normal 3 2 9 2 2 2 2" xfId="6702"/>
    <cellStyle name="Normal 3 2 9 2 2 2 2 2" xfId="6703"/>
    <cellStyle name="Normal 3 2 9 2 2 2 3" xfId="6704"/>
    <cellStyle name="Normal 3 2 9 2 2 3" xfId="6705"/>
    <cellStyle name="Normal 3 2 9 2 2 3 2" xfId="6706"/>
    <cellStyle name="Normal 3 2 9 2 2 3 2 2" xfId="6707"/>
    <cellStyle name="Normal 3 2 9 2 2 3 3" xfId="6708"/>
    <cellStyle name="Normal 3 2 9 2 2 4" xfId="6709"/>
    <cellStyle name="Normal 3 2 9 2 2 4 2" xfId="6710"/>
    <cellStyle name="Normal 3 2 9 2 2 5" xfId="6711"/>
    <cellStyle name="Normal 3 2 9 2 3" xfId="6712"/>
    <cellStyle name="Normal 3 2 9 2 3 2" xfId="6713"/>
    <cellStyle name="Normal 3 2 9 2 3 2 2" xfId="6714"/>
    <cellStyle name="Normal 3 2 9 2 3 3" xfId="6715"/>
    <cellStyle name="Normal 3 2 9 2 4" xfId="6716"/>
    <cellStyle name="Normal 3 2 9 2 4 2" xfId="6717"/>
    <cellStyle name="Normal 3 2 9 2 4 2 2" xfId="6718"/>
    <cellStyle name="Normal 3 2 9 2 4 3" xfId="6719"/>
    <cellStyle name="Normal 3 2 9 2 5" xfId="6720"/>
    <cellStyle name="Normal 3 2 9 2 5 2" xfId="6721"/>
    <cellStyle name="Normal 3 2 9 2 6" xfId="6722"/>
    <cellStyle name="Normal 3 2 9 3" xfId="6723"/>
    <cellStyle name="Normal 3 2 9 4" xfId="6724"/>
    <cellStyle name="Normal 3 2 9 4 2" xfId="6725"/>
    <cellStyle name="Normal 3 2 9 4 2 2" xfId="6726"/>
    <cellStyle name="Normal 3 2 9 4 3" xfId="6727"/>
    <cellStyle name="Normal 3 2_ELC" xfId="6728"/>
    <cellStyle name="Normal 3 20" xfId="6729"/>
    <cellStyle name="Normal 3 21" xfId="6730"/>
    <cellStyle name="Normal 3 22" xfId="6731"/>
    <cellStyle name="Normal 3 23" xfId="6732"/>
    <cellStyle name="Normal 3 24" xfId="6733"/>
    <cellStyle name="Normal 3 25" xfId="6734"/>
    <cellStyle name="Normal 3 26" xfId="6735"/>
    <cellStyle name="Normal 3 27" xfId="6736"/>
    <cellStyle name="Normal 3 28" xfId="6737"/>
    <cellStyle name="Normal 3 29" xfId="6738"/>
    <cellStyle name="Normal 3 29 2" xfId="6739"/>
    <cellStyle name="Normal 3 3" xfId="6740"/>
    <cellStyle name="Normal 3 3 2" xfId="6741"/>
    <cellStyle name="Normal 3 3 2 2" xfId="6742"/>
    <cellStyle name="Normal 3 3 2 3" xfId="6743"/>
    <cellStyle name="Normal 3 3 3" xfId="6744"/>
    <cellStyle name="Normal 3 3 4" xfId="6745"/>
    <cellStyle name="Normal 3 3 5" xfId="6746"/>
    <cellStyle name="Normal 3 3 6" xfId="6747"/>
    <cellStyle name="Normal 3 3 7" xfId="6748"/>
    <cellStyle name="Normal 3 3 8" xfId="6749"/>
    <cellStyle name="Normal 3 3 9" xfId="6750"/>
    <cellStyle name="Normal 3 30" xfId="6751"/>
    <cellStyle name="Normal 3 30 2" xfId="6752"/>
    <cellStyle name="Normal 3 30 2 2" xfId="6753"/>
    <cellStyle name="Normal 3 30 2 2 2" xfId="6754"/>
    <cellStyle name="Normal 3 30 2 3" xfId="6755"/>
    <cellStyle name="Normal 3 30 2 4" xfId="6756"/>
    <cellStyle name="Normal 3 30 3" xfId="6757"/>
    <cellStyle name="Normal 3 30 3 2" xfId="6758"/>
    <cellStyle name="Normal 3 30 3 2 2" xfId="6759"/>
    <cellStyle name="Normal 3 30 3 3" xfId="6760"/>
    <cellStyle name="Normal 3 30 4" xfId="6761"/>
    <cellStyle name="Normal 3 30 4 2" xfId="6762"/>
    <cellStyle name="Normal 3 30 5" xfId="6763"/>
    <cellStyle name="Normal 3 31" xfId="6764"/>
    <cellStyle name="Normal 3 31 2" xfId="6765"/>
    <cellStyle name="Normal 3 31 2 2" xfId="6766"/>
    <cellStyle name="Normal 3 31 3" xfId="6767"/>
    <cellStyle name="Normal 3 31 4" xfId="6768"/>
    <cellStyle name="Normal 3 32" xfId="6769"/>
    <cellStyle name="Normal 3 32 2" xfId="6770"/>
    <cellStyle name="Normal 3 32 3" xfId="6771"/>
    <cellStyle name="Normal 3 4" xfId="6772"/>
    <cellStyle name="Normal 3 4 2" xfId="6773"/>
    <cellStyle name="Normal 3 4 3" xfId="6774"/>
    <cellStyle name="Normal 3 4 4" xfId="6775"/>
    <cellStyle name="Normal 3 4 4 2" xfId="6776"/>
    <cellStyle name="Normal 3 4 4 3" xfId="6777"/>
    <cellStyle name="Normal 3 4 5" xfId="6778"/>
    <cellStyle name="Normal 3 4 6" xfId="6779"/>
    <cellStyle name="Normal 3 4 7" xfId="6780"/>
    <cellStyle name="Normal 3 4 8" xfId="6781"/>
    <cellStyle name="Normal 3 5" xfId="6782"/>
    <cellStyle name="Normal 3 5 2" xfId="6783"/>
    <cellStyle name="Normal 3 5 3" xfId="6784"/>
    <cellStyle name="Normal 3 5 3 2" xfId="6785"/>
    <cellStyle name="Normal 3 5 3 3" xfId="6786"/>
    <cellStyle name="Normal 3 5 4" xfId="6787"/>
    <cellStyle name="Normal 3 5 4 2" xfId="6788"/>
    <cellStyle name="Normal 3 5 4 3" xfId="6789"/>
    <cellStyle name="Normal 3 5 4 3 2" xfId="6790"/>
    <cellStyle name="Normal 3 5 4 3 2 2" xfId="6791"/>
    <cellStyle name="Normal 3 5 4 3 2 2 2" xfId="6792"/>
    <cellStyle name="Normal 3 5 4 3 2 3" xfId="6793"/>
    <cellStyle name="Normal 3 5 4 3 3" xfId="6794"/>
    <cellStyle name="Normal 3 5 4 3 3 2" xfId="6795"/>
    <cellStyle name="Normal 3 5 4 3 3 2 2" xfId="6796"/>
    <cellStyle name="Normal 3 5 4 3 3 3" xfId="6797"/>
    <cellStyle name="Normal 3 5 4 3 4" xfId="6798"/>
    <cellStyle name="Normal 3 5 4 3 4 2" xfId="6799"/>
    <cellStyle name="Normal 3 5 4 3 5" xfId="6800"/>
    <cellStyle name="Normal 3 5 4 4" xfId="6801"/>
    <cellStyle name="Normal 3 5 4 4 2" xfId="6802"/>
    <cellStyle name="Normal 3 5 4 4 2 2" xfId="6803"/>
    <cellStyle name="Normal 3 5 4 4 2 2 2" xfId="6804"/>
    <cellStyle name="Normal 3 5 4 4 2 3" xfId="6805"/>
    <cellStyle name="Normal 3 5 4 4 3" xfId="6806"/>
    <cellStyle name="Normal 3 5 4 4 3 2" xfId="6807"/>
    <cellStyle name="Normal 3 5 4 4 4" xfId="6808"/>
    <cellStyle name="Normal 3 5 4 5" xfId="6809"/>
    <cellStyle name="Normal 3 5 4 5 2" xfId="6810"/>
    <cellStyle name="Normal 3 5 5" xfId="6811"/>
    <cellStyle name="Normal 3 5 6" xfId="6812"/>
    <cellStyle name="Normal 3 5 7" xfId="6813"/>
    <cellStyle name="Normal 3 5 8" xfId="6814"/>
    <cellStyle name="Normal 3 5 9" xfId="6815"/>
    <cellStyle name="Normal 3 6" xfId="6816"/>
    <cellStyle name="Normal 3 6 2" xfId="6817"/>
    <cellStyle name="Normal 3 6 3" xfId="6818"/>
    <cellStyle name="Normal 3 7" xfId="6819"/>
    <cellStyle name="Normal 3 7 2" xfId="6820"/>
    <cellStyle name="Normal 3 7 3" xfId="6821"/>
    <cellStyle name="Normal 3 8" xfId="6822"/>
    <cellStyle name="Normal 3 9" xfId="6823"/>
    <cellStyle name="Normal 3_PrimaryEnergyPrices_TIMES" xfId="6824"/>
    <cellStyle name="Normal 30" xfId="6825"/>
    <cellStyle name="Normal 31" xfId="6826"/>
    <cellStyle name="Normal 31 2" xfId="6827"/>
    <cellStyle name="Normal 31 3" xfId="6828"/>
    <cellStyle name="Normal 32" xfId="6829"/>
    <cellStyle name="Normal 32 2" xfId="6830"/>
    <cellStyle name="Normal 33" xfId="6831"/>
    <cellStyle name="Normal 33 10" xfId="6832"/>
    <cellStyle name="Normal 33 11" xfId="6833"/>
    <cellStyle name="Normal 33 12" xfId="6834"/>
    <cellStyle name="Normal 33 13" xfId="6835"/>
    <cellStyle name="Normal 33 2" xfId="6836"/>
    <cellStyle name="Normal 33 3" xfId="6837"/>
    <cellStyle name="Normal 33 4" xfId="6838"/>
    <cellStyle name="Normal 33 5" xfId="6839"/>
    <cellStyle name="Normal 33 6" xfId="6840"/>
    <cellStyle name="Normal 33 7" xfId="6841"/>
    <cellStyle name="Normal 33 8" xfId="6842"/>
    <cellStyle name="Normal 33 9" xfId="6843"/>
    <cellStyle name="Normal 33_Scen_XBase" xfId="6844"/>
    <cellStyle name="Normal 34" xfId="6845"/>
    <cellStyle name="Normal 35" xfId="6846"/>
    <cellStyle name="Normal 35 2" xfId="6847"/>
    <cellStyle name="Normal 35 2 2" xfId="6848"/>
    <cellStyle name="Normal 35 2 2 2" xfId="6849"/>
    <cellStyle name="Normal 35 2 2 2 2" xfId="6850"/>
    <cellStyle name="Normal 35 2 2 3" xfId="6851"/>
    <cellStyle name="Normal 35 2 3" xfId="6852"/>
    <cellStyle name="Normal 35 2 3 2" xfId="6853"/>
    <cellStyle name="Normal 35 2 3 2 2" xfId="6854"/>
    <cellStyle name="Normal 35 2 3 3" xfId="6855"/>
    <cellStyle name="Normal 35 2 4" xfId="6856"/>
    <cellStyle name="Normal 35 2 4 2" xfId="6857"/>
    <cellStyle name="Normal 35 2 5" xfId="6858"/>
    <cellStyle name="Normal 35 3" xfId="6859"/>
    <cellStyle name="Normal 35 3 2" xfId="6860"/>
    <cellStyle name="Normal 35 3 2 2" xfId="6861"/>
    <cellStyle name="Normal 35 3 3" xfId="6862"/>
    <cellStyle name="Normal 35 3 4" xfId="6863"/>
    <cellStyle name="Normal 35 4" xfId="6864"/>
    <cellStyle name="Normal 35 4 2" xfId="6865"/>
    <cellStyle name="Normal 35 4 2 2" xfId="6866"/>
    <cellStyle name="Normal 35 4 3" xfId="6867"/>
    <cellStyle name="Normal 35 5" xfId="6868"/>
    <cellStyle name="Normal 35 5 2" xfId="6869"/>
    <cellStyle name="Normal 35 6" xfId="6870"/>
    <cellStyle name="Normal 36" xfId="6871"/>
    <cellStyle name="Normal 36 2" xfId="6872"/>
    <cellStyle name="Normal 36 2 2" xfId="6873"/>
    <cellStyle name="Normal 36 2 2 2" xfId="6874"/>
    <cellStyle name="Normal 36 2 2 2 2" xfId="6875"/>
    <cellStyle name="Normal 36 2 2 3" xfId="6876"/>
    <cellStyle name="Normal 36 2 3" xfId="6877"/>
    <cellStyle name="Normal 36 2 3 2" xfId="6878"/>
    <cellStyle name="Normal 36 2 3 2 2" xfId="6879"/>
    <cellStyle name="Normal 36 2 3 3" xfId="6880"/>
    <cellStyle name="Normal 36 2 4" xfId="6881"/>
    <cellStyle name="Normal 36 2 4 2" xfId="6882"/>
    <cellStyle name="Normal 36 2 5" xfId="6883"/>
    <cellStyle name="Normal 36 3" xfId="6884"/>
    <cellStyle name="Normal 36 3 2" xfId="6885"/>
    <cellStyle name="Normal 36 3 2 2" xfId="6886"/>
    <cellStyle name="Normal 36 3 3" xfId="6887"/>
    <cellStyle name="Normal 36 4" xfId="6888"/>
    <cellStyle name="Normal 36 4 2" xfId="6889"/>
    <cellStyle name="Normal 36 4 2 2" xfId="6890"/>
    <cellStyle name="Normal 36 4 3" xfId="6891"/>
    <cellStyle name="Normal 36 5" xfId="6892"/>
    <cellStyle name="Normal 36 5 2" xfId="6893"/>
    <cellStyle name="Normal 36 6" xfId="6894"/>
    <cellStyle name="Normal 37" xfId="6895"/>
    <cellStyle name="Normal 37 2" xfId="6896"/>
    <cellStyle name="Normal 37 2 2" xfId="6897"/>
    <cellStyle name="Normal 37 2 2 2" xfId="6898"/>
    <cellStyle name="Normal 37 2 2 2 2" xfId="6899"/>
    <cellStyle name="Normal 37 2 2 3" xfId="6900"/>
    <cellStyle name="Normal 37 2 3" xfId="6901"/>
    <cellStyle name="Normal 37 2 3 2" xfId="6902"/>
    <cellStyle name="Normal 37 2 3 2 2" xfId="6903"/>
    <cellStyle name="Normal 37 2 3 3" xfId="6904"/>
    <cellStyle name="Normal 37 2 4" xfId="6905"/>
    <cellStyle name="Normal 37 2 4 2" xfId="6906"/>
    <cellStyle name="Normal 37 2 5" xfId="6907"/>
    <cellStyle name="Normal 37 3" xfId="6908"/>
    <cellStyle name="Normal 37 3 2" xfId="6909"/>
    <cellStyle name="Normal 37 3 2 2" xfId="6910"/>
    <cellStyle name="Normal 37 3 3" xfId="6911"/>
    <cellStyle name="Normal 37 4" xfId="6912"/>
    <cellStyle name="Normal 37 4 2" xfId="6913"/>
    <cellStyle name="Normal 37 4 2 2" xfId="6914"/>
    <cellStyle name="Normal 37 4 3" xfId="6915"/>
    <cellStyle name="Normal 37 5" xfId="6916"/>
    <cellStyle name="Normal 37 5 2" xfId="6917"/>
    <cellStyle name="Normal 37 6" xfId="6918"/>
    <cellStyle name="Normal 38" xfId="6919"/>
    <cellStyle name="Normal 39" xfId="6920"/>
    <cellStyle name="Normal 4" xfId="6921"/>
    <cellStyle name="Normal 4 10" xfId="6922"/>
    <cellStyle name="Normal 4 10 2" xfId="6923"/>
    <cellStyle name="Normal 4 10 3" xfId="6924"/>
    <cellStyle name="Normal 4 11" xfId="6925"/>
    <cellStyle name="Normal 4 11 2" xfId="6926"/>
    <cellStyle name="Normal 4 11 3" xfId="6927"/>
    <cellStyle name="Normal 4 12" xfId="6928"/>
    <cellStyle name="Normal 4 13" xfId="6929"/>
    <cellStyle name="Normal 4 13 2" xfId="6930"/>
    <cellStyle name="Normal 4 13 2 2" xfId="6931"/>
    <cellStyle name="Normal 4 13 2 3" xfId="6932"/>
    <cellStyle name="Normal 4 13 2 4" xfId="6933"/>
    <cellStyle name="Normal 4 13 3" xfId="6934"/>
    <cellStyle name="Normal 4 2" xfId="6935"/>
    <cellStyle name="Normal 4 2 10" xfId="6936"/>
    <cellStyle name="Normal 4 2 10 2" xfId="6937"/>
    <cellStyle name="Normal 4 2 10 2 2" xfId="6938"/>
    <cellStyle name="Normal 4 2 10 2 2 2" xfId="6939"/>
    <cellStyle name="Normal 4 2 10 2 2 2 2" xfId="6940"/>
    <cellStyle name="Normal 4 2 10 2 2 3" xfId="6941"/>
    <cellStyle name="Normal 4 2 10 2 3" xfId="6942"/>
    <cellStyle name="Normal 4 2 10 2 3 2" xfId="6943"/>
    <cellStyle name="Normal 4 2 10 2 3 2 2" xfId="6944"/>
    <cellStyle name="Normal 4 2 10 2 3 3" xfId="6945"/>
    <cellStyle name="Normal 4 2 10 2 4" xfId="6946"/>
    <cellStyle name="Normal 4 2 10 2 4 2" xfId="6947"/>
    <cellStyle name="Normal 4 2 10 2 5" xfId="6948"/>
    <cellStyle name="Normal 4 2 10 3" xfId="6949"/>
    <cellStyle name="Normal 4 2 10 3 2" xfId="6950"/>
    <cellStyle name="Normal 4 2 10 3 2 2" xfId="6951"/>
    <cellStyle name="Normal 4 2 10 3 3" xfId="6952"/>
    <cellStyle name="Normal 4 2 10 4" xfId="6953"/>
    <cellStyle name="Normal 4 2 10 4 2" xfId="6954"/>
    <cellStyle name="Normal 4 2 10 4 2 2" xfId="6955"/>
    <cellStyle name="Normal 4 2 10 4 3" xfId="6956"/>
    <cellStyle name="Normal 4 2 10 5" xfId="6957"/>
    <cellStyle name="Normal 4 2 10 5 2" xfId="6958"/>
    <cellStyle name="Normal 4 2 10 6" xfId="6959"/>
    <cellStyle name="Normal 4 2 11" xfId="6960"/>
    <cellStyle name="Normal 4 2 12" xfId="6961"/>
    <cellStyle name="Normal 4 2 2" xfId="6962"/>
    <cellStyle name="Normal 4 2 2 10" xfId="6963"/>
    <cellStyle name="Normal 4 2 2 10 2" xfId="6964"/>
    <cellStyle name="Normal 4 2 2 10 2 2" xfId="6965"/>
    <cellStyle name="Normal 4 2 2 10 2 2 2" xfId="6966"/>
    <cellStyle name="Normal 4 2 2 10 2 2 2 2" xfId="6967"/>
    <cellStyle name="Normal 4 2 2 10 2 2 3" xfId="6968"/>
    <cellStyle name="Normal 4 2 2 10 2 3" xfId="6969"/>
    <cellStyle name="Normal 4 2 2 10 2 3 2" xfId="6970"/>
    <cellStyle name="Normal 4 2 2 10 2 3 2 2" xfId="6971"/>
    <cellStyle name="Normal 4 2 2 10 2 3 3" xfId="6972"/>
    <cellStyle name="Normal 4 2 2 10 2 4" xfId="6973"/>
    <cellStyle name="Normal 4 2 2 10 2 4 2" xfId="6974"/>
    <cellStyle name="Normal 4 2 2 10 2 5" xfId="6975"/>
    <cellStyle name="Normal 4 2 2 10 3" xfId="6976"/>
    <cellStyle name="Normal 4 2 2 10 3 2" xfId="6977"/>
    <cellStyle name="Normal 4 2 2 10 3 2 2" xfId="6978"/>
    <cellStyle name="Normal 4 2 2 10 3 2 2 2" xfId="6979"/>
    <cellStyle name="Normal 4 2 2 10 3 2 3" xfId="6980"/>
    <cellStyle name="Normal 4 2 2 10 3 3" xfId="6981"/>
    <cellStyle name="Normal 4 2 2 10 3 3 2" xfId="6982"/>
    <cellStyle name="Normal 4 2 2 10 3 4" xfId="6983"/>
    <cellStyle name="Normal 4 2 2 10 4" xfId="6984"/>
    <cellStyle name="Normal 4 2 2 10 5" xfId="6985"/>
    <cellStyle name="Normal 4 2 2 10 5 2" xfId="6986"/>
    <cellStyle name="Normal 4 2 2 10 6" xfId="6987"/>
    <cellStyle name="Normal 4 2 2 11" xfId="6988"/>
    <cellStyle name="Normal 4 2 2 11 2" xfId="6989"/>
    <cellStyle name="Normal 4 2 2 11 2 2" xfId="6990"/>
    <cellStyle name="Normal 4 2 2 11 2 2 2" xfId="6991"/>
    <cellStyle name="Normal 4 2 2 11 2 2 2 2" xfId="6992"/>
    <cellStyle name="Normal 4 2 2 11 2 2 3" xfId="6993"/>
    <cellStyle name="Normal 4 2 2 11 2 3" xfId="6994"/>
    <cellStyle name="Normal 4 2 2 11 2 3 2" xfId="6995"/>
    <cellStyle name="Normal 4 2 2 11 2 3 2 2" xfId="6996"/>
    <cellStyle name="Normal 4 2 2 11 2 3 3" xfId="6997"/>
    <cellStyle name="Normal 4 2 2 11 2 4" xfId="6998"/>
    <cellStyle name="Normal 4 2 2 11 2 4 2" xfId="6999"/>
    <cellStyle name="Normal 4 2 2 11 2 5" xfId="7000"/>
    <cellStyle name="Normal 4 2 2 11 3" xfId="7001"/>
    <cellStyle name="Normal 4 2 2 11 3 2" xfId="7002"/>
    <cellStyle name="Normal 4 2 2 11 3 2 2" xfId="7003"/>
    <cellStyle name="Normal 4 2 2 11 3 2 2 2" xfId="7004"/>
    <cellStyle name="Normal 4 2 2 11 3 2 3" xfId="7005"/>
    <cellStyle name="Normal 4 2 2 11 3 3" xfId="7006"/>
    <cellStyle name="Normal 4 2 2 11 3 3 2" xfId="7007"/>
    <cellStyle name="Normal 4 2 2 11 3 4" xfId="7008"/>
    <cellStyle name="Normal 4 2 2 11 4" xfId="7009"/>
    <cellStyle name="Normal 4 2 2 11 5" xfId="7010"/>
    <cellStyle name="Normal 4 2 2 11 5 2" xfId="7011"/>
    <cellStyle name="Normal 4 2 2 11 6" xfId="7012"/>
    <cellStyle name="Normal 4 2 2 12" xfId="7013"/>
    <cellStyle name="Normal 4 2 2 12 2" xfId="7014"/>
    <cellStyle name="Normal 4 2 2 12 2 2" xfId="7015"/>
    <cellStyle name="Normal 4 2 2 12 2 2 2" xfId="7016"/>
    <cellStyle name="Normal 4 2 2 12 2 2 2 2" xfId="7017"/>
    <cellStyle name="Normal 4 2 2 12 2 2 3" xfId="7018"/>
    <cellStyle name="Normal 4 2 2 12 2 3" xfId="7019"/>
    <cellStyle name="Normal 4 2 2 12 2 3 2" xfId="7020"/>
    <cellStyle name="Normal 4 2 2 12 2 3 2 2" xfId="7021"/>
    <cellStyle name="Normal 4 2 2 12 2 3 3" xfId="7022"/>
    <cellStyle name="Normal 4 2 2 12 2 4" xfId="7023"/>
    <cellStyle name="Normal 4 2 2 12 2 4 2" xfId="7024"/>
    <cellStyle name="Normal 4 2 2 12 2 5" xfId="7025"/>
    <cellStyle name="Normal 4 2 2 12 3" xfId="7026"/>
    <cellStyle name="Normal 4 2 2 12 3 2" xfId="7027"/>
    <cellStyle name="Normal 4 2 2 12 3 2 2" xfId="7028"/>
    <cellStyle name="Normal 4 2 2 12 3 2 2 2" xfId="7029"/>
    <cellStyle name="Normal 4 2 2 12 3 2 3" xfId="7030"/>
    <cellStyle name="Normal 4 2 2 12 3 3" xfId="7031"/>
    <cellStyle name="Normal 4 2 2 12 3 3 2" xfId="7032"/>
    <cellStyle name="Normal 4 2 2 12 3 4" xfId="7033"/>
    <cellStyle name="Normal 4 2 2 12 4" xfId="7034"/>
    <cellStyle name="Normal 4 2 2 12 5" xfId="7035"/>
    <cellStyle name="Normal 4 2 2 12 5 2" xfId="7036"/>
    <cellStyle name="Normal 4 2 2 12 6" xfId="7037"/>
    <cellStyle name="Normal 4 2 2 13" xfId="7038"/>
    <cellStyle name="Normal 4 2 2 13 2" xfId="7039"/>
    <cellStyle name="Normal 4 2 2 13 2 2" xfId="7040"/>
    <cellStyle name="Normal 4 2 2 13 2 2 2" xfId="7041"/>
    <cellStyle name="Normal 4 2 2 13 2 2 2 2" xfId="7042"/>
    <cellStyle name="Normal 4 2 2 13 2 2 3" xfId="7043"/>
    <cellStyle name="Normal 4 2 2 13 2 3" xfId="7044"/>
    <cellStyle name="Normal 4 2 2 13 2 3 2" xfId="7045"/>
    <cellStyle name="Normal 4 2 2 13 2 3 2 2" xfId="7046"/>
    <cellStyle name="Normal 4 2 2 13 2 3 3" xfId="7047"/>
    <cellStyle name="Normal 4 2 2 13 2 4" xfId="7048"/>
    <cellStyle name="Normal 4 2 2 13 2 4 2" xfId="7049"/>
    <cellStyle name="Normal 4 2 2 13 2 5" xfId="7050"/>
    <cellStyle name="Normal 4 2 2 13 3" xfId="7051"/>
    <cellStyle name="Normal 4 2 2 13 3 2" xfId="7052"/>
    <cellStyle name="Normal 4 2 2 13 3 2 2" xfId="7053"/>
    <cellStyle name="Normal 4 2 2 13 3 2 2 2" xfId="7054"/>
    <cellStyle name="Normal 4 2 2 13 3 2 3" xfId="7055"/>
    <cellStyle name="Normal 4 2 2 13 3 3" xfId="7056"/>
    <cellStyle name="Normal 4 2 2 13 3 3 2" xfId="7057"/>
    <cellStyle name="Normal 4 2 2 13 3 4" xfId="7058"/>
    <cellStyle name="Normal 4 2 2 13 4" xfId="7059"/>
    <cellStyle name="Normal 4 2 2 13 5" xfId="7060"/>
    <cellStyle name="Normal 4 2 2 13 5 2" xfId="7061"/>
    <cellStyle name="Normal 4 2 2 13 6" xfId="7062"/>
    <cellStyle name="Normal 4 2 2 14" xfId="7063"/>
    <cellStyle name="Normal 4 2 2 14 2" xfId="7064"/>
    <cellStyle name="Normal 4 2 2 14 2 2" xfId="7065"/>
    <cellStyle name="Normal 4 2 2 14 2 2 2" xfId="7066"/>
    <cellStyle name="Normal 4 2 2 14 2 3" xfId="7067"/>
    <cellStyle name="Normal 4 2 2 14 3" xfId="7068"/>
    <cellStyle name="Normal 4 2 2 14 3 2" xfId="7069"/>
    <cellStyle name="Normal 4 2 2 14 3 2 2" xfId="7070"/>
    <cellStyle name="Normal 4 2 2 14 3 3" xfId="7071"/>
    <cellStyle name="Normal 4 2 2 14 4" xfId="7072"/>
    <cellStyle name="Normal 4 2 2 14 4 2" xfId="7073"/>
    <cellStyle name="Normal 4 2 2 14 5" xfId="7074"/>
    <cellStyle name="Normal 4 2 2 15" xfId="7075"/>
    <cellStyle name="Normal 4 2 2 15 2" xfId="7076"/>
    <cellStyle name="Normal 4 2 2 15 2 2" xfId="7077"/>
    <cellStyle name="Normal 4 2 2 15 2 2 2" xfId="7078"/>
    <cellStyle name="Normal 4 2 2 15 2 3" xfId="7079"/>
    <cellStyle name="Normal 4 2 2 15 3" xfId="7080"/>
    <cellStyle name="Normal 4 2 2 15 3 2" xfId="7081"/>
    <cellStyle name="Normal 4 2 2 15 4" xfId="7082"/>
    <cellStyle name="Normal 4 2 2 16" xfId="7083"/>
    <cellStyle name="Normal 4 2 2 16 2" xfId="7084"/>
    <cellStyle name="Normal 4 2 2 2" xfId="7085"/>
    <cellStyle name="Normal 4 2 2 2 10" xfId="7086"/>
    <cellStyle name="Normal 4 2 2 2 11" xfId="7087"/>
    <cellStyle name="Normal 4 2 2 2 12" xfId="7088"/>
    <cellStyle name="Normal 4 2 2 2 13" xfId="7089"/>
    <cellStyle name="Normal 4 2 2 2 14" xfId="7090"/>
    <cellStyle name="Normal 4 2 2 2 14 2" xfId="7091"/>
    <cellStyle name="Normal 4 2 2 2 14 2 2" xfId="7092"/>
    <cellStyle name="Normal 4 2 2 2 14 2 2 2" xfId="7093"/>
    <cellStyle name="Normal 4 2 2 2 14 2 2 2 2" xfId="7094"/>
    <cellStyle name="Normal 4 2 2 2 14 2 2 3" xfId="7095"/>
    <cellStyle name="Normal 4 2 2 2 14 2 3" xfId="7096"/>
    <cellStyle name="Normal 4 2 2 2 14 2 3 2" xfId="7097"/>
    <cellStyle name="Normal 4 2 2 2 14 2 3 2 2" xfId="7098"/>
    <cellStyle name="Normal 4 2 2 2 14 2 3 3" xfId="7099"/>
    <cellStyle name="Normal 4 2 2 2 14 2 4" xfId="7100"/>
    <cellStyle name="Normal 4 2 2 2 14 2 4 2" xfId="7101"/>
    <cellStyle name="Normal 4 2 2 2 14 2 5" xfId="7102"/>
    <cellStyle name="Normal 4 2 2 2 14 3" xfId="7103"/>
    <cellStyle name="Normal 4 2 2 2 14 3 2" xfId="7104"/>
    <cellStyle name="Normal 4 2 2 2 14 3 2 2" xfId="7105"/>
    <cellStyle name="Normal 4 2 2 2 14 3 3" xfId="7106"/>
    <cellStyle name="Normal 4 2 2 2 14 4" xfId="7107"/>
    <cellStyle name="Normal 4 2 2 2 14 4 2" xfId="7108"/>
    <cellStyle name="Normal 4 2 2 2 14 4 2 2" xfId="7109"/>
    <cellStyle name="Normal 4 2 2 2 14 4 3" xfId="7110"/>
    <cellStyle name="Normal 4 2 2 2 14 5" xfId="7111"/>
    <cellStyle name="Normal 4 2 2 2 14 5 2" xfId="7112"/>
    <cellStyle name="Normal 4 2 2 2 14 6" xfId="7113"/>
    <cellStyle name="Normal 4 2 2 2 15" xfId="7114"/>
    <cellStyle name="Normal 4 2 2 2 16" xfId="7115"/>
    <cellStyle name="Normal 4 2 2 2 2" xfId="7116"/>
    <cellStyle name="Normal 4 2 2 2 3" xfId="7117"/>
    <cellStyle name="Normal 4 2 2 2 4" xfId="7118"/>
    <cellStyle name="Normal 4 2 2 2 5" xfId="7119"/>
    <cellStyle name="Normal 4 2 2 2 6" xfId="7120"/>
    <cellStyle name="Normal 4 2 2 2 7" xfId="7121"/>
    <cellStyle name="Normal 4 2 2 2 8" xfId="7122"/>
    <cellStyle name="Normal 4 2 2 2 9" xfId="7123"/>
    <cellStyle name="Normal 4 2 2 3" xfId="7124"/>
    <cellStyle name="Normal 4 2 2 3 2" xfId="7125"/>
    <cellStyle name="Normal 4 2 2 3 2 2" xfId="7126"/>
    <cellStyle name="Normal 4 2 2 3 2 2 2" xfId="7127"/>
    <cellStyle name="Normal 4 2 2 3 2 2 2 2" xfId="7128"/>
    <cellStyle name="Normal 4 2 2 3 2 2 3" xfId="7129"/>
    <cellStyle name="Normal 4 2 2 3 2 3" xfId="7130"/>
    <cellStyle name="Normal 4 2 2 3 2 3 2" xfId="7131"/>
    <cellStyle name="Normal 4 2 2 3 2 3 2 2" xfId="7132"/>
    <cellStyle name="Normal 4 2 2 3 2 3 3" xfId="7133"/>
    <cellStyle name="Normal 4 2 2 3 2 4" xfId="7134"/>
    <cellStyle name="Normal 4 2 2 3 2 4 2" xfId="7135"/>
    <cellStyle name="Normal 4 2 2 3 2 5" xfId="7136"/>
    <cellStyle name="Normal 4 2 2 3 3" xfId="7137"/>
    <cellStyle name="Normal 4 2 2 3 3 2" xfId="7138"/>
    <cellStyle name="Normal 4 2 2 3 3 2 2" xfId="7139"/>
    <cellStyle name="Normal 4 2 2 3 3 2 2 2" xfId="7140"/>
    <cellStyle name="Normal 4 2 2 3 3 2 3" xfId="7141"/>
    <cellStyle name="Normal 4 2 2 3 3 3" xfId="7142"/>
    <cellStyle name="Normal 4 2 2 3 3 3 2" xfId="7143"/>
    <cellStyle name="Normal 4 2 2 3 3 4" xfId="7144"/>
    <cellStyle name="Normal 4 2 2 3 4" xfId="7145"/>
    <cellStyle name="Normal 4 2 2 3 5" xfId="7146"/>
    <cellStyle name="Normal 4 2 2 3 5 2" xfId="7147"/>
    <cellStyle name="Normal 4 2 2 3 6" xfId="7148"/>
    <cellStyle name="Normal 4 2 2 4" xfId="7149"/>
    <cellStyle name="Normal 4 2 2 4 2" xfId="7150"/>
    <cellStyle name="Normal 4 2 2 4 2 2" xfId="7151"/>
    <cellStyle name="Normal 4 2 2 4 2 2 2" xfId="7152"/>
    <cellStyle name="Normal 4 2 2 4 2 2 2 2" xfId="7153"/>
    <cellStyle name="Normal 4 2 2 4 2 2 3" xfId="7154"/>
    <cellStyle name="Normal 4 2 2 4 2 3" xfId="7155"/>
    <cellStyle name="Normal 4 2 2 4 2 3 2" xfId="7156"/>
    <cellStyle name="Normal 4 2 2 4 2 3 2 2" xfId="7157"/>
    <cellStyle name="Normal 4 2 2 4 2 3 3" xfId="7158"/>
    <cellStyle name="Normal 4 2 2 4 2 4" xfId="7159"/>
    <cellStyle name="Normal 4 2 2 4 2 4 2" xfId="7160"/>
    <cellStyle name="Normal 4 2 2 4 2 5" xfId="7161"/>
    <cellStyle name="Normal 4 2 2 4 3" xfId="7162"/>
    <cellStyle name="Normal 4 2 2 4 3 2" xfId="7163"/>
    <cellStyle name="Normal 4 2 2 4 3 2 2" xfId="7164"/>
    <cellStyle name="Normal 4 2 2 4 3 2 2 2" xfId="7165"/>
    <cellStyle name="Normal 4 2 2 4 3 2 3" xfId="7166"/>
    <cellStyle name="Normal 4 2 2 4 3 3" xfId="7167"/>
    <cellStyle name="Normal 4 2 2 4 3 3 2" xfId="7168"/>
    <cellStyle name="Normal 4 2 2 4 3 4" xfId="7169"/>
    <cellStyle name="Normal 4 2 2 4 4" xfId="7170"/>
    <cellStyle name="Normal 4 2 2 4 5" xfId="7171"/>
    <cellStyle name="Normal 4 2 2 4 5 2" xfId="7172"/>
    <cellStyle name="Normal 4 2 2 4 6" xfId="7173"/>
    <cellStyle name="Normal 4 2 2 5" xfId="7174"/>
    <cellStyle name="Normal 4 2 2 5 2" xfId="7175"/>
    <cellStyle name="Normal 4 2 2 5 2 2" xfId="7176"/>
    <cellStyle name="Normal 4 2 2 5 2 2 2" xfId="7177"/>
    <cellStyle name="Normal 4 2 2 5 2 2 2 2" xfId="7178"/>
    <cellStyle name="Normal 4 2 2 5 2 2 3" xfId="7179"/>
    <cellStyle name="Normal 4 2 2 5 2 3" xfId="7180"/>
    <cellStyle name="Normal 4 2 2 5 2 3 2" xfId="7181"/>
    <cellStyle name="Normal 4 2 2 5 2 3 2 2" xfId="7182"/>
    <cellStyle name="Normal 4 2 2 5 2 3 3" xfId="7183"/>
    <cellStyle name="Normal 4 2 2 5 2 4" xfId="7184"/>
    <cellStyle name="Normal 4 2 2 5 2 4 2" xfId="7185"/>
    <cellStyle name="Normal 4 2 2 5 2 5" xfId="7186"/>
    <cellStyle name="Normal 4 2 2 5 3" xfId="7187"/>
    <cellStyle name="Normal 4 2 2 5 3 2" xfId="7188"/>
    <cellStyle name="Normal 4 2 2 5 3 2 2" xfId="7189"/>
    <cellStyle name="Normal 4 2 2 5 3 2 2 2" xfId="7190"/>
    <cellStyle name="Normal 4 2 2 5 3 2 3" xfId="7191"/>
    <cellStyle name="Normal 4 2 2 5 3 3" xfId="7192"/>
    <cellStyle name="Normal 4 2 2 5 3 3 2" xfId="7193"/>
    <cellStyle name="Normal 4 2 2 5 3 4" xfId="7194"/>
    <cellStyle name="Normal 4 2 2 5 4" xfId="7195"/>
    <cellStyle name="Normal 4 2 2 5 5" xfId="7196"/>
    <cellStyle name="Normal 4 2 2 5 5 2" xfId="7197"/>
    <cellStyle name="Normal 4 2 2 5 6" xfId="7198"/>
    <cellStyle name="Normal 4 2 2 6" xfId="7199"/>
    <cellStyle name="Normal 4 2 2 6 2" xfId="7200"/>
    <cellStyle name="Normal 4 2 2 6 2 2" xfId="7201"/>
    <cellStyle name="Normal 4 2 2 6 2 2 2" xfId="7202"/>
    <cellStyle name="Normal 4 2 2 6 2 2 2 2" xfId="7203"/>
    <cellStyle name="Normal 4 2 2 6 2 2 3" xfId="7204"/>
    <cellStyle name="Normal 4 2 2 6 2 3" xfId="7205"/>
    <cellStyle name="Normal 4 2 2 6 2 3 2" xfId="7206"/>
    <cellStyle name="Normal 4 2 2 6 2 3 2 2" xfId="7207"/>
    <cellStyle name="Normal 4 2 2 6 2 3 3" xfId="7208"/>
    <cellStyle name="Normal 4 2 2 6 2 4" xfId="7209"/>
    <cellStyle name="Normal 4 2 2 6 2 4 2" xfId="7210"/>
    <cellStyle name="Normal 4 2 2 6 2 5" xfId="7211"/>
    <cellStyle name="Normal 4 2 2 6 3" xfId="7212"/>
    <cellStyle name="Normal 4 2 2 6 3 2" xfId="7213"/>
    <cellStyle name="Normal 4 2 2 6 3 2 2" xfId="7214"/>
    <cellStyle name="Normal 4 2 2 6 3 2 2 2" xfId="7215"/>
    <cellStyle name="Normal 4 2 2 6 3 2 3" xfId="7216"/>
    <cellStyle name="Normal 4 2 2 6 3 3" xfId="7217"/>
    <cellStyle name="Normal 4 2 2 6 3 3 2" xfId="7218"/>
    <cellStyle name="Normal 4 2 2 6 3 4" xfId="7219"/>
    <cellStyle name="Normal 4 2 2 6 4" xfId="7220"/>
    <cellStyle name="Normal 4 2 2 6 5" xfId="7221"/>
    <cellStyle name="Normal 4 2 2 6 5 2" xfId="7222"/>
    <cellStyle name="Normal 4 2 2 6 6" xfId="7223"/>
    <cellStyle name="Normal 4 2 2 7" xfId="7224"/>
    <cellStyle name="Normal 4 2 2 7 2" xfId="7225"/>
    <cellStyle name="Normal 4 2 2 7 2 2" xfId="7226"/>
    <cellStyle name="Normal 4 2 2 7 2 2 2" xfId="7227"/>
    <cellStyle name="Normal 4 2 2 7 2 2 2 2" xfId="7228"/>
    <cellStyle name="Normal 4 2 2 7 2 2 3" xfId="7229"/>
    <cellStyle name="Normal 4 2 2 7 2 3" xfId="7230"/>
    <cellStyle name="Normal 4 2 2 7 2 3 2" xfId="7231"/>
    <cellStyle name="Normal 4 2 2 7 2 3 2 2" xfId="7232"/>
    <cellStyle name="Normal 4 2 2 7 2 3 3" xfId="7233"/>
    <cellStyle name="Normal 4 2 2 7 2 4" xfId="7234"/>
    <cellStyle name="Normal 4 2 2 7 2 4 2" xfId="7235"/>
    <cellStyle name="Normal 4 2 2 7 2 5" xfId="7236"/>
    <cellStyle name="Normal 4 2 2 7 3" xfId="7237"/>
    <cellStyle name="Normal 4 2 2 7 3 2" xfId="7238"/>
    <cellStyle name="Normal 4 2 2 7 3 2 2" xfId="7239"/>
    <cellStyle name="Normal 4 2 2 7 3 2 2 2" xfId="7240"/>
    <cellStyle name="Normal 4 2 2 7 3 2 3" xfId="7241"/>
    <cellStyle name="Normal 4 2 2 7 3 3" xfId="7242"/>
    <cellStyle name="Normal 4 2 2 7 3 3 2" xfId="7243"/>
    <cellStyle name="Normal 4 2 2 7 3 4" xfId="7244"/>
    <cellStyle name="Normal 4 2 2 7 4" xfId="7245"/>
    <cellStyle name="Normal 4 2 2 7 5" xfId="7246"/>
    <cellStyle name="Normal 4 2 2 7 5 2" xfId="7247"/>
    <cellStyle name="Normal 4 2 2 7 6" xfId="7248"/>
    <cellStyle name="Normal 4 2 2 8" xfId="7249"/>
    <cellStyle name="Normal 4 2 2 8 2" xfId="7250"/>
    <cellStyle name="Normal 4 2 2 8 2 2" xfId="7251"/>
    <cellStyle name="Normal 4 2 2 8 2 2 2" xfId="7252"/>
    <cellStyle name="Normal 4 2 2 8 2 2 2 2" xfId="7253"/>
    <cellStyle name="Normal 4 2 2 8 2 2 3" xfId="7254"/>
    <cellStyle name="Normal 4 2 2 8 2 3" xfId="7255"/>
    <cellStyle name="Normal 4 2 2 8 2 3 2" xfId="7256"/>
    <cellStyle name="Normal 4 2 2 8 2 3 2 2" xfId="7257"/>
    <cellStyle name="Normal 4 2 2 8 2 3 3" xfId="7258"/>
    <cellStyle name="Normal 4 2 2 8 2 4" xfId="7259"/>
    <cellStyle name="Normal 4 2 2 8 2 4 2" xfId="7260"/>
    <cellStyle name="Normal 4 2 2 8 2 5" xfId="7261"/>
    <cellStyle name="Normal 4 2 2 8 3" xfId="7262"/>
    <cellStyle name="Normal 4 2 2 8 3 2" xfId="7263"/>
    <cellStyle name="Normal 4 2 2 8 3 2 2" xfId="7264"/>
    <cellStyle name="Normal 4 2 2 8 3 2 2 2" xfId="7265"/>
    <cellStyle name="Normal 4 2 2 8 3 2 3" xfId="7266"/>
    <cellStyle name="Normal 4 2 2 8 3 3" xfId="7267"/>
    <cellStyle name="Normal 4 2 2 8 3 3 2" xfId="7268"/>
    <cellStyle name="Normal 4 2 2 8 3 4" xfId="7269"/>
    <cellStyle name="Normal 4 2 2 8 4" xfId="7270"/>
    <cellStyle name="Normal 4 2 2 8 5" xfId="7271"/>
    <cellStyle name="Normal 4 2 2 8 5 2" xfId="7272"/>
    <cellStyle name="Normal 4 2 2 8 6" xfId="7273"/>
    <cellStyle name="Normal 4 2 2 9" xfId="7274"/>
    <cellStyle name="Normal 4 2 2 9 2" xfId="7275"/>
    <cellStyle name="Normal 4 2 2 9 2 2" xfId="7276"/>
    <cellStyle name="Normal 4 2 2 9 2 2 2" xfId="7277"/>
    <cellStyle name="Normal 4 2 2 9 2 2 2 2" xfId="7278"/>
    <cellStyle name="Normal 4 2 2 9 2 2 3" xfId="7279"/>
    <cellStyle name="Normal 4 2 2 9 2 3" xfId="7280"/>
    <cellStyle name="Normal 4 2 2 9 2 3 2" xfId="7281"/>
    <cellStyle name="Normal 4 2 2 9 2 3 2 2" xfId="7282"/>
    <cellStyle name="Normal 4 2 2 9 2 3 3" xfId="7283"/>
    <cellStyle name="Normal 4 2 2 9 2 4" xfId="7284"/>
    <cellStyle name="Normal 4 2 2 9 2 4 2" xfId="7285"/>
    <cellStyle name="Normal 4 2 2 9 2 5" xfId="7286"/>
    <cellStyle name="Normal 4 2 2 9 3" xfId="7287"/>
    <cellStyle name="Normal 4 2 2 9 3 2" xfId="7288"/>
    <cellStyle name="Normal 4 2 2 9 3 2 2" xfId="7289"/>
    <cellStyle name="Normal 4 2 2 9 3 2 2 2" xfId="7290"/>
    <cellStyle name="Normal 4 2 2 9 3 2 3" xfId="7291"/>
    <cellStyle name="Normal 4 2 2 9 3 3" xfId="7292"/>
    <cellStyle name="Normal 4 2 2 9 3 3 2" xfId="7293"/>
    <cellStyle name="Normal 4 2 2 9 3 4" xfId="7294"/>
    <cellStyle name="Normal 4 2 2 9 4" xfId="7295"/>
    <cellStyle name="Normal 4 2 2 9 5" xfId="7296"/>
    <cellStyle name="Normal 4 2 2 9 5 2" xfId="7297"/>
    <cellStyle name="Normal 4 2 2 9 6" xfId="7298"/>
    <cellStyle name="Normal 4 2 3" xfId="7299"/>
    <cellStyle name="Normal 4 2 3 2" xfId="7300"/>
    <cellStyle name="Normal 4 2 3 2 2" xfId="7301"/>
    <cellStyle name="Normal 4 2 3 2 2 2" xfId="7302"/>
    <cellStyle name="Normal 4 2 3 2 2 2 2" xfId="7303"/>
    <cellStyle name="Normal 4 2 3 2 2 2 2 2" xfId="7304"/>
    <cellStyle name="Normal 4 2 3 2 2 2 3" xfId="7305"/>
    <cellStyle name="Normal 4 2 3 2 2 3" xfId="7306"/>
    <cellStyle name="Normal 4 2 3 2 2 3 2" xfId="7307"/>
    <cellStyle name="Normal 4 2 3 2 2 3 2 2" xfId="7308"/>
    <cellStyle name="Normal 4 2 3 2 2 3 3" xfId="7309"/>
    <cellStyle name="Normal 4 2 3 2 2 4" xfId="7310"/>
    <cellStyle name="Normal 4 2 3 2 2 4 2" xfId="7311"/>
    <cellStyle name="Normal 4 2 3 2 2 5" xfId="7312"/>
    <cellStyle name="Normal 4 2 3 2 3" xfId="7313"/>
    <cellStyle name="Normal 4 2 3 2 3 2" xfId="7314"/>
    <cellStyle name="Normal 4 2 3 2 3 2 2" xfId="7315"/>
    <cellStyle name="Normal 4 2 3 2 3 3" xfId="7316"/>
    <cellStyle name="Normal 4 2 3 2 3 4" xfId="7317"/>
    <cellStyle name="Normal 4 2 3 2 4" xfId="7318"/>
    <cellStyle name="Normal 4 2 3 2 4 2" xfId="7319"/>
    <cellStyle name="Normal 4 2 3 2 4 2 2" xfId="7320"/>
    <cellStyle name="Normal 4 2 3 2 4 3" xfId="7321"/>
    <cellStyle name="Normal 4 2 3 2 5" xfId="7322"/>
    <cellStyle name="Normal 4 2 3 2 5 2" xfId="7323"/>
    <cellStyle name="Normal 4 2 3 2 6" xfId="7324"/>
    <cellStyle name="Normal 4 2 3 3" xfId="7325"/>
    <cellStyle name="Normal 4 2 3 4" xfId="7326"/>
    <cellStyle name="Normal 4 2 4" xfId="7327"/>
    <cellStyle name="Normal 4 2 5" xfId="7328"/>
    <cellStyle name="Normal 4 2 6" xfId="7329"/>
    <cellStyle name="Normal 4 2 7" xfId="7330"/>
    <cellStyle name="Normal 4 2 8" xfId="7331"/>
    <cellStyle name="Normal 4 2 9" xfId="7332"/>
    <cellStyle name="Normal 4 2 9 2" xfId="7333"/>
    <cellStyle name="Normal 4 2 9 3" xfId="7334"/>
    <cellStyle name="Normal 4 2 9 3 2" xfId="7335"/>
    <cellStyle name="Normal 4 2 9 3 2 2" xfId="7336"/>
    <cellStyle name="Normal 4 2 9 3 3" xfId="7337"/>
    <cellStyle name="Normal 4 2_Scen_XBase" xfId="7338"/>
    <cellStyle name="Normal 4 3" xfId="7339"/>
    <cellStyle name="Normal 4 3 10" xfId="7340"/>
    <cellStyle name="Normal 4 3 10 2" xfId="7341"/>
    <cellStyle name="Normal 4 3 10 2 2" xfId="7342"/>
    <cellStyle name="Normal 4 3 10 2 2 2" xfId="7343"/>
    <cellStyle name="Normal 4 3 10 2 3" xfId="7344"/>
    <cellStyle name="Normal 4 3 10 3" xfId="7345"/>
    <cellStyle name="Normal 4 3 10 3 2" xfId="7346"/>
    <cellStyle name="Normal 4 3 10 3 2 2" xfId="7347"/>
    <cellStyle name="Normal 4 3 10 3 3" xfId="7348"/>
    <cellStyle name="Normal 4 3 10 4" xfId="7349"/>
    <cellStyle name="Normal 4 3 10 4 2" xfId="7350"/>
    <cellStyle name="Normal 4 3 10 5" xfId="7351"/>
    <cellStyle name="Normal 4 3 11" xfId="7352"/>
    <cellStyle name="Normal 4 3 11 2" xfId="7353"/>
    <cellStyle name="Normal 4 3 11 2 2" xfId="7354"/>
    <cellStyle name="Normal 4 3 11 2 2 2" xfId="7355"/>
    <cellStyle name="Normal 4 3 11 2 3" xfId="7356"/>
    <cellStyle name="Normal 4 3 11 3" xfId="7357"/>
    <cellStyle name="Normal 4 3 11 3 2" xfId="7358"/>
    <cellStyle name="Normal 4 3 11 4" xfId="7359"/>
    <cellStyle name="Normal 4 3 12" xfId="7360"/>
    <cellStyle name="Normal 4 3 12 2" xfId="7361"/>
    <cellStyle name="Normal 4 3 2" xfId="7362"/>
    <cellStyle name="Normal 4 3 2 2" xfId="7363"/>
    <cellStyle name="Normal 4 3 2 3" xfId="7364"/>
    <cellStyle name="Normal 4 3 3" xfId="7365"/>
    <cellStyle name="Normal 4 3 3 2" xfId="7366"/>
    <cellStyle name="Normal 4 3 3 2 2" xfId="7367"/>
    <cellStyle name="Normal 4 3 3 2 2 2" xfId="7368"/>
    <cellStyle name="Normal 4 3 3 2 2 2 2" xfId="7369"/>
    <cellStyle name="Normal 4 3 3 2 2 2 2 2" xfId="7370"/>
    <cellStyle name="Normal 4 3 3 2 2 2 3" xfId="7371"/>
    <cellStyle name="Normal 4 3 3 2 2 3" xfId="7372"/>
    <cellStyle name="Normal 4 3 3 2 2 3 2" xfId="7373"/>
    <cellStyle name="Normal 4 3 3 2 2 3 2 2" xfId="7374"/>
    <cellStyle name="Normal 4 3 3 2 2 3 3" xfId="7375"/>
    <cellStyle name="Normal 4 3 3 2 2 4" xfId="7376"/>
    <cellStyle name="Normal 4 3 3 2 2 4 2" xfId="7377"/>
    <cellStyle name="Normal 4 3 3 2 2 5" xfId="7378"/>
    <cellStyle name="Normal 4 3 3 2 3" xfId="7379"/>
    <cellStyle name="Normal 4 3 3 2 3 2" xfId="7380"/>
    <cellStyle name="Normal 4 3 3 2 3 2 2" xfId="7381"/>
    <cellStyle name="Normal 4 3 3 2 3 3" xfId="7382"/>
    <cellStyle name="Normal 4 3 3 2 4" xfId="7383"/>
    <cellStyle name="Normal 4 3 3 2 4 2" xfId="7384"/>
    <cellStyle name="Normal 4 3 3 2 4 2 2" xfId="7385"/>
    <cellStyle name="Normal 4 3 3 2 4 3" xfId="7386"/>
    <cellStyle name="Normal 4 3 3 2 5" xfId="7387"/>
    <cellStyle name="Normal 4 3 3 2 5 2" xfId="7388"/>
    <cellStyle name="Normal 4 3 3 2 6" xfId="7389"/>
    <cellStyle name="Normal 4 3 3 3" xfId="7390"/>
    <cellStyle name="Normal 4 3 3 4" xfId="7391"/>
    <cellStyle name="Normal 4 3 3 4 2" xfId="7392"/>
    <cellStyle name="Normal 4 3 3 4 2 2" xfId="7393"/>
    <cellStyle name="Normal 4 3 3 4 2 2 2" xfId="7394"/>
    <cellStyle name="Normal 4 3 3 4 2 3" xfId="7395"/>
    <cellStyle name="Normal 4 3 3 4 3" xfId="7396"/>
    <cellStyle name="Normal 4 3 3 4 3 2" xfId="7397"/>
    <cellStyle name="Normal 4 3 3 4 3 2 2" xfId="7398"/>
    <cellStyle name="Normal 4 3 3 4 3 3" xfId="7399"/>
    <cellStyle name="Normal 4 3 3 4 4" xfId="7400"/>
    <cellStyle name="Normal 4 3 3 4 4 2" xfId="7401"/>
    <cellStyle name="Normal 4 3 3 4 5" xfId="7402"/>
    <cellStyle name="Normal 4 3 3 5" xfId="7403"/>
    <cellStyle name="Normal 4 3 3 5 2" xfId="7404"/>
    <cellStyle name="Normal 4 3 3 5 2 2" xfId="7405"/>
    <cellStyle name="Normal 4 3 3 5 2 2 2" xfId="7406"/>
    <cellStyle name="Normal 4 3 3 5 2 3" xfId="7407"/>
    <cellStyle name="Normal 4 3 3 5 3" xfId="7408"/>
    <cellStyle name="Normal 4 3 3 5 3 2" xfId="7409"/>
    <cellStyle name="Normal 4 3 3 5 4" xfId="7410"/>
    <cellStyle name="Normal 4 3 3 6" xfId="7411"/>
    <cellStyle name="Normal 4 3 3 6 2" xfId="7412"/>
    <cellStyle name="Normal 4 3 4" xfId="7413"/>
    <cellStyle name="Normal 4 3 4 2" xfId="7414"/>
    <cellStyle name="Normal 4 3 4 3" xfId="7415"/>
    <cellStyle name="Normal 4 3 4 4" xfId="7416"/>
    <cellStyle name="Normal 4 3 4 4 2" xfId="7417"/>
    <cellStyle name="Normal 4 3 4 4 2 2" xfId="7418"/>
    <cellStyle name="Normal 4 3 4 4 2 2 2" xfId="7419"/>
    <cellStyle name="Normal 4 3 4 4 2 3" xfId="7420"/>
    <cellStyle name="Normal 4 3 4 4 3" xfId="7421"/>
    <cellStyle name="Normal 4 3 4 4 3 2" xfId="7422"/>
    <cellStyle name="Normal 4 3 4 4 3 2 2" xfId="7423"/>
    <cellStyle name="Normal 4 3 4 4 3 3" xfId="7424"/>
    <cellStyle name="Normal 4 3 4 4 4" xfId="7425"/>
    <cellStyle name="Normal 4 3 4 4 4 2" xfId="7426"/>
    <cellStyle name="Normal 4 3 4 4 5" xfId="7427"/>
    <cellStyle name="Normal 4 3 4 5" xfId="7428"/>
    <cellStyle name="Normal 4 3 4 5 2" xfId="7429"/>
    <cellStyle name="Normal 4 3 4 5 2 2" xfId="7430"/>
    <cellStyle name="Normal 4 3 4 5 2 2 2" xfId="7431"/>
    <cellStyle name="Normal 4 3 4 5 2 3" xfId="7432"/>
    <cellStyle name="Normal 4 3 4 5 3" xfId="7433"/>
    <cellStyle name="Normal 4 3 4 5 3 2" xfId="7434"/>
    <cellStyle name="Normal 4 3 4 5 4" xfId="7435"/>
    <cellStyle name="Normal 4 3 4 6" xfId="7436"/>
    <cellStyle name="Normal 4 3 4 6 2" xfId="7437"/>
    <cellStyle name="Normal 4 3 5" xfId="7438"/>
    <cellStyle name="Normal 4 3 5 2" xfId="7439"/>
    <cellStyle name="Normal 4 3 5 3" xfId="7440"/>
    <cellStyle name="Normal 4 3 5 3 2" xfId="7441"/>
    <cellStyle name="Normal 4 3 5 3 2 2" xfId="7442"/>
    <cellStyle name="Normal 4 3 5 3 2 2 2" xfId="7443"/>
    <cellStyle name="Normal 4 3 5 3 2 3" xfId="7444"/>
    <cellStyle name="Normal 4 3 5 3 3" xfId="7445"/>
    <cellStyle name="Normal 4 3 5 3 3 2" xfId="7446"/>
    <cellStyle name="Normal 4 3 5 3 3 2 2" xfId="7447"/>
    <cellStyle name="Normal 4 3 5 3 3 3" xfId="7448"/>
    <cellStyle name="Normal 4 3 5 3 4" xfId="7449"/>
    <cellStyle name="Normal 4 3 5 3 4 2" xfId="7450"/>
    <cellStyle name="Normal 4 3 5 3 5" xfId="7451"/>
    <cellStyle name="Normal 4 3 5 4" xfId="7452"/>
    <cellStyle name="Normal 4 3 5 4 2" xfId="7453"/>
    <cellStyle name="Normal 4 3 5 4 2 2" xfId="7454"/>
    <cellStyle name="Normal 4 3 5 4 2 2 2" xfId="7455"/>
    <cellStyle name="Normal 4 3 5 4 2 3" xfId="7456"/>
    <cellStyle name="Normal 4 3 5 4 3" xfId="7457"/>
    <cellStyle name="Normal 4 3 5 4 3 2" xfId="7458"/>
    <cellStyle name="Normal 4 3 5 4 4" xfId="7459"/>
    <cellStyle name="Normal 4 3 5 5" xfId="7460"/>
    <cellStyle name="Normal 4 3 5 5 2" xfId="7461"/>
    <cellStyle name="Normal 4 3 6" xfId="7462"/>
    <cellStyle name="Normal 4 3 7" xfId="7463"/>
    <cellStyle name="Normal 4 3 8" xfId="7464"/>
    <cellStyle name="Normal 4 3 9" xfId="7465"/>
    <cellStyle name="Normal 4 3 9 2" xfId="7466"/>
    <cellStyle name="Normal 4 3 9 2 2" xfId="7467"/>
    <cellStyle name="Normal 4 3 9 2 2 2" xfId="7468"/>
    <cellStyle name="Normal 4 3 9 2 2 2 2" xfId="7469"/>
    <cellStyle name="Normal 4 3 9 2 2 3" xfId="7470"/>
    <cellStyle name="Normal 4 3 9 2 3" xfId="7471"/>
    <cellStyle name="Normal 4 3 9 2 3 2" xfId="7472"/>
    <cellStyle name="Normal 4 3 9 2 3 2 2" xfId="7473"/>
    <cellStyle name="Normal 4 3 9 2 3 3" xfId="7474"/>
    <cellStyle name="Normal 4 3 9 2 4" xfId="7475"/>
    <cellStyle name="Normal 4 3 9 2 4 2" xfId="7476"/>
    <cellStyle name="Normal 4 3 9 2 5" xfId="7477"/>
    <cellStyle name="Normal 4 3 9 3" xfId="7478"/>
    <cellStyle name="Normal 4 3 9 3 2" xfId="7479"/>
    <cellStyle name="Normal 4 3 9 3 2 2" xfId="7480"/>
    <cellStyle name="Normal 4 3 9 3 3" xfId="7481"/>
    <cellStyle name="Normal 4 3 9 4" xfId="7482"/>
    <cellStyle name="Normal 4 3 9 4 2" xfId="7483"/>
    <cellStyle name="Normal 4 3 9 4 2 2" xfId="7484"/>
    <cellStyle name="Normal 4 3 9 4 3" xfId="7485"/>
    <cellStyle name="Normal 4 3 9 5" xfId="7486"/>
    <cellStyle name="Normal 4 3 9 5 2" xfId="7487"/>
    <cellStyle name="Normal 4 3 9 6" xfId="7488"/>
    <cellStyle name="Normal 4 3_Scen_XBase" xfId="7489"/>
    <cellStyle name="Normal 4 4" xfId="7490"/>
    <cellStyle name="Normal 4 4 2" xfId="7491"/>
    <cellStyle name="Normal 4 4 3" xfId="7492"/>
    <cellStyle name="Normal 4 4 3 2" xfId="7493"/>
    <cellStyle name="Normal 4 4 3 3" xfId="7494"/>
    <cellStyle name="Normal 4 4 4" xfId="7495"/>
    <cellStyle name="Normal 4 4 5" xfId="7496"/>
    <cellStyle name="Normal 4 4 6" xfId="7497"/>
    <cellStyle name="Normal 4 4 7" xfId="7498"/>
    <cellStyle name="Normal 4 4 8" xfId="7499"/>
    <cellStyle name="Normal 4 4 9" xfId="7500"/>
    <cellStyle name="Normal 4 5" xfId="7501"/>
    <cellStyle name="Normal 4 5 10" xfId="7502"/>
    <cellStyle name="Normal 4 5 10 2" xfId="7503"/>
    <cellStyle name="Normal 4 5 10 2 2" xfId="7504"/>
    <cellStyle name="Normal 4 5 10 2 2 2" xfId="7505"/>
    <cellStyle name="Normal 4 5 10 2 3" xfId="7506"/>
    <cellStyle name="Normal 4 5 10 3" xfId="7507"/>
    <cellStyle name="Normal 4 5 10 3 2" xfId="7508"/>
    <cellStyle name="Normal 4 5 10 3 2 2" xfId="7509"/>
    <cellStyle name="Normal 4 5 10 3 3" xfId="7510"/>
    <cellStyle name="Normal 4 5 10 4" xfId="7511"/>
    <cellStyle name="Normal 4 5 10 4 2" xfId="7512"/>
    <cellStyle name="Normal 4 5 10 5" xfId="7513"/>
    <cellStyle name="Normal 4 5 11" xfId="7514"/>
    <cellStyle name="Normal 4 5 11 2" xfId="7515"/>
    <cellStyle name="Normal 4 5 11 2 2" xfId="7516"/>
    <cellStyle name="Normal 4 5 11 2 2 2" xfId="7517"/>
    <cellStyle name="Normal 4 5 11 2 3" xfId="7518"/>
    <cellStyle name="Normal 4 5 11 3" xfId="7519"/>
    <cellStyle name="Normal 4 5 11 3 2" xfId="7520"/>
    <cellStyle name="Normal 4 5 11 4" xfId="7521"/>
    <cellStyle name="Normal 4 5 12" xfId="7522"/>
    <cellStyle name="Normal 4 5 12 2" xfId="7523"/>
    <cellStyle name="Normal 4 5 2" xfId="7524"/>
    <cellStyle name="Normal 4 5 2 2" xfId="7525"/>
    <cellStyle name="Normal 4 5 2 3" xfId="7526"/>
    <cellStyle name="Normal 4 5 2 3 2" xfId="7527"/>
    <cellStyle name="Normal 4 5 2 3 2 2" xfId="7528"/>
    <cellStyle name="Normal 4 5 2 3 2 2 2" xfId="7529"/>
    <cellStyle name="Normal 4 5 2 3 2 3" xfId="7530"/>
    <cellStyle name="Normal 4 5 2 3 3" xfId="7531"/>
    <cellStyle name="Normal 4 5 2 3 3 2" xfId="7532"/>
    <cellStyle name="Normal 4 5 2 3 3 2 2" xfId="7533"/>
    <cellStyle name="Normal 4 5 2 3 3 3" xfId="7534"/>
    <cellStyle name="Normal 4 5 2 3 4" xfId="7535"/>
    <cellStyle name="Normal 4 5 2 3 4 2" xfId="7536"/>
    <cellStyle name="Normal 4 5 2 3 5" xfId="7537"/>
    <cellStyle name="Normal 4 5 2 4" xfId="7538"/>
    <cellStyle name="Normal 4 5 2 4 2" xfId="7539"/>
    <cellStyle name="Normal 4 5 2 4 2 2" xfId="7540"/>
    <cellStyle name="Normal 4 5 2 4 2 2 2" xfId="7541"/>
    <cellStyle name="Normal 4 5 2 4 2 3" xfId="7542"/>
    <cellStyle name="Normal 4 5 2 4 3" xfId="7543"/>
    <cellStyle name="Normal 4 5 2 4 3 2" xfId="7544"/>
    <cellStyle name="Normal 4 5 2 4 4" xfId="7545"/>
    <cellStyle name="Normal 4 5 2 5" xfId="7546"/>
    <cellStyle name="Normal 4 5 2 5 2" xfId="7547"/>
    <cellStyle name="Normal 4 5 3" xfId="7548"/>
    <cellStyle name="Normal 4 5 3 2" xfId="7549"/>
    <cellStyle name="Normal 4 5 3 3" xfId="7550"/>
    <cellStyle name="Normal 4 5 3 3 2" xfId="7551"/>
    <cellStyle name="Normal 4 5 3 3 2 2" xfId="7552"/>
    <cellStyle name="Normal 4 5 3 3 2 2 2" xfId="7553"/>
    <cellStyle name="Normal 4 5 3 3 2 3" xfId="7554"/>
    <cellStyle name="Normal 4 5 3 3 3" xfId="7555"/>
    <cellStyle name="Normal 4 5 3 3 3 2" xfId="7556"/>
    <cellStyle name="Normal 4 5 3 3 3 2 2" xfId="7557"/>
    <cellStyle name="Normal 4 5 3 3 3 3" xfId="7558"/>
    <cellStyle name="Normal 4 5 3 3 4" xfId="7559"/>
    <cellStyle name="Normal 4 5 3 3 4 2" xfId="7560"/>
    <cellStyle name="Normal 4 5 3 3 5" xfId="7561"/>
    <cellStyle name="Normal 4 5 3 4" xfId="7562"/>
    <cellStyle name="Normal 4 5 3 4 2" xfId="7563"/>
    <cellStyle name="Normal 4 5 3 4 2 2" xfId="7564"/>
    <cellStyle name="Normal 4 5 3 4 2 2 2" xfId="7565"/>
    <cellStyle name="Normal 4 5 3 4 2 3" xfId="7566"/>
    <cellStyle name="Normal 4 5 3 4 3" xfId="7567"/>
    <cellStyle name="Normal 4 5 3 4 3 2" xfId="7568"/>
    <cellStyle name="Normal 4 5 3 4 4" xfId="7569"/>
    <cellStyle name="Normal 4 5 3 5" xfId="7570"/>
    <cellStyle name="Normal 4 5 3 5 2" xfId="7571"/>
    <cellStyle name="Normal 4 5 4" xfId="7572"/>
    <cellStyle name="Normal 4 5 5" xfId="7573"/>
    <cellStyle name="Normal 4 5 6" xfId="7574"/>
    <cellStyle name="Normal 4 5 7" xfId="7575"/>
    <cellStyle name="Normal 4 5 8" xfId="7576"/>
    <cellStyle name="Normal 4 5 9" xfId="7577"/>
    <cellStyle name="Normal 4 5 9 2" xfId="7578"/>
    <cellStyle name="Normal 4 5 9 2 2" xfId="7579"/>
    <cellStyle name="Normal 4 5 9 2 2 2" xfId="7580"/>
    <cellStyle name="Normal 4 5 9 2 2 2 2" xfId="7581"/>
    <cellStyle name="Normal 4 5 9 2 2 3" xfId="7582"/>
    <cellStyle name="Normal 4 5 9 2 3" xfId="7583"/>
    <cellStyle name="Normal 4 5 9 2 3 2" xfId="7584"/>
    <cellStyle name="Normal 4 5 9 2 3 2 2" xfId="7585"/>
    <cellStyle name="Normal 4 5 9 2 3 3" xfId="7586"/>
    <cellStyle name="Normal 4 5 9 2 4" xfId="7587"/>
    <cellStyle name="Normal 4 5 9 2 4 2" xfId="7588"/>
    <cellStyle name="Normal 4 5 9 2 5" xfId="7589"/>
    <cellStyle name="Normal 4 5 9 3" xfId="7590"/>
    <cellStyle name="Normal 4 5 9 3 2" xfId="7591"/>
    <cellStyle name="Normal 4 5 9 3 2 2" xfId="7592"/>
    <cellStyle name="Normal 4 5 9 3 3" xfId="7593"/>
    <cellStyle name="Normal 4 5 9 4" xfId="7594"/>
    <cellStyle name="Normal 4 5 9 4 2" xfId="7595"/>
    <cellStyle name="Normal 4 5 9 4 2 2" xfId="7596"/>
    <cellStyle name="Normal 4 5 9 4 3" xfId="7597"/>
    <cellStyle name="Normal 4 5 9 5" xfId="7598"/>
    <cellStyle name="Normal 4 5 9 5 2" xfId="7599"/>
    <cellStyle name="Normal 4 5 9 6" xfId="7600"/>
    <cellStyle name="Normal 4 6" xfId="7601"/>
    <cellStyle name="Normal 4 6 2" xfId="7602"/>
    <cellStyle name="Normal 4 6 2 2" xfId="7603"/>
    <cellStyle name="Normal 4 6 2 3" xfId="7604"/>
    <cellStyle name="Normal 4 6 2 3 2" xfId="7605"/>
    <cellStyle name="Normal 4 6 2 3 2 2" xfId="7606"/>
    <cellStyle name="Normal 4 6 2 3 2 2 2" xfId="7607"/>
    <cellStyle name="Normal 4 6 2 3 2 3" xfId="7608"/>
    <cellStyle name="Normal 4 6 2 3 3" xfId="7609"/>
    <cellStyle name="Normal 4 6 2 3 3 2" xfId="7610"/>
    <cellStyle name="Normal 4 6 2 3 3 2 2" xfId="7611"/>
    <cellStyle name="Normal 4 6 2 3 3 3" xfId="7612"/>
    <cellStyle name="Normal 4 6 2 3 4" xfId="7613"/>
    <cellStyle name="Normal 4 6 2 3 4 2" xfId="7614"/>
    <cellStyle name="Normal 4 6 2 3 5" xfId="7615"/>
    <cellStyle name="Normal 4 6 2 4" xfId="7616"/>
    <cellStyle name="Normal 4 6 2 4 2" xfId="7617"/>
    <cellStyle name="Normal 4 6 2 4 2 2" xfId="7618"/>
    <cellStyle name="Normal 4 6 2 4 3" xfId="7619"/>
    <cellStyle name="Normal 4 6 2 5" xfId="7620"/>
    <cellStyle name="Normal 4 6 2 5 2" xfId="7621"/>
    <cellStyle name="Normal 4 6 2 5 2 2" xfId="7622"/>
    <cellStyle name="Normal 4 6 2 5 3" xfId="7623"/>
    <cellStyle name="Normal 4 6 2 6" xfId="7624"/>
    <cellStyle name="Normal 4 6 2 6 2" xfId="7625"/>
    <cellStyle name="Normal 4 6 2 7" xfId="7626"/>
    <cellStyle name="Normal 4 6 3" xfId="7627"/>
    <cellStyle name="Normal 4 6 4" xfId="7628"/>
    <cellStyle name="Normal 4 6 4 2" xfId="7629"/>
    <cellStyle name="Normal 4 6 4 2 2" xfId="7630"/>
    <cellStyle name="Normal 4 6 4 2 2 2" xfId="7631"/>
    <cellStyle name="Normal 4 6 4 2 2 2 2" xfId="7632"/>
    <cellStyle name="Normal 4 6 4 2 2 3" xfId="7633"/>
    <cellStyle name="Normal 4 6 4 2 3" xfId="7634"/>
    <cellStyle name="Normal 4 6 4 2 3 2" xfId="7635"/>
    <cellStyle name="Normal 4 6 4 2 3 2 2" xfId="7636"/>
    <cellStyle name="Normal 4 6 4 2 3 3" xfId="7637"/>
    <cellStyle name="Normal 4 6 4 2 4" xfId="7638"/>
    <cellStyle name="Normal 4 6 4 2 4 2" xfId="7639"/>
    <cellStyle name="Normal 4 6 4 2 5" xfId="7640"/>
    <cellStyle name="Normal 4 6 4 3" xfId="7641"/>
    <cellStyle name="Normal 4 6 4 3 2" xfId="7642"/>
    <cellStyle name="Normal 4 6 4 3 2 2" xfId="7643"/>
    <cellStyle name="Normal 4 6 4 3 3" xfId="7644"/>
    <cellStyle name="Normal 4 6 4 4" xfId="7645"/>
    <cellStyle name="Normal 4 6 4 4 2" xfId="7646"/>
    <cellStyle name="Normal 4 6 4 4 2 2" xfId="7647"/>
    <cellStyle name="Normal 4 6 4 4 3" xfId="7648"/>
    <cellStyle name="Normal 4 6 4 5" xfId="7649"/>
    <cellStyle name="Normal 4 6 4 5 2" xfId="7650"/>
    <cellStyle name="Normal 4 6 4 6" xfId="7651"/>
    <cellStyle name="Normal 4 6 5" xfId="7652"/>
    <cellStyle name="Normal 4 6 5 2" xfId="7653"/>
    <cellStyle name="Normal 4 6 5 2 2" xfId="7654"/>
    <cellStyle name="Normal 4 6 5 2 2 2" xfId="7655"/>
    <cellStyle name="Normal 4 6 5 2 2 2 2" xfId="7656"/>
    <cellStyle name="Normal 4 6 5 2 2 3" xfId="7657"/>
    <cellStyle name="Normal 4 6 5 2 3" xfId="7658"/>
    <cellStyle name="Normal 4 6 5 2 3 2" xfId="7659"/>
    <cellStyle name="Normal 4 6 5 2 3 2 2" xfId="7660"/>
    <cellStyle name="Normal 4 6 5 2 3 3" xfId="7661"/>
    <cellStyle name="Normal 4 6 5 2 4" xfId="7662"/>
    <cellStyle name="Normal 4 6 5 2 4 2" xfId="7663"/>
    <cellStyle name="Normal 4 6 5 2 5" xfId="7664"/>
    <cellStyle name="Normal 4 6 5 3" xfId="7665"/>
    <cellStyle name="Normal 4 6 5 3 2" xfId="7666"/>
    <cellStyle name="Normal 4 6 5 3 2 2" xfId="7667"/>
    <cellStyle name="Normal 4 6 5 3 3" xfId="7668"/>
    <cellStyle name="Normal 4 6 5 4" xfId="7669"/>
    <cellStyle name="Normal 4 6 5 4 2" xfId="7670"/>
    <cellStyle name="Normal 4 6 5 4 2 2" xfId="7671"/>
    <cellStyle name="Normal 4 6 5 4 3" xfId="7672"/>
    <cellStyle name="Normal 4 6 5 5" xfId="7673"/>
    <cellStyle name="Normal 4 6 5 5 2" xfId="7674"/>
    <cellStyle name="Normal 4 6 5 6" xfId="7675"/>
    <cellStyle name="Normal 4 6 6" xfId="7676"/>
    <cellStyle name="Normal 4 6 6 2" xfId="7677"/>
    <cellStyle name="Normal 4 6 6 2 2" xfId="7678"/>
    <cellStyle name="Normal 4 6 6 2 2 2" xfId="7679"/>
    <cellStyle name="Normal 4 6 6 2 3" xfId="7680"/>
    <cellStyle name="Normal 4 6 6 3" xfId="7681"/>
    <cellStyle name="Normal 4 6 6 3 2" xfId="7682"/>
    <cellStyle name="Normal 4 6 6 3 2 2" xfId="7683"/>
    <cellStyle name="Normal 4 6 6 3 3" xfId="7684"/>
    <cellStyle name="Normal 4 6 6 4" xfId="7685"/>
    <cellStyle name="Normal 4 6 6 4 2" xfId="7686"/>
    <cellStyle name="Normal 4 6 6 5" xfId="7687"/>
    <cellStyle name="Normal 4 6 7" xfId="7688"/>
    <cellStyle name="Normal 4 6 7 2" xfId="7689"/>
    <cellStyle name="Normal 4 6 7 2 2" xfId="7690"/>
    <cellStyle name="Normal 4 6 7 2 2 2" xfId="7691"/>
    <cellStyle name="Normal 4 6 7 2 3" xfId="7692"/>
    <cellStyle name="Normal 4 6 7 3" xfId="7693"/>
    <cellStyle name="Normal 4 6 7 3 2" xfId="7694"/>
    <cellStyle name="Normal 4 6 7 4" xfId="7695"/>
    <cellStyle name="Normal 4 6 8" xfId="7696"/>
    <cellStyle name="Normal 4 6 8 2" xfId="7697"/>
    <cellStyle name="Normal 4 7" xfId="7698"/>
    <cellStyle name="Normal 4 7 2" xfId="7699"/>
    <cellStyle name="Normal 4 7 2 2" xfId="7700"/>
    <cellStyle name="Normal 4 7 2 2 2" xfId="7701"/>
    <cellStyle name="Normal 4 7 2 2 2 2" xfId="7702"/>
    <cellStyle name="Normal 4 7 2 2 2 2 2" xfId="7703"/>
    <cellStyle name="Normal 4 7 2 2 2 3" xfId="7704"/>
    <cellStyle name="Normal 4 7 2 2 3" xfId="7705"/>
    <cellStyle name="Normal 4 7 2 2 3 2" xfId="7706"/>
    <cellStyle name="Normal 4 7 2 2 3 2 2" xfId="7707"/>
    <cellStyle name="Normal 4 7 2 2 3 3" xfId="7708"/>
    <cellStyle name="Normal 4 7 2 2 4" xfId="7709"/>
    <cellStyle name="Normal 4 7 2 2 4 2" xfId="7710"/>
    <cellStyle name="Normal 4 7 2 2 5" xfId="7711"/>
    <cellStyle name="Normal 4 7 2 3" xfId="7712"/>
    <cellStyle name="Normal 4 7 2 3 2" xfId="7713"/>
    <cellStyle name="Normal 4 7 2 3 2 2" xfId="7714"/>
    <cellStyle name="Normal 4 7 2 3 3" xfId="7715"/>
    <cellStyle name="Normal 4 7 2 4" xfId="7716"/>
    <cellStyle name="Normal 4 7 2 4 2" xfId="7717"/>
    <cellStyle name="Normal 4 7 2 4 2 2" xfId="7718"/>
    <cellStyle name="Normal 4 7 2 4 3" xfId="7719"/>
    <cellStyle name="Normal 4 7 2 5" xfId="7720"/>
    <cellStyle name="Normal 4 7 2 5 2" xfId="7721"/>
    <cellStyle name="Normal 4 7 2 6" xfId="7722"/>
    <cellStyle name="Normal 4 7 3" xfId="7723"/>
    <cellStyle name="Normal 4 7 4" xfId="7724"/>
    <cellStyle name="Normal 4 7 4 2" xfId="7725"/>
    <cellStyle name="Normal 4 7 4 2 2" xfId="7726"/>
    <cellStyle name="Normal 4 7 4 2 2 2" xfId="7727"/>
    <cellStyle name="Normal 4 7 4 2 3" xfId="7728"/>
    <cellStyle name="Normal 4 7 4 3" xfId="7729"/>
    <cellStyle name="Normal 4 7 4 3 2" xfId="7730"/>
    <cellStyle name="Normal 4 7 4 3 2 2" xfId="7731"/>
    <cellStyle name="Normal 4 7 4 3 3" xfId="7732"/>
    <cellStyle name="Normal 4 7 4 4" xfId="7733"/>
    <cellStyle name="Normal 4 7 4 4 2" xfId="7734"/>
    <cellStyle name="Normal 4 7 4 5" xfId="7735"/>
    <cellStyle name="Normal 4 7 5" xfId="7736"/>
    <cellStyle name="Normal 4 7 5 2" xfId="7737"/>
    <cellStyle name="Normal 4 7 5 2 2" xfId="7738"/>
    <cellStyle name="Normal 4 7 5 2 2 2" xfId="7739"/>
    <cellStyle name="Normal 4 7 5 2 3" xfId="7740"/>
    <cellStyle name="Normal 4 7 5 3" xfId="7741"/>
    <cellStyle name="Normal 4 7 5 3 2" xfId="7742"/>
    <cellStyle name="Normal 4 7 5 4" xfId="7743"/>
    <cellStyle name="Normal 4 7 6" xfId="7744"/>
    <cellStyle name="Normal 4 7 6 2" xfId="7745"/>
    <cellStyle name="Normal 4 8" xfId="7746"/>
    <cellStyle name="Normal 4 8 2" xfId="7747"/>
    <cellStyle name="Normal 4 8 3" xfId="7748"/>
    <cellStyle name="Normal 4 8 4" xfId="7749"/>
    <cellStyle name="Normal 4 8 4 2" xfId="7750"/>
    <cellStyle name="Normal 4 8 4 2 2" xfId="7751"/>
    <cellStyle name="Normal 4 8 4 2 2 2" xfId="7752"/>
    <cellStyle name="Normal 4 8 4 2 3" xfId="7753"/>
    <cellStyle name="Normal 4 8 4 3" xfId="7754"/>
    <cellStyle name="Normal 4 8 4 3 2" xfId="7755"/>
    <cellStyle name="Normal 4 8 4 3 2 2" xfId="7756"/>
    <cellStyle name="Normal 4 8 4 3 3" xfId="7757"/>
    <cellStyle name="Normal 4 8 4 4" xfId="7758"/>
    <cellStyle name="Normal 4 8 4 4 2" xfId="7759"/>
    <cellStyle name="Normal 4 8 4 5" xfId="7760"/>
    <cellStyle name="Normal 4 8 5" xfId="7761"/>
    <cellStyle name="Normal 4 8 5 2" xfId="7762"/>
    <cellStyle name="Normal 4 8 5 2 2" xfId="7763"/>
    <cellStyle name="Normal 4 8 5 2 2 2" xfId="7764"/>
    <cellStyle name="Normal 4 8 5 2 3" xfId="7765"/>
    <cellStyle name="Normal 4 8 5 3" xfId="7766"/>
    <cellStyle name="Normal 4 8 5 3 2" xfId="7767"/>
    <cellStyle name="Normal 4 8 5 4" xfId="7768"/>
    <cellStyle name="Normal 4 8 6" xfId="7769"/>
    <cellStyle name="Normal 4 8 6 2" xfId="7770"/>
    <cellStyle name="Normal 4 9" xfId="7771"/>
    <cellStyle name="Normal 4 9 2" xfId="7772"/>
    <cellStyle name="Normal 4 9 3" xfId="7773"/>
    <cellStyle name="Normal 4_ELC" xfId="7774"/>
    <cellStyle name="Normal 40" xfId="7775"/>
    <cellStyle name="Normal 41" xfId="7776"/>
    <cellStyle name="Normal 42" xfId="7777"/>
    <cellStyle name="Normal 43" xfId="7778"/>
    <cellStyle name="Normal 44" xfId="7779"/>
    <cellStyle name="Normal 45" xfId="7780"/>
    <cellStyle name="Normal 46" xfId="7781"/>
    <cellStyle name="Normal 47" xfId="7782"/>
    <cellStyle name="Normal 48" xfId="7783"/>
    <cellStyle name="Normal 49" xfId="7784"/>
    <cellStyle name="Normal 5" xfId="7785"/>
    <cellStyle name="Normal 5 10" xfId="7786"/>
    <cellStyle name="Normal 5 10 2" xfId="7787"/>
    <cellStyle name="Normal 5 10 3" xfId="7788"/>
    <cellStyle name="Normal 5 11" xfId="7789"/>
    <cellStyle name="Normal 5 11 2" xfId="7790"/>
    <cellStyle name="Normal 5 11 3" xfId="7791"/>
    <cellStyle name="Normal 5 12" xfId="7792"/>
    <cellStyle name="Normal 5 12 2" xfId="7793"/>
    <cellStyle name="Normal 5 12 3" xfId="7794"/>
    <cellStyle name="Normal 5 12 3 2" xfId="7795"/>
    <cellStyle name="Normal 5 12 3 2 2" xfId="7796"/>
    <cellStyle name="Normal 5 12 3 2 2 2" xfId="7797"/>
    <cellStyle name="Normal 5 12 3 2 3" xfId="7798"/>
    <cellStyle name="Normal 5 12 3 3" xfId="7799"/>
    <cellStyle name="Normal 5 12 3 3 2" xfId="7800"/>
    <cellStyle name="Normal 5 12 3 3 2 2" xfId="7801"/>
    <cellStyle name="Normal 5 12 3 3 3" xfId="7802"/>
    <cellStyle name="Normal 5 12 3 4" xfId="7803"/>
    <cellStyle name="Normal 5 12 3 4 2" xfId="7804"/>
    <cellStyle name="Normal 5 12 3 5" xfId="7805"/>
    <cellStyle name="Normal 5 12 4" xfId="7806"/>
    <cellStyle name="Normal 5 12 4 2" xfId="7807"/>
    <cellStyle name="Normal 5 12 4 2 2" xfId="7808"/>
    <cellStyle name="Normal 5 12 4 2 2 2" xfId="7809"/>
    <cellStyle name="Normal 5 12 4 2 3" xfId="7810"/>
    <cellStyle name="Normal 5 12 4 3" xfId="7811"/>
    <cellStyle name="Normal 5 12 4 3 2" xfId="7812"/>
    <cellStyle name="Normal 5 12 4 4" xfId="7813"/>
    <cellStyle name="Normal 5 12 5" xfId="7814"/>
    <cellStyle name="Normal 5 12 5 2" xfId="7815"/>
    <cellStyle name="Normal 5 13" xfId="7816"/>
    <cellStyle name="Normal 5 13 2" xfId="7817"/>
    <cellStyle name="Normal 5 13 2 2" xfId="7818"/>
    <cellStyle name="Normal 5 13 2 2 2" xfId="7819"/>
    <cellStyle name="Normal 5 13 2 2 2 2" xfId="7820"/>
    <cellStyle name="Normal 5 13 2 2 3" xfId="7821"/>
    <cellStyle name="Normal 5 13 2 3" xfId="7822"/>
    <cellStyle name="Normal 5 13 2 3 2" xfId="7823"/>
    <cellStyle name="Normal 5 13 2 3 2 2" xfId="7824"/>
    <cellStyle name="Normal 5 13 2 3 3" xfId="7825"/>
    <cellStyle name="Normal 5 13 2 4" xfId="7826"/>
    <cellStyle name="Normal 5 13 2 4 2" xfId="7827"/>
    <cellStyle name="Normal 5 13 2 5" xfId="7828"/>
    <cellStyle name="Normal 5 13 3" xfId="7829"/>
    <cellStyle name="Normal 5 13 3 2" xfId="7830"/>
    <cellStyle name="Normal 5 13 3 2 2" xfId="7831"/>
    <cellStyle name="Normal 5 13 3 3" xfId="7832"/>
    <cellStyle name="Normal 5 13 3 4" xfId="7833"/>
    <cellStyle name="Normal 5 13 4" xfId="7834"/>
    <cellStyle name="Normal 5 13 4 2" xfId="7835"/>
    <cellStyle name="Normal 5 13 4 2 2" xfId="7836"/>
    <cellStyle name="Normal 5 13 4 3" xfId="7837"/>
    <cellStyle name="Normal 5 13 5" xfId="7838"/>
    <cellStyle name="Normal 5 13 5 2" xfId="7839"/>
    <cellStyle name="Normal 5 13 6" xfId="7840"/>
    <cellStyle name="Normal 5 14" xfId="7841"/>
    <cellStyle name="Normal 5 14 2" xfId="7842"/>
    <cellStyle name="Normal 5 2" xfId="7843"/>
    <cellStyle name="Normal 5 2 10" xfId="7844"/>
    <cellStyle name="Normal 5 2 2" xfId="7845"/>
    <cellStyle name="Normal 5 2 2 10" xfId="7846"/>
    <cellStyle name="Normal 5 2 2 10 2" xfId="7847"/>
    <cellStyle name="Normal 5 2 2 10 2 2" xfId="7848"/>
    <cellStyle name="Normal 5 2 2 10 2 2 2" xfId="7849"/>
    <cellStyle name="Normal 5 2 2 10 2 2 2 2" xfId="7850"/>
    <cellStyle name="Normal 5 2 2 10 2 2 3" xfId="7851"/>
    <cellStyle name="Normal 5 2 2 10 2 3" xfId="7852"/>
    <cellStyle name="Normal 5 2 2 10 2 3 2" xfId="7853"/>
    <cellStyle name="Normal 5 2 2 10 2 3 2 2" xfId="7854"/>
    <cellStyle name="Normal 5 2 2 10 2 3 3" xfId="7855"/>
    <cellStyle name="Normal 5 2 2 10 2 4" xfId="7856"/>
    <cellStyle name="Normal 5 2 2 10 2 4 2" xfId="7857"/>
    <cellStyle name="Normal 5 2 2 10 2 5" xfId="7858"/>
    <cellStyle name="Normal 5 2 2 10 3" xfId="7859"/>
    <cellStyle name="Normal 5 2 2 10 3 2" xfId="7860"/>
    <cellStyle name="Normal 5 2 2 10 3 2 2" xfId="7861"/>
    <cellStyle name="Normal 5 2 2 10 3 2 2 2" xfId="7862"/>
    <cellStyle name="Normal 5 2 2 10 3 2 3" xfId="7863"/>
    <cellStyle name="Normal 5 2 2 10 3 3" xfId="7864"/>
    <cellStyle name="Normal 5 2 2 10 3 3 2" xfId="7865"/>
    <cellStyle name="Normal 5 2 2 10 3 4" xfId="7866"/>
    <cellStyle name="Normal 5 2 2 10 4" xfId="7867"/>
    <cellStyle name="Normal 5 2 2 10 5" xfId="7868"/>
    <cellStyle name="Normal 5 2 2 10 5 2" xfId="7869"/>
    <cellStyle name="Normal 5 2 2 10 6" xfId="7870"/>
    <cellStyle name="Normal 5 2 2 11" xfId="7871"/>
    <cellStyle name="Normal 5 2 2 11 2" xfId="7872"/>
    <cellStyle name="Normal 5 2 2 11 2 2" xfId="7873"/>
    <cellStyle name="Normal 5 2 2 11 2 2 2" xfId="7874"/>
    <cellStyle name="Normal 5 2 2 11 2 2 2 2" xfId="7875"/>
    <cellStyle name="Normal 5 2 2 11 2 2 3" xfId="7876"/>
    <cellStyle name="Normal 5 2 2 11 2 3" xfId="7877"/>
    <cellStyle name="Normal 5 2 2 11 2 3 2" xfId="7878"/>
    <cellStyle name="Normal 5 2 2 11 2 3 2 2" xfId="7879"/>
    <cellStyle name="Normal 5 2 2 11 2 3 3" xfId="7880"/>
    <cellStyle name="Normal 5 2 2 11 2 4" xfId="7881"/>
    <cellStyle name="Normal 5 2 2 11 2 4 2" xfId="7882"/>
    <cellStyle name="Normal 5 2 2 11 2 5" xfId="7883"/>
    <cellStyle name="Normal 5 2 2 11 3" xfId="7884"/>
    <cellStyle name="Normal 5 2 2 11 3 2" xfId="7885"/>
    <cellStyle name="Normal 5 2 2 11 3 2 2" xfId="7886"/>
    <cellStyle name="Normal 5 2 2 11 3 2 2 2" xfId="7887"/>
    <cellStyle name="Normal 5 2 2 11 3 2 3" xfId="7888"/>
    <cellStyle name="Normal 5 2 2 11 3 3" xfId="7889"/>
    <cellStyle name="Normal 5 2 2 11 3 3 2" xfId="7890"/>
    <cellStyle name="Normal 5 2 2 11 3 4" xfId="7891"/>
    <cellStyle name="Normal 5 2 2 11 4" xfId="7892"/>
    <cellStyle name="Normal 5 2 2 11 5" xfId="7893"/>
    <cellStyle name="Normal 5 2 2 11 5 2" xfId="7894"/>
    <cellStyle name="Normal 5 2 2 11 6" xfId="7895"/>
    <cellStyle name="Normal 5 2 2 12" xfId="7896"/>
    <cellStyle name="Normal 5 2 2 12 2" xfId="7897"/>
    <cellStyle name="Normal 5 2 2 12 2 2" xfId="7898"/>
    <cellStyle name="Normal 5 2 2 12 2 2 2" xfId="7899"/>
    <cellStyle name="Normal 5 2 2 12 2 2 2 2" xfId="7900"/>
    <cellStyle name="Normal 5 2 2 12 2 2 3" xfId="7901"/>
    <cellStyle name="Normal 5 2 2 12 2 3" xfId="7902"/>
    <cellStyle name="Normal 5 2 2 12 2 3 2" xfId="7903"/>
    <cellStyle name="Normal 5 2 2 12 2 3 2 2" xfId="7904"/>
    <cellStyle name="Normal 5 2 2 12 2 3 3" xfId="7905"/>
    <cellStyle name="Normal 5 2 2 12 2 4" xfId="7906"/>
    <cellStyle name="Normal 5 2 2 12 2 4 2" xfId="7907"/>
    <cellStyle name="Normal 5 2 2 12 2 5" xfId="7908"/>
    <cellStyle name="Normal 5 2 2 12 3" xfId="7909"/>
    <cellStyle name="Normal 5 2 2 12 3 2" xfId="7910"/>
    <cellStyle name="Normal 5 2 2 12 3 2 2" xfId="7911"/>
    <cellStyle name="Normal 5 2 2 12 3 2 2 2" xfId="7912"/>
    <cellStyle name="Normal 5 2 2 12 3 2 3" xfId="7913"/>
    <cellStyle name="Normal 5 2 2 12 3 3" xfId="7914"/>
    <cellStyle name="Normal 5 2 2 12 3 3 2" xfId="7915"/>
    <cellStyle name="Normal 5 2 2 12 3 4" xfId="7916"/>
    <cellStyle name="Normal 5 2 2 12 4" xfId="7917"/>
    <cellStyle name="Normal 5 2 2 12 5" xfId="7918"/>
    <cellStyle name="Normal 5 2 2 12 5 2" xfId="7919"/>
    <cellStyle name="Normal 5 2 2 12 6" xfId="7920"/>
    <cellStyle name="Normal 5 2 2 13" xfId="7921"/>
    <cellStyle name="Normal 5 2 2 13 2" xfId="7922"/>
    <cellStyle name="Normal 5 2 2 13 2 2" xfId="7923"/>
    <cellStyle name="Normal 5 2 2 13 2 2 2" xfId="7924"/>
    <cellStyle name="Normal 5 2 2 13 2 2 2 2" xfId="7925"/>
    <cellStyle name="Normal 5 2 2 13 2 2 3" xfId="7926"/>
    <cellStyle name="Normal 5 2 2 13 2 3" xfId="7927"/>
    <cellStyle name="Normal 5 2 2 13 2 3 2" xfId="7928"/>
    <cellStyle name="Normal 5 2 2 13 2 3 2 2" xfId="7929"/>
    <cellStyle name="Normal 5 2 2 13 2 3 3" xfId="7930"/>
    <cellStyle name="Normal 5 2 2 13 2 4" xfId="7931"/>
    <cellStyle name="Normal 5 2 2 13 2 4 2" xfId="7932"/>
    <cellStyle name="Normal 5 2 2 13 2 5" xfId="7933"/>
    <cellStyle name="Normal 5 2 2 13 3" xfId="7934"/>
    <cellStyle name="Normal 5 2 2 13 3 2" xfId="7935"/>
    <cellStyle name="Normal 5 2 2 13 3 2 2" xfId="7936"/>
    <cellStyle name="Normal 5 2 2 13 3 2 2 2" xfId="7937"/>
    <cellStyle name="Normal 5 2 2 13 3 2 3" xfId="7938"/>
    <cellStyle name="Normal 5 2 2 13 3 3" xfId="7939"/>
    <cellStyle name="Normal 5 2 2 13 3 3 2" xfId="7940"/>
    <cellStyle name="Normal 5 2 2 13 3 4" xfId="7941"/>
    <cellStyle name="Normal 5 2 2 13 4" xfId="7942"/>
    <cellStyle name="Normal 5 2 2 13 5" xfId="7943"/>
    <cellStyle name="Normal 5 2 2 13 5 2" xfId="7944"/>
    <cellStyle name="Normal 5 2 2 13 6" xfId="7945"/>
    <cellStyle name="Normal 5 2 2 14" xfId="7946"/>
    <cellStyle name="Normal 5 2 2 15" xfId="7947"/>
    <cellStyle name="Normal 5 2 2 2" xfId="7948"/>
    <cellStyle name="Normal 5 2 2 2 10" xfId="7949"/>
    <cellStyle name="Normal 5 2 2 2 11" xfId="7950"/>
    <cellStyle name="Normal 5 2 2 2 12" xfId="7951"/>
    <cellStyle name="Normal 5 2 2 2 13" xfId="7952"/>
    <cellStyle name="Normal 5 2 2 2 14" xfId="7953"/>
    <cellStyle name="Normal 5 2 2 2 14 2" xfId="7954"/>
    <cellStyle name="Normal 5 2 2 2 14 2 2" xfId="7955"/>
    <cellStyle name="Normal 5 2 2 2 14 2 2 2" xfId="7956"/>
    <cellStyle name="Normal 5 2 2 2 14 2 2 2 2" xfId="7957"/>
    <cellStyle name="Normal 5 2 2 2 14 2 2 3" xfId="7958"/>
    <cellStyle name="Normal 5 2 2 2 14 2 3" xfId="7959"/>
    <cellStyle name="Normal 5 2 2 2 14 2 3 2" xfId="7960"/>
    <cellStyle name="Normal 5 2 2 2 14 2 3 2 2" xfId="7961"/>
    <cellStyle name="Normal 5 2 2 2 14 2 3 3" xfId="7962"/>
    <cellStyle name="Normal 5 2 2 2 14 2 4" xfId="7963"/>
    <cellStyle name="Normal 5 2 2 2 14 2 4 2" xfId="7964"/>
    <cellStyle name="Normal 5 2 2 2 14 2 5" xfId="7965"/>
    <cellStyle name="Normal 5 2 2 2 14 3" xfId="7966"/>
    <cellStyle name="Normal 5 2 2 2 14 3 2" xfId="7967"/>
    <cellStyle name="Normal 5 2 2 2 14 3 2 2" xfId="7968"/>
    <cellStyle name="Normal 5 2 2 2 14 3 3" xfId="7969"/>
    <cellStyle name="Normal 5 2 2 2 14 4" xfId="7970"/>
    <cellStyle name="Normal 5 2 2 2 14 4 2" xfId="7971"/>
    <cellStyle name="Normal 5 2 2 2 14 4 2 2" xfId="7972"/>
    <cellStyle name="Normal 5 2 2 2 14 4 3" xfId="7973"/>
    <cellStyle name="Normal 5 2 2 2 14 5" xfId="7974"/>
    <cellStyle name="Normal 5 2 2 2 14 5 2" xfId="7975"/>
    <cellStyle name="Normal 5 2 2 2 14 6" xfId="7976"/>
    <cellStyle name="Normal 5 2 2 2 15" xfId="7977"/>
    <cellStyle name="Normal 5 2 2 2 16" xfId="7978"/>
    <cellStyle name="Normal 5 2 2 2 2" xfId="7979"/>
    <cellStyle name="Normal 5 2 2 2 3" xfId="7980"/>
    <cellStyle name="Normal 5 2 2 2 4" xfId="7981"/>
    <cellStyle name="Normal 5 2 2 2 5" xfId="7982"/>
    <cellStyle name="Normal 5 2 2 2 6" xfId="7983"/>
    <cellStyle name="Normal 5 2 2 2 7" xfId="7984"/>
    <cellStyle name="Normal 5 2 2 2 8" xfId="7985"/>
    <cellStyle name="Normal 5 2 2 2 9" xfId="7986"/>
    <cellStyle name="Normal 5 2 2 3" xfId="7987"/>
    <cellStyle name="Normal 5 2 2 3 2" xfId="7988"/>
    <cellStyle name="Normal 5 2 2 3 2 2" xfId="7989"/>
    <cellStyle name="Normal 5 2 2 3 2 2 2" xfId="7990"/>
    <cellStyle name="Normal 5 2 2 3 2 2 2 2" xfId="7991"/>
    <cellStyle name="Normal 5 2 2 3 2 2 2 2 2" xfId="7992"/>
    <cellStyle name="Normal 5 2 2 3 2 2 2 3" xfId="7993"/>
    <cellStyle name="Normal 5 2 2 3 2 2 3" xfId="7994"/>
    <cellStyle name="Normal 5 2 2 3 2 2 3 2" xfId="7995"/>
    <cellStyle name="Normal 5 2 2 3 2 2 3 2 2" xfId="7996"/>
    <cellStyle name="Normal 5 2 2 3 2 2 3 3" xfId="7997"/>
    <cellStyle name="Normal 5 2 2 3 2 2 4" xfId="7998"/>
    <cellStyle name="Normal 5 2 2 3 2 2 4 2" xfId="7999"/>
    <cellStyle name="Normal 5 2 2 3 2 2 5" xfId="8000"/>
    <cellStyle name="Normal 5 2 2 3 2 3" xfId="8001"/>
    <cellStyle name="Normal 5 2 2 3 2 3 2" xfId="8002"/>
    <cellStyle name="Normal 5 2 2 3 2 3 2 2" xfId="8003"/>
    <cellStyle name="Normal 5 2 2 3 2 3 3" xfId="8004"/>
    <cellStyle name="Normal 5 2 2 3 2 4" xfId="8005"/>
    <cellStyle name="Normal 5 2 2 3 2 4 2" xfId="8006"/>
    <cellStyle name="Normal 5 2 2 3 2 4 2 2" xfId="8007"/>
    <cellStyle name="Normal 5 2 2 3 2 4 3" xfId="8008"/>
    <cellStyle name="Normal 5 2 2 3 2 5" xfId="8009"/>
    <cellStyle name="Normal 5 2 2 3 2 5 2" xfId="8010"/>
    <cellStyle name="Normal 5 2 2 3 2 6" xfId="8011"/>
    <cellStyle name="Normal 5 2 2 3 3" xfId="8012"/>
    <cellStyle name="Normal 5 2 2 3 3 2" xfId="8013"/>
    <cellStyle name="Normal 5 2 2 3 3 2 2" xfId="8014"/>
    <cellStyle name="Normal 5 2 2 3 3 2 2 2" xfId="8015"/>
    <cellStyle name="Normal 5 2 2 3 3 2 3" xfId="8016"/>
    <cellStyle name="Normal 5 2 2 3 3 3" xfId="8017"/>
    <cellStyle name="Normal 5 2 2 3 3 3 2" xfId="8018"/>
    <cellStyle name="Normal 5 2 2 3 3 3 2 2" xfId="8019"/>
    <cellStyle name="Normal 5 2 2 3 3 3 3" xfId="8020"/>
    <cellStyle name="Normal 5 2 2 3 3 4" xfId="8021"/>
    <cellStyle name="Normal 5 2 2 3 3 4 2" xfId="8022"/>
    <cellStyle name="Normal 5 2 2 3 3 5" xfId="8023"/>
    <cellStyle name="Normal 5 2 2 3 4" xfId="8024"/>
    <cellStyle name="Normal 5 2 2 3 4 2" xfId="8025"/>
    <cellStyle name="Normal 5 2 2 3 4 2 2" xfId="8026"/>
    <cellStyle name="Normal 5 2 2 3 4 2 2 2" xfId="8027"/>
    <cellStyle name="Normal 5 2 2 3 4 2 3" xfId="8028"/>
    <cellStyle name="Normal 5 2 2 3 4 3" xfId="8029"/>
    <cellStyle name="Normal 5 2 2 3 4 3 2" xfId="8030"/>
    <cellStyle name="Normal 5 2 2 3 4 4" xfId="8031"/>
    <cellStyle name="Normal 5 2 2 3 5" xfId="8032"/>
    <cellStyle name="Normal 5 2 2 3 6" xfId="8033"/>
    <cellStyle name="Normal 5 2 2 3 6 2" xfId="8034"/>
    <cellStyle name="Normal 5 2 2 3 7" xfId="8035"/>
    <cellStyle name="Normal 5 2 2 4" xfId="8036"/>
    <cellStyle name="Normal 5 2 2 4 2" xfId="8037"/>
    <cellStyle name="Normal 5 2 2 4 2 2" xfId="8038"/>
    <cellStyle name="Normal 5 2 2 4 2 2 2" xfId="8039"/>
    <cellStyle name="Normal 5 2 2 4 2 2 2 2" xfId="8040"/>
    <cellStyle name="Normal 5 2 2 4 2 2 3" xfId="8041"/>
    <cellStyle name="Normal 5 2 2 4 2 3" xfId="8042"/>
    <cellStyle name="Normal 5 2 2 4 2 3 2" xfId="8043"/>
    <cellStyle name="Normal 5 2 2 4 2 3 2 2" xfId="8044"/>
    <cellStyle name="Normal 5 2 2 4 2 3 3" xfId="8045"/>
    <cellStyle name="Normal 5 2 2 4 2 4" xfId="8046"/>
    <cellStyle name="Normal 5 2 2 4 2 4 2" xfId="8047"/>
    <cellStyle name="Normal 5 2 2 4 2 5" xfId="8048"/>
    <cellStyle name="Normal 5 2 2 4 3" xfId="8049"/>
    <cellStyle name="Normal 5 2 2 4 3 2" xfId="8050"/>
    <cellStyle name="Normal 5 2 2 4 3 2 2" xfId="8051"/>
    <cellStyle name="Normal 5 2 2 4 3 2 2 2" xfId="8052"/>
    <cellStyle name="Normal 5 2 2 4 3 2 3" xfId="8053"/>
    <cellStyle name="Normal 5 2 2 4 3 3" xfId="8054"/>
    <cellStyle name="Normal 5 2 2 4 3 3 2" xfId="8055"/>
    <cellStyle name="Normal 5 2 2 4 3 4" xfId="8056"/>
    <cellStyle name="Normal 5 2 2 4 4" xfId="8057"/>
    <cellStyle name="Normal 5 2 2 4 5" xfId="8058"/>
    <cellStyle name="Normal 5 2 2 4 5 2" xfId="8059"/>
    <cellStyle name="Normal 5 2 2 4 6" xfId="8060"/>
    <cellStyle name="Normal 5 2 2 5" xfId="8061"/>
    <cellStyle name="Normal 5 2 2 5 2" xfId="8062"/>
    <cellStyle name="Normal 5 2 2 5 2 2" xfId="8063"/>
    <cellStyle name="Normal 5 2 2 5 2 2 2" xfId="8064"/>
    <cellStyle name="Normal 5 2 2 5 2 2 2 2" xfId="8065"/>
    <cellStyle name="Normal 5 2 2 5 2 2 3" xfId="8066"/>
    <cellStyle name="Normal 5 2 2 5 2 3" xfId="8067"/>
    <cellStyle name="Normal 5 2 2 5 2 3 2" xfId="8068"/>
    <cellStyle name="Normal 5 2 2 5 2 3 2 2" xfId="8069"/>
    <cellStyle name="Normal 5 2 2 5 2 3 3" xfId="8070"/>
    <cellStyle name="Normal 5 2 2 5 2 4" xfId="8071"/>
    <cellStyle name="Normal 5 2 2 5 2 4 2" xfId="8072"/>
    <cellStyle name="Normal 5 2 2 5 2 5" xfId="8073"/>
    <cellStyle name="Normal 5 2 2 5 3" xfId="8074"/>
    <cellStyle name="Normal 5 2 2 5 3 2" xfId="8075"/>
    <cellStyle name="Normal 5 2 2 5 3 2 2" xfId="8076"/>
    <cellStyle name="Normal 5 2 2 5 3 2 2 2" xfId="8077"/>
    <cellStyle name="Normal 5 2 2 5 3 2 3" xfId="8078"/>
    <cellStyle name="Normal 5 2 2 5 3 3" xfId="8079"/>
    <cellStyle name="Normal 5 2 2 5 3 3 2" xfId="8080"/>
    <cellStyle name="Normal 5 2 2 5 3 4" xfId="8081"/>
    <cellStyle name="Normal 5 2 2 5 4" xfId="8082"/>
    <cellStyle name="Normal 5 2 2 5 5" xfId="8083"/>
    <cellStyle name="Normal 5 2 2 5 5 2" xfId="8084"/>
    <cellStyle name="Normal 5 2 2 5 6" xfId="8085"/>
    <cellStyle name="Normal 5 2 2 6" xfId="8086"/>
    <cellStyle name="Normal 5 2 2 6 2" xfId="8087"/>
    <cellStyle name="Normal 5 2 2 6 2 2" xfId="8088"/>
    <cellStyle name="Normal 5 2 2 6 2 2 2" xfId="8089"/>
    <cellStyle name="Normal 5 2 2 6 2 2 2 2" xfId="8090"/>
    <cellStyle name="Normal 5 2 2 6 2 2 3" xfId="8091"/>
    <cellStyle name="Normal 5 2 2 6 2 3" xfId="8092"/>
    <cellStyle name="Normal 5 2 2 6 2 3 2" xfId="8093"/>
    <cellStyle name="Normal 5 2 2 6 2 3 2 2" xfId="8094"/>
    <cellStyle name="Normal 5 2 2 6 2 3 3" xfId="8095"/>
    <cellStyle name="Normal 5 2 2 6 2 4" xfId="8096"/>
    <cellStyle name="Normal 5 2 2 6 2 4 2" xfId="8097"/>
    <cellStyle name="Normal 5 2 2 6 2 5" xfId="8098"/>
    <cellStyle name="Normal 5 2 2 6 3" xfId="8099"/>
    <cellStyle name="Normal 5 2 2 6 3 2" xfId="8100"/>
    <cellStyle name="Normal 5 2 2 6 3 2 2" xfId="8101"/>
    <cellStyle name="Normal 5 2 2 6 3 2 2 2" xfId="8102"/>
    <cellStyle name="Normal 5 2 2 6 3 2 3" xfId="8103"/>
    <cellStyle name="Normal 5 2 2 6 3 3" xfId="8104"/>
    <cellStyle name="Normal 5 2 2 6 3 3 2" xfId="8105"/>
    <cellStyle name="Normal 5 2 2 6 3 4" xfId="8106"/>
    <cellStyle name="Normal 5 2 2 6 4" xfId="8107"/>
    <cellStyle name="Normal 5 2 2 6 5" xfId="8108"/>
    <cellStyle name="Normal 5 2 2 6 5 2" xfId="8109"/>
    <cellStyle name="Normal 5 2 2 6 6" xfId="8110"/>
    <cellStyle name="Normal 5 2 2 7" xfId="8111"/>
    <cellStyle name="Normal 5 2 2 7 2" xfId="8112"/>
    <cellStyle name="Normal 5 2 2 7 2 2" xfId="8113"/>
    <cellStyle name="Normal 5 2 2 7 2 2 2" xfId="8114"/>
    <cellStyle name="Normal 5 2 2 7 2 2 2 2" xfId="8115"/>
    <cellStyle name="Normal 5 2 2 7 2 2 3" xfId="8116"/>
    <cellStyle name="Normal 5 2 2 7 2 3" xfId="8117"/>
    <cellStyle name="Normal 5 2 2 7 2 3 2" xfId="8118"/>
    <cellStyle name="Normal 5 2 2 7 2 3 2 2" xfId="8119"/>
    <cellStyle name="Normal 5 2 2 7 2 3 3" xfId="8120"/>
    <cellStyle name="Normal 5 2 2 7 2 4" xfId="8121"/>
    <cellStyle name="Normal 5 2 2 7 2 4 2" xfId="8122"/>
    <cellStyle name="Normal 5 2 2 7 2 5" xfId="8123"/>
    <cellStyle name="Normal 5 2 2 7 3" xfId="8124"/>
    <cellStyle name="Normal 5 2 2 7 3 2" xfId="8125"/>
    <cellStyle name="Normal 5 2 2 7 3 2 2" xfId="8126"/>
    <cellStyle name="Normal 5 2 2 7 3 2 2 2" xfId="8127"/>
    <cellStyle name="Normal 5 2 2 7 3 2 3" xfId="8128"/>
    <cellStyle name="Normal 5 2 2 7 3 3" xfId="8129"/>
    <cellStyle name="Normal 5 2 2 7 3 3 2" xfId="8130"/>
    <cellStyle name="Normal 5 2 2 7 3 4" xfId="8131"/>
    <cellStyle name="Normal 5 2 2 7 4" xfId="8132"/>
    <cellStyle name="Normal 5 2 2 7 5" xfId="8133"/>
    <cellStyle name="Normal 5 2 2 7 5 2" xfId="8134"/>
    <cellStyle name="Normal 5 2 2 7 6" xfId="8135"/>
    <cellStyle name="Normal 5 2 2 8" xfId="8136"/>
    <cellStyle name="Normal 5 2 2 8 2" xfId="8137"/>
    <cellStyle name="Normal 5 2 2 8 2 2" xfId="8138"/>
    <cellStyle name="Normal 5 2 2 8 2 2 2" xfId="8139"/>
    <cellStyle name="Normal 5 2 2 8 2 2 2 2" xfId="8140"/>
    <cellStyle name="Normal 5 2 2 8 2 2 3" xfId="8141"/>
    <cellStyle name="Normal 5 2 2 8 2 3" xfId="8142"/>
    <cellStyle name="Normal 5 2 2 8 2 3 2" xfId="8143"/>
    <cellStyle name="Normal 5 2 2 8 2 3 2 2" xfId="8144"/>
    <cellStyle name="Normal 5 2 2 8 2 3 3" xfId="8145"/>
    <cellStyle name="Normal 5 2 2 8 2 4" xfId="8146"/>
    <cellStyle name="Normal 5 2 2 8 2 4 2" xfId="8147"/>
    <cellStyle name="Normal 5 2 2 8 2 5" xfId="8148"/>
    <cellStyle name="Normal 5 2 2 8 3" xfId="8149"/>
    <cellStyle name="Normal 5 2 2 8 3 2" xfId="8150"/>
    <cellStyle name="Normal 5 2 2 8 3 2 2" xfId="8151"/>
    <cellStyle name="Normal 5 2 2 8 3 2 2 2" xfId="8152"/>
    <cellStyle name="Normal 5 2 2 8 3 2 3" xfId="8153"/>
    <cellStyle name="Normal 5 2 2 8 3 3" xfId="8154"/>
    <cellStyle name="Normal 5 2 2 8 3 3 2" xfId="8155"/>
    <cellStyle name="Normal 5 2 2 8 3 4" xfId="8156"/>
    <cellStyle name="Normal 5 2 2 8 4" xfId="8157"/>
    <cellStyle name="Normal 5 2 2 8 5" xfId="8158"/>
    <cellStyle name="Normal 5 2 2 8 5 2" xfId="8159"/>
    <cellStyle name="Normal 5 2 2 8 6" xfId="8160"/>
    <cellStyle name="Normal 5 2 2 9" xfId="8161"/>
    <cellStyle name="Normal 5 2 2 9 2" xfId="8162"/>
    <cellStyle name="Normal 5 2 2 9 2 2" xfId="8163"/>
    <cellStyle name="Normal 5 2 2 9 2 2 2" xfId="8164"/>
    <cellStyle name="Normal 5 2 2 9 2 2 2 2" xfId="8165"/>
    <cellStyle name="Normal 5 2 2 9 2 2 3" xfId="8166"/>
    <cellStyle name="Normal 5 2 2 9 2 3" xfId="8167"/>
    <cellStyle name="Normal 5 2 2 9 2 3 2" xfId="8168"/>
    <cellStyle name="Normal 5 2 2 9 2 3 2 2" xfId="8169"/>
    <cellStyle name="Normal 5 2 2 9 2 3 3" xfId="8170"/>
    <cellStyle name="Normal 5 2 2 9 2 4" xfId="8171"/>
    <cellStyle name="Normal 5 2 2 9 2 4 2" xfId="8172"/>
    <cellStyle name="Normal 5 2 2 9 2 5" xfId="8173"/>
    <cellStyle name="Normal 5 2 2 9 3" xfId="8174"/>
    <cellStyle name="Normal 5 2 2 9 3 2" xfId="8175"/>
    <cellStyle name="Normal 5 2 2 9 3 2 2" xfId="8176"/>
    <cellStyle name="Normal 5 2 2 9 3 2 2 2" xfId="8177"/>
    <cellStyle name="Normal 5 2 2 9 3 2 3" xfId="8178"/>
    <cellStyle name="Normal 5 2 2 9 3 3" xfId="8179"/>
    <cellStyle name="Normal 5 2 2 9 3 3 2" xfId="8180"/>
    <cellStyle name="Normal 5 2 2 9 3 4" xfId="8181"/>
    <cellStyle name="Normal 5 2 2 9 4" xfId="8182"/>
    <cellStyle name="Normal 5 2 2 9 5" xfId="8183"/>
    <cellStyle name="Normal 5 2 2 9 5 2" xfId="8184"/>
    <cellStyle name="Normal 5 2 2 9 6" xfId="8185"/>
    <cellStyle name="Normal 5 2 3" xfId="8186"/>
    <cellStyle name="Normal 5 2 3 2" xfId="8187"/>
    <cellStyle name="Normal 5 2 3 3" xfId="8188"/>
    <cellStyle name="Normal 5 2 3 3 2" xfId="8189"/>
    <cellStyle name="Normal 5 2 3 3 2 2" xfId="8190"/>
    <cellStyle name="Normal 5 2 3 3 2 2 2" xfId="8191"/>
    <cellStyle name="Normal 5 2 3 3 2 3" xfId="8192"/>
    <cellStyle name="Normal 5 2 3 3 3" xfId="8193"/>
    <cellStyle name="Normal 5 2 3 3 3 2" xfId="8194"/>
    <cellStyle name="Normal 5 2 3 3 3 2 2" xfId="8195"/>
    <cellStyle name="Normal 5 2 3 3 3 3" xfId="8196"/>
    <cellStyle name="Normal 5 2 3 3 4" xfId="8197"/>
    <cellStyle name="Normal 5 2 3 3 4 2" xfId="8198"/>
    <cellStyle name="Normal 5 2 3 3 5" xfId="8199"/>
    <cellStyle name="Normal 5 2 3 4" xfId="8200"/>
    <cellStyle name="Normal 5 2 3 4 2" xfId="8201"/>
    <cellStyle name="Normal 5 2 3 4 2 2" xfId="8202"/>
    <cellStyle name="Normal 5 2 3 4 2 2 2" xfId="8203"/>
    <cellStyle name="Normal 5 2 3 4 2 3" xfId="8204"/>
    <cellStyle name="Normal 5 2 3 4 3" xfId="8205"/>
    <cellStyle name="Normal 5 2 3 4 3 2" xfId="8206"/>
    <cellStyle name="Normal 5 2 3 4 4" xfId="8207"/>
    <cellStyle name="Normal 5 2 3 5" xfId="8208"/>
    <cellStyle name="Normal 5 2 3 5 2" xfId="8209"/>
    <cellStyle name="Normal 5 2 4" xfId="8210"/>
    <cellStyle name="Normal 5 2 5" xfId="8211"/>
    <cellStyle name="Normal 5 2 6" xfId="8212"/>
    <cellStyle name="Normal 5 2 7" xfId="8213"/>
    <cellStyle name="Normal 5 2 8" xfId="8214"/>
    <cellStyle name="Normal 5 2 9" xfId="8215"/>
    <cellStyle name="Normal 5 3" xfId="8216"/>
    <cellStyle name="Normal 5 3 10" xfId="8217"/>
    <cellStyle name="Normal 5 3 10 2" xfId="8218"/>
    <cellStyle name="Normal 5 3 2" xfId="8219"/>
    <cellStyle name="Normal 5 3 2 2" xfId="8220"/>
    <cellStyle name="Normal 5 3 2 3" xfId="8221"/>
    <cellStyle name="Normal 5 3 3" xfId="8222"/>
    <cellStyle name="Normal 5 3 3 2" xfId="8223"/>
    <cellStyle name="Normal 5 3 3 3" xfId="8224"/>
    <cellStyle name="Normal 5 3 3 3 2" xfId="8225"/>
    <cellStyle name="Normal 5 3 3 3 2 2" xfId="8226"/>
    <cellStyle name="Normal 5 3 3 3 2 2 2" xfId="8227"/>
    <cellStyle name="Normal 5 3 3 3 2 3" xfId="8228"/>
    <cellStyle name="Normal 5 3 3 3 3" xfId="8229"/>
    <cellStyle name="Normal 5 3 3 3 3 2" xfId="8230"/>
    <cellStyle name="Normal 5 3 3 3 3 2 2" xfId="8231"/>
    <cellStyle name="Normal 5 3 3 3 3 3" xfId="8232"/>
    <cellStyle name="Normal 5 3 3 3 4" xfId="8233"/>
    <cellStyle name="Normal 5 3 3 3 4 2" xfId="8234"/>
    <cellStyle name="Normal 5 3 3 3 5" xfId="8235"/>
    <cellStyle name="Normal 5 3 3 4" xfId="8236"/>
    <cellStyle name="Normal 5 3 3 4 2" xfId="8237"/>
    <cellStyle name="Normal 5 3 3 4 2 2" xfId="8238"/>
    <cellStyle name="Normal 5 3 3 4 2 2 2" xfId="8239"/>
    <cellStyle name="Normal 5 3 3 4 2 3" xfId="8240"/>
    <cellStyle name="Normal 5 3 3 4 3" xfId="8241"/>
    <cellStyle name="Normal 5 3 3 4 3 2" xfId="8242"/>
    <cellStyle name="Normal 5 3 3 4 4" xfId="8243"/>
    <cellStyle name="Normal 5 3 3 5" xfId="8244"/>
    <cellStyle name="Normal 5 3 3 5 2" xfId="8245"/>
    <cellStyle name="Normal 5 3 4" xfId="8246"/>
    <cellStyle name="Normal 5 3 5" xfId="8247"/>
    <cellStyle name="Normal 5 3 6" xfId="8248"/>
    <cellStyle name="Normal 5 3 7" xfId="8249"/>
    <cellStyle name="Normal 5 3 8" xfId="8250"/>
    <cellStyle name="Normal 5 3 9" xfId="8251"/>
    <cellStyle name="Normal 5 4" xfId="8252"/>
    <cellStyle name="Normal 5 4 2" xfId="8253"/>
    <cellStyle name="Normal 5 4 3" xfId="8254"/>
    <cellStyle name="Normal 5 4 4" xfId="8255"/>
    <cellStyle name="Normal 5 4 5" xfId="8256"/>
    <cellStyle name="Normal 5 4 6" xfId="8257"/>
    <cellStyle name="Normal 5 4 7" xfId="8258"/>
    <cellStyle name="Normal 5 4 8" xfId="8259"/>
    <cellStyle name="Normal 5 5" xfId="8260"/>
    <cellStyle name="Normal 5 5 10" xfId="8261"/>
    <cellStyle name="Normal 5 5 10 2" xfId="8262"/>
    <cellStyle name="Normal 5 5 10 2 2" xfId="8263"/>
    <cellStyle name="Normal 5 5 10 2 2 2" xfId="8264"/>
    <cellStyle name="Normal 5 5 10 2 3" xfId="8265"/>
    <cellStyle name="Normal 5 5 10 3" xfId="8266"/>
    <cellStyle name="Normal 5 5 10 3 2" xfId="8267"/>
    <cellStyle name="Normal 5 5 10 3 2 2" xfId="8268"/>
    <cellStyle name="Normal 5 5 10 3 3" xfId="8269"/>
    <cellStyle name="Normal 5 5 10 4" xfId="8270"/>
    <cellStyle name="Normal 5 5 10 4 2" xfId="8271"/>
    <cellStyle name="Normal 5 5 10 5" xfId="8272"/>
    <cellStyle name="Normal 5 5 11" xfId="8273"/>
    <cellStyle name="Normal 5 5 11 2" xfId="8274"/>
    <cellStyle name="Normal 5 5 11 2 2" xfId="8275"/>
    <cellStyle name="Normal 5 5 11 2 2 2" xfId="8276"/>
    <cellStyle name="Normal 5 5 11 2 3" xfId="8277"/>
    <cellStyle name="Normal 5 5 11 3" xfId="8278"/>
    <cellStyle name="Normal 5 5 11 3 2" xfId="8279"/>
    <cellStyle name="Normal 5 5 11 4" xfId="8280"/>
    <cellStyle name="Normal 5 5 12" xfId="8281"/>
    <cellStyle name="Normal 5 5 12 2" xfId="8282"/>
    <cellStyle name="Normal 5 5 2" xfId="8283"/>
    <cellStyle name="Normal 5 5 2 2" xfId="8284"/>
    <cellStyle name="Normal 5 5 2 2 2" xfId="8285"/>
    <cellStyle name="Normal 5 5 2 2 2 2" xfId="8286"/>
    <cellStyle name="Normal 5 5 2 2 2 2 2" xfId="8287"/>
    <cellStyle name="Normal 5 5 2 2 2 2 2 2" xfId="8288"/>
    <cellStyle name="Normal 5 5 2 2 2 2 3" xfId="8289"/>
    <cellStyle name="Normal 5 5 2 2 2 3" xfId="8290"/>
    <cellStyle name="Normal 5 5 2 2 2 3 2" xfId="8291"/>
    <cellStyle name="Normal 5 5 2 2 2 3 2 2" xfId="8292"/>
    <cellStyle name="Normal 5 5 2 2 2 3 3" xfId="8293"/>
    <cellStyle name="Normal 5 5 2 2 2 4" xfId="8294"/>
    <cellStyle name="Normal 5 5 2 2 2 4 2" xfId="8295"/>
    <cellStyle name="Normal 5 5 2 2 2 5" xfId="8296"/>
    <cellStyle name="Normal 5 5 2 2 3" xfId="8297"/>
    <cellStyle name="Normal 5 5 2 2 3 2" xfId="8298"/>
    <cellStyle name="Normal 5 5 2 2 3 2 2" xfId="8299"/>
    <cellStyle name="Normal 5 5 2 2 3 3" xfId="8300"/>
    <cellStyle name="Normal 5 5 2 2 4" xfId="8301"/>
    <cellStyle name="Normal 5 5 2 2 4 2" xfId="8302"/>
    <cellStyle name="Normal 5 5 2 2 4 2 2" xfId="8303"/>
    <cellStyle name="Normal 5 5 2 2 4 3" xfId="8304"/>
    <cellStyle name="Normal 5 5 2 2 5" xfId="8305"/>
    <cellStyle name="Normal 5 5 2 2 5 2" xfId="8306"/>
    <cellStyle name="Normal 5 5 2 2 6" xfId="8307"/>
    <cellStyle name="Normal 5 5 2 3" xfId="8308"/>
    <cellStyle name="Normal 5 5 2 4" xfId="8309"/>
    <cellStyle name="Normal 5 5 2 4 2" xfId="8310"/>
    <cellStyle name="Normal 5 5 2 4 2 2" xfId="8311"/>
    <cellStyle name="Normal 5 5 2 4 2 2 2" xfId="8312"/>
    <cellStyle name="Normal 5 5 2 4 2 3" xfId="8313"/>
    <cellStyle name="Normal 5 5 2 4 3" xfId="8314"/>
    <cellStyle name="Normal 5 5 2 4 3 2" xfId="8315"/>
    <cellStyle name="Normal 5 5 2 4 3 2 2" xfId="8316"/>
    <cellStyle name="Normal 5 5 2 4 3 3" xfId="8317"/>
    <cellStyle name="Normal 5 5 2 4 4" xfId="8318"/>
    <cellStyle name="Normal 5 5 2 4 4 2" xfId="8319"/>
    <cellStyle name="Normal 5 5 2 4 5" xfId="8320"/>
    <cellStyle name="Normal 5 5 2 5" xfId="8321"/>
    <cellStyle name="Normal 5 5 2 5 2" xfId="8322"/>
    <cellStyle name="Normal 5 5 2 5 2 2" xfId="8323"/>
    <cellStyle name="Normal 5 5 2 5 2 2 2" xfId="8324"/>
    <cellStyle name="Normal 5 5 2 5 2 3" xfId="8325"/>
    <cellStyle name="Normal 5 5 2 5 3" xfId="8326"/>
    <cellStyle name="Normal 5 5 2 5 3 2" xfId="8327"/>
    <cellStyle name="Normal 5 5 2 5 4" xfId="8328"/>
    <cellStyle name="Normal 5 5 2 6" xfId="8329"/>
    <cellStyle name="Normal 5 5 2 6 2" xfId="8330"/>
    <cellStyle name="Normal 5 5 3" xfId="8331"/>
    <cellStyle name="Normal 5 5 3 2" xfId="8332"/>
    <cellStyle name="Normal 5 5 3 3" xfId="8333"/>
    <cellStyle name="Normal 5 5 3 3 2" xfId="8334"/>
    <cellStyle name="Normal 5 5 3 3 2 2" xfId="8335"/>
    <cellStyle name="Normal 5 5 3 3 2 2 2" xfId="8336"/>
    <cellStyle name="Normal 5 5 3 3 2 3" xfId="8337"/>
    <cellStyle name="Normal 5 5 3 3 3" xfId="8338"/>
    <cellStyle name="Normal 5 5 3 3 3 2" xfId="8339"/>
    <cellStyle name="Normal 5 5 3 3 3 2 2" xfId="8340"/>
    <cellStyle name="Normal 5 5 3 3 3 3" xfId="8341"/>
    <cellStyle name="Normal 5 5 3 3 4" xfId="8342"/>
    <cellStyle name="Normal 5 5 3 3 4 2" xfId="8343"/>
    <cellStyle name="Normal 5 5 3 3 5" xfId="8344"/>
    <cellStyle name="Normal 5 5 3 4" xfId="8345"/>
    <cellStyle name="Normal 5 5 3 4 2" xfId="8346"/>
    <cellStyle name="Normal 5 5 3 4 2 2" xfId="8347"/>
    <cellStyle name="Normal 5 5 3 4 2 2 2" xfId="8348"/>
    <cellStyle name="Normal 5 5 3 4 2 3" xfId="8349"/>
    <cellStyle name="Normal 5 5 3 4 3" xfId="8350"/>
    <cellStyle name="Normal 5 5 3 4 3 2" xfId="8351"/>
    <cellStyle name="Normal 5 5 3 4 4" xfId="8352"/>
    <cellStyle name="Normal 5 5 3 5" xfId="8353"/>
    <cellStyle name="Normal 5 5 3 5 2" xfId="8354"/>
    <cellStyle name="Normal 5 5 4" xfId="8355"/>
    <cellStyle name="Normal 5 5 4 2" xfId="8356"/>
    <cellStyle name="Normal 5 5 4 3" xfId="8357"/>
    <cellStyle name="Normal 5 5 4 3 2" xfId="8358"/>
    <cellStyle name="Normal 5 5 4 3 2 2" xfId="8359"/>
    <cellStyle name="Normal 5 5 4 3 2 2 2" xfId="8360"/>
    <cellStyle name="Normal 5 5 4 3 2 3" xfId="8361"/>
    <cellStyle name="Normal 5 5 4 3 3" xfId="8362"/>
    <cellStyle name="Normal 5 5 4 3 3 2" xfId="8363"/>
    <cellStyle name="Normal 5 5 4 3 3 2 2" xfId="8364"/>
    <cellStyle name="Normal 5 5 4 3 3 3" xfId="8365"/>
    <cellStyle name="Normal 5 5 4 3 4" xfId="8366"/>
    <cellStyle name="Normal 5 5 4 3 4 2" xfId="8367"/>
    <cellStyle name="Normal 5 5 4 3 5" xfId="8368"/>
    <cellStyle name="Normal 5 5 4 4" xfId="8369"/>
    <cellStyle name="Normal 5 5 4 4 2" xfId="8370"/>
    <cellStyle name="Normal 5 5 4 4 2 2" xfId="8371"/>
    <cellStyle name="Normal 5 5 4 4 2 2 2" xfId="8372"/>
    <cellStyle name="Normal 5 5 4 4 2 3" xfId="8373"/>
    <cellStyle name="Normal 5 5 4 4 3" xfId="8374"/>
    <cellStyle name="Normal 5 5 4 4 3 2" xfId="8375"/>
    <cellStyle name="Normal 5 5 4 4 4" xfId="8376"/>
    <cellStyle name="Normal 5 5 4 5" xfId="8377"/>
    <cellStyle name="Normal 5 5 4 5 2" xfId="8378"/>
    <cellStyle name="Normal 5 5 5" xfId="8379"/>
    <cellStyle name="Normal 5 5 6" xfId="8380"/>
    <cellStyle name="Normal 5 5 7" xfId="8381"/>
    <cellStyle name="Normal 5 5 8" xfId="8382"/>
    <cellStyle name="Normal 5 5 9" xfId="8383"/>
    <cellStyle name="Normal 5 5 9 2" xfId="8384"/>
    <cellStyle name="Normal 5 5 9 2 2" xfId="8385"/>
    <cellStyle name="Normal 5 5 9 2 2 2" xfId="8386"/>
    <cellStyle name="Normal 5 5 9 2 2 2 2" xfId="8387"/>
    <cellStyle name="Normal 5 5 9 2 2 3" xfId="8388"/>
    <cellStyle name="Normal 5 5 9 2 3" xfId="8389"/>
    <cellStyle name="Normal 5 5 9 2 3 2" xfId="8390"/>
    <cellStyle name="Normal 5 5 9 2 3 2 2" xfId="8391"/>
    <cellStyle name="Normal 5 5 9 2 3 3" xfId="8392"/>
    <cellStyle name="Normal 5 5 9 2 4" xfId="8393"/>
    <cellStyle name="Normal 5 5 9 2 4 2" xfId="8394"/>
    <cellStyle name="Normal 5 5 9 2 5" xfId="8395"/>
    <cellStyle name="Normal 5 5 9 3" xfId="8396"/>
    <cellStyle name="Normal 5 5 9 3 2" xfId="8397"/>
    <cellStyle name="Normal 5 5 9 3 2 2" xfId="8398"/>
    <cellStyle name="Normal 5 5 9 3 3" xfId="8399"/>
    <cellStyle name="Normal 5 5 9 4" xfId="8400"/>
    <cellStyle name="Normal 5 5 9 4 2" xfId="8401"/>
    <cellStyle name="Normal 5 5 9 4 2 2" xfId="8402"/>
    <cellStyle name="Normal 5 5 9 4 3" xfId="8403"/>
    <cellStyle name="Normal 5 5 9 5" xfId="8404"/>
    <cellStyle name="Normal 5 5 9 5 2" xfId="8405"/>
    <cellStyle name="Normal 5 5 9 6" xfId="8406"/>
    <cellStyle name="Normal 5 6" xfId="8407"/>
    <cellStyle name="Normal 5 6 2" xfId="8408"/>
    <cellStyle name="Normal 5 6 3" xfId="8409"/>
    <cellStyle name="Normal 5 7" xfId="8410"/>
    <cellStyle name="Normal 5 8" xfId="8411"/>
    <cellStyle name="Normal 5 9" xfId="8412"/>
    <cellStyle name="Normal 5_ELC" xfId="8413"/>
    <cellStyle name="Normal 50" xfId="8414"/>
    <cellStyle name="Normal 51" xfId="8415"/>
    <cellStyle name="Normal 52" xfId="8416"/>
    <cellStyle name="Normal 53" xfId="8417"/>
    <cellStyle name="Normal 54" xfId="8418"/>
    <cellStyle name="Normal 55" xfId="8419"/>
    <cellStyle name="Normal 56" xfId="8420"/>
    <cellStyle name="Normal 57" xfId="8421"/>
    <cellStyle name="Normal 58" xfId="8422"/>
    <cellStyle name="Normal 59" xfId="8423"/>
    <cellStyle name="Normal 6" xfId="8424"/>
    <cellStyle name="Normal 6 10" xfId="8425"/>
    <cellStyle name="Normal 6 10 2" xfId="8426"/>
    <cellStyle name="Normal 6 10 3" xfId="8427"/>
    <cellStyle name="Normal 6 11" xfId="8428"/>
    <cellStyle name="Normal 6 12" xfId="8429"/>
    <cellStyle name="Normal 6 12 2" xfId="8430"/>
    <cellStyle name="Normal 6 12 3" xfId="8431"/>
    <cellStyle name="Normal 6 2" xfId="8432"/>
    <cellStyle name="Normal 6 2 10" xfId="8433"/>
    <cellStyle name="Normal 6 2 11" xfId="8434"/>
    <cellStyle name="Normal 6 2 12" xfId="8435"/>
    <cellStyle name="Normal 6 2 13" xfId="8436"/>
    <cellStyle name="Normal 6 2 14" xfId="8437"/>
    <cellStyle name="Normal 6 2 2" xfId="8438"/>
    <cellStyle name="Normal 6 2 2 10" xfId="8439"/>
    <cellStyle name="Normal 6 2 2 10 2" xfId="8440"/>
    <cellStyle name="Normal 6 2 2 10 2 2" xfId="8441"/>
    <cellStyle name="Normal 6 2 2 10 2 2 2" xfId="8442"/>
    <cellStyle name="Normal 6 2 2 10 2 2 2 2" xfId="8443"/>
    <cellStyle name="Normal 6 2 2 10 2 2 3" xfId="8444"/>
    <cellStyle name="Normal 6 2 2 10 2 3" xfId="8445"/>
    <cellStyle name="Normal 6 2 2 10 2 3 2" xfId="8446"/>
    <cellStyle name="Normal 6 2 2 10 2 3 2 2" xfId="8447"/>
    <cellStyle name="Normal 6 2 2 10 2 3 3" xfId="8448"/>
    <cellStyle name="Normal 6 2 2 10 2 4" xfId="8449"/>
    <cellStyle name="Normal 6 2 2 10 2 4 2" xfId="8450"/>
    <cellStyle name="Normal 6 2 2 10 2 5" xfId="8451"/>
    <cellStyle name="Normal 6 2 2 10 3" xfId="8452"/>
    <cellStyle name="Normal 6 2 2 10 3 2" xfId="8453"/>
    <cellStyle name="Normal 6 2 2 10 3 2 2" xfId="8454"/>
    <cellStyle name="Normal 6 2 2 10 3 2 2 2" xfId="8455"/>
    <cellStyle name="Normal 6 2 2 10 3 2 3" xfId="8456"/>
    <cellStyle name="Normal 6 2 2 10 3 3" xfId="8457"/>
    <cellStyle name="Normal 6 2 2 10 3 3 2" xfId="8458"/>
    <cellStyle name="Normal 6 2 2 10 3 4" xfId="8459"/>
    <cellStyle name="Normal 6 2 2 10 4" xfId="8460"/>
    <cellStyle name="Normal 6 2 2 10 5" xfId="8461"/>
    <cellStyle name="Normal 6 2 2 10 5 2" xfId="8462"/>
    <cellStyle name="Normal 6 2 2 10 6" xfId="8463"/>
    <cellStyle name="Normal 6 2 2 11" xfId="8464"/>
    <cellStyle name="Normal 6 2 2 11 2" xfId="8465"/>
    <cellStyle name="Normal 6 2 2 11 2 2" xfId="8466"/>
    <cellStyle name="Normal 6 2 2 11 2 2 2" xfId="8467"/>
    <cellStyle name="Normal 6 2 2 11 2 2 2 2" xfId="8468"/>
    <cellStyle name="Normal 6 2 2 11 2 2 3" xfId="8469"/>
    <cellStyle name="Normal 6 2 2 11 2 3" xfId="8470"/>
    <cellStyle name="Normal 6 2 2 11 2 3 2" xfId="8471"/>
    <cellStyle name="Normal 6 2 2 11 2 3 2 2" xfId="8472"/>
    <cellStyle name="Normal 6 2 2 11 2 3 3" xfId="8473"/>
    <cellStyle name="Normal 6 2 2 11 2 4" xfId="8474"/>
    <cellStyle name="Normal 6 2 2 11 2 4 2" xfId="8475"/>
    <cellStyle name="Normal 6 2 2 11 2 5" xfId="8476"/>
    <cellStyle name="Normal 6 2 2 11 3" xfId="8477"/>
    <cellStyle name="Normal 6 2 2 11 3 2" xfId="8478"/>
    <cellStyle name="Normal 6 2 2 11 3 2 2" xfId="8479"/>
    <cellStyle name="Normal 6 2 2 11 3 2 2 2" xfId="8480"/>
    <cellStyle name="Normal 6 2 2 11 3 2 3" xfId="8481"/>
    <cellStyle name="Normal 6 2 2 11 3 3" xfId="8482"/>
    <cellStyle name="Normal 6 2 2 11 3 3 2" xfId="8483"/>
    <cellStyle name="Normal 6 2 2 11 3 4" xfId="8484"/>
    <cellStyle name="Normal 6 2 2 11 4" xfId="8485"/>
    <cellStyle name="Normal 6 2 2 11 5" xfId="8486"/>
    <cellStyle name="Normal 6 2 2 11 5 2" xfId="8487"/>
    <cellStyle name="Normal 6 2 2 11 6" xfId="8488"/>
    <cellStyle name="Normal 6 2 2 12" xfId="8489"/>
    <cellStyle name="Normal 6 2 2 12 2" xfId="8490"/>
    <cellStyle name="Normal 6 2 2 12 2 2" xfId="8491"/>
    <cellStyle name="Normal 6 2 2 12 2 2 2" xfId="8492"/>
    <cellStyle name="Normal 6 2 2 12 2 2 2 2" xfId="8493"/>
    <cellStyle name="Normal 6 2 2 12 2 2 3" xfId="8494"/>
    <cellStyle name="Normal 6 2 2 12 2 3" xfId="8495"/>
    <cellStyle name="Normal 6 2 2 12 2 3 2" xfId="8496"/>
    <cellStyle name="Normal 6 2 2 12 2 3 2 2" xfId="8497"/>
    <cellStyle name="Normal 6 2 2 12 2 3 3" xfId="8498"/>
    <cellStyle name="Normal 6 2 2 12 2 4" xfId="8499"/>
    <cellStyle name="Normal 6 2 2 12 2 4 2" xfId="8500"/>
    <cellStyle name="Normal 6 2 2 12 2 5" xfId="8501"/>
    <cellStyle name="Normal 6 2 2 12 3" xfId="8502"/>
    <cellStyle name="Normal 6 2 2 12 3 2" xfId="8503"/>
    <cellStyle name="Normal 6 2 2 12 3 2 2" xfId="8504"/>
    <cellStyle name="Normal 6 2 2 12 3 2 2 2" xfId="8505"/>
    <cellStyle name="Normal 6 2 2 12 3 2 3" xfId="8506"/>
    <cellStyle name="Normal 6 2 2 12 3 3" xfId="8507"/>
    <cellStyle name="Normal 6 2 2 12 3 3 2" xfId="8508"/>
    <cellStyle name="Normal 6 2 2 12 3 4" xfId="8509"/>
    <cellStyle name="Normal 6 2 2 12 4" xfId="8510"/>
    <cellStyle name="Normal 6 2 2 12 5" xfId="8511"/>
    <cellStyle name="Normal 6 2 2 12 5 2" xfId="8512"/>
    <cellStyle name="Normal 6 2 2 12 6" xfId="8513"/>
    <cellStyle name="Normal 6 2 2 13" xfId="8514"/>
    <cellStyle name="Normal 6 2 2 13 2" xfId="8515"/>
    <cellStyle name="Normal 6 2 2 13 2 2" xfId="8516"/>
    <cellStyle name="Normal 6 2 2 13 2 2 2" xfId="8517"/>
    <cellStyle name="Normal 6 2 2 13 2 2 2 2" xfId="8518"/>
    <cellStyle name="Normal 6 2 2 13 2 2 3" xfId="8519"/>
    <cellStyle name="Normal 6 2 2 13 2 3" xfId="8520"/>
    <cellStyle name="Normal 6 2 2 13 2 3 2" xfId="8521"/>
    <cellStyle name="Normal 6 2 2 13 2 3 2 2" xfId="8522"/>
    <cellStyle name="Normal 6 2 2 13 2 3 3" xfId="8523"/>
    <cellStyle name="Normal 6 2 2 13 2 4" xfId="8524"/>
    <cellStyle name="Normal 6 2 2 13 2 4 2" xfId="8525"/>
    <cellStyle name="Normal 6 2 2 13 2 5" xfId="8526"/>
    <cellStyle name="Normal 6 2 2 13 3" xfId="8527"/>
    <cellStyle name="Normal 6 2 2 13 3 2" xfId="8528"/>
    <cellStyle name="Normal 6 2 2 13 3 2 2" xfId="8529"/>
    <cellStyle name="Normal 6 2 2 13 3 2 2 2" xfId="8530"/>
    <cellStyle name="Normal 6 2 2 13 3 2 3" xfId="8531"/>
    <cellStyle name="Normal 6 2 2 13 3 3" xfId="8532"/>
    <cellStyle name="Normal 6 2 2 13 3 3 2" xfId="8533"/>
    <cellStyle name="Normal 6 2 2 13 3 4" xfId="8534"/>
    <cellStyle name="Normal 6 2 2 13 4" xfId="8535"/>
    <cellStyle name="Normal 6 2 2 13 5" xfId="8536"/>
    <cellStyle name="Normal 6 2 2 13 5 2" xfId="8537"/>
    <cellStyle name="Normal 6 2 2 13 6" xfId="8538"/>
    <cellStyle name="Normal 6 2 2 2" xfId="8539"/>
    <cellStyle name="Normal 6 2 2 2 2" xfId="8540"/>
    <cellStyle name="Normal 6 2 2 2 2 2" xfId="8541"/>
    <cellStyle name="Normal 6 2 2 2 2 2 2" xfId="8542"/>
    <cellStyle name="Normal 6 2 2 2 2 2 2 2" xfId="8543"/>
    <cellStyle name="Normal 6 2 2 2 2 2 3" xfId="8544"/>
    <cellStyle name="Normal 6 2 2 2 2 3" xfId="8545"/>
    <cellStyle name="Normal 6 2 2 2 2 3 2" xfId="8546"/>
    <cellStyle name="Normal 6 2 2 2 2 3 2 2" xfId="8547"/>
    <cellStyle name="Normal 6 2 2 2 2 3 3" xfId="8548"/>
    <cellStyle name="Normal 6 2 2 2 2 4" xfId="8549"/>
    <cellStyle name="Normal 6 2 2 2 2 4 2" xfId="8550"/>
    <cellStyle name="Normal 6 2 2 2 2 5" xfId="8551"/>
    <cellStyle name="Normal 6 2 2 2 3" xfId="8552"/>
    <cellStyle name="Normal 6 2 2 2 3 2" xfId="8553"/>
    <cellStyle name="Normal 6 2 2 2 3 2 2" xfId="8554"/>
    <cellStyle name="Normal 6 2 2 2 3 2 2 2" xfId="8555"/>
    <cellStyle name="Normal 6 2 2 2 3 2 3" xfId="8556"/>
    <cellStyle name="Normal 6 2 2 2 3 3" xfId="8557"/>
    <cellStyle name="Normal 6 2 2 2 3 3 2" xfId="8558"/>
    <cellStyle name="Normal 6 2 2 2 3 4" xfId="8559"/>
    <cellStyle name="Normal 6 2 2 2 4" xfId="8560"/>
    <cellStyle name="Normal 6 2 2 2 5" xfId="8561"/>
    <cellStyle name="Normal 6 2 2 2 5 2" xfId="8562"/>
    <cellStyle name="Normal 6 2 2 2 6" xfId="8563"/>
    <cellStyle name="Normal 6 2 2 3" xfId="8564"/>
    <cellStyle name="Normal 6 2 2 3 2" xfId="8565"/>
    <cellStyle name="Normal 6 2 2 3 2 2" xfId="8566"/>
    <cellStyle name="Normal 6 2 2 3 2 2 2" xfId="8567"/>
    <cellStyle name="Normal 6 2 2 3 2 2 2 2" xfId="8568"/>
    <cellStyle name="Normal 6 2 2 3 2 2 3" xfId="8569"/>
    <cellStyle name="Normal 6 2 2 3 2 3" xfId="8570"/>
    <cellStyle name="Normal 6 2 2 3 2 3 2" xfId="8571"/>
    <cellStyle name="Normal 6 2 2 3 2 3 2 2" xfId="8572"/>
    <cellStyle name="Normal 6 2 2 3 2 3 3" xfId="8573"/>
    <cellStyle name="Normal 6 2 2 3 2 4" xfId="8574"/>
    <cellStyle name="Normal 6 2 2 3 2 4 2" xfId="8575"/>
    <cellStyle name="Normal 6 2 2 3 2 5" xfId="8576"/>
    <cellStyle name="Normal 6 2 2 3 3" xfId="8577"/>
    <cellStyle name="Normal 6 2 2 3 3 2" xfId="8578"/>
    <cellStyle name="Normal 6 2 2 3 3 2 2" xfId="8579"/>
    <cellStyle name="Normal 6 2 2 3 3 2 2 2" xfId="8580"/>
    <cellStyle name="Normal 6 2 2 3 3 2 3" xfId="8581"/>
    <cellStyle name="Normal 6 2 2 3 3 3" xfId="8582"/>
    <cellStyle name="Normal 6 2 2 3 3 3 2" xfId="8583"/>
    <cellStyle name="Normal 6 2 2 3 3 4" xfId="8584"/>
    <cellStyle name="Normal 6 2 2 3 4" xfId="8585"/>
    <cellStyle name="Normal 6 2 2 3 5" xfId="8586"/>
    <cellStyle name="Normal 6 2 2 3 5 2" xfId="8587"/>
    <cellStyle name="Normal 6 2 2 3 6" xfId="8588"/>
    <cellStyle name="Normal 6 2 2 4" xfId="8589"/>
    <cellStyle name="Normal 6 2 2 4 2" xfId="8590"/>
    <cellStyle name="Normal 6 2 2 4 2 2" xfId="8591"/>
    <cellStyle name="Normal 6 2 2 4 2 2 2" xfId="8592"/>
    <cellStyle name="Normal 6 2 2 4 2 2 2 2" xfId="8593"/>
    <cellStyle name="Normal 6 2 2 4 2 2 3" xfId="8594"/>
    <cellStyle name="Normal 6 2 2 4 2 3" xfId="8595"/>
    <cellStyle name="Normal 6 2 2 4 2 3 2" xfId="8596"/>
    <cellStyle name="Normal 6 2 2 4 2 3 2 2" xfId="8597"/>
    <cellStyle name="Normal 6 2 2 4 2 3 3" xfId="8598"/>
    <cellStyle name="Normal 6 2 2 4 2 4" xfId="8599"/>
    <cellStyle name="Normal 6 2 2 4 2 4 2" xfId="8600"/>
    <cellStyle name="Normal 6 2 2 4 2 5" xfId="8601"/>
    <cellStyle name="Normal 6 2 2 4 3" xfId="8602"/>
    <cellStyle name="Normal 6 2 2 4 3 2" xfId="8603"/>
    <cellStyle name="Normal 6 2 2 4 3 2 2" xfId="8604"/>
    <cellStyle name="Normal 6 2 2 4 3 2 2 2" xfId="8605"/>
    <cellStyle name="Normal 6 2 2 4 3 2 3" xfId="8606"/>
    <cellStyle name="Normal 6 2 2 4 3 3" xfId="8607"/>
    <cellStyle name="Normal 6 2 2 4 3 3 2" xfId="8608"/>
    <cellStyle name="Normal 6 2 2 4 3 4" xfId="8609"/>
    <cellStyle name="Normal 6 2 2 4 4" xfId="8610"/>
    <cellStyle name="Normal 6 2 2 4 5" xfId="8611"/>
    <cellStyle name="Normal 6 2 2 4 5 2" xfId="8612"/>
    <cellStyle name="Normal 6 2 2 4 6" xfId="8613"/>
    <cellStyle name="Normal 6 2 2 5" xfId="8614"/>
    <cellStyle name="Normal 6 2 2 5 2" xfId="8615"/>
    <cellStyle name="Normal 6 2 2 5 2 2" xfId="8616"/>
    <cellStyle name="Normal 6 2 2 5 2 2 2" xfId="8617"/>
    <cellStyle name="Normal 6 2 2 5 2 2 2 2" xfId="8618"/>
    <cellStyle name="Normal 6 2 2 5 2 2 3" xfId="8619"/>
    <cellStyle name="Normal 6 2 2 5 2 3" xfId="8620"/>
    <cellStyle name="Normal 6 2 2 5 2 3 2" xfId="8621"/>
    <cellStyle name="Normal 6 2 2 5 2 3 2 2" xfId="8622"/>
    <cellStyle name="Normal 6 2 2 5 2 3 3" xfId="8623"/>
    <cellStyle name="Normal 6 2 2 5 2 4" xfId="8624"/>
    <cellStyle name="Normal 6 2 2 5 2 4 2" xfId="8625"/>
    <cellStyle name="Normal 6 2 2 5 2 5" xfId="8626"/>
    <cellStyle name="Normal 6 2 2 5 3" xfId="8627"/>
    <cellStyle name="Normal 6 2 2 5 3 2" xfId="8628"/>
    <cellStyle name="Normal 6 2 2 5 3 2 2" xfId="8629"/>
    <cellStyle name="Normal 6 2 2 5 3 2 2 2" xfId="8630"/>
    <cellStyle name="Normal 6 2 2 5 3 2 3" xfId="8631"/>
    <cellStyle name="Normal 6 2 2 5 3 3" xfId="8632"/>
    <cellStyle name="Normal 6 2 2 5 3 3 2" xfId="8633"/>
    <cellStyle name="Normal 6 2 2 5 3 4" xfId="8634"/>
    <cellStyle name="Normal 6 2 2 5 4" xfId="8635"/>
    <cellStyle name="Normal 6 2 2 5 5" xfId="8636"/>
    <cellStyle name="Normal 6 2 2 5 5 2" xfId="8637"/>
    <cellStyle name="Normal 6 2 2 5 6" xfId="8638"/>
    <cellStyle name="Normal 6 2 2 6" xfId="8639"/>
    <cellStyle name="Normal 6 2 2 6 2" xfId="8640"/>
    <cellStyle name="Normal 6 2 2 6 2 2" xfId="8641"/>
    <cellStyle name="Normal 6 2 2 6 2 2 2" xfId="8642"/>
    <cellStyle name="Normal 6 2 2 6 2 2 2 2" xfId="8643"/>
    <cellStyle name="Normal 6 2 2 6 2 2 3" xfId="8644"/>
    <cellStyle name="Normal 6 2 2 6 2 3" xfId="8645"/>
    <cellStyle name="Normal 6 2 2 6 2 3 2" xfId="8646"/>
    <cellStyle name="Normal 6 2 2 6 2 3 2 2" xfId="8647"/>
    <cellStyle name="Normal 6 2 2 6 2 3 3" xfId="8648"/>
    <cellStyle name="Normal 6 2 2 6 2 4" xfId="8649"/>
    <cellStyle name="Normal 6 2 2 6 2 4 2" xfId="8650"/>
    <cellStyle name="Normal 6 2 2 6 2 5" xfId="8651"/>
    <cellStyle name="Normal 6 2 2 6 3" xfId="8652"/>
    <cellStyle name="Normal 6 2 2 6 3 2" xfId="8653"/>
    <cellStyle name="Normal 6 2 2 6 3 2 2" xfId="8654"/>
    <cellStyle name="Normal 6 2 2 6 3 2 2 2" xfId="8655"/>
    <cellStyle name="Normal 6 2 2 6 3 2 3" xfId="8656"/>
    <cellStyle name="Normal 6 2 2 6 3 3" xfId="8657"/>
    <cellStyle name="Normal 6 2 2 6 3 3 2" xfId="8658"/>
    <cellStyle name="Normal 6 2 2 6 3 4" xfId="8659"/>
    <cellStyle name="Normal 6 2 2 6 4" xfId="8660"/>
    <cellStyle name="Normal 6 2 2 6 5" xfId="8661"/>
    <cellStyle name="Normal 6 2 2 6 5 2" xfId="8662"/>
    <cellStyle name="Normal 6 2 2 6 6" xfId="8663"/>
    <cellStyle name="Normal 6 2 2 7" xfId="8664"/>
    <cellStyle name="Normal 6 2 2 7 2" xfId="8665"/>
    <cellStyle name="Normal 6 2 2 7 2 2" xfId="8666"/>
    <cellStyle name="Normal 6 2 2 7 2 2 2" xfId="8667"/>
    <cellStyle name="Normal 6 2 2 7 2 2 2 2" xfId="8668"/>
    <cellStyle name="Normal 6 2 2 7 2 2 3" xfId="8669"/>
    <cellStyle name="Normal 6 2 2 7 2 3" xfId="8670"/>
    <cellStyle name="Normal 6 2 2 7 2 3 2" xfId="8671"/>
    <cellStyle name="Normal 6 2 2 7 2 3 2 2" xfId="8672"/>
    <cellStyle name="Normal 6 2 2 7 2 3 3" xfId="8673"/>
    <cellStyle name="Normal 6 2 2 7 2 4" xfId="8674"/>
    <cellStyle name="Normal 6 2 2 7 2 4 2" xfId="8675"/>
    <cellStyle name="Normal 6 2 2 7 2 5" xfId="8676"/>
    <cellStyle name="Normal 6 2 2 7 3" xfId="8677"/>
    <cellStyle name="Normal 6 2 2 7 3 2" xfId="8678"/>
    <cellStyle name="Normal 6 2 2 7 3 2 2" xfId="8679"/>
    <cellStyle name="Normal 6 2 2 7 3 2 2 2" xfId="8680"/>
    <cellStyle name="Normal 6 2 2 7 3 2 3" xfId="8681"/>
    <cellStyle name="Normal 6 2 2 7 3 3" xfId="8682"/>
    <cellStyle name="Normal 6 2 2 7 3 3 2" xfId="8683"/>
    <cellStyle name="Normal 6 2 2 7 3 4" xfId="8684"/>
    <cellStyle name="Normal 6 2 2 7 4" xfId="8685"/>
    <cellStyle name="Normal 6 2 2 7 5" xfId="8686"/>
    <cellStyle name="Normal 6 2 2 7 5 2" xfId="8687"/>
    <cellStyle name="Normal 6 2 2 7 6" xfId="8688"/>
    <cellStyle name="Normal 6 2 2 8" xfId="8689"/>
    <cellStyle name="Normal 6 2 2 8 2" xfId="8690"/>
    <cellStyle name="Normal 6 2 2 8 2 2" xfId="8691"/>
    <cellStyle name="Normal 6 2 2 8 2 2 2" xfId="8692"/>
    <cellStyle name="Normal 6 2 2 8 2 2 2 2" xfId="8693"/>
    <cellStyle name="Normal 6 2 2 8 2 2 3" xfId="8694"/>
    <cellStyle name="Normal 6 2 2 8 2 3" xfId="8695"/>
    <cellStyle name="Normal 6 2 2 8 2 3 2" xfId="8696"/>
    <cellStyle name="Normal 6 2 2 8 2 3 2 2" xfId="8697"/>
    <cellStyle name="Normal 6 2 2 8 2 3 3" xfId="8698"/>
    <cellStyle name="Normal 6 2 2 8 2 4" xfId="8699"/>
    <cellStyle name="Normal 6 2 2 8 2 4 2" xfId="8700"/>
    <cellStyle name="Normal 6 2 2 8 2 5" xfId="8701"/>
    <cellStyle name="Normal 6 2 2 8 3" xfId="8702"/>
    <cellStyle name="Normal 6 2 2 8 3 2" xfId="8703"/>
    <cellStyle name="Normal 6 2 2 8 3 2 2" xfId="8704"/>
    <cellStyle name="Normal 6 2 2 8 3 2 2 2" xfId="8705"/>
    <cellStyle name="Normal 6 2 2 8 3 2 3" xfId="8706"/>
    <cellStyle name="Normal 6 2 2 8 3 3" xfId="8707"/>
    <cellStyle name="Normal 6 2 2 8 3 3 2" xfId="8708"/>
    <cellStyle name="Normal 6 2 2 8 3 4" xfId="8709"/>
    <cellStyle name="Normal 6 2 2 8 4" xfId="8710"/>
    <cellStyle name="Normal 6 2 2 8 5" xfId="8711"/>
    <cellStyle name="Normal 6 2 2 8 5 2" xfId="8712"/>
    <cellStyle name="Normal 6 2 2 8 6" xfId="8713"/>
    <cellStyle name="Normal 6 2 2 9" xfId="8714"/>
    <cellStyle name="Normal 6 2 2 9 2" xfId="8715"/>
    <cellStyle name="Normal 6 2 2 9 2 2" xfId="8716"/>
    <cellStyle name="Normal 6 2 2 9 2 2 2" xfId="8717"/>
    <cellStyle name="Normal 6 2 2 9 2 2 2 2" xfId="8718"/>
    <cellStyle name="Normal 6 2 2 9 2 2 3" xfId="8719"/>
    <cellStyle name="Normal 6 2 2 9 2 3" xfId="8720"/>
    <cellStyle name="Normal 6 2 2 9 2 3 2" xfId="8721"/>
    <cellStyle name="Normal 6 2 2 9 2 3 2 2" xfId="8722"/>
    <cellStyle name="Normal 6 2 2 9 2 3 3" xfId="8723"/>
    <cellStyle name="Normal 6 2 2 9 2 4" xfId="8724"/>
    <cellStyle name="Normal 6 2 2 9 2 4 2" xfId="8725"/>
    <cellStyle name="Normal 6 2 2 9 2 5" xfId="8726"/>
    <cellStyle name="Normal 6 2 2 9 3" xfId="8727"/>
    <cellStyle name="Normal 6 2 2 9 3 2" xfId="8728"/>
    <cellStyle name="Normal 6 2 2 9 3 2 2" xfId="8729"/>
    <cellStyle name="Normal 6 2 2 9 3 2 2 2" xfId="8730"/>
    <cellStyle name="Normal 6 2 2 9 3 2 3" xfId="8731"/>
    <cellStyle name="Normal 6 2 2 9 3 3" xfId="8732"/>
    <cellStyle name="Normal 6 2 2 9 3 3 2" xfId="8733"/>
    <cellStyle name="Normal 6 2 2 9 3 4" xfId="8734"/>
    <cellStyle name="Normal 6 2 2 9 4" xfId="8735"/>
    <cellStyle name="Normal 6 2 2 9 5" xfId="8736"/>
    <cellStyle name="Normal 6 2 2 9 5 2" xfId="8737"/>
    <cellStyle name="Normal 6 2 2 9 6" xfId="8738"/>
    <cellStyle name="Normal 6 2 3" xfId="8739"/>
    <cellStyle name="Normal 6 2 4" xfId="8740"/>
    <cellStyle name="Normal 6 2 4 2" xfId="8741"/>
    <cellStyle name="Normal 6 2 5" xfId="8742"/>
    <cellStyle name="Normal 6 2 6" xfId="8743"/>
    <cellStyle name="Normal 6 2 7" xfId="8744"/>
    <cellStyle name="Normal 6 2 8" xfId="8745"/>
    <cellStyle name="Normal 6 2 9" xfId="8746"/>
    <cellStyle name="Normal 6 3" xfId="8747"/>
    <cellStyle name="Normal 6 3 10" xfId="8748"/>
    <cellStyle name="Normal 6 3 11" xfId="8749"/>
    <cellStyle name="Normal 6 3 12" xfId="8750"/>
    <cellStyle name="Normal 6 3 13" xfId="8751"/>
    <cellStyle name="Normal 6 3 14" xfId="8752"/>
    <cellStyle name="Normal 6 3 15" xfId="8753"/>
    <cellStyle name="Normal 6 3 16" xfId="8754"/>
    <cellStyle name="Normal 6 3 17" xfId="8755"/>
    <cellStyle name="Normal 6 3 17 2" xfId="8756"/>
    <cellStyle name="Normal 6 3 17 2 2" xfId="8757"/>
    <cellStyle name="Normal 6 3 17 2 2 2" xfId="8758"/>
    <cellStyle name="Normal 6 3 17 2 2 2 2" xfId="8759"/>
    <cellStyle name="Normal 6 3 17 2 2 3" xfId="8760"/>
    <cellStyle name="Normal 6 3 17 2 3" xfId="8761"/>
    <cellStyle name="Normal 6 3 17 2 3 2" xfId="8762"/>
    <cellStyle name="Normal 6 3 17 2 3 2 2" xfId="8763"/>
    <cellStyle name="Normal 6 3 17 2 3 3" xfId="8764"/>
    <cellStyle name="Normal 6 3 17 2 4" xfId="8765"/>
    <cellStyle name="Normal 6 3 17 2 4 2" xfId="8766"/>
    <cellStyle name="Normal 6 3 17 2 5" xfId="8767"/>
    <cellStyle name="Normal 6 3 17 3" xfId="8768"/>
    <cellStyle name="Normal 6 3 17 3 2" xfId="8769"/>
    <cellStyle name="Normal 6 3 17 3 2 2" xfId="8770"/>
    <cellStyle name="Normal 6 3 17 3 3" xfId="8771"/>
    <cellStyle name="Normal 6 3 17 4" xfId="8772"/>
    <cellStyle name="Normal 6 3 17 4 2" xfId="8773"/>
    <cellStyle name="Normal 6 3 17 4 2 2" xfId="8774"/>
    <cellStyle name="Normal 6 3 17 4 3" xfId="8775"/>
    <cellStyle name="Normal 6 3 17 5" xfId="8776"/>
    <cellStyle name="Normal 6 3 17 5 2" xfId="8777"/>
    <cellStyle name="Normal 6 3 17 6" xfId="8778"/>
    <cellStyle name="Normal 6 3 18" xfId="8779"/>
    <cellStyle name="Normal 6 3 2" xfId="8780"/>
    <cellStyle name="Normal 6 3 3" xfId="8781"/>
    <cellStyle name="Normal 6 3 4" xfId="8782"/>
    <cellStyle name="Normal 6 3 5" xfId="8783"/>
    <cellStyle name="Normal 6 3 6" xfId="8784"/>
    <cellStyle name="Normal 6 3 7" xfId="8785"/>
    <cellStyle name="Normal 6 3 8" xfId="8786"/>
    <cellStyle name="Normal 6 3 9" xfId="8787"/>
    <cellStyle name="Normal 6 4" xfId="8788"/>
    <cellStyle name="Normal 6 4 2" xfId="8789"/>
    <cellStyle name="Normal 6 4 3" xfId="8790"/>
    <cellStyle name="Normal 6 4 4" xfId="8791"/>
    <cellStyle name="Normal 6 4 5" xfId="8792"/>
    <cellStyle name="Normal 6 4 6" xfId="8793"/>
    <cellStyle name="Normal 6 4 7" xfId="8794"/>
    <cellStyle name="Normal 6 4 8" xfId="8795"/>
    <cellStyle name="Normal 6 5" xfId="8796"/>
    <cellStyle name="Normal 6 5 2" xfId="8797"/>
    <cellStyle name="Normal 6 5 3" xfId="8798"/>
    <cellStyle name="Normal 6 5 4" xfId="8799"/>
    <cellStyle name="Normal 6 5 5" xfId="8800"/>
    <cellStyle name="Normal 6 5 6" xfId="8801"/>
    <cellStyle name="Normal 6 5 7" xfId="8802"/>
    <cellStyle name="Normal 6 5 8" xfId="8803"/>
    <cellStyle name="Normal 6 6" xfId="8804"/>
    <cellStyle name="Normal 6 7" xfId="8805"/>
    <cellStyle name="Normal 6 8" xfId="8806"/>
    <cellStyle name="Normal 6 9" xfId="8807"/>
    <cellStyle name="Normal 6_ELC" xfId="8808"/>
    <cellStyle name="Normal 60" xfId="8809"/>
    <cellStyle name="Normal 61" xfId="8810"/>
    <cellStyle name="Normal 7" xfId="8811"/>
    <cellStyle name="Normal 7 10" xfId="8812"/>
    <cellStyle name="Normal 7 11" xfId="8813"/>
    <cellStyle name="Normal 7 12" xfId="8814"/>
    <cellStyle name="Normal 7 13" xfId="8815"/>
    <cellStyle name="Normal 7 2" xfId="8816"/>
    <cellStyle name="Normal 7 2 2" xfId="8817"/>
    <cellStyle name="Normal 7 2 3" xfId="8818"/>
    <cellStyle name="Normal 7 2 3 2" xfId="8819"/>
    <cellStyle name="Normal 7 2 3 3" xfId="8820"/>
    <cellStyle name="Normal 7 2 4" xfId="8821"/>
    <cellStyle name="Normal 7 2 5" xfId="8822"/>
    <cellStyle name="Normal 7 2 6" xfId="8823"/>
    <cellStyle name="Normal 7 2 7" xfId="8824"/>
    <cellStyle name="Normal 7 2 8" xfId="8825"/>
    <cellStyle name="Normal 7 2 9" xfId="8826"/>
    <cellStyle name="Normal 7 2_Scen_XBase" xfId="8827"/>
    <cellStyle name="Normal 7 3" xfId="8828"/>
    <cellStyle name="Normal 7 3 10" xfId="8829"/>
    <cellStyle name="Normal 7 3 10 2" xfId="8830"/>
    <cellStyle name="Normal 7 3 10 2 2" xfId="8831"/>
    <cellStyle name="Normal 7 3 10 2 2 2" xfId="8832"/>
    <cellStyle name="Normal 7 3 10 2 3" xfId="8833"/>
    <cellStyle name="Normal 7 3 10 3" xfId="8834"/>
    <cellStyle name="Normal 7 3 10 3 2" xfId="8835"/>
    <cellStyle name="Normal 7 3 10 3 2 2" xfId="8836"/>
    <cellStyle name="Normal 7 3 10 3 3" xfId="8837"/>
    <cellStyle name="Normal 7 3 10 4" xfId="8838"/>
    <cellStyle name="Normal 7 3 10 4 2" xfId="8839"/>
    <cellStyle name="Normal 7 3 10 5" xfId="8840"/>
    <cellStyle name="Normal 7 3 11" xfId="8841"/>
    <cellStyle name="Normal 7 3 11 2" xfId="8842"/>
    <cellStyle name="Normal 7 3 11 2 2" xfId="8843"/>
    <cellStyle name="Normal 7 3 11 2 2 2" xfId="8844"/>
    <cellStyle name="Normal 7 3 11 2 3" xfId="8845"/>
    <cellStyle name="Normal 7 3 11 3" xfId="8846"/>
    <cellStyle name="Normal 7 3 11 3 2" xfId="8847"/>
    <cellStyle name="Normal 7 3 11 4" xfId="8848"/>
    <cellStyle name="Normal 7 3 12" xfId="8849"/>
    <cellStyle name="Normal 7 3 12 2" xfId="8850"/>
    <cellStyle name="Normal 7 3 2" xfId="8851"/>
    <cellStyle name="Normal 7 3 3" xfId="8852"/>
    <cellStyle name="Normal 7 3 4" xfId="8853"/>
    <cellStyle name="Normal 7 3 5" xfId="8854"/>
    <cellStyle name="Normal 7 3 6" xfId="8855"/>
    <cellStyle name="Normal 7 3 7" xfId="8856"/>
    <cellStyle name="Normal 7 3 8" xfId="8857"/>
    <cellStyle name="Normal 7 3 9" xfId="8858"/>
    <cellStyle name="Normal 7 4" xfId="8859"/>
    <cellStyle name="Normal 7 4 2" xfId="8860"/>
    <cellStyle name="Normal 7 4 3" xfId="8861"/>
    <cellStyle name="Normal 7 4 4" xfId="8862"/>
    <cellStyle name="Normal 7 4 5" xfId="8863"/>
    <cellStyle name="Normal 7 4 6" xfId="8864"/>
    <cellStyle name="Normal 7 4 7" xfId="8865"/>
    <cellStyle name="Normal 7 4 8" xfId="8866"/>
    <cellStyle name="Normal 7 5" xfId="8867"/>
    <cellStyle name="Normal 7 5 2" xfId="8868"/>
    <cellStyle name="Normal 7 5 3" xfId="8869"/>
    <cellStyle name="Normal 7 5 4" xfId="8870"/>
    <cellStyle name="Normal 7 5 5" xfId="8871"/>
    <cellStyle name="Normal 7 5 6" xfId="8872"/>
    <cellStyle name="Normal 7 5 7" xfId="8873"/>
    <cellStyle name="Normal 7 5 8" xfId="8874"/>
    <cellStyle name="Normal 7 6" xfId="8875"/>
    <cellStyle name="Normal 7 7" xfId="8876"/>
    <cellStyle name="Normal 7 8" xfId="8877"/>
    <cellStyle name="Normal 7 9" xfId="8878"/>
    <cellStyle name="Normal 8" xfId="8879"/>
    <cellStyle name="Normal 8 10" xfId="8880"/>
    <cellStyle name="Normal 8 10 2" xfId="8881"/>
    <cellStyle name="Normal 8 10 3" xfId="8882"/>
    <cellStyle name="Normal 8 11" xfId="8883"/>
    <cellStyle name="Normal 8 11 2" xfId="8884"/>
    <cellStyle name="Normal 8 11 3" xfId="8885"/>
    <cellStyle name="Normal 8 11 3 2" xfId="8886"/>
    <cellStyle name="Normal 8 11 3 2 2" xfId="8887"/>
    <cellStyle name="Normal 8 11 3 2 2 2" xfId="8888"/>
    <cellStyle name="Normal 8 11 3 2 3" xfId="8889"/>
    <cellStyle name="Normal 8 11 3 3" xfId="8890"/>
    <cellStyle name="Normal 8 11 3 3 2" xfId="8891"/>
    <cellStyle name="Normal 8 11 3 3 2 2" xfId="8892"/>
    <cellStyle name="Normal 8 11 3 3 3" xfId="8893"/>
    <cellStyle name="Normal 8 11 3 4" xfId="8894"/>
    <cellStyle name="Normal 8 11 3 4 2" xfId="8895"/>
    <cellStyle name="Normal 8 11 3 5" xfId="8896"/>
    <cellStyle name="Normal 8 11 4" xfId="8897"/>
    <cellStyle name="Normal 8 11 4 2" xfId="8898"/>
    <cellStyle name="Normal 8 11 4 2 2" xfId="8899"/>
    <cellStyle name="Normal 8 11 4 2 2 2" xfId="8900"/>
    <cellStyle name="Normal 8 11 4 2 3" xfId="8901"/>
    <cellStyle name="Normal 8 11 4 3" xfId="8902"/>
    <cellStyle name="Normal 8 11 4 3 2" xfId="8903"/>
    <cellStyle name="Normal 8 11 4 4" xfId="8904"/>
    <cellStyle name="Normal 8 11 5" xfId="8905"/>
    <cellStyle name="Normal 8 11 5 2" xfId="8906"/>
    <cellStyle name="Normal 8 12" xfId="8907"/>
    <cellStyle name="Normal 8 13" xfId="8908"/>
    <cellStyle name="Normal 8 2" xfId="8909"/>
    <cellStyle name="Normal 8 2 2" xfId="8910"/>
    <cellStyle name="Normal 8 2 3" xfId="8911"/>
    <cellStyle name="Normal 8 2 4" xfId="8912"/>
    <cellStyle name="Normal 8 2 5" xfId="8913"/>
    <cellStyle name="Normal 8 2 6" xfId="8914"/>
    <cellStyle name="Normal 8 2 7" xfId="8915"/>
    <cellStyle name="Normal 8 2 8" xfId="8916"/>
    <cellStyle name="Normal 8 2 9" xfId="8917"/>
    <cellStyle name="Normal 8 3" xfId="8918"/>
    <cellStyle name="Normal 8 3 2" xfId="8919"/>
    <cellStyle name="Normal 8 3 3" xfId="8920"/>
    <cellStyle name="Normal 8 3 4" xfId="8921"/>
    <cellStyle name="Normal 8 3 5" xfId="8922"/>
    <cellStyle name="Normal 8 3 6" xfId="8923"/>
    <cellStyle name="Normal 8 3 7" xfId="8924"/>
    <cellStyle name="Normal 8 3 8" xfId="8925"/>
    <cellStyle name="Normal 8 4" xfId="8926"/>
    <cellStyle name="Normal 8 4 2" xfId="8927"/>
    <cellStyle name="Normal 8 4 3" xfId="8928"/>
    <cellStyle name="Normal 8 4 4" xfId="8929"/>
    <cellStyle name="Normal 8 4 5" xfId="8930"/>
    <cellStyle name="Normal 8 4 6" xfId="8931"/>
    <cellStyle name="Normal 8 4 7" xfId="8932"/>
    <cellStyle name="Normal 8 4 8" xfId="8933"/>
    <cellStyle name="Normal 8 5" xfId="8934"/>
    <cellStyle name="Normal 8 5 2" xfId="8935"/>
    <cellStyle name="Normal 8 5 3" xfId="8936"/>
    <cellStyle name="Normal 8 5 4" xfId="8937"/>
    <cellStyle name="Normal 8 5 5" xfId="8938"/>
    <cellStyle name="Normal 8 5 6" xfId="8939"/>
    <cellStyle name="Normal 8 5 7" xfId="8940"/>
    <cellStyle name="Normal 8 5 8" xfId="8941"/>
    <cellStyle name="Normal 8 6" xfId="8942"/>
    <cellStyle name="Normal 8 7" xfId="8943"/>
    <cellStyle name="Normal 8 8" xfId="8944"/>
    <cellStyle name="Normal 8 9" xfId="8945"/>
    <cellStyle name="Normal 9" xfId="8946"/>
    <cellStyle name="Normal 9 10" xfId="8947"/>
    <cellStyle name="Normal 9 10 2" xfId="8948"/>
    <cellStyle name="Normal 9 10 2 2" xfId="8949"/>
    <cellStyle name="Normal 9 10 2 2 2" xfId="8950"/>
    <cellStyle name="Normal 9 10 2 2 2 2" xfId="8951"/>
    <cellStyle name="Normal 9 10 2 2 3" xfId="8952"/>
    <cellStyle name="Normal 9 10 2 3" xfId="8953"/>
    <cellStyle name="Normal 9 10 2 3 2" xfId="8954"/>
    <cellStyle name="Normal 9 10 2 3 2 2" xfId="8955"/>
    <cellStyle name="Normal 9 10 2 3 3" xfId="8956"/>
    <cellStyle name="Normal 9 10 2 4" xfId="8957"/>
    <cellStyle name="Normal 9 10 2 4 2" xfId="8958"/>
    <cellStyle name="Normal 9 10 2 5" xfId="8959"/>
    <cellStyle name="Normal 9 10 3" xfId="8960"/>
    <cellStyle name="Normal 9 10 3 2" xfId="8961"/>
    <cellStyle name="Normal 9 10 3 2 2" xfId="8962"/>
    <cellStyle name="Normal 9 10 3 3" xfId="8963"/>
    <cellStyle name="Normal 9 10 4" xfId="8964"/>
    <cellStyle name="Normal 9 10 4 2" xfId="8965"/>
    <cellStyle name="Normal 9 10 4 2 2" xfId="8966"/>
    <cellStyle name="Normal 9 10 4 3" xfId="8967"/>
    <cellStyle name="Normal 9 10 5" xfId="8968"/>
    <cellStyle name="Normal 9 10 5 2" xfId="8969"/>
    <cellStyle name="Normal 9 10 6" xfId="8970"/>
    <cellStyle name="Normal 9 11" xfId="8971"/>
    <cellStyle name="Normal 9 11 2" xfId="8972"/>
    <cellStyle name="Normal 9 11 2 2" xfId="8973"/>
    <cellStyle name="Normal 9 11 2 2 2" xfId="8974"/>
    <cellStyle name="Normal 9 11 2 2 2 2" xfId="8975"/>
    <cellStyle name="Normal 9 11 2 2 3" xfId="8976"/>
    <cellStyle name="Normal 9 11 2 3" xfId="8977"/>
    <cellStyle name="Normal 9 11 2 3 2" xfId="8978"/>
    <cellStyle name="Normal 9 11 2 3 2 2" xfId="8979"/>
    <cellStyle name="Normal 9 11 2 3 3" xfId="8980"/>
    <cellStyle name="Normal 9 11 2 4" xfId="8981"/>
    <cellStyle name="Normal 9 11 2 4 2" xfId="8982"/>
    <cellStyle name="Normal 9 11 2 5" xfId="8983"/>
    <cellStyle name="Normal 9 11 3" xfId="8984"/>
    <cellStyle name="Normal 9 11 3 2" xfId="8985"/>
    <cellStyle name="Normal 9 11 3 2 2" xfId="8986"/>
    <cellStyle name="Normal 9 11 3 3" xfId="8987"/>
    <cellStyle name="Normal 9 11 4" xfId="8988"/>
    <cellStyle name="Normal 9 11 4 2" xfId="8989"/>
    <cellStyle name="Normal 9 11 4 2 2" xfId="8990"/>
    <cellStyle name="Normal 9 11 4 3" xfId="8991"/>
    <cellStyle name="Normal 9 11 5" xfId="8992"/>
    <cellStyle name="Normal 9 11 5 2" xfId="8993"/>
    <cellStyle name="Normal 9 11 6" xfId="8994"/>
    <cellStyle name="Normal 9 12" xfId="8995"/>
    <cellStyle name="Normal 9 12 2" xfId="8996"/>
    <cellStyle name="Normal 9 12 2 2" xfId="8997"/>
    <cellStyle name="Normal 9 12 2 2 2" xfId="8998"/>
    <cellStyle name="Normal 9 12 2 3" xfId="8999"/>
    <cellStyle name="Normal 9 12 3" xfId="9000"/>
    <cellStyle name="Normal 9 12 3 2" xfId="9001"/>
    <cellStyle name="Normal 9 12 3 2 2" xfId="9002"/>
    <cellStyle name="Normal 9 12 3 3" xfId="9003"/>
    <cellStyle name="Normal 9 12 4" xfId="9004"/>
    <cellStyle name="Normal 9 12 4 2" xfId="9005"/>
    <cellStyle name="Normal 9 12 5" xfId="9006"/>
    <cellStyle name="Normal 9 13" xfId="9007"/>
    <cellStyle name="Normal 9 13 2" xfId="9008"/>
    <cellStyle name="Normal 9 13 2 2" xfId="9009"/>
    <cellStyle name="Normal 9 13 2 2 2" xfId="9010"/>
    <cellStyle name="Normal 9 13 2 3" xfId="9011"/>
    <cellStyle name="Normal 9 13 3" xfId="9012"/>
    <cellStyle name="Normal 9 13 3 2" xfId="9013"/>
    <cellStyle name="Normal 9 13 4" xfId="9014"/>
    <cellStyle name="Normal 9 14" xfId="9015"/>
    <cellStyle name="Normal 9 14 2" xfId="9016"/>
    <cellStyle name="Normal 9 2" xfId="9017"/>
    <cellStyle name="Normal 9 2 2" xfId="9018"/>
    <cellStyle name="Normal 9 2 2 2" xfId="9019"/>
    <cellStyle name="Normal 9 2 2 3" xfId="9020"/>
    <cellStyle name="Normal 9 2 2 3 2" xfId="9021"/>
    <cellStyle name="Normal 9 2 2 3 2 2" xfId="9022"/>
    <cellStyle name="Normal 9 2 2 3 2 2 2" xfId="9023"/>
    <cellStyle name="Normal 9 2 2 3 2 3" xfId="9024"/>
    <cellStyle name="Normal 9 2 2 3 3" xfId="9025"/>
    <cellStyle name="Normal 9 2 2 3 3 2" xfId="9026"/>
    <cellStyle name="Normal 9 2 2 3 3 2 2" xfId="9027"/>
    <cellStyle name="Normal 9 2 2 3 3 3" xfId="9028"/>
    <cellStyle name="Normal 9 2 2 3 4" xfId="9029"/>
    <cellStyle name="Normal 9 2 2 3 4 2" xfId="9030"/>
    <cellStyle name="Normal 9 2 2 3 5" xfId="9031"/>
    <cellStyle name="Normal 9 2 2 4" xfId="9032"/>
    <cellStyle name="Normal 9 2 2 4 2" xfId="9033"/>
    <cellStyle name="Normal 9 2 2 4 2 2" xfId="9034"/>
    <cellStyle name="Normal 9 2 2 4 3" xfId="9035"/>
    <cellStyle name="Normal 9 2 2 5" xfId="9036"/>
    <cellStyle name="Normal 9 2 2 5 2" xfId="9037"/>
    <cellStyle name="Normal 9 2 2 5 2 2" xfId="9038"/>
    <cellStyle name="Normal 9 2 2 5 3" xfId="9039"/>
    <cellStyle name="Normal 9 2 2 6" xfId="9040"/>
    <cellStyle name="Normal 9 2 2 6 2" xfId="9041"/>
    <cellStyle name="Normal 9 2 2 7" xfId="9042"/>
    <cellStyle name="Normal 9 2 3" xfId="9043"/>
    <cellStyle name="Normal 9 2 3 2" xfId="9044"/>
    <cellStyle name="Normal 9 2 3 2 2" xfId="9045"/>
    <cellStyle name="Normal 9 2 3 2 2 2" xfId="9046"/>
    <cellStyle name="Normal 9 2 3 2 2 2 2" xfId="9047"/>
    <cellStyle name="Normal 9 2 3 2 2 3" xfId="9048"/>
    <cellStyle name="Normal 9 2 3 2 3" xfId="9049"/>
    <cellStyle name="Normal 9 2 3 2 3 2" xfId="9050"/>
    <cellStyle name="Normal 9 2 3 2 3 2 2" xfId="9051"/>
    <cellStyle name="Normal 9 2 3 2 3 3" xfId="9052"/>
    <cellStyle name="Normal 9 2 3 2 4" xfId="9053"/>
    <cellStyle name="Normal 9 2 3 2 4 2" xfId="9054"/>
    <cellStyle name="Normal 9 2 3 2 5" xfId="9055"/>
    <cellStyle name="Normal 9 2 3 3" xfId="9056"/>
    <cellStyle name="Normal 9 2 3 3 2" xfId="9057"/>
    <cellStyle name="Normal 9 2 3 3 2 2" xfId="9058"/>
    <cellStyle name="Normal 9 2 3 3 3" xfId="9059"/>
    <cellStyle name="Normal 9 2 3 4" xfId="9060"/>
    <cellStyle name="Normal 9 2 3 4 2" xfId="9061"/>
    <cellStyle name="Normal 9 2 3 4 2 2" xfId="9062"/>
    <cellStyle name="Normal 9 2 3 4 3" xfId="9063"/>
    <cellStyle name="Normal 9 2 3 5" xfId="9064"/>
    <cellStyle name="Normal 9 2 3 5 2" xfId="9065"/>
    <cellStyle name="Normal 9 2 3 6" xfId="9066"/>
    <cellStyle name="Normal 9 2 4" xfId="9067"/>
    <cellStyle name="Normal 9 2 4 2" xfId="9068"/>
    <cellStyle name="Normal 9 2 4 2 2" xfId="9069"/>
    <cellStyle name="Normal 9 2 4 2 2 2" xfId="9070"/>
    <cellStyle name="Normal 9 2 4 2 2 2 2" xfId="9071"/>
    <cellStyle name="Normal 9 2 4 2 2 3" xfId="9072"/>
    <cellStyle name="Normal 9 2 4 2 3" xfId="9073"/>
    <cellStyle name="Normal 9 2 4 2 3 2" xfId="9074"/>
    <cellStyle name="Normal 9 2 4 2 3 2 2" xfId="9075"/>
    <cellStyle name="Normal 9 2 4 2 3 3" xfId="9076"/>
    <cellStyle name="Normal 9 2 4 2 4" xfId="9077"/>
    <cellStyle name="Normal 9 2 4 2 4 2" xfId="9078"/>
    <cellStyle name="Normal 9 2 4 2 5" xfId="9079"/>
    <cellStyle name="Normal 9 2 4 3" xfId="9080"/>
    <cellStyle name="Normal 9 2 4 3 2" xfId="9081"/>
    <cellStyle name="Normal 9 2 4 3 2 2" xfId="9082"/>
    <cellStyle name="Normal 9 2 4 3 3" xfId="9083"/>
    <cellStyle name="Normal 9 2 4 4" xfId="9084"/>
    <cellStyle name="Normal 9 2 4 4 2" xfId="9085"/>
    <cellStyle name="Normal 9 2 4 4 2 2" xfId="9086"/>
    <cellStyle name="Normal 9 2 4 4 3" xfId="9087"/>
    <cellStyle name="Normal 9 2 4 5" xfId="9088"/>
    <cellStyle name="Normal 9 2 4 5 2" xfId="9089"/>
    <cellStyle name="Normal 9 2 4 6" xfId="9090"/>
    <cellStyle name="Normal 9 2 5" xfId="9091"/>
    <cellStyle name="Normal 9 2 5 2" xfId="9092"/>
    <cellStyle name="Normal 9 2 5 2 2" xfId="9093"/>
    <cellStyle name="Normal 9 2 5 2 2 2" xfId="9094"/>
    <cellStyle name="Normal 9 2 5 2 3" xfId="9095"/>
    <cellStyle name="Normal 9 2 5 3" xfId="9096"/>
    <cellStyle name="Normal 9 2 5 3 2" xfId="9097"/>
    <cellStyle name="Normal 9 2 5 3 2 2" xfId="9098"/>
    <cellStyle name="Normal 9 2 5 3 3" xfId="9099"/>
    <cellStyle name="Normal 9 2 5 4" xfId="9100"/>
    <cellStyle name="Normal 9 2 5 4 2" xfId="9101"/>
    <cellStyle name="Normal 9 2 5 5" xfId="9102"/>
    <cellStyle name="Normal 9 2 6" xfId="9103"/>
    <cellStyle name="Normal 9 2 6 2" xfId="9104"/>
    <cellStyle name="Normal 9 2 6 2 2" xfId="9105"/>
    <cellStyle name="Normal 9 2 6 2 2 2" xfId="9106"/>
    <cellStyle name="Normal 9 2 6 2 3" xfId="9107"/>
    <cellStyle name="Normal 9 2 6 3" xfId="9108"/>
    <cellStyle name="Normal 9 2 6 3 2" xfId="9109"/>
    <cellStyle name="Normal 9 2 6 4" xfId="9110"/>
    <cellStyle name="Normal 9 2 7" xfId="9111"/>
    <cellStyle name="Normal 9 2 7 2" xfId="9112"/>
    <cellStyle name="Normal 9 3" xfId="9113"/>
    <cellStyle name="Normal 9 3 2" xfId="9114"/>
    <cellStyle name="Normal 9 3 3" xfId="9115"/>
    <cellStyle name="Normal 9 3 3 2" xfId="9116"/>
    <cellStyle name="Normal 9 3 3 2 2" xfId="9117"/>
    <cellStyle name="Normal 9 3 3 2 2 2" xfId="9118"/>
    <cellStyle name="Normal 9 3 3 2 3" xfId="9119"/>
    <cellStyle name="Normal 9 3 3 3" xfId="9120"/>
    <cellStyle name="Normal 9 3 3 3 2" xfId="9121"/>
    <cellStyle name="Normal 9 3 3 3 2 2" xfId="9122"/>
    <cellStyle name="Normal 9 3 3 3 3" xfId="9123"/>
    <cellStyle name="Normal 9 3 3 4" xfId="9124"/>
    <cellStyle name="Normal 9 3 3 4 2" xfId="9125"/>
    <cellStyle name="Normal 9 3 3 5" xfId="9126"/>
    <cellStyle name="Normal 9 3 4" xfId="9127"/>
    <cellStyle name="Normal 9 3 4 2" xfId="9128"/>
    <cellStyle name="Normal 9 3 4 2 2" xfId="9129"/>
    <cellStyle name="Normal 9 3 4 2 2 2" xfId="9130"/>
    <cellStyle name="Normal 9 3 4 2 3" xfId="9131"/>
    <cellStyle name="Normal 9 3 4 3" xfId="9132"/>
    <cellStyle name="Normal 9 3 4 3 2" xfId="9133"/>
    <cellStyle name="Normal 9 3 4 4" xfId="9134"/>
    <cellStyle name="Normal 9 3 5" xfId="9135"/>
    <cellStyle name="Normal 9 3 5 2" xfId="9136"/>
    <cellStyle name="Normal 9 4" xfId="9137"/>
    <cellStyle name="Normal 9 5" xfId="9138"/>
    <cellStyle name="Normal 9 6" xfId="9139"/>
    <cellStyle name="Normal 9 7" xfId="9140"/>
    <cellStyle name="Normal 9 8" xfId="9141"/>
    <cellStyle name="Normal 9 9" xfId="9142"/>
    <cellStyle name="Normal GHG Numbers (0.00)" xfId="9143"/>
    <cellStyle name="Normal GHG Textfiels Bold" xfId="9144"/>
    <cellStyle name="Normal GHG whole table" xfId="9145"/>
    <cellStyle name="Normal GHG-Shade" xfId="9146"/>
    <cellStyle name="Normale_B2020" xfId="9147"/>
    <cellStyle name="Note 10" xfId="9148"/>
    <cellStyle name="Note 10 2" xfId="9149"/>
    <cellStyle name="Note 10 3" xfId="9150"/>
    <cellStyle name="Note 10 3 2" xfId="9151"/>
    <cellStyle name="Note 10 3_ELC_final" xfId="9152"/>
    <cellStyle name="Note 10_ELC_final" xfId="9153"/>
    <cellStyle name="Note 11" xfId="9154"/>
    <cellStyle name="Note 11 2" xfId="9155"/>
    <cellStyle name="Note 11_ELC_final" xfId="9156"/>
    <cellStyle name="Note 12" xfId="9157"/>
    <cellStyle name="Note 12 2" xfId="9158"/>
    <cellStyle name="Note 12_ELC_final" xfId="9159"/>
    <cellStyle name="Note 13" xfId="9160"/>
    <cellStyle name="Note 13 2" xfId="9161"/>
    <cellStyle name="Note 13_ELC_final" xfId="9162"/>
    <cellStyle name="Note 14" xfId="9163"/>
    <cellStyle name="Note 14 2" xfId="9164"/>
    <cellStyle name="Note 14_ELC_final" xfId="9165"/>
    <cellStyle name="Note 15" xfId="9166"/>
    <cellStyle name="Note 15 2" xfId="9167"/>
    <cellStyle name="Note 15_ELC_final" xfId="9168"/>
    <cellStyle name="Note 16" xfId="9169"/>
    <cellStyle name="Note 16 2" xfId="9170"/>
    <cellStyle name="Note 16_ELC_final" xfId="9171"/>
    <cellStyle name="Note 17" xfId="9172"/>
    <cellStyle name="Note 17 2" xfId="9173"/>
    <cellStyle name="Note 17_ELC_final" xfId="9174"/>
    <cellStyle name="Note 18" xfId="9175"/>
    <cellStyle name="Note 18 2" xfId="9176"/>
    <cellStyle name="Note 18_ELC_final" xfId="9177"/>
    <cellStyle name="Note 19" xfId="9178"/>
    <cellStyle name="Note 2" xfId="9179"/>
    <cellStyle name="Note 2 10" xfId="9180"/>
    <cellStyle name="Note 2 11" xfId="9181"/>
    <cellStyle name="Note 2 12" xfId="9182"/>
    <cellStyle name="Note 2 13" xfId="9183"/>
    <cellStyle name="Note 2 14" xfId="9184"/>
    <cellStyle name="Note 2 15" xfId="9185"/>
    <cellStyle name="Note 2 16" xfId="9186"/>
    <cellStyle name="Note 2 2" xfId="9187"/>
    <cellStyle name="Note 2 2 2" xfId="9188"/>
    <cellStyle name="Note 2 2 2 2" xfId="9189"/>
    <cellStyle name="Note 2 3" xfId="9190"/>
    <cellStyle name="Note 2 4" xfId="9191"/>
    <cellStyle name="Note 2 5" xfId="9192"/>
    <cellStyle name="Note 2 6" xfId="9193"/>
    <cellStyle name="Note 2 7" xfId="9194"/>
    <cellStyle name="Note 2 8" xfId="9195"/>
    <cellStyle name="Note 2 9" xfId="9196"/>
    <cellStyle name="Note 2_PrimaryEnergyPrices_TIMES" xfId="9197"/>
    <cellStyle name="Note 20" xfId="9198"/>
    <cellStyle name="Note 21" xfId="9199"/>
    <cellStyle name="Note 22" xfId="9200"/>
    <cellStyle name="Note 23" xfId="9201"/>
    <cellStyle name="Note 24" xfId="9202"/>
    <cellStyle name="Note 25" xfId="9203"/>
    <cellStyle name="Note 26" xfId="9204"/>
    <cellStyle name="Note 27" xfId="9205"/>
    <cellStyle name="Note 28" xfId="9206"/>
    <cellStyle name="Note 29" xfId="9207"/>
    <cellStyle name="Note 3" xfId="9208"/>
    <cellStyle name="Note 3 2" xfId="9209"/>
    <cellStyle name="Note 3 2 2" xfId="9210"/>
    <cellStyle name="Note 3 3" xfId="9211"/>
    <cellStyle name="Note 3 4" xfId="9212"/>
    <cellStyle name="Note 3 4 2" xfId="9213"/>
    <cellStyle name="Note 3 4 3" xfId="9214"/>
    <cellStyle name="Note 3 5" xfId="9215"/>
    <cellStyle name="Note 3 6" xfId="9216"/>
    <cellStyle name="Note 3 7" xfId="9217"/>
    <cellStyle name="Note 3_PrimaryEnergyPrices_TIMES" xfId="9218"/>
    <cellStyle name="Note 30" xfId="9219"/>
    <cellStyle name="Note 31" xfId="9220"/>
    <cellStyle name="Note 32" xfId="9221"/>
    <cellStyle name="Note 33" xfId="9222"/>
    <cellStyle name="Note 34" xfId="9223"/>
    <cellStyle name="Note 35" xfId="9224"/>
    <cellStyle name="Note 36" xfId="9225"/>
    <cellStyle name="Note 37" xfId="9226"/>
    <cellStyle name="Note 38" xfId="9227"/>
    <cellStyle name="Note 39" xfId="9228"/>
    <cellStyle name="Note 4" xfId="9229"/>
    <cellStyle name="Note 4 2" xfId="9230"/>
    <cellStyle name="Note 4 3" xfId="9231"/>
    <cellStyle name="Note 4 3 2" xfId="9232"/>
    <cellStyle name="Note 4 3_ELC_final" xfId="9233"/>
    <cellStyle name="Note 4 4" xfId="9234"/>
    <cellStyle name="Note 4_ELC_final" xfId="9235"/>
    <cellStyle name="Note 40" xfId="9236"/>
    <cellStyle name="Note 41" xfId="9237"/>
    <cellStyle name="Note 5" xfId="9238"/>
    <cellStyle name="Note 5 2" xfId="9239"/>
    <cellStyle name="Note 5 3" xfId="9240"/>
    <cellStyle name="Note 5 3 2" xfId="9241"/>
    <cellStyle name="Note 5 3_ELC_final" xfId="9242"/>
    <cellStyle name="Note 5 4" xfId="9243"/>
    <cellStyle name="Note 5_ELC_final" xfId="9244"/>
    <cellStyle name="Note 6" xfId="9245"/>
    <cellStyle name="Note 6 2" xfId="9246"/>
    <cellStyle name="Note 6 3" xfId="9247"/>
    <cellStyle name="Note 6 3 2" xfId="9248"/>
    <cellStyle name="Note 6 3_ELC_final" xfId="9249"/>
    <cellStyle name="Note 6 4" xfId="9250"/>
    <cellStyle name="Note 6_ELC_final" xfId="9251"/>
    <cellStyle name="Note 7" xfId="9252"/>
    <cellStyle name="Note 7 2" xfId="9253"/>
    <cellStyle name="Note 7 3" xfId="9254"/>
    <cellStyle name="Note 7 3 2" xfId="9255"/>
    <cellStyle name="Note 7 3_ELC_final" xfId="9256"/>
    <cellStyle name="Note 7 4" xfId="9257"/>
    <cellStyle name="Note 7_ELC_final" xfId="9258"/>
    <cellStyle name="Note 8" xfId="9259"/>
    <cellStyle name="Note 8 2" xfId="9260"/>
    <cellStyle name="Note 8 3" xfId="9261"/>
    <cellStyle name="Note 8 3 2" xfId="9262"/>
    <cellStyle name="Note 8 3_ELC_final" xfId="9263"/>
    <cellStyle name="Note 8 4" xfId="9264"/>
    <cellStyle name="Note 8_ELC_final" xfId="9265"/>
    <cellStyle name="Note 9" xfId="9266"/>
    <cellStyle name="Note 9 2" xfId="9267"/>
    <cellStyle name="Note 9 3" xfId="9268"/>
    <cellStyle name="Note 9 3 2" xfId="9269"/>
    <cellStyle name="Note 9 3_ELC_final" xfId="9270"/>
    <cellStyle name="Note 9 4" xfId="9271"/>
    <cellStyle name="Note 9_ELC_final" xfId="9272"/>
    <cellStyle name="Notiz" xfId="9273"/>
    <cellStyle name="Notiz 2" xfId="9274"/>
    <cellStyle name="Notiz 3" xfId="9275"/>
    <cellStyle name="num_note" xfId="9276"/>
    <cellStyle name="Nuovo" xfId="9277"/>
    <cellStyle name="Nuovo 10" xfId="9278"/>
    <cellStyle name="Nuovo 11" xfId="9279"/>
    <cellStyle name="Nuovo 12" xfId="9280"/>
    <cellStyle name="Nuovo 13" xfId="9281"/>
    <cellStyle name="Nuovo 14" xfId="9282"/>
    <cellStyle name="Nuovo 15" xfId="9283"/>
    <cellStyle name="Nuovo 16" xfId="9284"/>
    <cellStyle name="Nuovo 17" xfId="9285"/>
    <cellStyle name="Nuovo 18" xfId="9286"/>
    <cellStyle name="Nuovo 19" xfId="9287"/>
    <cellStyle name="Nuovo 2" xfId="9288"/>
    <cellStyle name="Nuovo 2 2" xfId="9289"/>
    <cellStyle name="Nuovo 20" xfId="9290"/>
    <cellStyle name="Nuovo 21" xfId="9291"/>
    <cellStyle name="Nuovo 22" xfId="9292"/>
    <cellStyle name="Nuovo 23" xfId="9293"/>
    <cellStyle name="Nuovo 24" xfId="9294"/>
    <cellStyle name="Nuovo 25" xfId="9295"/>
    <cellStyle name="Nuovo 26" xfId="9296"/>
    <cellStyle name="Nuovo 27" xfId="9297"/>
    <cellStyle name="Nuovo 28" xfId="9298"/>
    <cellStyle name="Nuovo 29" xfId="9299"/>
    <cellStyle name="Nuovo 3" xfId="9300"/>
    <cellStyle name="Nuovo 30" xfId="9301"/>
    <cellStyle name="Nuovo 31" xfId="9302"/>
    <cellStyle name="Nuovo 32" xfId="9303"/>
    <cellStyle name="Nuovo 33" xfId="9304"/>
    <cellStyle name="Nuovo 34" xfId="9305"/>
    <cellStyle name="Nuovo 35" xfId="9306"/>
    <cellStyle name="Nuovo 36" xfId="9307"/>
    <cellStyle name="Nuovo 37" xfId="9308"/>
    <cellStyle name="Nuovo 38" xfId="9309"/>
    <cellStyle name="Nuovo 38 2" xfId="9310"/>
    <cellStyle name="Nuovo 38 3" xfId="9311"/>
    <cellStyle name="Nuovo 38 4" xfId="9312"/>
    <cellStyle name="Nuovo 39" xfId="9313"/>
    <cellStyle name="Nuovo 39 2" xfId="9314"/>
    <cellStyle name="Nuovo 4" xfId="9315"/>
    <cellStyle name="Nuovo 4 2" xfId="9316"/>
    <cellStyle name="Nuovo 40" xfId="9317"/>
    <cellStyle name="Nuovo 40 2" xfId="9318"/>
    <cellStyle name="Nuovo 5" xfId="9319"/>
    <cellStyle name="Nuovo 6" xfId="9320"/>
    <cellStyle name="Nuovo 7" xfId="9321"/>
    <cellStyle name="Nuovo 8" xfId="9322"/>
    <cellStyle name="Nuovo 9" xfId="9323"/>
    <cellStyle name="Output 10" xfId="9324"/>
    <cellStyle name="Output 11" xfId="9325"/>
    <cellStyle name="Output 12" xfId="9326"/>
    <cellStyle name="Output 13" xfId="9327"/>
    <cellStyle name="Output 14" xfId="9328"/>
    <cellStyle name="Output 15" xfId="9329"/>
    <cellStyle name="Output 16" xfId="9330"/>
    <cellStyle name="Output 17" xfId="9331"/>
    <cellStyle name="Output 18" xfId="9332"/>
    <cellStyle name="Output 19" xfId="9333"/>
    <cellStyle name="Output 2" xfId="9334"/>
    <cellStyle name="Output 2 10" xfId="9335"/>
    <cellStyle name="Output 2 11" xfId="9336"/>
    <cellStyle name="Output 2 2" xfId="9337"/>
    <cellStyle name="Output 2 3" xfId="9338"/>
    <cellStyle name="Output 2 4" xfId="9339"/>
    <cellStyle name="Output 2 5" xfId="9340"/>
    <cellStyle name="Output 2 6" xfId="9341"/>
    <cellStyle name="Output 2 7" xfId="9342"/>
    <cellStyle name="Output 2 8" xfId="9343"/>
    <cellStyle name="Output 2 9" xfId="9344"/>
    <cellStyle name="Output 20" xfId="9345"/>
    <cellStyle name="Output 21" xfId="9346"/>
    <cellStyle name="Output 22" xfId="9347"/>
    <cellStyle name="Output 23" xfId="9348"/>
    <cellStyle name="Output 24" xfId="9349"/>
    <cellStyle name="Output 25" xfId="9350"/>
    <cellStyle name="Output 26" xfId="9351"/>
    <cellStyle name="Output 27" xfId="9352"/>
    <cellStyle name="Output 28" xfId="9353"/>
    <cellStyle name="Output 29" xfId="9354"/>
    <cellStyle name="Output 3" xfId="9355"/>
    <cellStyle name="Output 3 2" xfId="9356"/>
    <cellStyle name="Output 3 2 2" xfId="9357"/>
    <cellStyle name="Output 3 3" xfId="9358"/>
    <cellStyle name="Output 3 4" xfId="9359"/>
    <cellStyle name="Output 30" xfId="9360"/>
    <cellStyle name="Output 31" xfId="9361"/>
    <cellStyle name="Output 32" xfId="9362"/>
    <cellStyle name="Output 33" xfId="9363"/>
    <cellStyle name="Output 34" xfId="9364"/>
    <cellStyle name="Output 35" xfId="9365"/>
    <cellStyle name="Output 36" xfId="9366"/>
    <cellStyle name="Output 37" xfId="9367"/>
    <cellStyle name="Output 38" xfId="9368"/>
    <cellStyle name="Output 39" xfId="9369"/>
    <cellStyle name="Output 4" xfId="9370"/>
    <cellStyle name="Output 4 2" xfId="9371"/>
    <cellStyle name="Output 40" xfId="9372"/>
    <cellStyle name="Output 41" xfId="9373"/>
    <cellStyle name="Output 42" xfId="9374"/>
    <cellStyle name="Output 43" xfId="9375"/>
    <cellStyle name="Output 5" xfId="9376"/>
    <cellStyle name="Output 5 2" xfId="9377"/>
    <cellStyle name="Output 6" xfId="9378"/>
    <cellStyle name="Output 6 2" xfId="9379"/>
    <cellStyle name="Output 7" xfId="9380"/>
    <cellStyle name="Output 8" xfId="9381"/>
    <cellStyle name="Output 9" xfId="9382"/>
    <cellStyle name="Pattern" xfId="9383"/>
    <cellStyle name="Percent 10" xfId="9384"/>
    <cellStyle name="Percent 10 10" xfId="9385"/>
    <cellStyle name="Percent 10 11" xfId="9386"/>
    <cellStyle name="Percent 10 11 2" xfId="9387"/>
    <cellStyle name="Percent 10 11 3" xfId="9388"/>
    <cellStyle name="Percent 10 11 4" xfId="9389"/>
    <cellStyle name="Percent 10 12" xfId="9390"/>
    <cellStyle name="Percent 10 12 2" xfId="9391"/>
    <cellStyle name="Percent 10 12 3" xfId="9392"/>
    <cellStyle name="Percent 10 12 4" xfId="9393"/>
    <cellStyle name="Percent 10 13" xfId="9394"/>
    <cellStyle name="Percent 10 13 2" xfId="9395"/>
    <cellStyle name="Percent 10 13 3" xfId="9396"/>
    <cellStyle name="Percent 10 13 4" xfId="9397"/>
    <cellStyle name="Percent 10 14" xfId="9398"/>
    <cellStyle name="Percent 10 14 2" xfId="9399"/>
    <cellStyle name="Percent 10 14 3" xfId="9400"/>
    <cellStyle name="Percent 10 14 4" xfId="9401"/>
    <cellStyle name="Percent 10 14 5" xfId="9402"/>
    <cellStyle name="Percent 10 15" xfId="9403"/>
    <cellStyle name="Percent 10 15 2" xfId="9404"/>
    <cellStyle name="Percent 10 15 3" xfId="9405"/>
    <cellStyle name="Percent 10 15 4" xfId="9406"/>
    <cellStyle name="Percent 10 15 5" xfId="9407"/>
    <cellStyle name="Percent 10 16" xfId="9408"/>
    <cellStyle name="Percent 10 16 2" xfId="9409"/>
    <cellStyle name="Percent 10 16 3" xfId="9410"/>
    <cellStyle name="Percent 10 16 4" xfId="9411"/>
    <cellStyle name="Percent 10 16 5" xfId="9412"/>
    <cellStyle name="Percent 10 17" xfId="9413"/>
    <cellStyle name="Percent 10 17 2" xfId="9414"/>
    <cellStyle name="Percent 10 17 3" xfId="9415"/>
    <cellStyle name="Percent 10 17 4" xfId="9416"/>
    <cellStyle name="Percent 10 17 5" xfId="9417"/>
    <cellStyle name="Percent 10 18" xfId="9418"/>
    <cellStyle name="Percent 10 18 2" xfId="9419"/>
    <cellStyle name="Percent 10 18 3" xfId="9420"/>
    <cellStyle name="Percent 10 18 4" xfId="9421"/>
    <cellStyle name="Percent 10 18 5" xfId="9422"/>
    <cellStyle name="Percent 10 19" xfId="9423"/>
    <cellStyle name="Percent 10 19 2" xfId="9424"/>
    <cellStyle name="Percent 10 19 3" xfId="9425"/>
    <cellStyle name="Percent 10 19 4" xfId="9426"/>
    <cellStyle name="Percent 10 19 5" xfId="9427"/>
    <cellStyle name="Percent 10 2" xfId="9428"/>
    <cellStyle name="Percent 10 2 2" xfId="9429"/>
    <cellStyle name="Percent 10 2 2 2" xfId="9430"/>
    <cellStyle name="Percent 10 2 2 3" xfId="9431"/>
    <cellStyle name="Percent 10 2 2 4" xfId="9432"/>
    <cellStyle name="Percent 10 2 2 5" xfId="9433"/>
    <cellStyle name="Percent 10 2 3" xfId="9434"/>
    <cellStyle name="Percent 10 2 3 2" xfId="9435"/>
    <cellStyle name="Percent 10 2 3 3" xfId="9436"/>
    <cellStyle name="Percent 10 2 3 4" xfId="9437"/>
    <cellStyle name="Percent 10 2 3 5" xfId="9438"/>
    <cellStyle name="Percent 10 2 4" xfId="9439"/>
    <cellStyle name="Percent 10 2 5" xfId="9440"/>
    <cellStyle name="Percent 10 2 6" xfId="9441"/>
    <cellStyle name="Percent 10 2 7" xfId="9442"/>
    <cellStyle name="Percent 10 20" xfId="9443"/>
    <cellStyle name="Percent 10 20 2" xfId="9444"/>
    <cellStyle name="Percent 10 20 3" xfId="9445"/>
    <cellStyle name="Percent 10 20 4" xfId="9446"/>
    <cellStyle name="Percent 10 20 5" xfId="9447"/>
    <cellStyle name="Percent 10 3" xfId="9448"/>
    <cellStyle name="Percent 10 3 2" xfId="9449"/>
    <cellStyle name="Percent 10 3 2 2" xfId="9450"/>
    <cellStyle name="Percent 10 3 2 3" xfId="9451"/>
    <cellStyle name="Percent 10 3 2 4" xfId="9452"/>
    <cellStyle name="Percent 10 3 2 5" xfId="9453"/>
    <cellStyle name="Percent 10 3 3" xfId="9454"/>
    <cellStyle name="Percent 10 3 3 2" xfId="9455"/>
    <cellStyle name="Percent 10 3 3 3" xfId="9456"/>
    <cellStyle name="Percent 10 3 3 4" xfId="9457"/>
    <cellStyle name="Percent 10 3 3 5" xfId="9458"/>
    <cellStyle name="Percent 10 3 4" xfId="9459"/>
    <cellStyle name="Percent 10 3 5" xfId="9460"/>
    <cellStyle name="Percent 10 3 6" xfId="9461"/>
    <cellStyle name="Percent 10 3 7" xfId="9462"/>
    <cellStyle name="Percent 10 4" xfId="9463"/>
    <cellStyle name="Percent 10 4 2" xfId="9464"/>
    <cellStyle name="Percent 10 4 2 2" xfId="9465"/>
    <cellStyle name="Percent 10 4 2 3" xfId="9466"/>
    <cellStyle name="Percent 10 4 2 4" xfId="9467"/>
    <cellStyle name="Percent 10 4 2 5" xfId="9468"/>
    <cellStyle name="Percent 10 4 3" xfId="9469"/>
    <cellStyle name="Percent 10 4 3 2" xfId="9470"/>
    <cellStyle name="Percent 10 4 3 3" xfId="9471"/>
    <cellStyle name="Percent 10 4 3 4" xfId="9472"/>
    <cellStyle name="Percent 10 4 3 5" xfId="9473"/>
    <cellStyle name="Percent 10 4 4" xfId="9474"/>
    <cellStyle name="Percent 10 4 5" xfId="9475"/>
    <cellStyle name="Percent 10 4 6" xfId="9476"/>
    <cellStyle name="Percent 10 4 7" xfId="9477"/>
    <cellStyle name="Percent 10 5" xfId="9478"/>
    <cellStyle name="Percent 10 5 2" xfId="9479"/>
    <cellStyle name="Percent 10 5 2 2" xfId="9480"/>
    <cellStyle name="Percent 10 5 2 3" xfId="9481"/>
    <cellStyle name="Percent 10 5 2 4" xfId="9482"/>
    <cellStyle name="Percent 10 5 2 5" xfId="9483"/>
    <cellStyle name="Percent 10 5 3" xfId="9484"/>
    <cellStyle name="Percent 10 5 3 2" xfId="9485"/>
    <cellStyle name="Percent 10 5 3 3" xfId="9486"/>
    <cellStyle name="Percent 10 5 3 4" xfId="9487"/>
    <cellStyle name="Percent 10 5 3 5" xfId="9488"/>
    <cellStyle name="Percent 10 5 4" xfId="9489"/>
    <cellStyle name="Percent 10 5 5" xfId="9490"/>
    <cellStyle name="Percent 10 5 6" xfId="9491"/>
    <cellStyle name="Percent 10 5 7" xfId="9492"/>
    <cellStyle name="Percent 10 6" xfId="9493"/>
    <cellStyle name="Percent 10 6 2" xfId="9494"/>
    <cellStyle name="Percent 10 6 2 2" xfId="9495"/>
    <cellStyle name="Percent 10 6 2 3" xfId="9496"/>
    <cellStyle name="Percent 10 6 2 4" xfId="9497"/>
    <cellStyle name="Percent 10 6 2 5" xfId="9498"/>
    <cellStyle name="Percent 10 6 3" xfId="9499"/>
    <cellStyle name="Percent 10 6 3 2" xfId="9500"/>
    <cellStyle name="Percent 10 6 3 3" xfId="9501"/>
    <cellStyle name="Percent 10 6 3 4" xfId="9502"/>
    <cellStyle name="Percent 10 6 3 5" xfId="9503"/>
    <cellStyle name="Percent 10 6 4" xfId="9504"/>
    <cellStyle name="Percent 10 6 5" xfId="9505"/>
    <cellStyle name="Percent 10 6 6" xfId="9506"/>
    <cellStyle name="Percent 10 6 7" xfId="9507"/>
    <cellStyle name="Percent 10 7" xfId="9508"/>
    <cellStyle name="Percent 10 7 2" xfId="9509"/>
    <cellStyle name="Percent 10 7 2 2" xfId="9510"/>
    <cellStyle name="Percent 10 7 2 3" xfId="9511"/>
    <cellStyle name="Percent 10 7 2 4" xfId="9512"/>
    <cellStyle name="Percent 10 7 2 5" xfId="9513"/>
    <cellStyle name="Percent 10 7 3" xfId="9514"/>
    <cellStyle name="Percent 10 7 3 2" xfId="9515"/>
    <cellStyle name="Percent 10 7 3 3" xfId="9516"/>
    <cellStyle name="Percent 10 7 3 4" xfId="9517"/>
    <cellStyle name="Percent 10 7 3 5" xfId="9518"/>
    <cellStyle name="Percent 10 7 4" xfId="9519"/>
    <cellStyle name="Percent 10 7 4 2" xfId="9520"/>
    <cellStyle name="Percent 10 7 4 3" xfId="9521"/>
    <cellStyle name="Percent 10 7 4 4" xfId="9522"/>
    <cellStyle name="Percent 10 7 4 5" xfId="9523"/>
    <cellStyle name="Percent 10 7 5" xfId="9524"/>
    <cellStyle name="Percent 10 7 5 2" xfId="9525"/>
    <cellStyle name="Percent 10 7 5 3" xfId="9526"/>
    <cellStyle name="Percent 10 7 5 4" xfId="9527"/>
    <cellStyle name="Percent 10 7 5 5" xfId="9528"/>
    <cellStyle name="Percent 10 7 6" xfId="9529"/>
    <cellStyle name="Percent 10 7 7" xfId="9530"/>
    <cellStyle name="Percent 10 7 8" xfId="9531"/>
    <cellStyle name="Percent 10 7 9" xfId="9532"/>
    <cellStyle name="Percent 10 8" xfId="9533"/>
    <cellStyle name="Percent 10 8 2" xfId="9534"/>
    <cellStyle name="Percent 10 8 2 2" xfId="9535"/>
    <cellStyle name="Percent 10 8 2 3" xfId="9536"/>
    <cellStyle name="Percent 10 8 2 4" xfId="9537"/>
    <cellStyle name="Percent 10 8 2 5" xfId="9538"/>
    <cellStyle name="Percent 10 8 3" xfId="9539"/>
    <cellStyle name="Percent 10 8 3 2" xfId="9540"/>
    <cellStyle name="Percent 10 8 3 3" xfId="9541"/>
    <cellStyle name="Percent 10 8 3 4" xfId="9542"/>
    <cellStyle name="Percent 10 8 3 5" xfId="9543"/>
    <cellStyle name="Percent 10 8 4" xfId="9544"/>
    <cellStyle name="Percent 10 8 5" xfId="9545"/>
    <cellStyle name="Percent 10 8 6" xfId="9546"/>
    <cellStyle name="Percent 10 8 7" xfId="9547"/>
    <cellStyle name="Percent 10 9" xfId="9548"/>
    <cellStyle name="Percent 10 9 2" xfId="9549"/>
    <cellStyle name="Percent 10 9 3" xfId="9550"/>
    <cellStyle name="Percent 10 9 4" xfId="9551"/>
    <cellStyle name="Percent 10 9 5" xfId="9552"/>
    <cellStyle name="Percent 11" xfId="9553"/>
    <cellStyle name="Percent 11 10" xfId="9554"/>
    <cellStyle name="Percent 11 10 2" xfId="9555"/>
    <cellStyle name="Percent 11 10 3" xfId="9556"/>
    <cellStyle name="Percent 11 10 4" xfId="9557"/>
    <cellStyle name="Percent 11 10 5" xfId="9558"/>
    <cellStyle name="Percent 11 11" xfId="9559"/>
    <cellStyle name="Percent 11 12" xfId="9560"/>
    <cellStyle name="Percent 11 13" xfId="9561"/>
    <cellStyle name="Percent 11 14" xfId="9562"/>
    <cellStyle name="Percent 11 2" xfId="9563"/>
    <cellStyle name="Percent 11 2 2" xfId="9564"/>
    <cellStyle name="Percent 11 2 2 2" xfId="9565"/>
    <cellStyle name="Percent 11 2 2 3" xfId="9566"/>
    <cellStyle name="Percent 11 2 2 4" xfId="9567"/>
    <cellStyle name="Percent 11 2 2 5" xfId="9568"/>
    <cellStyle name="Percent 11 2 3" xfId="9569"/>
    <cellStyle name="Percent 11 2 3 2" xfId="9570"/>
    <cellStyle name="Percent 11 2 3 3" xfId="9571"/>
    <cellStyle name="Percent 11 2 3 4" xfId="9572"/>
    <cellStyle name="Percent 11 2 3 5" xfId="9573"/>
    <cellStyle name="Percent 11 2 4" xfId="9574"/>
    <cellStyle name="Percent 11 2 5" xfId="9575"/>
    <cellStyle name="Percent 11 2 6" xfId="9576"/>
    <cellStyle name="Percent 11 2 7" xfId="9577"/>
    <cellStyle name="Percent 11 3" xfId="9578"/>
    <cellStyle name="Percent 11 3 2" xfId="9579"/>
    <cellStyle name="Percent 11 3 2 2" xfId="9580"/>
    <cellStyle name="Percent 11 3 2 3" xfId="9581"/>
    <cellStyle name="Percent 11 3 2 4" xfId="9582"/>
    <cellStyle name="Percent 11 3 2 5" xfId="9583"/>
    <cellStyle name="Percent 11 3 3" xfId="9584"/>
    <cellStyle name="Percent 11 3 3 2" xfId="9585"/>
    <cellStyle name="Percent 11 3 3 3" xfId="9586"/>
    <cellStyle name="Percent 11 3 3 4" xfId="9587"/>
    <cellStyle name="Percent 11 3 3 5" xfId="9588"/>
    <cellStyle name="Percent 11 3 4" xfId="9589"/>
    <cellStyle name="Percent 11 3 5" xfId="9590"/>
    <cellStyle name="Percent 11 3 6" xfId="9591"/>
    <cellStyle name="Percent 11 3 7" xfId="9592"/>
    <cellStyle name="Percent 11 4" xfId="9593"/>
    <cellStyle name="Percent 11 4 2" xfId="9594"/>
    <cellStyle name="Percent 11 4 2 2" xfId="9595"/>
    <cellStyle name="Percent 11 4 2 3" xfId="9596"/>
    <cellStyle name="Percent 11 4 2 4" xfId="9597"/>
    <cellStyle name="Percent 11 4 2 5" xfId="9598"/>
    <cellStyle name="Percent 11 4 3" xfId="9599"/>
    <cellStyle name="Percent 11 4 3 2" xfId="9600"/>
    <cellStyle name="Percent 11 4 3 3" xfId="9601"/>
    <cellStyle name="Percent 11 4 3 4" xfId="9602"/>
    <cellStyle name="Percent 11 4 3 5" xfId="9603"/>
    <cellStyle name="Percent 11 4 4" xfId="9604"/>
    <cellStyle name="Percent 11 4 5" xfId="9605"/>
    <cellStyle name="Percent 11 4 6" xfId="9606"/>
    <cellStyle name="Percent 11 4 7" xfId="9607"/>
    <cellStyle name="Percent 11 5" xfId="9608"/>
    <cellStyle name="Percent 11 5 2" xfId="9609"/>
    <cellStyle name="Percent 11 5 2 2" xfId="9610"/>
    <cellStyle name="Percent 11 5 2 3" xfId="9611"/>
    <cellStyle name="Percent 11 5 2 4" xfId="9612"/>
    <cellStyle name="Percent 11 5 2 5" xfId="9613"/>
    <cellStyle name="Percent 11 5 3" xfId="9614"/>
    <cellStyle name="Percent 11 5 3 2" xfId="9615"/>
    <cellStyle name="Percent 11 5 3 3" xfId="9616"/>
    <cellStyle name="Percent 11 5 3 4" xfId="9617"/>
    <cellStyle name="Percent 11 5 3 5" xfId="9618"/>
    <cellStyle name="Percent 11 5 4" xfId="9619"/>
    <cellStyle name="Percent 11 5 5" xfId="9620"/>
    <cellStyle name="Percent 11 5 6" xfId="9621"/>
    <cellStyle name="Percent 11 5 7" xfId="9622"/>
    <cellStyle name="Percent 11 6" xfId="9623"/>
    <cellStyle name="Percent 11 6 2" xfId="9624"/>
    <cellStyle name="Percent 11 6 2 2" xfId="9625"/>
    <cellStyle name="Percent 11 6 2 3" xfId="9626"/>
    <cellStyle name="Percent 11 6 2 4" xfId="9627"/>
    <cellStyle name="Percent 11 6 2 5" xfId="9628"/>
    <cellStyle name="Percent 11 6 3" xfId="9629"/>
    <cellStyle name="Percent 11 6 3 2" xfId="9630"/>
    <cellStyle name="Percent 11 6 3 3" xfId="9631"/>
    <cellStyle name="Percent 11 6 3 4" xfId="9632"/>
    <cellStyle name="Percent 11 6 3 5" xfId="9633"/>
    <cellStyle name="Percent 11 6 4" xfId="9634"/>
    <cellStyle name="Percent 11 6 5" xfId="9635"/>
    <cellStyle name="Percent 11 6 6" xfId="9636"/>
    <cellStyle name="Percent 11 6 7" xfId="9637"/>
    <cellStyle name="Percent 11 7" xfId="9638"/>
    <cellStyle name="Percent 11 7 2" xfId="9639"/>
    <cellStyle name="Percent 11 7 2 2" xfId="9640"/>
    <cellStyle name="Percent 11 7 2 3" xfId="9641"/>
    <cellStyle name="Percent 11 7 2 4" xfId="9642"/>
    <cellStyle name="Percent 11 7 2 5" xfId="9643"/>
    <cellStyle name="Percent 11 7 3" xfId="9644"/>
    <cellStyle name="Percent 11 7 3 2" xfId="9645"/>
    <cellStyle name="Percent 11 7 3 3" xfId="9646"/>
    <cellStyle name="Percent 11 7 3 4" xfId="9647"/>
    <cellStyle name="Percent 11 7 3 5" xfId="9648"/>
    <cellStyle name="Percent 11 7 4" xfId="9649"/>
    <cellStyle name="Percent 11 7 4 2" xfId="9650"/>
    <cellStyle name="Percent 11 7 4 3" xfId="9651"/>
    <cellStyle name="Percent 11 7 4 4" xfId="9652"/>
    <cellStyle name="Percent 11 7 4 5" xfId="9653"/>
    <cellStyle name="Percent 11 7 5" xfId="9654"/>
    <cellStyle name="Percent 11 7 5 2" xfId="9655"/>
    <cellStyle name="Percent 11 7 5 3" xfId="9656"/>
    <cellStyle name="Percent 11 7 5 4" xfId="9657"/>
    <cellStyle name="Percent 11 7 5 5" xfId="9658"/>
    <cellStyle name="Percent 11 7 6" xfId="9659"/>
    <cellStyle name="Percent 11 7 7" xfId="9660"/>
    <cellStyle name="Percent 11 7 8" xfId="9661"/>
    <cellStyle name="Percent 11 7 9" xfId="9662"/>
    <cellStyle name="Percent 11 8" xfId="9663"/>
    <cellStyle name="Percent 11 8 2" xfId="9664"/>
    <cellStyle name="Percent 11 8 2 2" xfId="9665"/>
    <cellStyle name="Percent 11 8 2 3" xfId="9666"/>
    <cellStyle name="Percent 11 8 2 4" xfId="9667"/>
    <cellStyle name="Percent 11 8 2 5" xfId="9668"/>
    <cellStyle name="Percent 11 8 3" xfId="9669"/>
    <cellStyle name="Percent 11 8 3 2" xfId="9670"/>
    <cellStyle name="Percent 11 8 3 3" xfId="9671"/>
    <cellStyle name="Percent 11 8 3 4" xfId="9672"/>
    <cellStyle name="Percent 11 8 3 5" xfId="9673"/>
    <cellStyle name="Percent 11 8 4" xfId="9674"/>
    <cellStyle name="Percent 11 8 5" xfId="9675"/>
    <cellStyle name="Percent 11 8 6" xfId="9676"/>
    <cellStyle name="Percent 11 8 7" xfId="9677"/>
    <cellStyle name="Percent 11 9" xfId="9678"/>
    <cellStyle name="Percent 11 9 2" xfId="9679"/>
    <cellStyle name="Percent 11 9 3" xfId="9680"/>
    <cellStyle name="Percent 11 9 4" xfId="9681"/>
    <cellStyle name="Percent 11 9 5" xfId="9682"/>
    <cellStyle name="Percent 12" xfId="9683"/>
    <cellStyle name="Percent 12 10" xfId="9684"/>
    <cellStyle name="Percent 12 10 2" xfId="9685"/>
    <cellStyle name="Percent 12 10 3" xfId="9686"/>
    <cellStyle name="Percent 12 10 4" xfId="9687"/>
    <cellStyle name="Percent 12 10 5" xfId="9688"/>
    <cellStyle name="Percent 12 11" xfId="9689"/>
    <cellStyle name="Percent 12 12" xfId="9690"/>
    <cellStyle name="Percent 12 13" xfId="9691"/>
    <cellStyle name="Percent 12 14" xfId="9692"/>
    <cellStyle name="Percent 12 2" xfId="9693"/>
    <cellStyle name="Percent 12 2 2" xfId="9694"/>
    <cellStyle name="Percent 12 2 2 2" xfId="9695"/>
    <cellStyle name="Percent 12 2 2 3" xfId="9696"/>
    <cellStyle name="Percent 12 2 2 4" xfId="9697"/>
    <cellStyle name="Percent 12 2 2 5" xfId="9698"/>
    <cellStyle name="Percent 12 2 3" xfId="9699"/>
    <cellStyle name="Percent 12 2 3 2" xfId="9700"/>
    <cellStyle name="Percent 12 2 3 3" xfId="9701"/>
    <cellStyle name="Percent 12 2 3 4" xfId="9702"/>
    <cellStyle name="Percent 12 2 3 5" xfId="9703"/>
    <cellStyle name="Percent 12 2 4" xfId="9704"/>
    <cellStyle name="Percent 12 2 5" xfId="9705"/>
    <cellStyle name="Percent 12 2 6" xfId="9706"/>
    <cellStyle name="Percent 12 2 7" xfId="9707"/>
    <cellStyle name="Percent 12 3" xfId="9708"/>
    <cellStyle name="Percent 12 3 2" xfId="9709"/>
    <cellStyle name="Percent 12 3 2 2" xfId="9710"/>
    <cellStyle name="Percent 12 3 2 3" xfId="9711"/>
    <cellStyle name="Percent 12 3 2 4" xfId="9712"/>
    <cellStyle name="Percent 12 3 2 5" xfId="9713"/>
    <cellStyle name="Percent 12 3 3" xfId="9714"/>
    <cellStyle name="Percent 12 3 3 2" xfId="9715"/>
    <cellStyle name="Percent 12 3 3 3" xfId="9716"/>
    <cellStyle name="Percent 12 3 3 4" xfId="9717"/>
    <cellStyle name="Percent 12 3 3 5" xfId="9718"/>
    <cellStyle name="Percent 12 3 4" xfId="9719"/>
    <cellStyle name="Percent 12 3 5" xfId="9720"/>
    <cellStyle name="Percent 12 3 6" xfId="9721"/>
    <cellStyle name="Percent 12 3 7" xfId="9722"/>
    <cellStyle name="Percent 12 4" xfId="9723"/>
    <cellStyle name="Percent 12 4 2" xfId="9724"/>
    <cellStyle name="Percent 12 4 2 2" xfId="9725"/>
    <cellStyle name="Percent 12 4 2 3" xfId="9726"/>
    <cellStyle name="Percent 12 4 2 4" xfId="9727"/>
    <cellStyle name="Percent 12 4 2 5" xfId="9728"/>
    <cellStyle name="Percent 12 4 3" xfId="9729"/>
    <cellStyle name="Percent 12 4 3 2" xfId="9730"/>
    <cellStyle name="Percent 12 4 3 3" xfId="9731"/>
    <cellStyle name="Percent 12 4 3 4" xfId="9732"/>
    <cellStyle name="Percent 12 4 3 5" xfId="9733"/>
    <cellStyle name="Percent 12 4 4" xfId="9734"/>
    <cellStyle name="Percent 12 4 5" xfId="9735"/>
    <cellStyle name="Percent 12 4 6" xfId="9736"/>
    <cellStyle name="Percent 12 4 7" xfId="9737"/>
    <cellStyle name="Percent 12 5" xfId="9738"/>
    <cellStyle name="Percent 12 5 2" xfId="9739"/>
    <cellStyle name="Percent 12 5 2 2" xfId="9740"/>
    <cellStyle name="Percent 12 5 2 3" xfId="9741"/>
    <cellStyle name="Percent 12 5 2 4" xfId="9742"/>
    <cellStyle name="Percent 12 5 2 5" xfId="9743"/>
    <cellStyle name="Percent 12 5 3" xfId="9744"/>
    <cellStyle name="Percent 12 5 3 2" xfId="9745"/>
    <cellStyle name="Percent 12 5 3 3" xfId="9746"/>
    <cellStyle name="Percent 12 5 3 4" xfId="9747"/>
    <cellStyle name="Percent 12 5 3 5" xfId="9748"/>
    <cellStyle name="Percent 12 5 4" xfId="9749"/>
    <cellStyle name="Percent 12 5 5" xfId="9750"/>
    <cellStyle name="Percent 12 5 6" xfId="9751"/>
    <cellStyle name="Percent 12 5 7" xfId="9752"/>
    <cellStyle name="Percent 12 6" xfId="9753"/>
    <cellStyle name="Percent 12 6 2" xfId="9754"/>
    <cellStyle name="Percent 12 6 2 2" xfId="9755"/>
    <cellStyle name="Percent 12 6 2 3" xfId="9756"/>
    <cellStyle name="Percent 12 6 2 4" xfId="9757"/>
    <cellStyle name="Percent 12 6 2 5" xfId="9758"/>
    <cellStyle name="Percent 12 6 3" xfId="9759"/>
    <cellStyle name="Percent 12 6 3 2" xfId="9760"/>
    <cellStyle name="Percent 12 6 3 3" xfId="9761"/>
    <cellStyle name="Percent 12 6 3 4" xfId="9762"/>
    <cellStyle name="Percent 12 6 3 5" xfId="9763"/>
    <cellStyle name="Percent 12 6 4" xfId="9764"/>
    <cellStyle name="Percent 12 6 5" xfId="9765"/>
    <cellStyle name="Percent 12 6 6" xfId="9766"/>
    <cellStyle name="Percent 12 6 7" xfId="9767"/>
    <cellStyle name="Percent 12 7" xfId="9768"/>
    <cellStyle name="Percent 12 7 2" xfId="9769"/>
    <cellStyle name="Percent 12 7 2 2" xfId="9770"/>
    <cellStyle name="Percent 12 7 2 3" xfId="9771"/>
    <cellStyle name="Percent 12 7 2 4" xfId="9772"/>
    <cellStyle name="Percent 12 7 2 5" xfId="9773"/>
    <cellStyle name="Percent 12 7 3" xfId="9774"/>
    <cellStyle name="Percent 12 7 3 2" xfId="9775"/>
    <cellStyle name="Percent 12 7 3 3" xfId="9776"/>
    <cellStyle name="Percent 12 7 3 4" xfId="9777"/>
    <cellStyle name="Percent 12 7 3 5" xfId="9778"/>
    <cellStyle name="Percent 12 7 4" xfId="9779"/>
    <cellStyle name="Percent 12 7 4 2" xfId="9780"/>
    <cellStyle name="Percent 12 7 4 3" xfId="9781"/>
    <cellStyle name="Percent 12 7 4 4" xfId="9782"/>
    <cellStyle name="Percent 12 7 4 5" xfId="9783"/>
    <cellStyle name="Percent 12 7 5" xfId="9784"/>
    <cellStyle name="Percent 12 7 5 2" xfId="9785"/>
    <cellStyle name="Percent 12 7 5 3" xfId="9786"/>
    <cellStyle name="Percent 12 7 5 4" xfId="9787"/>
    <cellStyle name="Percent 12 7 5 5" xfId="9788"/>
    <cellStyle name="Percent 12 7 6" xfId="9789"/>
    <cellStyle name="Percent 12 7 7" xfId="9790"/>
    <cellStyle name="Percent 12 7 8" xfId="9791"/>
    <cellStyle name="Percent 12 7 9" xfId="9792"/>
    <cellStyle name="Percent 12 8" xfId="9793"/>
    <cellStyle name="Percent 12 8 2" xfId="9794"/>
    <cellStyle name="Percent 12 8 2 2" xfId="9795"/>
    <cellStyle name="Percent 12 8 2 3" xfId="9796"/>
    <cellStyle name="Percent 12 8 2 4" xfId="9797"/>
    <cellStyle name="Percent 12 8 2 5" xfId="9798"/>
    <cellStyle name="Percent 12 8 3" xfId="9799"/>
    <cellStyle name="Percent 12 8 3 2" xfId="9800"/>
    <cellStyle name="Percent 12 8 3 3" xfId="9801"/>
    <cellStyle name="Percent 12 8 3 4" xfId="9802"/>
    <cellStyle name="Percent 12 8 3 5" xfId="9803"/>
    <cellStyle name="Percent 12 8 4" xfId="9804"/>
    <cellStyle name="Percent 12 8 5" xfId="9805"/>
    <cellStyle name="Percent 12 8 6" xfId="9806"/>
    <cellStyle name="Percent 12 8 7" xfId="9807"/>
    <cellStyle name="Percent 12 9" xfId="9808"/>
    <cellStyle name="Percent 12 9 2" xfId="9809"/>
    <cellStyle name="Percent 12 9 3" xfId="9810"/>
    <cellStyle name="Percent 12 9 4" xfId="9811"/>
    <cellStyle name="Percent 12 9 5" xfId="9812"/>
    <cellStyle name="Percent 13" xfId="9813"/>
    <cellStyle name="Percent 13 10" xfId="9814"/>
    <cellStyle name="Percent 13 10 2" xfId="9815"/>
    <cellStyle name="Percent 13 10 3" xfId="9816"/>
    <cellStyle name="Percent 13 10 4" xfId="9817"/>
    <cellStyle name="Percent 13 10 5" xfId="9818"/>
    <cellStyle name="Percent 13 11" xfId="9819"/>
    <cellStyle name="Percent 13 12" xfId="9820"/>
    <cellStyle name="Percent 13 13" xfId="9821"/>
    <cellStyle name="Percent 13 14" xfId="9822"/>
    <cellStyle name="Percent 13 2" xfId="9823"/>
    <cellStyle name="Percent 13 2 2" xfId="9824"/>
    <cellStyle name="Percent 13 2 2 2" xfId="9825"/>
    <cellStyle name="Percent 13 2 2 3" xfId="9826"/>
    <cellStyle name="Percent 13 2 2 4" xfId="9827"/>
    <cellStyle name="Percent 13 2 2 5" xfId="9828"/>
    <cellStyle name="Percent 13 2 3" xfId="9829"/>
    <cellStyle name="Percent 13 2 3 2" xfId="9830"/>
    <cellStyle name="Percent 13 2 3 3" xfId="9831"/>
    <cellStyle name="Percent 13 2 3 4" xfId="9832"/>
    <cellStyle name="Percent 13 2 3 5" xfId="9833"/>
    <cellStyle name="Percent 13 2 4" xfId="9834"/>
    <cellStyle name="Percent 13 2 5" xfId="9835"/>
    <cellStyle name="Percent 13 2 6" xfId="9836"/>
    <cellStyle name="Percent 13 2 7" xfId="9837"/>
    <cellStyle name="Percent 13 3" xfId="9838"/>
    <cellStyle name="Percent 13 3 2" xfId="9839"/>
    <cellStyle name="Percent 13 3 2 2" xfId="9840"/>
    <cellStyle name="Percent 13 3 2 3" xfId="9841"/>
    <cellStyle name="Percent 13 3 2 4" xfId="9842"/>
    <cellStyle name="Percent 13 3 2 5" xfId="9843"/>
    <cellStyle name="Percent 13 3 3" xfId="9844"/>
    <cellStyle name="Percent 13 3 3 2" xfId="9845"/>
    <cellStyle name="Percent 13 3 3 3" xfId="9846"/>
    <cellStyle name="Percent 13 3 3 4" xfId="9847"/>
    <cellStyle name="Percent 13 3 3 5" xfId="9848"/>
    <cellStyle name="Percent 13 3 4" xfId="9849"/>
    <cellStyle name="Percent 13 3 5" xfId="9850"/>
    <cellStyle name="Percent 13 3 6" xfId="9851"/>
    <cellStyle name="Percent 13 3 7" xfId="9852"/>
    <cellStyle name="Percent 13 4" xfId="9853"/>
    <cellStyle name="Percent 13 4 2" xfId="9854"/>
    <cellStyle name="Percent 13 4 2 2" xfId="9855"/>
    <cellStyle name="Percent 13 4 2 3" xfId="9856"/>
    <cellStyle name="Percent 13 4 2 4" xfId="9857"/>
    <cellStyle name="Percent 13 4 2 5" xfId="9858"/>
    <cellStyle name="Percent 13 4 3" xfId="9859"/>
    <cellStyle name="Percent 13 4 3 2" xfId="9860"/>
    <cellStyle name="Percent 13 4 3 3" xfId="9861"/>
    <cellStyle name="Percent 13 4 3 4" xfId="9862"/>
    <cellStyle name="Percent 13 4 3 5" xfId="9863"/>
    <cellStyle name="Percent 13 4 4" xfId="9864"/>
    <cellStyle name="Percent 13 4 5" xfId="9865"/>
    <cellStyle name="Percent 13 4 6" xfId="9866"/>
    <cellStyle name="Percent 13 4 7" xfId="9867"/>
    <cellStyle name="Percent 13 5" xfId="9868"/>
    <cellStyle name="Percent 13 5 2" xfId="9869"/>
    <cellStyle name="Percent 13 5 2 2" xfId="9870"/>
    <cellStyle name="Percent 13 5 2 3" xfId="9871"/>
    <cellStyle name="Percent 13 5 2 4" xfId="9872"/>
    <cellStyle name="Percent 13 5 2 5" xfId="9873"/>
    <cellStyle name="Percent 13 5 3" xfId="9874"/>
    <cellStyle name="Percent 13 5 3 2" xfId="9875"/>
    <cellStyle name="Percent 13 5 3 3" xfId="9876"/>
    <cellStyle name="Percent 13 5 3 4" xfId="9877"/>
    <cellStyle name="Percent 13 5 3 5" xfId="9878"/>
    <cellStyle name="Percent 13 5 4" xfId="9879"/>
    <cellStyle name="Percent 13 5 5" xfId="9880"/>
    <cellStyle name="Percent 13 5 6" xfId="9881"/>
    <cellStyle name="Percent 13 5 7" xfId="9882"/>
    <cellStyle name="Percent 13 6" xfId="9883"/>
    <cellStyle name="Percent 13 6 2" xfId="9884"/>
    <cellStyle name="Percent 13 6 2 2" xfId="9885"/>
    <cellStyle name="Percent 13 6 2 3" xfId="9886"/>
    <cellStyle name="Percent 13 6 2 4" xfId="9887"/>
    <cellStyle name="Percent 13 6 2 5" xfId="9888"/>
    <cellStyle name="Percent 13 6 3" xfId="9889"/>
    <cellStyle name="Percent 13 6 3 2" xfId="9890"/>
    <cellStyle name="Percent 13 6 3 3" xfId="9891"/>
    <cellStyle name="Percent 13 6 3 4" xfId="9892"/>
    <cellStyle name="Percent 13 6 3 5" xfId="9893"/>
    <cellStyle name="Percent 13 6 4" xfId="9894"/>
    <cellStyle name="Percent 13 6 5" xfId="9895"/>
    <cellStyle name="Percent 13 6 6" xfId="9896"/>
    <cellStyle name="Percent 13 6 7" xfId="9897"/>
    <cellStyle name="Percent 13 7" xfId="9898"/>
    <cellStyle name="Percent 13 7 2" xfId="9899"/>
    <cellStyle name="Percent 13 7 2 2" xfId="9900"/>
    <cellStyle name="Percent 13 7 2 3" xfId="9901"/>
    <cellStyle name="Percent 13 7 2 4" xfId="9902"/>
    <cellStyle name="Percent 13 7 2 5" xfId="9903"/>
    <cellStyle name="Percent 13 7 3" xfId="9904"/>
    <cellStyle name="Percent 13 7 3 2" xfId="9905"/>
    <cellStyle name="Percent 13 7 3 3" xfId="9906"/>
    <cellStyle name="Percent 13 7 3 4" xfId="9907"/>
    <cellStyle name="Percent 13 7 3 5" xfId="9908"/>
    <cellStyle name="Percent 13 7 4" xfId="9909"/>
    <cellStyle name="Percent 13 7 4 2" xfId="9910"/>
    <cellStyle name="Percent 13 7 4 3" xfId="9911"/>
    <cellStyle name="Percent 13 7 4 4" xfId="9912"/>
    <cellStyle name="Percent 13 7 4 5" xfId="9913"/>
    <cellStyle name="Percent 13 7 5" xfId="9914"/>
    <cellStyle name="Percent 13 7 5 2" xfId="9915"/>
    <cellStyle name="Percent 13 7 5 3" xfId="9916"/>
    <cellStyle name="Percent 13 7 5 4" xfId="9917"/>
    <cellStyle name="Percent 13 7 5 5" xfId="9918"/>
    <cellStyle name="Percent 13 7 6" xfId="9919"/>
    <cellStyle name="Percent 13 7 7" xfId="9920"/>
    <cellStyle name="Percent 13 7 8" xfId="9921"/>
    <cellStyle name="Percent 13 7 9" xfId="9922"/>
    <cellStyle name="Percent 13 8" xfId="9923"/>
    <cellStyle name="Percent 13 8 2" xfId="9924"/>
    <cellStyle name="Percent 13 8 2 2" xfId="9925"/>
    <cellStyle name="Percent 13 8 2 3" xfId="9926"/>
    <cellStyle name="Percent 13 8 2 4" xfId="9927"/>
    <cellStyle name="Percent 13 8 2 5" xfId="9928"/>
    <cellStyle name="Percent 13 8 3" xfId="9929"/>
    <cellStyle name="Percent 13 8 3 2" xfId="9930"/>
    <cellStyle name="Percent 13 8 3 3" xfId="9931"/>
    <cellStyle name="Percent 13 8 3 4" xfId="9932"/>
    <cellStyle name="Percent 13 8 3 5" xfId="9933"/>
    <cellStyle name="Percent 13 8 4" xfId="9934"/>
    <cellStyle name="Percent 13 8 5" xfId="9935"/>
    <cellStyle name="Percent 13 8 6" xfId="9936"/>
    <cellStyle name="Percent 13 8 7" xfId="9937"/>
    <cellStyle name="Percent 13 9" xfId="9938"/>
    <cellStyle name="Percent 13 9 2" xfId="9939"/>
    <cellStyle name="Percent 13 9 3" xfId="9940"/>
    <cellStyle name="Percent 13 9 4" xfId="9941"/>
    <cellStyle name="Percent 13 9 5" xfId="9942"/>
    <cellStyle name="Percent 14" xfId="9943"/>
    <cellStyle name="Percent 14 10" xfId="9944"/>
    <cellStyle name="Percent 14 10 2" xfId="9945"/>
    <cellStyle name="Percent 14 10 3" xfId="9946"/>
    <cellStyle name="Percent 14 10 4" xfId="9947"/>
    <cellStyle name="Percent 14 10 5" xfId="9948"/>
    <cellStyle name="Percent 14 11" xfId="9949"/>
    <cellStyle name="Percent 14 12" xfId="9950"/>
    <cellStyle name="Percent 14 13" xfId="9951"/>
    <cellStyle name="Percent 14 14" xfId="9952"/>
    <cellStyle name="Percent 14 2" xfId="9953"/>
    <cellStyle name="Percent 14 2 2" xfId="9954"/>
    <cellStyle name="Percent 14 2 2 2" xfId="9955"/>
    <cellStyle name="Percent 14 2 2 3" xfId="9956"/>
    <cellStyle name="Percent 14 2 2 4" xfId="9957"/>
    <cellStyle name="Percent 14 2 2 5" xfId="9958"/>
    <cellStyle name="Percent 14 2 3" xfId="9959"/>
    <cellStyle name="Percent 14 2 3 2" xfId="9960"/>
    <cellStyle name="Percent 14 2 3 3" xfId="9961"/>
    <cellStyle name="Percent 14 2 3 4" xfId="9962"/>
    <cellStyle name="Percent 14 2 3 5" xfId="9963"/>
    <cellStyle name="Percent 14 2 4" xfId="9964"/>
    <cellStyle name="Percent 14 2 5" xfId="9965"/>
    <cellStyle name="Percent 14 2 6" xfId="9966"/>
    <cellStyle name="Percent 14 2 7" xfId="9967"/>
    <cellStyle name="Percent 14 3" xfId="9968"/>
    <cellStyle name="Percent 14 3 2" xfId="9969"/>
    <cellStyle name="Percent 14 3 2 2" xfId="9970"/>
    <cellStyle name="Percent 14 3 2 3" xfId="9971"/>
    <cellStyle name="Percent 14 3 2 4" xfId="9972"/>
    <cellStyle name="Percent 14 3 2 5" xfId="9973"/>
    <cellStyle name="Percent 14 3 3" xfId="9974"/>
    <cellStyle name="Percent 14 3 3 2" xfId="9975"/>
    <cellStyle name="Percent 14 3 3 3" xfId="9976"/>
    <cellStyle name="Percent 14 3 3 4" xfId="9977"/>
    <cellStyle name="Percent 14 3 3 5" xfId="9978"/>
    <cellStyle name="Percent 14 3 4" xfId="9979"/>
    <cellStyle name="Percent 14 3 5" xfId="9980"/>
    <cellStyle name="Percent 14 3 6" xfId="9981"/>
    <cellStyle name="Percent 14 3 7" xfId="9982"/>
    <cellStyle name="Percent 14 4" xfId="9983"/>
    <cellStyle name="Percent 14 4 2" xfId="9984"/>
    <cellStyle name="Percent 14 4 2 2" xfId="9985"/>
    <cellStyle name="Percent 14 4 2 3" xfId="9986"/>
    <cellStyle name="Percent 14 4 2 4" xfId="9987"/>
    <cellStyle name="Percent 14 4 2 5" xfId="9988"/>
    <cellStyle name="Percent 14 4 3" xfId="9989"/>
    <cellStyle name="Percent 14 4 3 2" xfId="9990"/>
    <cellStyle name="Percent 14 4 3 3" xfId="9991"/>
    <cellStyle name="Percent 14 4 3 4" xfId="9992"/>
    <cellStyle name="Percent 14 4 3 5" xfId="9993"/>
    <cellStyle name="Percent 14 4 4" xfId="9994"/>
    <cellStyle name="Percent 14 4 5" xfId="9995"/>
    <cellStyle name="Percent 14 4 6" xfId="9996"/>
    <cellStyle name="Percent 14 4 7" xfId="9997"/>
    <cellStyle name="Percent 14 5" xfId="9998"/>
    <cellStyle name="Percent 14 5 2" xfId="9999"/>
    <cellStyle name="Percent 14 5 2 2" xfId="10000"/>
    <cellStyle name="Percent 14 5 2 3" xfId="10001"/>
    <cellStyle name="Percent 14 5 2 4" xfId="10002"/>
    <cellStyle name="Percent 14 5 2 5" xfId="10003"/>
    <cellStyle name="Percent 14 5 3" xfId="10004"/>
    <cellStyle name="Percent 14 5 3 2" xfId="10005"/>
    <cellStyle name="Percent 14 5 3 3" xfId="10006"/>
    <cellStyle name="Percent 14 5 3 4" xfId="10007"/>
    <cellStyle name="Percent 14 5 3 5" xfId="10008"/>
    <cellStyle name="Percent 14 5 4" xfId="10009"/>
    <cellStyle name="Percent 14 5 5" xfId="10010"/>
    <cellStyle name="Percent 14 5 6" xfId="10011"/>
    <cellStyle name="Percent 14 5 7" xfId="10012"/>
    <cellStyle name="Percent 14 6" xfId="10013"/>
    <cellStyle name="Percent 14 6 2" xfId="10014"/>
    <cellStyle name="Percent 14 6 2 2" xfId="10015"/>
    <cellStyle name="Percent 14 6 2 3" xfId="10016"/>
    <cellStyle name="Percent 14 6 2 4" xfId="10017"/>
    <cellStyle name="Percent 14 6 2 5" xfId="10018"/>
    <cellStyle name="Percent 14 6 3" xfId="10019"/>
    <cellStyle name="Percent 14 6 3 2" xfId="10020"/>
    <cellStyle name="Percent 14 6 3 3" xfId="10021"/>
    <cellStyle name="Percent 14 6 3 4" xfId="10022"/>
    <cellStyle name="Percent 14 6 3 5" xfId="10023"/>
    <cellStyle name="Percent 14 6 4" xfId="10024"/>
    <cellStyle name="Percent 14 6 5" xfId="10025"/>
    <cellStyle name="Percent 14 6 6" xfId="10026"/>
    <cellStyle name="Percent 14 6 7" xfId="10027"/>
    <cellStyle name="Percent 14 7" xfId="10028"/>
    <cellStyle name="Percent 14 7 2" xfId="10029"/>
    <cellStyle name="Percent 14 7 2 2" xfId="10030"/>
    <cellStyle name="Percent 14 7 2 3" xfId="10031"/>
    <cellStyle name="Percent 14 7 2 4" xfId="10032"/>
    <cellStyle name="Percent 14 7 2 5" xfId="10033"/>
    <cellStyle name="Percent 14 7 3" xfId="10034"/>
    <cellStyle name="Percent 14 7 3 2" xfId="10035"/>
    <cellStyle name="Percent 14 7 3 3" xfId="10036"/>
    <cellStyle name="Percent 14 7 3 4" xfId="10037"/>
    <cellStyle name="Percent 14 7 3 5" xfId="10038"/>
    <cellStyle name="Percent 14 7 4" xfId="10039"/>
    <cellStyle name="Percent 14 7 4 2" xfId="10040"/>
    <cellStyle name="Percent 14 7 4 3" xfId="10041"/>
    <cellStyle name="Percent 14 7 4 4" xfId="10042"/>
    <cellStyle name="Percent 14 7 4 5" xfId="10043"/>
    <cellStyle name="Percent 14 7 5" xfId="10044"/>
    <cellStyle name="Percent 14 7 5 2" xfId="10045"/>
    <cellStyle name="Percent 14 7 5 3" xfId="10046"/>
    <cellStyle name="Percent 14 7 5 4" xfId="10047"/>
    <cellStyle name="Percent 14 7 5 5" xfId="10048"/>
    <cellStyle name="Percent 14 7 6" xfId="10049"/>
    <cellStyle name="Percent 14 7 7" xfId="10050"/>
    <cellStyle name="Percent 14 7 8" xfId="10051"/>
    <cellStyle name="Percent 14 7 9" xfId="10052"/>
    <cellStyle name="Percent 14 8" xfId="10053"/>
    <cellStyle name="Percent 14 8 2" xfId="10054"/>
    <cellStyle name="Percent 14 8 2 2" xfId="10055"/>
    <cellStyle name="Percent 14 8 2 3" xfId="10056"/>
    <cellStyle name="Percent 14 8 2 4" xfId="10057"/>
    <cellStyle name="Percent 14 8 2 5" xfId="10058"/>
    <cellStyle name="Percent 14 8 3" xfId="10059"/>
    <cellStyle name="Percent 14 8 3 2" xfId="10060"/>
    <cellStyle name="Percent 14 8 3 3" xfId="10061"/>
    <cellStyle name="Percent 14 8 3 4" xfId="10062"/>
    <cellStyle name="Percent 14 8 3 5" xfId="10063"/>
    <cellStyle name="Percent 14 8 4" xfId="10064"/>
    <cellStyle name="Percent 14 8 5" xfId="10065"/>
    <cellStyle name="Percent 14 8 6" xfId="10066"/>
    <cellStyle name="Percent 14 8 7" xfId="10067"/>
    <cellStyle name="Percent 14 9" xfId="10068"/>
    <cellStyle name="Percent 14 9 2" xfId="10069"/>
    <cellStyle name="Percent 14 9 3" xfId="10070"/>
    <cellStyle name="Percent 14 9 4" xfId="10071"/>
    <cellStyle name="Percent 14 9 5" xfId="10072"/>
    <cellStyle name="Percent 15" xfId="10073"/>
    <cellStyle name="Percent 15 10" xfId="10074"/>
    <cellStyle name="Percent 15 10 2" xfId="10075"/>
    <cellStyle name="Percent 15 10 3" xfId="10076"/>
    <cellStyle name="Percent 15 10 4" xfId="10077"/>
    <cellStyle name="Percent 15 10 5" xfId="10078"/>
    <cellStyle name="Percent 15 11" xfId="10079"/>
    <cellStyle name="Percent 15 11 2" xfId="10080"/>
    <cellStyle name="Percent 15 11 3" xfId="10081"/>
    <cellStyle name="Percent 15 11 4" xfId="10082"/>
    <cellStyle name="Percent 15 11 5" xfId="10083"/>
    <cellStyle name="Percent 15 12" xfId="10084"/>
    <cellStyle name="Percent 15 12 2" xfId="10085"/>
    <cellStyle name="Percent 15 12 3" xfId="10086"/>
    <cellStyle name="Percent 15 12 4" xfId="10087"/>
    <cellStyle name="Percent 15 12 5" xfId="10088"/>
    <cellStyle name="Percent 15 13" xfId="10089"/>
    <cellStyle name="Percent 15 13 2" xfId="10090"/>
    <cellStyle name="Percent 15 13 3" xfId="10091"/>
    <cellStyle name="Percent 15 13 4" xfId="10092"/>
    <cellStyle name="Percent 15 13 5" xfId="10093"/>
    <cellStyle name="Percent 15 14" xfId="10094"/>
    <cellStyle name="Percent 15 14 2" xfId="10095"/>
    <cellStyle name="Percent 15 14 3" xfId="10096"/>
    <cellStyle name="Percent 15 14 4" xfId="10097"/>
    <cellStyle name="Percent 15 14 5" xfId="10098"/>
    <cellStyle name="Percent 15 15" xfId="10099"/>
    <cellStyle name="Percent 15 15 2" xfId="10100"/>
    <cellStyle name="Percent 15 15 3" xfId="10101"/>
    <cellStyle name="Percent 15 15 4" xfId="10102"/>
    <cellStyle name="Percent 15 15 5" xfId="10103"/>
    <cellStyle name="Percent 15 16" xfId="10104"/>
    <cellStyle name="Percent 15 17" xfId="10105"/>
    <cellStyle name="Percent 15 18" xfId="10106"/>
    <cellStyle name="Percent 15 19" xfId="10107"/>
    <cellStyle name="Percent 15 2" xfId="10108"/>
    <cellStyle name="Percent 15 2 10" xfId="10109"/>
    <cellStyle name="Percent 15 2 11" xfId="10110"/>
    <cellStyle name="Percent 15 2 12" xfId="10111"/>
    <cellStyle name="Percent 15 2 2" xfId="10112"/>
    <cellStyle name="Percent 15 2 2 2" xfId="10113"/>
    <cellStyle name="Percent 15 2 2 3" xfId="10114"/>
    <cellStyle name="Percent 15 2 2 4" xfId="10115"/>
    <cellStyle name="Percent 15 2 2 5" xfId="10116"/>
    <cellStyle name="Percent 15 2 2 6" xfId="10117"/>
    <cellStyle name="Percent 15 2 3" xfId="10118"/>
    <cellStyle name="Percent 15 2 3 2" xfId="10119"/>
    <cellStyle name="Percent 15 2 3 3" xfId="10120"/>
    <cellStyle name="Percent 15 2 3 4" xfId="10121"/>
    <cellStyle name="Percent 15 2 3 5" xfId="10122"/>
    <cellStyle name="Percent 15 2 3 6" xfId="10123"/>
    <cellStyle name="Percent 15 2 4" xfId="10124"/>
    <cellStyle name="Percent 15 2 4 2" xfId="10125"/>
    <cellStyle name="Percent 15 2 4 3" xfId="10126"/>
    <cellStyle name="Percent 15 2 4 4" xfId="10127"/>
    <cellStyle name="Percent 15 2 4 5" xfId="10128"/>
    <cellStyle name="Percent 15 2 4 6" xfId="10129"/>
    <cellStyle name="Percent 15 2 5" xfId="10130"/>
    <cellStyle name="Percent 15 2 5 2" xfId="10131"/>
    <cellStyle name="Percent 15 2 5 3" xfId="10132"/>
    <cellStyle name="Percent 15 2 5 4" xfId="10133"/>
    <cellStyle name="Percent 15 2 5 5" xfId="10134"/>
    <cellStyle name="Percent 15 2 5 6" xfId="10135"/>
    <cellStyle name="Percent 15 2 6" xfId="10136"/>
    <cellStyle name="Percent 15 2 6 2" xfId="10137"/>
    <cellStyle name="Percent 15 2 6 3" xfId="10138"/>
    <cellStyle name="Percent 15 2 6 4" xfId="10139"/>
    <cellStyle name="Percent 15 2 6 5" xfId="10140"/>
    <cellStyle name="Percent 15 2 6 6" xfId="10141"/>
    <cellStyle name="Percent 15 2 7" xfId="10142"/>
    <cellStyle name="Percent 15 2 7 2" xfId="10143"/>
    <cellStyle name="Percent 15 2 7 3" xfId="10144"/>
    <cellStyle name="Percent 15 2 7 4" xfId="10145"/>
    <cellStyle name="Percent 15 2 7 5" xfId="10146"/>
    <cellStyle name="Percent 15 2 7 6" xfId="10147"/>
    <cellStyle name="Percent 15 2 8" xfId="10148"/>
    <cellStyle name="Percent 15 2 8 2" xfId="10149"/>
    <cellStyle name="Percent 15 2 8 3" xfId="10150"/>
    <cellStyle name="Percent 15 2 8 4" xfId="10151"/>
    <cellStyle name="Percent 15 2 8 5" xfId="10152"/>
    <cellStyle name="Percent 15 2 9" xfId="10153"/>
    <cellStyle name="Percent 15 3" xfId="10154"/>
    <cellStyle name="Percent 15 3 2" xfId="10155"/>
    <cellStyle name="Percent 15 3 3" xfId="10156"/>
    <cellStyle name="Percent 15 3 3 2" xfId="10157"/>
    <cellStyle name="Percent 15 3 4" xfId="10158"/>
    <cellStyle name="Percent 15 3 5" xfId="10159"/>
    <cellStyle name="Percent 15 3 6" xfId="10160"/>
    <cellStyle name="Percent 15 3 7" xfId="10161"/>
    <cellStyle name="Percent 15 4" xfId="10162"/>
    <cellStyle name="Percent 15 4 2" xfId="10163"/>
    <cellStyle name="Percent 15 4 2 2" xfId="10164"/>
    <cellStyle name="Percent 15 4 2 3" xfId="10165"/>
    <cellStyle name="Percent 15 4 2 4" xfId="10166"/>
    <cellStyle name="Percent 15 4 2 5" xfId="10167"/>
    <cellStyle name="Percent 15 4 3" xfId="10168"/>
    <cellStyle name="Percent 15 4 3 2" xfId="10169"/>
    <cellStyle name="Percent 15 4 3 3" xfId="10170"/>
    <cellStyle name="Percent 15 4 3 4" xfId="10171"/>
    <cellStyle name="Percent 15 4 3 5" xfId="10172"/>
    <cellStyle name="Percent 15 4 4" xfId="10173"/>
    <cellStyle name="Percent 15 4 5" xfId="10174"/>
    <cellStyle name="Percent 15 4 6" xfId="10175"/>
    <cellStyle name="Percent 15 4 7" xfId="10176"/>
    <cellStyle name="Percent 15 5" xfId="10177"/>
    <cellStyle name="Percent 15 5 2" xfId="10178"/>
    <cellStyle name="Percent 15 5 3" xfId="10179"/>
    <cellStyle name="Percent 15 5 3 2" xfId="10180"/>
    <cellStyle name="Percent 15 5 4" xfId="10181"/>
    <cellStyle name="Percent 15 5 5" xfId="10182"/>
    <cellStyle name="Percent 15 5 6" xfId="10183"/>
    <cellStyle name="Percent 15 5 7" xfId="10184"/>
    <cellStyle name="Percent 15 6" xfId="10185"/>
    <cellStyle name="Percent 15 6 2" xfId="10186"/>
    <cellStyle name="Percent 15 6 3" xfId="10187"/>
    <cellStyle name="Percent 15 6 3 2" xfId="10188"/>
    <cellStyle name="Percent 15 6 4" xfId="10189"/>
    <cellStyle name="Percent 15 6 5" xfId="10190"/>
    <cellStyle name="Percent 15 6 6" xfId="10191"/>
    <cellStyle name="Percent 15 6 7" xfId="10192"/>
    <cellStyle name="Percent 15 7" xfId="10193"/>
    <cellStyle name="Percent 15 7 2" xfId="10194"/>
    <cellStyle name="Percent 15 7 2 2" xfId="10195"/>
    <cellStyle name="Percent 15 7 2 3" xfId="10196"/>
    <cellStyle name="Percent 15 7 2 4" xfId="10197"/>
    <cellStyle name="Percent 15 7 2 5" xfId="10198"/>
    <cellStyle name="Percent 15 7 3" xfId="10199"/>
    <cellStyle name="Percent 15 7 3 2" xfId="10200"/>
    <cellStyle name="Percent 15 7 3 3" xfId="10201"/>
    <cellStyle name="Percent 15 7 3 4" xfId="10202"/>
    <cellStyle name="Percent 15 7 3 5" xfId="10203"/>
    <cellStyle name="Percent 15 7 4" xfId="10204"/>
    <cellStyle name="Percent 15 7 4 2" xfId="10205"/>
    <cellStyle name="Percent 15 7 5" xfId="10206"/>
    <cellStyle name="Percent 15 7 6" xfId="10207"/>
    <cellStyle name="Percent 15 7 7" xfId="10208"/>
    <cellStyle name="Percent 15 7 8" xfId="10209"/>
    <cellStyle name="Percent 15 8" xfId="10210"/>
    <cellStyle name="Percent 15 8 2" xfId="10211"/>
    <cellStyle name="Percent 15 8 3" xfId="10212"/>
    <cellStyle name="Percent 15 8 4" xfId="10213"/>
    <cellStyle name="Percent 15 8 5" xfId="10214"/>
    <cellStyle name="Percent 15 8 6" xfId="10215"/>
    <cellStyle name="Percent 15 9" xfId="10216"/>
    <cellStyle name="Percent 15 9 2" xfId="10217"/>
    <cellStyle name="Percent 15 9 3" xfId="10218"/>
    <cellStyle name="Percent 15 9 4" xfId="10219"/>
    <cellStyle name="Percent 15 9 5" xfId="10220"/>
    <cellStyle name="Percent 16" xfId="10221"/>
    <cellStyle name="Percent 16 10" xfId="10222"/>
    <cellStyle name="Percent 16 10 2" xfId="10223"/>
    <cellStyle name="Percent 16 10 3" xfId="10224"/>
    <cellStyle name="Percent 16 11" xfId="10225"/>
    <cellStyle name="Percent 16 12" xfId="10226"/>
    <cellStyle name="Percent 16 13" xfId="10227"/>
    <cellStyle name="Percent 16 2" xfId="10228"/>
    <cellStyle name="Percent 16 2 2" xfId="10229"/>
    <cellStyle name="Percent 16 2 2 2" xfId="10230"/>
    <cellStyle name="Percent 16 2 2 3" xfId="10231"/>
    <cellStyle name="Percent 16 2 2 4" xfId="10232"/>
    <cellStyle name="Percent 16 2 2 5" xfId="10233"/>
    <cellStyle name="Percent 16 2 3" xfId="10234"/>
    <cellStyle name="Percent 16 2 3 2" xfId="10235"/>
    <cellStyle name="Percent 16 2 3 3" xfId="10236"/>
    <cellStyle name="Percent 16 2 3 4" xfId="10237"/>
    <cellStyle name="Percent 16 2 3 5" xfId="10238"/>
    <cellStyle name="Percent 16 2 4" xfId="10239"/>
    <cellStyle name="Percent 16 2 5" xfId="10240"/>
    <cellStyle name="Percent 16 2 6" xfId="10241"/>
    <cellStyle name="Percent 16 2 7" xfId="10242"/>
    <cellStyle name="Percent 16 3" xfId="10243"/>
    <cellStyle name="Percent 16 3 10" xfId="10244"/>
    <cellStyle name="Percent 16 3 10 2" xfId="10245"/>
    <cellStyle name="Percent 16 3 10 3" xfId="10246"/>
    <cellStyle name="Percent 16 3 10 4" xfId="10247"/>
    <cellStyle name="Percent 16 3 10 5" xfId="10248"/>
    <cellStyle name="Percent 16 3 11" xfId="10249"/>
    <cellStyle name="Percent 16 3 11 2" xfId="10250"/>
    <cellStyle name="Percent 16 3 11 3" xfId="10251"/>
    <cellStyle name="Percent 16 3 11 4" xfId="10252"/>
    <cellStyle name="Percent 16 3 11 5" xfId="10253"/>
    <cellStyle name="Percent 16 3 12" xfId="10254"/>
    <cellStyle name="Percent 16 3 12 2" xfId="10255"/>
    <cellStyle name="Percent 16 3 12 3" xfId="10256"/>
    <cellStyle name="Percent 16 3 12 4" xfId="10257"/>
    <cellStyle name="Percent 16 3 12 5" xfId="10258"/>
    <cellStyle name="Percent 16 3 13" xfId="10259"/>
    <cellStyle name="Percent 16 3 13 2" xfId="10260"/>
    <cellStyle name="Percent 16 3 13 3" xfId="10261"/>
    <cellStyle name="Percent 16 3 13 4" xfId="10262"/>
    <cellStyle name="Percent 16 3 13 5" xfId="10263"/>
    <cellStyle name="Percent 16 3 14" xfId="10264"/>
    <cellStyle name="Percent 16 3 14 2" xfId="10265"/>
    <cellStyle name="Percent 16 3 14 3" xfId="10266"/>
    <cellStyle name="Percent 16 3 14 4" xfId="10267"/>
    <cellStyle name="Percent 16 3 14 5" xfId="10268"/>
    <cellStyle name="Percent 16 3 15" xfId="10269"/>
    <cellStyle name="Percent 16 3 15 2" xfId="10270"/>
    <cellStyle name="Percent 16 3 15 3" xfId="10271"/>
    <cellStyle name="Percent 16 3 15 4" xfId="10272"/>
    <cellStyle name="Percent 16 3 15 5" xfId="10273"/>
    <cellStyle name="Percent 16 3 16" xfId="10274"/>
    <cellStyle name="Percent 16 3 16 2" xfId="10275"/>
    <cellStyle name="Percent 16 3 16 3" xfId="10276"/>
    <cellStyle name="Percent 16 3 16 4" xfId="10277"/>
    <cellStyle name="Percent 16 3 16 5" xfId="10278"/>
    <cellStyle name="Percent 16 3 17" xfId="10279"/>
    <cellStyle name="Percent 16 3 17 2" xfId="10280"/>
    <cellStyle name="Percent 16 3 17 3" xfId="10281"/>
    <cellStyle name="Percent 16 3 17 4" xfId="10282"/>
    <cellStyle name="Percent 16 3 17 5" xfId="10283"/>
    <cellStyle name="Percent 16 3 18" xfId="10284"/>
    <cellStyle name="Percent 16 3 18 2" xfId="10285"/>
    <cellStyle name="Percent 16 3 18 3" xfId="10286"/>
    <cellStyle name="Percent 16 3 18 4" xfId="10287"/>
    <cellStyle name="Percent 16 3 18 5" xfId="10288"/>
    <cellStyle name="Percent 16 3 19" xfId="10289"/>
    <cellStyle name="Percent 16 3 19 2" xfId="10290"/>
    <cellStyle name="Percent 16 3 19 3" xfId="10291"/>
    <cellStyle name="Percent 16 3 19 4" xfId="10292"/>
    <cellStyle name="Percent 16 3 19 5" xfId="10293"/>
    <cellStyle name="Percent 16 3 2" xfId="10294"/>
    <cellStyle name="Percent 16 3 2 2" xfId="10295"/>
    <cellStyle name="Percent 16 3 2 3" xfId="10296"/>
    <cellStyle name="Percent 16 3 2 4" xfId="10297"/>
    <cellStyle name="Percent 16 3 2 5" xfId="10298"/>
    <cellStyle name="Percent 16 3 20" xfId="10299"/>
    <cellStyle name="Percent 16 3 21" xfId="10300"/>
    <cellStyle name="Percent 16 3 22" xfId="10301"/>
    <cellStyle name="Percent 16 3 23" xfId="10302"/>
    <cellStyle name="Percent 16 3 3" xfId="10303"/>
    <cellStyle name="Percent 16 3 3 2" xfId="10304"/>
    <cellStyle name="Percent 16 3 3 3" xfId="10305"/>
    <cellStyle name="Percent 16 3 3 4" xfId="10306"/>
    <cellStyle name="Percent 16 3 3 5" xfId="10307"/>
    <cellStyle name="Percent 16 3 4" xfId="10308"/>
    <cellStyle name="Percent 16 3 4 2" xfId="10309"/>
    <cellStyle name="Percent 16 3 4 3" xfId="10310"/>
    <cellStyle name="Percent 16 3 4 4" xfId="10311"/>
    <cellStyle name="Percent 16 3 4 5" xfId="10312"/>
    <cellStyle name="Percent 16 3 5" xfId="10313"/>
    <cellStyle name="Percent 16 3 5 2" xfId="10314"/>
    <cellStyle name="Percent 16 3 5 3" xfId="10315"/>
    <cellStyle name="Percent 16 3 5 4" xfId="10316"/>
    <cellStyle name="Percent 16 3 5 5" xfId="10317"/>
    <cellStyle name="Percent 16 3 6" xfId="10318"/>
    <cellStyle name="Percent 16 3 6 2" xfId="10319"/>
    <cellStyle name="Percent 16 3 6 3" xfId="10320"/>
    <cellStyle name="Percent 16 3 6 4" xfId="10321"/>
    <cellStyle name="Percent 16 3 6 5" xfId="10322"/>
    <cellStyle name="Percent 16 3 7" xfId="10323"/>
    <cellStyle name="Percent 16 3 7 2" xfId="10324"/>
    <cellStyle name="Percent 16 3 7 3" xfId="10325"/>
    <cellStyle name="Percent 16 3 7 4" xfId="10326"/>
    <cellStyle name="Percent 16 3 7 5" xfId="10327"/>
    <cellStyle name="Percent 16 3 8" xfId="10328"/>
    <cellStyle name="Percent 16 3 8 2" xfId="10329"/>
    <cellStyle name="Percent 16 3 8 3" xfId="10330"/>
    <cellStyle name="Percent 16 3 8 4" xfId="10331"/>
    <cellStyle name="Percent 16 3 8 5" xfId="10332"/>
    <cellStyle name="Percent 16 3 9" xfId="10333"/>
    <cellStyle name="Percent 16 3 9 2" xfId="10334"/>
    <cellStyle name="Percent 16 3 9 3" xfId="10335"/>
    <cellStyle name="Percent 16 3 9 4" xfId="10336"/>
    <cellStyle name="Percent 16 3 9 5" xfId="10337"/>
    <cellStyle name="Percent 16 4" xfId="10338"/>
    <cellStyle name="Percent 16 4 10" xfId="10339"/>
    <cellStyle name="Percent 16 4 10 2" xfId="10340"/>
    <cellStyle name="Percent 16 4 10 3" xfId="10341"/>
    <cellStyle name="Percent 16 4 10 4" xfId="10342"/>
    <cellStyle name="Percent 16 4 10 5" xfId="10343"/>
    <cellStyle name="Percent 16 4 11" xfId="10344"/>
    <cellStyle name="Percent 16 4 11 2" xfId="10345"/>
    <cellStyle name="Percent 16 4 11 3" xfId="10346"/>
    <cellStyle name="Percent 16 4 11 4" xfId="10347"/>
    <cellStyle name="Percent 16 4 11 5" xfId="10348"/>
    <cellStyle name="Percent 16 4 12" xfId="10349"/>
    <cellStyle name="Percent 16 4 12 2" xfId="10350"/>
    <cellStyle name="Percent 16 4 12 3" xfId="10351"/>
    <cellStyle name="Percent 16 4 12 4" xfId="10352"/>
    <cellStyle name="Percent 16 4 12 5" xfId="10353"/>
    <cellStyle name="Percent 16 4 13" xfId="10354"/>
    <cellStyle name="Percent 16 4 13 2" xfId="10355"/>
    <cellStyle name="Percent 16 4 13 3" xfId="10356"/>
    <cellStyle name="Percent 16 4 13 4" xfId="10357"/>
    <cellStyle name="Percent 16 4 13 5" xfId="10358"/>
    <cellStyle name="Percent 16 4 14" xfId="10359"/>
    <cellStyle name="Percent 16 4 14 2" xfId="10360"/>
    <cellStyle name="Percent 16 4 14 3" xfId="10361"/>
    <cellStyle name="Percent 16 4 14 4" xfId="10362"/>
    <cellStyle name="Percent 16 4 14 5" xfId="10363"/>
    <cellStyle name="Percent 16 4 15" xfId="10364"/>
    <cellStyle name="Percent 16 4 15 2" xfId="10365"/>
    <cellStyle name="Percent 16 4 15 3" xfId="10366"/>
    <cellStyle name="Percent 16 4 15 4" xfId="10367"/>
    <cellStyle name="Percent 16 4 15 5" xfId="10368"/>
    <cellStyle name="Percent 16 4 16" xfId="10369"/>
    <cellStyle name="Percent 16 4 16 2" xfId="10370"/>
    <cellStyle name="Percent 16 4 16 3" xfId="10371"/>
    <cellStyle name="Percent 16 4 16 4" xfId="10372"/>
    <cellStyle name="Percent 16 4 16 5" xfId="10373"/>
    <cellStyle name="Percent 16 4 17" xfId="10374"/>
    <cellStyle name="Percent 16 4 17 2" xfId="10375"/>
    <cellStyle name="Percent 16 4 17 3" xfId="10376"/>
    <cellStyle name="Percent 16 4 17 4" xfId="10377"/>
    <cellStyle name="Percent 16 4 17 5" xfId="10378"/>
    <cellStyle name="Percent 16 4 18" xfId="10379"/>
    <cellStyle name="Percent 16 4 18 2" xfId="10380"/>
    <cellStyle name="Percent 16 4 18 3" xfId="10381"/>
    <cellStyle name="Percent 16 4 18 4" xfId="10382"/>
    <cellStyle name="Percent 16 4 18 5" xfId="10383"/>
    <cellStyle name="Percent 16 4 19" xfId="10384"/>
    <cellStyle name="Percent 16 4 19 2" xfId="10385"/>
    <cellStyle name="Percent 16 4 19 3" xfId="10386"/>
    <cellStyle name="Percent 16 4 19 4" xfId="10387"/>
    <cellStyle name="Percent 16 4 19 5" xfId="10388"/>
    <cellStyle name="Percent 16 4 2" xfId="10389"/>
    <cellStyle name="Percent 16 4 2 2" xfId="10390"/>
    <cellStyle name="Percent 16 4 2 3" xfId="10391"/>
    <cellStyle name="Percent 16 4 2 4" xfId="10392"/>
    <cellStyle name="Percent 16 4 2 5" xfId="10393"/>
    <cellStyle name="Percent 16 4 20" xfId="10394"/>
    <cellStyle name="Percent 16 4 21" xfId="10395"/>
    <cellStyle name="Percent 16 4 22" xfId="10396"/>
    <cellStyle name="Percent 16 4 23" xfId="10397"/>
    <cellStyle name="Percent 16 4 3" xfId="10398"/>
    <cellStyle name="Percent 16 4 3 2" xfId="10399"/>
    <cellStyle name="Percent 16 4 3 3" xfId="10400"/>
    <cellStyle name="Percent 16 4 3 4" xfId="10401"/>
    <cellStyle name="Percent 16 4 3 5" xfId="10402"/>
    <cellStyle name="Percent 16 4 4" xfId="10403"/>
    <cellStyle name="Percent 16 4 4 2" xfId="10404"/>
    <cellStyle name="Percent 16 4 4 3" xfId="10405"/>
    <cellStyle name="Percent 16 4 4 4" xfId="10406"/>
    <cellStyle name="Percent 16 4 4 5" xfId="10407"/>
    <cellStyle name="Percent 16 4 5" xfId="10408"/>
    <cellStyle name="Percent 16 4 5 2" xfId="10409"/>
    <cellStyle name="Percent 16 4 5 3" xfId="10410"/>
    <cellStyle name="Percent 16 4 5 4" xfId="10411"/>
    <cellStyle name="Percent 16 4 5 5" xfId="10412"/>
    <cellStyle name="Percent 16 4 6" xfId="10413"/>
    <cellStyle name="Percent 16 4 6 2" xfId="10414"/>
    <cellStyle name="Percent 16 4 6 3" xfId="10415"/>
    <cellStyle name="Percent 16 4 6 4" xfId="10416"/>
    <cellStyle name="Percent 16 4 6 5" xfId="10417"/>
    <cellStyle name="Percent 16 4 7" xfId="10418"/>
    <cellStyle name="Percent 16 4 7 2" xfId="10419"/>
    <cellStyle name="Percent 16 4 7 3" xfId="10420"/>
    <cellStyle name="Percent 16 4 7 4" xfId="10421"/>
    <cellStyle name="Percent 16 4 7 5" xfId="10422"/>
    <cellStyle name="Percent 16 4 8" xfId="10423"/>
    <cellStyle name="Percent 16 4 8 2" xfId="10424"/>
    <cellStyle name="Percent 16 4 8 3" xfId="10425"/>
    <cellStyle name="Percent 16 4 8 4" xfId="10426"/>
    <cellStyle name="Percent 16 4 8 5" xfId="10427"/>
    <cellStyle name="Percent 16 4 9" xfId="10428"/>
    <cellStyle name="Percent 16 4 9 2" xfId="10429"/>
    <cellStyle name="Percent 16 4 9 3" xfId="10430"/>
    <cellStyle name="Percent 16 4 9 4" xfId="10431"/>
    <cellStyle name="Percent 16 4 9 5" xfId="10432"/>
    <cellStyle name="Percent 16 5" xfId="10433"/>
    <cellStyle name="Percent 16 5 10" xfId="10434"/>
    <cellStyle name="Percent 16 5 10 2" xfId="10435"/>
    <cellStyle name="Percent 16 5 10 3" xfId="10436"/>
    <cellStyle name="Percent 16 5 10 4" xfId="10437"/>
    <cellStyle name="Percent 16 5 10 5" xfId="10438"/>
    <cellStyle name="Percent 16 5 11" xfId="10439"/>
    <cellStyle name="Percent 16 5 11 2" xfId="10440"/>
    <cellStyle name="Percent 16 5 11 3" xfId="10441"/>
    <cellStyle name="Percent 16 5 11 4" xfId="10442"/>
    <cellStyle name="Percent 16 5 11 5" xfId="10443"/>
    <cellStyle name="Percent 16 5 12" xfId="10444"/>
    <cellStyle name="Percent 16 5 12 2" xfId="10445"/>
    <cellStyle name="Percent 16 5 12 3" xfId="10446"/>
    <cellStyle name="Percent 16 5 12 4" xfId="10447"/>
    <cellStyle name="Percent 16 5 12 5" xfId="10448"/>
    <cellStyle name="Percent 16 5 13" xfId="10449"/>
    <cellStyle name="Percent 16 5 13 2" xfId="10450"/>
    <cellStyle name="Percent 16 5 13 3" xfId="10451"/>
    <cellStyle name="Percent 16 5 13 4" xfId="10452"/>
    <cellStyle name="Percent 16 5 13 5" xfId="10453"/>
    <cellStyle name="Percent 16 5 14" xfId="10454"/>
    <cellStyle name="Percent 16 5 14 2" xfId="10455"/>
    <cellStyle name="Percent 16 5 14 3" xfId="10456"/>
    <cellStyle name="Percent 16 5 14 4" xfId="10457"/>
    <cellStyle name="Percent 16 5 14 5" xfId="10458"/>
    <cellStyle name="Percent 16 5 15" xfId="10459"/>
    <cellStyle name="Percent 16 5 15 2" xfId="10460"/>
    <cellStyle name="Percent 16 5 15 3" xfId="10461"/>
    <cellStyle name="Percent 16 5 15 4" xfId="10462"/>
    <cellStyle name="Percent 16 5 15 5" xfId="10463"/>
    <cellStyle name="Percent 16 5 16" xfId="10464"/>
    <cellStyle name="Percent 16 5 16 2" xfId="10465"/>
    <cellStyle name="Percent 16 5 16 3" xfId="10466"/>
    <cellStyle name="Percent 16 5 16 4" xfId="10467"/>
    <cellStyle name="Percent 16 5 16 5" xfId="10468"/>
    <cellStyle name="Percent 16 5 17" xfId="10469"/>
    <cellStyle name="Percent 16 5 17 2" xfId="10470"/>
    <cellStyle name="Percent 16 5 17 3" xfId="10471"/>
    <cellStyle name="Percent 16 5 17 4" xfId="10472"/>
    <cellStyle name="Percent 16 5 17 5" xfId="10473"/>
    <cellStyle name="Percent 16 5 18" xfId="10474"/>
    <cellStyle name="Percent 16 5 18 2" xfId="10475"/>
    <cellStyle name="Percent 16 5 18 3" xfId="10476"/>
    <cellStyle name="Percent 16 5 18 4" xfId="10477"/>
    <cellStyle name="Percent 16 5 18 5" xfId="10478"/>
    <cellStyle name="Percent 16 5 19" xfId="10479"/>
    <cellStyle name="Percent 16 5 19 2" xfId="10480"/>
    <cellStyle name="Percent 16 5 19 3" xfId="10481"/>
    <cellStyle name="Percent 16 5 19 4" xfId="10482"/>
    <cellStyle name="Percent 16 5 19 5" xfId="10483"/>
    <cellStyle name="Percent 16 5 2" xfId="10484"/>
    <cellStyle name="Percent 16 5 2 2" xfId="10485"/>
    <cellStyle name="Percent 16 5 2 3" xfId="10486"/>
    <cellStyle name="Percent 16 5 2 4" xfId="10487"/>
    <cellStyle name="Percent 16 5 2 5" xfId="10488"/>
    <cellStyle name="Percent 16 5 20" xfId="10489"/>
    <cellStyle name="Percent 16 5 21" xfId="10490"/>
    <cellStyle name="Percent 16 5 22" xfId="10491"/>
    <cellStyle name="Percent 16 5 23" xfId="10492"/>
    <cellStyle name="Percent 16 5 3" xfId="10493"/>
    <cellStyle name="Percent 16 5 3 2" xfId="10494"/>
    <cellStyle name="Percent 16 5 3 3" xfId="10495"/>
    <cellStyle name="Percent 16 5 3 4" xfId="10496"/>
    <cellStyle name="Percent 16 5 3 5" xfId="10497"/>
    <cellStyle name="Percent 16 5 4" xfId="10498"/>
    <cellStyle name="Percent 16 5 4 2" xfId="10499"/>
    <cellStyle name="Percent 16 5 4 3" xfId="10500"/>
    <cellStyle name="Percent 16 5 4 4" xfId="10501"/>
    <cellStyle name="Percent 16 5 4 5" xfId="10502"/>
    <cellStyle name="Percent 16 5 5" xfId="10503"/>
    <cellStyle name="Percent 16 5 5 2" xfId="10504"/>
    <cellStyle name="Percent 16 5 5 3" xfId="10505"/>
    <cellStyle name="Percent 16 5 5 4" xfId="10506"/>
    <cellStyle name="Percent 16 5 5 5" xfId="10507"/>
    <cellStyle name="Percent 16 5 6" xfId="10508"/>
    <cellStyle name="Percent 16 5 6 2" xfId="10509"/>
    <cellStyle name="Percent 16 5 6 3" xfId="10510"/>
    <cellStyle name="Percent 16 5 6 4" xfId="10511"/>
    <cellStyle name="Percent 16 5 6 5" xfId="10512"/>
    <cellStyle name="Percent 16 5 7" xfId="10513"/>
    <cellStyle name="Percent 16 5 7 2" xfId="10514"/>
    <cellStyle name="Percent 16 5 7 3" xfId="10515"/>
    <cellStyle name="Percent 16 5 7 4" xfId="10516"/>
    <cellStyle name="Percent 16 5 7 5" xfId="10517"/>
    <cellStyle name="Percent 16 5 8" xfId="10518"/>
    <cellStyle name="Percent 16 5 8 2" xfId="10519"/>
    <cellStyle name="Percent 16 5 8 3" xfId="10520"/>
    <cellStyle name="Percent 16 5 8 4" xfId="10521"/>
    <cellStyle name="Percent 16 5 8 5" xfId="10522"/>
    <cellStyle name="Percent 16 5 9" xfId="10523"/>
    <cellStyle name="Percent 16 5 9 2" xfId="10524"/>
    <cellStyle name="Percent 16 5 9 3" xfId="10525"/>
    <cellStyle name="Percent 16 5 9 4" xfId="10526"/>
    <cellStyle name="Percent 16 5 9 5" xfId="10527"/>
    <cellStyle name="Percent 16 6" xfId="10528"/>
    <cellStyle name="Percent 16 6 10" xfId="10529"/>
    <cellStyle name="Percent 16 6 10 2" xfId="10530"/>
    <cellStyle name="Percent 16 6 10 3" xfId="10531"/>
    <cellStyle name="Percent 16 6 10 4" xfId="10532"/>
    <cellStyle name="Percent 16 6 10 5" xfId="10533"/>
    <cellStyle name="Percent 16 6 11" xfId="10534"/>
    <cellStyle name="Percent 16 6 11 2" xfId="10535"/>
    <cellStyle name="Percent 16 6 11 3" xfId="10536"/>
    <cellStyle name="Percent 16 6 11 4" xfId="10537"/>
    <cellStyle name="Percent 16 6 11 5" xfId="10538"/>
    <cellStyle name="Percent 16 6 12" xfId="10539"/>
    <cellStyle name="Percent 16 6 12 2" xfId="10540"/>
    <cellStyle name="Percent 16 6 12 3" xfId="10541"/>
    <cellStyle name="Percent 16 6 12 4" xfId="10542"/>
    <cellStyle name="Percent 16 6 12 5" xfId="10543"/>
    <cellStyle name="Percent 16 6 13" xfId="10544"/>
    <cellStyle name="Percent 16 6 13 2" xfId="10545"/>
    <cellStyle name="Percent 16 6 13 3" xfId="10546"/>
    <cellStyle name="Percent 16 6 13 4" xfId="10547"/>
    <cellStyle name="Percent 16 6 13 5" xfId="10548"/>
    <cellStyle name="Percent 16 6 14" xfId="10549"/>
    <cellStyle name="Percent 16 6 14 2" xfId="10550"/>
    <cellStyle name="Percent 16 6 14 3" xfId="10551"/>
    <cellStyle name="Percent 16 6 14 4" xfId="10552"/>
    <cellStyle name="Percent 16 6 14 5" xfId="10553"/>
    <cellStyle name="Percent 16 6 15" xfId="10554"/>
    <cellStyle name="Percent 16 6 15 2" xfId="10555"/>
    <cellStyle name="Percent 16 6 15 3" xfId="10556"/>
    <cellStyle name="Percent 16 6 15 4" xfId="10557"/>
    <cellStyle name="Percent 16 6 15 5" xfId="10558"/>
    <cellStyle name="Percent 16 6 16" xfId="10559"/>
    <cellStyle name="Percent 16 6 16 2" xfId="10560"/>
    <cellStyle name="Percent 16 6 16 3" xfId="10561"/>
    <cellStyle name="Percent 16 6 16 4" xfId="10562"/>
    <cellStyle name="Percent 16 6 16 5" xfId="10563"/>
    <cellStyle name="Percent 16 6 17" xfId="10564"/>
    <cellStyle name="Percent 16 6 17 2" xfId="10565"/>
    <cellStyle name="Percent 16 6 17 3" xfId="10566"/>
    <cellStyle name="Percent 16 6 17 4" xfId="10567"/>
    <cellStyle name="Percent 16 6 17 5" xfId="10568"/>
    <cellStyle name="Percent 16 6 18" xfId="10569"/>
    <cellStyle name="Percent 16 6 18 2" xfId="10570"/>
    <cellStyle name="Percent 16 6 18 3" xfId="10571"/>
    <cellStyle name="Percent 16 6 18 4" xfId="10572"/>
    <cellStyle name="Percent 16 6 18 5" xfId="10573"/>
    <cellStyle name="Percent 16 6 19" xfId="10574"/>
    <cellStyle name="Percent 16 6 19 2" xfId="10575"/>
    <cellStyle name="Percent 16 6 19 3" xfId="10576"/>
    <cellStyle name="Percent 16 6 19 4" xfId="10577"/>
    <cellStyle name="Percent 16 6 19 5" xfId="10578"/>
    <cellStyle name="Percent 16 6 2" xfId="10579"/>
    <cellStyle name="Percent 16 6 2 2" xfId="10580"/>
    <cellStyle name="Percent 16 6 2 3" xfId="10581"/>
    <cellStyle name="Percent 16 6 2 4" xfId="10582"/>
    <cellStyle name="Percent 16 6 2 5" xfId="10583"/>
    <cellStyle name="Percent 16 6 20" xfId="10584"/>
    <cellStyle name="Percent 16 6 21" xfId="10585"/>
    <cellStyle name="Percent 16 6 22" xfId="10586"/>
    <cellStyle name="Percent 16 6 23" xfId="10587"/>
    <cellStyle name="Percent 16 6 3" xfId="10588"/>
    <cellStyle name="Percent 16 6 3 2" xfId="10589"/>
    <cellStyle name="Percent 16 6 3 3" xfId="10590"/>
    <cellStyle name="Percent 16 6 3 4" xfId="10591"/>
    <cellStyle name="Percent 16 6 3 5" xfId="10592"/>
    <cellStyle name="Percent 16 6 4" xfId="10593"/>
    <cellStyle name="Percent 16 6 4 2" xfId="10594"/>
    <cellStyle name="Percent 16 6 4 3" xfId="10595"/>
    <cellStyle name="Percent 16 6 4 4" xfId="10596"/>
    <cellStyle name="Percent 16 6 4 5" xfId="10597"/>
    <cellStyle name="Percent 16 6 5" xfId="10598"/>
    <cellStyle name="Percent 16 6 5 2" xfId="10599"/>
    <cellStyle name="Percent 16 6 5 3" xfId="10600"/>
    <cellStyle name="Percent 16 6 5 4" xfId="10601"/>
    <cellStyle name="Percent 16 6 5 5" xfId="10602"/>
    <cellStyle name="Percent 16 6 6" xfId="10603"/>
    <cellStyle name="Percent 16 6 6 2" xfId="10604"/>
    <cellStyle name="Percent 16 6 6 3" xfId="10605"/>
    <cellStyle name="Percent 16 6 6 4" xfId="10606"/>
    <cellStyle name="Percent 16 6 6 5" xfId="10607"/>
    <cellStyle name="Percent 16 6 7" xfId="10608"/>
    <cellStyle name="Percent 16 6 7 2" xfId="10609"/>
    <cellStyle name="Percent 16 6 7 3" xfId="10610"/>
    <cellStyle name="Percent 16 6 7 4" xfId="10611"/>
    <cellStyle name="Percent 16 6 7 5" xfId="10612"/>
    <cellStyle name="Percent 16 6 8" xfId="10613"/>
    <cellStyle name="Percent 16 6 8 2" xfId="10614"/>
    <cellStyle name="Percent 16 6 8 3" xfId="10615"/>
    <cellStyle name="Percent 16 6 8 4" xfId="10616"/>
    <cellStyle name="Percent 16 6 8 5" xfId="10617"/>
    <cellStyle name="Percent 16 6 9" xfId="10618"/>
    <cellStyle name="Percent 16 6 9 2" xfId="10619"/>
    <cellStyle name="Percent 16 6 9 3" xfId="10620"/>
    <cellStyle name="Percent 16 6 9 4" xfId="10621"/>
    <cellStyle name="Percent 16 6 9 5" xfId="10622"/>
    <cellStyle name="Percent 16 7" xfId="10623"/>
    <cellStyle name="Percent 16 7 10" xfId="10624"/>
    <cellStyle name="Percent 16 7 10 2" xfId="10625"/>
    <cellStyle name="Percent 16 7 10 3" xfId="10626"/>
    <cellStyle name="Percent 16 7 10 4" xfId="10627"/>
    <cellStyle name="Percent 16 7 10 5" xfId="10628"/>
    <cellStyle name="Percent 16 7 11" xfId="10629"/>
    <cellStyle name="Percent 16 7 11 2" xfId="10630"/>
    <cellStyle name="Percent 16 7 11 3" xfId="10631"/>
    <cellStyle name="Percent 16 7 11 4" xfId="10632"/>
    <cellStyle name="Percent 16 7 11 5" xfId="10633"/>
    <cellStyle name="Percent 16 7 12" xfId="10634"/>
    <cellStyle name="Percent 16 7 12 2" xfId="10635"/>
    <cellStyle name="Percent 16 7 12 3" xfId="10636"/>
    <cellStyle name="Percent 16 7 12 4" xfId="10637"/>
    <cellStyle name="Percent 16 7 12 5" xfId="10638"/>
    <cellStyle name="Percent 16 7 13" xfId="10639"/>
    <cellStyle name="Percent 16 7 13 2" xfId="10640"/>
    <cellStyle name="Percent 16 7 13 3" xfId="10641"/>
    <cellStyle name="Percent 16 7 13 4" xfId="10642"/>
    <cellStyle name="Percent 16 7 13 5" xfId="10643"/>
    <cellStyle name="Percent 16 7 14" xfId="10644"/>
    <cellStyle name="Percent 16 7 14 2" xfId="10645"/>
    <cellStyle name="Percent 16 7 14 3" xfId="10646"/>
    <cellStyle name="Percent 16 7 14 4" xfId="10647"/>
    <cellStyle name="Percent 16 7 14 5" xfId="10648"/>
    <cellStyle name="Percent 16 7 15" xfId="10649"/>
    <cellStyle name="Percent 16 7 15 2" xfId="10650"/>
    <cellStyle name="Percent 16 7 15 3" xfId="10651"/>
    <cellStyle name="Percent 16 7 15 4" xfId="10652"/>
    <cellStyle name="Percent 16 7 15 5" xfId="10653"/>
    <cellStyle name="Percent 16 7 16" xfId="10654"/>
    <cellStyle name="Percent 16 7 16 2" xfId="10655"/>
    <cellStyle name="Percent 16 7 16 3" xfId="10656"/>
    <cellStyle name="Percent 16 7 16 4" xfId="10657"/>
    <cellStyle name="Percent 16 7 16 5" xfId="10658"/>
    <cellStyle name="Percent 16 7 17" xfId="10659"/>
    <cellStyle name="Percent 16 7 17 2" xfId="10660"/>
    <cellStyle name="Percent 16 7 17 3" xfId="10661"/>
    <cellStyle name="Percent 16 7 17 4" xfId="10662"/>
    <cellStyle name="Percent 16 7 17 5" xfId="10663"/>
    <cellStyle name="Percent 16 7 18" xfId="10664"/>
    <cellStyle name="Percent 16 7 18 2" xfId="10665"/>
    <cellStyle name="Percent 16 7 18 3" xfId="10666"/>
    <cellStyle name="Percent 16 7 18 4" xfId="10667"/>
    <cellStyle name="Percent 16 7 18 5" xfId="10668"/>
    <cellStyle name="Percent 16 7 19" xfId="10669"/>
    <cellStyle name="Percent 16 7 19 2" xfId="10670"/>
    <cellStyle name="Percent 16 7 19 3" xfId="10671"/>
    <cellStyle name="Percent 16 7 19 4" xfId="10672"/>
    <cellStyle name="Percent 16 7 19 5" xfId="10673"/>
    <cellStyle name="Percent 16 7 2" xfId="10674"/>
    <cellStyle name="Percent 16 7 2 2" xfId="10675"/>
    <cellStyle name="Percent 16 7 2 2 2" xfId="10676"/>
    <cellStyle name="Percent 16 7 2 2 3" xfId="10677"/>
    <cellStyle name="Percent 16 7 2 2 4" xfId="10678"/>
    <cellStyle name="Percent 16 7 2 2 5" xfId="10679"/>
    <cellStyle name="Percent 16 7 2 3" xfId="10680"/>
    <cellStyle name="Percent 16 7 2 3 2" xfId="10681"/>
    <cellStyle name="Percent 16 7 2 3 3" xfId="10682"/>
    <cellStyle name="Percent 16 7 2 3 4" xfId="10683"/>
    <cellStyle name="Percent 16 7 2 3 5" xfId="10684"/>
    <cellStyle name="Percent 16 7 2 4" xfId="10685"/>
    <cellStyle name="Percent 16 7 2 5" xfId="10686"/>
    <cellStyle name="Percent 16 7 2 6" xfId="10687"/>
    <cellStyle name="Percent 16 7 2 7" xfId="10688"/>
    <cellStyle name="Percent 16 7 20" xfId="10689"/>
    <cellStyle name="Percent 16 7 21" xfId="10690"/>
    <cellStyle name="Percent 16 7 22" xfId="10691"/>
    <cellStyle name="Percent 16 7 23" xfId="10692"/>
    <cellStyle name="Percent 16 7 3" xfId="10693"/>
    <cellStyle name="Percent 16 7 3 2" xfId="10694"/>
    <cellStyle name="Percent 16 7 3 2 2" xfId="10695"/>
    <cellStyle name="Percent 16 7 3 2 3" xfId="10696"/>
    <cellStyle name="Percent 16 7 3 2 4" xfId="10697"/>
    <cellStyle name="Percent 16 7 3 2 5" xfId="10698"/>
    <cellStyle name="Percent 16 7 3 3" xfId="10699"/>
    <cellStyle name="Percent 16 7 3 3 2" xfId="10700"/>
    <cellStyle name="Percent 16 7 3 3 3" xfId="10701"/>
    <cellStyle name="Percent 16 7 3 3 4" xfId="10702"/>
    <cellStyle name="Percent 16 7 3 3 5" xfId="10703"/>
    <cellStyle name="Percent 16 7 3 4" xfId="10704"/>
    <cellStyle name="Percent 16 7 3 5" xfId="10705"/>
    <cellStyle name="Percent 16 7 3 6" xfId="10706"/>
    <cellStyle name="Percent 16 7 3 7" xfId="10707"/>
    <cellStyle name="Percent 16 7 4" xfId="10708"/>
    <cellStyle name="Percent 16 7 4 2" xfId="10709"/>
    <cellStyle name="Percent 16 7 4 3" xfId="10710"/>
    <cellStyle name="Percent 16 7 4 4" xfId="10711"/>
    <cellStyle name="Percent 16 7 4 5" xfId="10712"/>
    <cellStyle name="Percent 16 7 5" xfId="10713"/>
    <cellStyle name="Percent 16 7 5 2" xfId="10714"/>
    <cellStyle name="Percent 16 7 5 3" xfId="10715"/>
    <cellStyle name="Percent 16 7 5 4" xfId="10716"/>
    <cellStyle name="Percent 16 7 5 5" xfId="10717"/>
    <cellStyle name="Percent 16 7 6" xfId="10718"/>
    <cellStyle name="Percent 16 7 6 2" xfId="10719"/>
    <cellStyle name="Percent 16 7 6 3" xfId="10720"/>
    <cellStyle name="Percent 16 7 6 4" xfId="10721"/>
    <cellStyle name="Percent 16 7 6 5" xfId="10722"/>
    <cellStyle name="Percent 16 7 7" xfId="10723"/>
    <cellStyle name="Percent 16 7 7 2" xfId="10724"/>
    <cellStyle name="Percent 16 7 7 3" xfId="10725"/>
    <cellStyle name="Percent 16 7 7 4" xfId="10726"/>
    <cellStyle name="Percent 16 7 7 5" xfId="10727"/>
    <cellStyle name="Percent 16 7 8" xfId="10728"/>
    <cellStyle name="Percent 16 7 8 2" xfId="10729"/>
    <cellStyle name="Percent 16 7 8 3" xfId="10730"/>
    <cellStyle name="Percent 16 7 8 4" xfId="10731"/>
    <cellStyle name="Percent 16 7 8 5" xfId="10732"/>
    <cellStyle name="Percent 16 7 9" xfId="10733"/>
    <cellStyle name="Percent 16 7 9 2" xfId="10734"/>
    <cellStyle name="Percent 16 7 9 3" xfId="10735"/>
    <cellStyle name="Percent 16 7 9 4" xfId="10736"/>
    <cellStyle name="Percent 16 7 9 5" xfId="10737"/>
    <cellStyle name="Percent 16 8" xfId="10738"/>
    <cellStyle name="Percent 16 8 10" xfId="10739"/>
    <cellStyle name="Percent 16 8 10 2" xfId="10740"/>
    <cellStyle name="Percent 16 8 10 3" xfId="10741"/>
    <cellStyle name="Percent 16 8 10 4" xfId="10742"/>
    <cellStyle name="Percent 16 8 10 5" xfId="10743"/>
    <cellStyle name="Percent 16 8 11" xfId="10744"/>
    <cellStyle name="Percent 16 8 11 2" xfId="10745"/>
    <cellStyle name="Percent 16 8 11 3" xfId="10746"/>
    <cellStyle name="Percent 16 8 11 4" xfId="10747"/>
    <cellStyle name="Percent 16 8 11 5" xfId="10748"/>
    <cellStyle name="Percent 16 8 12" xfId="10749"/>
    <cellStyle name="Percent 16 8 12 2" xfId="10750"/>
    <cellStyle name="Percent 16 8 12 3" xfId="10751"/>
    <cellStyle name="Percent 16 8 12 4" xfId="10752"/>
    <cellStyle name="Percent 16 8 12 5" xfId="10753"/>
    <cellStyle name="Percent 16 8 13" xfId="10754"/>
    <cellStyle name="Percent 16 8 13 2" xfId="10755"/>
    <cellStyle name="Percent 16 8 13 3" xfId="10756"/>
    <cellStyle name="Percent 16 8 13 4" xfId="10757"/>
    <cellStyle name="Percent 16 8 13 5" xfId="10758"/>
    <cellStyle name="Percent 16 8 14" xfId="10759"/>
    <cellStyle name="Percent 16 8 14 2" xfId="10760"/>
    <cellStyle name="Percent 16 8 14 3" xfId="10761"/>
    <cellStyle name="Percent 16 8 14 4" xfId="10762"/>
    <cellStyle name="Percent 16 8 14 5" xfId="10763"/>
    <cellStyle name="Percent 16 8 15" xfId="10764"/>
    <cellStyle name="Percent 16 8 15 2" xfId="10765"/>
    <cellStyle name="Percent 16 8 15 3" xfId="10766"/>
    <cellStyle name="Percent 16 8 15 4" xfId="10767"/>
    <cellStyle name="Percent 16 8 15 5" xfId="10768"/>
    <cellStyle name="Percent 16 8 16" xfId="10769"/>
    <cellStyle name="Percent 16 8 16 2" xfId="10770"/>
    <cellStyle name="Percent 16 8 16 3" xfId="10771"/>
    <cellStyle name="Percent 16 8 16 4" xfId="10772"/>
    <cellStyle name="Percent 16 8 16 5" xfId="10773"/>
    <cellStyle name="Percent 16 8 17" xfId="10774"/>
    <cellStyle name="Percent 16 8 17 2" xfId="10775"/>
    <cellStyle name="Percent 16 8 17 3" xfId="10776"/>
    <cellStyle name="Percent 16 8 17 4" xfId="10777"/>
    <cellStyle name="Percent 16 8 17 5" xfId="10778"/>
    <cellStyle name="Percent 16 8 18" xfId="10779"/>
    <cellStyle name="Percent 16 8 19" xfId="10780"/>
    <cellStyle name="Percent 16 8 2" xfId="10781"/>
    <cellStyle name="Percent 16 8 2 2" xfId="10782"/>
    <cellStyle name="Percent 16 8 2 3" xfId="10783"/>
    <cellStyle name="Percent 16 8 2 4" xfId="10784"/>
    <cellStyle name="Percent 16 8 2 5" xfId="10785"/>
    <cellStyle name="Percent 16 8 20" xfId="10786"/>
    <cellStyle name="Percent 16 8 21" xfId="10787"/>
    <cellStyle name="Percent 16 8 3" xfId="10788"/>
    <cellStyle name="Percent 16 8 3 2" xfId="10789"/>
    <cellStyle name="Percent 16 8 3 3" xfId="10790"/>
    <cellStyle name="Percent 16 8 3 4" xfId="10791"/>
    <cellStyle name="Percent 16 8 3 5" xfId="10792"/>
    <cellStyle name="Percent 16 8 4" xfId="10793"/>
    <cellStyle name="Percent 16 8 4 2" xfId="10794"/>
    <cellStyle name="Percent 16 8 4 3" xfId="10795"/>
    <cellStyle name="Percent 16 8 4 4" xfId="10796"/>
    <cellStyle name="Percent 16 8 4 5" xfId="10797"/>
    <cellStyle name="Percent 16 8 5" xfId="10798"/>
    <cellStyle name="Percent 16 8 5 2" xfId="10799"/>
    <cellStyle name="Percent 16 8 5 3" xfId="10800"/>
    <cellStyle name="Percent 16 8 5 4" xfId="10801"/>
    <cellStyle name="Percent 16 8 5 5" xfId="10802"/>
    <cellStyle name="Percent 16 8 6" xfId="10803"/>
    <cellStyle name="Percent 16 8 6 2" xfId="10804"/>
    <cellStyle name="Percent 16 8 6 3" xfId="10805"/>
    <cellStyle name="Percent 16 8 6 4" xfId="10806"/>
    <cellStyle name="Percent 16 8 6 5" xfId="10807"/>
    <cellStyle name="Percent 16 8 7" xfId="10808"/>
    <cellStyle name="Percent 16 8 7 2" xfId="10809"/>
    <cellStyle name="Percent 16 8 7 3" xfId="10810"/>
    <cellStyle name="Percent 16 8 7 4" xfId="10811"/>
    <cellStyle name="Percent 16 8 7 5" xfId="10812"/>
    <cellStyle name="Percent 16 8 8" xfId="10813"/>
    <cellStyle name="Percent 16 8 8 2" xfId="10814"/>
    <cellStyle name="Percent 16 8 8 3" xfId="10815"/>
    <cellStyle name="Percent 16 8 8 4" xfId="10816"/>
    <cellStyle name="Percent 16 8 8 5" xfId="10817"/>
    <cellStyle name="Percent 16 8 9" xfId="10818"/>
    <cellStyle name="Percent 16 8 9 2" xfId="10819"/>
    <cellStyle name="Percent 16 8 9 3" xfId="10820"/>
    <cellStyle name="Percent 16 8 9 4" xfId="10821"/>
    <cellStyle name="Percent 16 8 9 5" xfId="10822"/>
    <cellStyle name="Percent 16 9" xfId="10823"/>
    <cellStyle name="Percent 16 9 10" xfId="10824"/>
    <cellStyle name="Percent 16 9 10 2" xfId="10825"/>
    <cellStyle name="Percent 16 9 10 3" xfId="10826"/>
    <cellStyle name="Percent 16 9 10 4" xfId="10827"/>
    <cellStyle name="Percent 16 9 10 5" xfId="10828"/>
    <cellStyle name="Percent 16 9 11" xfId="10829"/>
    <cellStyle name="Percent 16 9 11 2" xfId="10830"/>
    <cellStyle name="Percent 16 9 11 3" xfId="10831"/>
    <cellStyle name="Percent 16 9 11 4" xfId="10832"/>
    <cellStyle name="Percent 16 9 11 5" xfId="10833"/>
    <cellStyle name="Percent 16 9 12" xfId="10834"/>
    <cellStyle name="Percent 16 9 12 2" xfId="10835"/>
    <cellStyle name="Percent 16 9 12 3" xfId="10836"/>
    <cellStyle name="Percent 16 9 12 4" xfId="10837"/>
    <cellStyle name="Percent 16 9 12 5" xfId="10838"/>
    <cellStyle name="Percent 16 9 13" xfId="10839"/>
    <cellStyle name="Percent 16 9 13 2" xfId="10840"/>
    <cellStyle name="Percent 16 9 13 3" xfId="10841"/>
    <cellStyle name="Percent 16 9 13 4" xfId="10842"/>
    <cellStyle name="Percent 16 9 13 5" xfId="10843"/>
    <cellStyle name="Percent 16 9 14" xfId="10844"/>
    <cellStyle name="Percent 16 9 14 2" xfId="10845"/>
    <cellStyle name="Percent 16 9 14 3" xfId="10846"/>
    <cellStyle name="Percent 16 9 14 4" xfId="10847"/>
    <cellStyle name="Percent 16 9 14 5" xfId="10848"/>
    <cellStyle name="Percent 16 9 15" xfId="10849"/>
    <cellStyle name="Percent 16 9 15 2" xfId="10850"/>
    <cellStyle name="Percent 16 9 15 3" xfId="10851"/>
    <cellStyle name="Percent 16 9 15 4" xfId="10852"/>
    <cellStyle name="Percent 16 9 15 5" xfId="10853"/>
    <cellStyle name="Percent 16 9 16" xfId="10854"/>
    <cellStyle name="Percent 16 9 16 2" xfId="10855"/>
    <cellStyle name="Percent 16 9 16 3" xfId="10856"/>
    <cellStyle name="Percent 16 9 16 4" xfId="10857"/>
    <cellStyle name="Percent 16 9 16 5" xfId="10858"/>
    <cellStyle name="Percent 16 9 17" xfId="10859"/>
    <cellStyle name="Percent 16 9 17 2" xfId="10860"/>
    <cellStyle name="Percent 16 9 17 3" xfId="10861"/>
    <cellStyle name="Percent 16 9 17 4" xfId="10862"/>
    <cellStyle name="Percent 16 9 17 5" xfId="10863"/>
    <cellStyle name="Percent 16 9 18" xfId="10864"/>
    <cellStyle name="Percent 16 9 19" xfId="10865"/>
    <cellStyle name="Percent 16 9 2" xfId="10866"/>
    <cellStyle name="Percent 16 9 2 2" xfId="10867"/>
    <cellStyle name="Percent 16 9 2 3" xfId="10868"/>
    <cellStyle name="Percent 16 9 2 4" xfId="10869"/>
    <cellStyle name="Percent 16 9 2 5" xfId="10870"/>
    <cellStyle name="Percent 16 9 20" xfId="10871"/>
    <cellStyle name="Percent 16 9 21" xfId="10872"/>
    <cellStyle name="Percent 16 9 3" xfId="10873"/>
    <cellStyle name="Percent 16 9 3 2" xfId="10874"/>
    <cellStyle name="Percent 16 9 3 3" xfId="10875"/>
    <cellStyle name="Percent 16 9 3 4" xfId="10876"/>
    <cellStyle name="Percent 16 9 3 5" xfId="10877"/>
    <cellStyle name="Percent 16 9 4" xfId="10878"/>
    <cellStyle name="Percent 16 9 4 2" xfId="10879"/>
    <cellStyle name="Percent 16 9 4 3" xfId="10880"/>
    <cellStyle name="Percent 16 9 4 4" xfId="10881"/>
    <cellStyle name="Percent 16 9 4 5" xfId="10882"/>
    <cellStyle name="Percent 16 9 5" xfId="10883"/>
    <cellStyle name="Percent 16 9 5 2" xfId="10884"/>
    <cellStyle name="Percent 16 9 5 3" xfId="10885"/>
    <cellStyle name="Percent 16 9 5 4" xfId="10886"/>
    <cellStyle name="Percent 16 9 5 5" xfId="10887"/>
    <cellStyle name="Percent 16 9 6" xfId="10888"/>
    <cellStyle name="Percent 16 9 6 2" xfId="10889"/>
    <cellStyle name="Percent 16 9 6 3" xfId="10890"/>
    <cellStyle name="Percent 16 9 6 4" xfId="10891"/>
    <cellStyle name="Percent 16 9 6 5" xfId="10892"/>
    <cellStyle name="Percent 16 9 7" xfId="10893"/>
    <cellStyle name="Percent 16 9 7 2" xfId="10894"/>
    <cellStyle name="Percent 16 9 7 3" xfId="10895"/>
    <cellStyle name="Percent 16 9 7 4" xfId="10896"/>
    <cellStyle name="Percent 16 9 7 5" xfId="10897"/>
    <cellStyle name="Percent 16 9 8" xfId="10898"/>
    <cellStyle name="Percent 16 9 8 2" xfId="10899"/>
    <cellStyle name="Percent 16 9 8 3" xfId="10900"/>
    <cellStyle name="Percent 16 9 8 4" xfId="10901"/>
    <cellStyle name="Percent 16 9 8 5" xfId="10902"/>
    <cellStyle name="Percent 16 9 9" xfId="10903"/>
    <cellStyle name="Percent 16 9 9 2" xfId="10904"/>
    <cellStyle name="Percent 16 9 9 3" xfId="10905"/>
    <cellStyle name="Percent 16 9 9 4" xfId="10906"/>
    <cellStyle name="Percent 16 9 9 5" xfId="10907"/>
    <cellStyle name="Percent 17" xfId="10908"/>
    <cellStyle name="Percent 17 10" xfId="10909"/>
    <cellStyle name="Percent 17 10 2" xfId="10910"/>
    <cellStyle name="Percent 17 10 3" xfId="10911"/>
    <cellStyle name="Percent 17 11" xfId="10912"/>
    <cellStyle name="Percent 17 12" xfId="10913"/>
    <cellStyle name="Percent 17 13" xfId="10914"/>
    <cellStyle name="Percent 17 2" xfId="10915"/>
    <cellStyle name="Percent 17 2 2" xfId="10916"/>
    <cellStyle name="Percent 17 2 3" xfId="10917"/>
    <cellStyle name="Percent 17 2 4" xfId="10918"/>
    <cellStyle name="Percent 17 2 5" xfId="10919"/>
    <cellStyle name="Percent 17 2 6" xfId="10920"/>
    <cellStyle name="Percent 17 3" xfId="10921"/>
    <cellStyle name="Percent 17 3 2" xfId="10922"/>
    <cellStyle name="Percent 17 3 3" xfId="10923"/>
    <cellStyle name="Percent 17 3 4" xfId="10924"/>
    <cellStyle name="Percent 17 3 5" xfId="10925"/>
    <cellStyle name="Percent 17 4" xfId="10926"/>
    <cellStyle name="Percent 17 4 2" xfId="10927"/>
    <cellStyle name="Percent 17 4 3" xfId="10928"/>
    <cellStyle name="Percent 17 4 4" xfId="10929"/>
    <cellStyle name="Percent 17 4 5" xfId="10930"/>
    <cellStyle name="Percent 17 5" xfId="10931"/>
    <cellStyle name="Percent 17 5 2" xfId="10932"/>
    <cellStyle name="Percent 17 5 3" xfId="10933"/>
    <cellStyle name="Percent 17 5 4" xfId="10934"/>
    <cellStyle name="Percent 17 5 5" xfId="10935"/>
    <cellStyle name="Percent 17 6" xfId="10936"/>
    <cellStyle name="Percent 17 6 2" xfId="10937"/>
    <cellStyle name="Percent 17 6 3" xfId="10938"/>
    <cellStyle name="Percent 17 6 4" xfId="10939"/>
    <cellStyle name="Percent 17 6 5" xfId="10940"/>
    <cellStyle name="Percent 17 7" xfId="10941"/>
    <cellStyle name="Percent 17 7 2" xfId="10942"/>
    <cellStyle name="Percent 17 7 2 2" xfId="10943"/>
    <cellStyle name="Percent 17 7 2 3" xfId="10944"/>
    <cellStyle name="Percent 17 7 2 4" xfId="10945"/>
    <cellStyle name="Percent 17 7 2 5" xfId="10946"/>
    <cellStyle name="Percent 17 7 3" xfId="10947"/>
    <cellStyle name="Percent 17 7 3 2" xfId="10948"/>
    <cellStyle name="Percent 17 7 3 3" xfId="10949"/>
    <cellStyle name="Percent 17 7 3 4" xfId="10950"/>
    <cellStyle name="Percent 17 7 3 5" xfId="10951"/>
    <cellStyle name="Percent 17 7 4" xfId="10952"/>
    <cellStyle name="Percent 17 7 5" xfId="10953"/>
    <cellStyle name="Percent 17 7 6" xfId="10954"/>
    <cellStyle name="Percent 17 7 7" xfId="10955"/>
    <cellStyle name="Percent 17 8" xfId="10956"/>
    <cellStyle name="Percent 17 8 2" xfId="10957"/>
    <cellStyle name="Percent 17 8 2 2" xfId="10958"/>
    <cellStyle name="Percent 17 8 2 3" xfId="10959"/>
    <cellStyle name="Percent 17 8 2 4" xfId="10960"/>
    <cellStyle name="Percent 17 8 2 5" xfId="10961"/>
    <cellStyle name="Percent 17 8 3" xfId="10962"/>
    <cellStyle name="Percent 17 8 4" xfId="10963"/>
    <cellStyle name="Percent 17 8 5" xfId="10964"/>
    <cellStyle name="Percent 17 8 6" xfId="10965"/>
    <cellStyle name="Percent 17 9" xfId="10966"/>
    <cellStyle name="Percent 17 9 2" xfId="10967"/>
    <cellStyle name="Percent 17 9 3" xfId="10968"/>
    <cellStyle name="Percent 17 9 4" xfId="10969"/>
    <cellStyle name="Percent 17 9 5" xfId="10970"/>
    <cellStyle name="Percent 17 9 6" xfId="10971"/>
    <cellStyle name="Percent 17 9 7" xfId="10972"/>
    <cellStyle name="Percent 17 9 8" xfId="10973"/>
    <cellStyle name="Percent 17 9 9" xfId="10974"/>
    <cellStyle name="Percent 18" xfId="10975"/>
    <cellStyle name="Percent 18 2" xfId="10976"/>
    <cellStyle name="Percent 18 2 2" xfId="10977"/>
    <cellStyle name="Percent 18 2 3" xfId="10978"/>
    <cellStyle name="Percent 18 3" xfId="10979"/>
    <cellStyle name="Percent 18 4" xfId="10980"/>
    <cellStyle name="Percent 18 5" xfId="10981"/>
    <cellStyle name="Percent 18 6" xfId="10982"/>
    <cellStyle name="Percent 18 7" xfId="10983"/>
    <cellStyle name="Percent 19" xfId="10984"/>
    <cellStyle name="Percent 19 2" xfId="10985"/>
    <cellStyle name="Percent 19 2 2" xfId="10986"/>
    <cellStyle name="Percent 19 2 3" xfId="10987"/>
    <cellStyle name="Percent 19 2 4" xfId="10988"/>
    <cellStyle name="Percent 19 2 5" xfId="10989"/>
    <cellStyle name="Percent 19 3" xfId="10990"/>
    <cellStyle name="Percent 19 4" xfId="10991"/>
    <cellStyle name="Percent 19 5" xfId="10992"/>
    <cellStyle name="Percent 19 6" xfId="10993"/>
    <cellStyle name="Percent 2 10" xfId="10994"/>
    <cellStyle name="Percent 2 10 10" xfId="10995"/>
    <cellStyle name="Percent 2 10 11" xfId="10996"/>
    <cellStyle name="Percent 2 10 12" xfId="10997"/>
    <cellStyle name="Percent 2 10 2" xfId="10998"/>
    <cellStyle name="Percent 2 10 2 2" xfId="10999"/>
    <cellStyle name="Percent 2 10 2 3" xfId="11000"/>
    <cellStyle name="Percent 2 10 2 4" xfId="11001"/>
    <cellStyle name="Percent 2 10 2 5" xfId="11002"/>
    <cellStyle name="Percent 2 10 3" xfId="11003"/>
    <cellStyle name="Percent 2 10 3 2" xfId="11004"/>
    <cellStyle name="Percent 2 10 3 3" xfId="11005"/>
    <cellStyle name="Percent 2 10 3 4" xfId="11006"/>
    <cellStyle name="Percent 2 10 3 5" xfId="11007"/>
    <cellStyle name="Percent 2 10 4" xfId="11008"/>
    <cellStyle name="Percent 2 10 4 2" xfId="11009"/>
    <cellStyle name="Percent 2 10 4 3" xfId="11010"/>
    <cellStyle name="Percent 2 10 4 4" xfId="11011"/>
    <cellStyle name="Percent 2 10 4 5" xfId="11012"/>
    <cellStyle name="Percent 2 10 5" xfId="11013"/>
    <cellStyle name="Percent 2 10 5 2" xfId="11014"/>
    <cellStyle name="Percent 2 10 5 3" xfId="11015"/>
    <cellStyle name="Percent 2 10 5 4" xfId="11016"/>
    <cellStyle name="Percent 2 10 5 5" xfId="11017"/>
    <cellStyle name="Percent 2 10 6" xfId="11018"/>
    <cellStyle name="Percent 2 10 6 2" xfId="11019"/>
    <cellStyle name="Percent 2 10 6 3" xfId="11020"/>
    <cellStyle name="Percent 2 10 6 4" xfId="11021"/>
    <cellStyle name="Percent 2 10 6 5" xfId="11022"/>
    <cellStyle name="Percent 2 10 7" xfId="11023"/>
    <cellStyle name="Percent 2 10 7 2" xfId="11024"/>
    <cellStyle name="Percent 2 10 7 3" xfId="11025"/>
    <cellStyle name="Percent 2 10 7 4" xfId="11026"/>
    <cellStyle name="Percent 2 10 7 5" xfId="11027"/>
    <cellStyle name="Percent 2 10 8" xfId="11028"/>
    <cellStyle name="Percent 2 10 8 2" xfId="11029"/>
    <cellStyle name="Percent 2 10 8 3" xfId="11030"/>
    <cellStyle name="Percent 2 10 8 4" xfId="11031"/>
    <cellStyle name="Percent 2 10 8 5" xfId="11032"/>
    <cellStyle name="Percent 2 10 9" xfId="11033"/>
    <cellStyle name="Percent 2 11" xfId="11034"/>
    <cellStyle name="Percent 2 11 10" xfId="11035"/>
    <cellStyle name="Percent 2 11 11" xfId="11036"/>
    <cellStyle name="Percent 2 11 12" xfId="11037"/>
    <cellStyle name="Percent 2 11 2" xfId="11038"/>
    <cellStyle name="Percent 2 11 2 2" xfId="11039"/>
    <cellStyle name="Percent 2 11 2 3" xfId="11040"/>
    <cellStyle name="Percent 2 11 2 4" xfId="11041"/>
    <cellStyle name="Percent 2 11 2 5" xfId="11042"/>
    <cellStyle name="Percent 2 11 3" xfId="11043"/>
    <cellStyle name="Percent 2 11 3 2" xfId="11044"/>
    <cellStyle name="Percent 2 11 3 3" xfId="11045"/>
    <cellStyle name="Percent 2 11 3 4" xfId="11046"/>
    <cellStyle name="Percent 2 11 3 5" xfId="11047"/>
    <cellStyle name="Percent 2 11 4" xfId="11048"/>
    <cellStyle name="Percent 2 11 4 2" xfId="11049"/>
    <cellStyle name="Percent 2 11 4 3" xfId="11050"/>
    <cellStyle name="Percent 2 11 4 4" xfId="11051"/>
    <cellStyle name="Percent 2 11 4 5" xfId="11052"/>
    <cellStyle name="Percent 2 11 5" xfId="11053"/>
    <cellStyle name="Percent 2 11 5 2" xfId="11054"/>
    <cellStyle name="Percent 2 11 5 3" xfId="11055"/>
    <cellStyle name="Percent 2 11 5 4" xfId="11056"/>
    <cellStyle name="Percent 2 11 5 5" xfId="11057"/>
    <cellStyle name="Percent 2 11 6" xfId="11058"/>
    <cellStyle name="Percent 2 11 6 2" xfId="11059"/>
    <cellStyle name="Percent 2 11 6 3" xfId="11060"/>
    <cellStyle name="Percent 2 11 6 4" xfId="11061"/>
    <cellStyle name="Percent 2 11 6 5" xfId="11062"/>
    <cellStyle name="Percent 2 11 7" xfId="11063"/>
    <cellStyle name="Percent 2 11 7 2" xfId="11064"/>
    <cellStyle name="Percent 2 11 7 3" xfId="11065"/>
    <cellStyle name="Percent 2 11 7 4" xfId="11066"/>
    <cellStyle name="Percent 2 11 7 5" xfId="11067"/>
    <cellStyle name="Percent 2 11 8" xfId="11068"/>
    <cellStyle name="Percent 2 11 8 2" xfId="11069"/>
    <cellStyle name="Percent 2 11 8 3" xfId="11070"/>
    <cellStyle name="Percent 2 11 8 4" xfId="11071"/>
    <cellStyle name="Percent 2 11 8 5" xfId="11072"/>
    <cellStyle name="Percent 2 11 9" xfId="11073"/>
    <cellStyle name="Percent 2 12" xfId="11074"/>
    <cellStyle name="Percent 2 12 2" xfId="11075"/>
    <cellStyle name="Percent 2 12 3" xfId="11076"/>
    <cellStyle name="Percent 2 12 4" xfId="11077"/>
    <cellStyle name="Percent 2 12 5" xfId="11078"/>
    <cellStyle name="Percent 2 13" xfId="11079"/>
    <cellStyle name="Percent 2 13 2" xfId="11080"/>
    <cellStyle name="Percent 2 13 3" xfId="11081"/>
    <cellStyle name="Percent 2 13 4" xfId="11082"/>
    <cellStyle name="Percent 2 13 5" xfId="11083"/>
    <cellStyle name="Percent 2 14" xfId="11084"/>
    <cellStyle name="Percent 2 14 2" xfId="11085"/>
    <cellStyle name="Percent 2 14 3" xfId="11086"/>
    <cellStyle name="Percent 2 14 4" xfId="11087"/>
    <cellStyle name="Percent 2 14 5" xfId="11088"/>
    <cellStyle name="Percent 2 15" xfId="11089"/>
    <cellStyle name="Percent 2 15 2" xfId="11090"/>
    <cellStyle name="Percent 2 15 3" xfId="11091"/>
    <cellStyle name="Percent 2 15 4" xfId="11092"/>
    <cellStyle name="Percent 2 15 5" xfId="11093"/>
    <cellStyle name="Percent 2 16" xfId="11094"/>
    <cellStyle name="Percent 2 16 2" xfId="11095"/>
    <cellStyle name="Percent 2 16 3" xfId="11096"/>
    <cellStyle name="Percent 2 16 4" xfId="11097"/>
    <cellStyle name="Percent 2 16 5" xfId="11098"/>
    <cellStyle name="Percent 2 17" xfId="11099"/>
    <cellStyle name="Percent 2 17 2" xfId="11100"/>
    <cellStyle name="Percent 2 17 3" xfId="11101"/>
    <cellStyle name="Percent 2 17 4" xfId="11102"/>
    <cellStyle name="Percent 2 17 5" xfId="11103"/>
    <cellStyle name="Percent 2 18" xfId="11104"/>
    <cellStyle name="Percent 2 18 2" xfId="11105"/>
    <cellStyle name="Percent 2 18 3" xfId="11106"/>
    <cellStyle name="Percent 2 18 4" xfId="11107"/>
    <cellStyle name="Percent 2 18 5" xfId="11108"/>
    <cellStyle name="Percent 2 19" xfId="11109"/>
    <cellStyle name="Percent 2 19 2" xfId="11110"/>
    <cellStyle name="Percent 2 19 2 2" xfId="11111"/>
    <cellStyle name="Percent 2 19 3" xfId="11112"/>
    <cellStyle name="Percent 2 19 4" xfId="11113"/>
    <cellStyle name="Percent 2 19 5" xfId="11114"/>
    <cellStyle name="Percent 2 19 6" xfId="11115"/>
    <cellStyle name="Percent 2 2" xfId="11116"/>
    <cellStyle name="Percent 2 2 10" xfId="11117"/>
    <cellStyle name="Percent 2 2 11" xfId="11118"/>
    <cellStyle name="Percent 2 2 12" xfId="11119"/>
    <cellStyle name="Percent 2 2 13" xfId="11120"/>
    <cellStyle name="Percent 2 2 2" xfId="11121"/>
    <cellStyle name="Percent 2 2 2 2" xfId="11122"/>
    <cellStyle name="Percent 2 2 2 3" xfId="11123"/>
    <cellStyle name="Percent 2 2 2 4" xfId="11124"/>
    <cellStyle name="Percent 2 2 2 5" xfId="11125"/>
    <cellStyle name="Percent 2 2 3" xfId="11126"/>
    <cellStyle name="Percent 2 2 3 2" xfId="11127"/>
    <cellStyle name="Percent 2 2 3 2 2" xfId="11128"/>
    <cellStyle name="Percent 2 2 3 2 3" xfId="11129"/>
    <cellStyle name="Percent 2 2 3 2 4" xfId="11130"/>
    <cellStyle name="Percent 2 2 3 2 5" xfId="11131"/>
    <cellStyle name="Percent 2 2 3 3" xfId="11132"/>
    <cellStyle name="Percent 2 2 3 3 2" xfId="11133"/>
    <cellStyle name="Percent 2 2 3 3 3" xfId="11134"/>
    <cellStyle name="Percent 2 2 3 3 4" xfId="11135"/>
    <cellStyle name="Percent 2 2 3 3 5" xfId="11136"/>
    <cellStyle name="Percent 2 2 3 4" xfId="11137"/>
    <cellStyle name="Percent 2 2 3 4 2" xfId="11138"/>
    <cellStyle name="Percent 2 2 3 4 2 2" xfId="11139"/>
    <cellStyle name="Percent 2 2 3 4 2 3" xfId="11140"/>
    <cellStyle name="Percent 2 2 3 4 2 4" xfId="11141"/>
    <cellStyle name="Percent 2 2 3 4 2 5" xfId="11142"/>
    <cellStyle name="Percent 2 2 3 4 3" xfId="11143"/>
    <cellStyle name="Percent 2 2 3 4 4" xfId="11144"/>
    <cellStyle name="Percent 2 2 3 4 5" xfId="11145"/>
    <cellStyle name="Percent 2 2 3 4 6" xfId="11146"/>
    <cellStyle name="Percent 2 2 3 5" xfId="11147"/>
    <cellStyle name="Percent 2 2 3 6" xfId="11148"/>
    <cellStyle name="Percent 2 2 3 7" xfId="11149"/>
    <cellStyle name="Percent 2 2 3 8" xfId="11150"/>
    <cellStyle name="Percent 2 2 4" xfId="11151"/>
    <cellStyle name="Percent 2 2 4 2" xfId="11152"/>
    <cellStyle name="Percent 2 2 4 2 2" xfId="11153"/>
    <cellStyle name="Percent 2 2 4 2 3" xfId="11154"/>
    <cellStyle name="Percent 2 2 4 2 4" xfId="11155"/>
    <cellStyle name="Percent 2 2 4 2 5" xfId="11156"/>
    <cellStyle name="Percent 2 2 4 3" xfId="11157"/>
    <cellStyle name="Percent 2 2 4 3 2" xfId="11158"/>
    <cellStyle name="Percent 2 2 4 3 3" xfId="11159"/>
    <cellStyle name="Percent 2 2 4 3 4" xfId="11160"/>
    <cellStyle name="Percent 2 2 4 3 5" xfId="11161"/>
    <cellStyle name="Percent 2 2 4 4" xfId="11162"/>
    <cellStyle name="Percent 2 2 4 5" xfId="11163"/>
    <cellStyle name="Percent 2 2 4 6" xfId="11164"/>
    <cellStyle name="Percent 2 2 4 7" xfId="11165"/>
    <cellStyle name="Percent 2 2 4 8" xfId="11166"/>
    <cellStyle name="Percent 2 2 5" xfId="11167"/>
    <cellStyle name="Percent 2 2 5 2" xfId="11168"/>
    <cellStyle name="Percent 2 2 5 3" xfId="11169"/>
    <cellStyle name="Percent 2 2 5 4" xfId="11170"/>
    <cellStyle name="Percent 2 2 5 5" xfId="11171"/>
    <cellStyle name="Percent 2 2 6" xfId="11172"/>
    <cellStyle name="Percent 2 2 6 2" xfId="11173"/>
    <cellStyle name="Percent 2 2 6 2 2" xfId="11174"/>
    <cellStyle name="Percent 2 2 6 2 3" xfId="11175"/>
    <cellStyle name="Percent 2 2 6 2 4" xfId="11176"/>
    <cellStyle name="Percent 2 2 6 2 5" xfId="11177"/>
    <cellStyle name="Percent 2 2 6 3" xfId="11178"/>
    <cellStyle name="Percent 2 2 6 3 2" xfId="11179"/>
    <cellStyle name="Percent 2 2 6 3 3" xfId="11180"/>
    <cellStyle name="Percent 2 2 6 3 4" xfId="11181"/>
    <cellStyle name="Percent 2 2 6 3 5" xfId="11182"/>
    <cellStyle name="Percent 2 2 6 4" xfId="11183"/>
    <cellStyle name="Percent 2 2 6 5" xfId="11184"/>
    <cellStyle name="Percent 2 2 6 6" xfId="11185"/>
    <cellStyle name="Percent 2 2 6 7" xfId="11186"/>
    <cellStyle name="Percent 2 2 6 8" xfId="11187"/>
    <cellStyle name="Percent 2 2 7" xfId="11188"/>
    <cellStyle name="Percent 2 2 7 2" xfId="11189"/>
    <cellStyle name="Percent 2 2 7 2 2" xfId="11190"/>
    <cellStyle name="Percent 2 2 7 2 3" xfId="11191"/>
    <cellStyle name="Percent 2 2 7 2 4" xfId="11192"/>
    <cellStyle name="Percent 2 2 7 2 5" xfId="11193"/>
    <cellStyle name="Percent 2 2 7 3" xfId="11194"/>
    <cellStyle name="Percent 2 2 7 3 2" xfId="11195"/>
    <cellStyle name="Percent 2 2 7 3 3" xfId="11196"/>
    <cellStyle name="Percent 2 2 7 3 4" xfId="11197"/>
    <cellStyle name="Percent 2 2 7 3 5" xfId="11198"/>
    <cellStyle name="Percent 2 2 7 4" xfId="11199"/>
    <cellStyle name="Percent 2 2 7 5" xfId="11200"/>
    <cellStyle name="Percent 2 2 7 6" xfId="11201"/>
    <cellStyle name="Percent 2 2 7 7" xfId="11202"/>
    <cellStyle name="Percent 2 2 7 8" xfId="11203"/>
    <cellStyle name="Percent 2 2 8" xfId="11204"/>
    <cellStyle name="Percent 2 2 8 2" xfId="11205"/>
    <cellStyle name="Percent 2 2 8 3" xfId="11206"/>
    <cellStyle name="Percent 2 2 8 4" xfId="11207"/>
    <cellStyle name="Percent 2 2 8 5" xfId="11208"/>
    <cellStyle name="Percent 2 2 9" xfId="11209"/>
    <cellStyle name="Percent 2 2 9 2" xfId="11210"/>
    <cellStyle name="Percent 2 2 9 3" xfId="11211"/>
    <cellStyle name="Percent 2 2 9 4" xfId="11212"/>
    <cellStyle name="Percent 2 2 9 5" xfId="11213"/>
    <cellStyle name="Percent 2 20" xfId="11214"/>
    <cellStyle name="Percent 2 20 2" xfId="11215"/>
    <cellStyle name="Percent 2 20 2 2" xfId="11216"/>
    <cellStyle name="Percent 2 20 2 3" xfId="11217"/>
    <cellStyle name="Percent 2 20 2 4" xfId="11218"/>
    <cellStyle name="Percent 2 20 3" xfId="11219"/>
    <cellStyle name="Percent 2 20 4" xfId="11220"/>
    <cellStyle name="Percent 2 20 5" xfId="11221"/>
    <cellStyle name="Percent 2 20 6" xfId="11222"/>
    <cellStyle name="Percent 2 21" xfId="11223"/>
    <cellStyle name="Percent 2 21 2" xfId="11224"/>
    <cellStyle name="Percent 2 21 3" xfId="11225"/>
    <cellStyle name="Percent 2 21 4" xfId="11226"/>
    <cellStyle name="Percent 2 21 5" xfId="11227"/>
    <cellStyle name="Percent 2 22" xfId="11228"/>
    <cellStyle name="Percent 2 22 2" xfId="11229"/>
    <cellStyle name="Percent 2 22 3" xfId="11230"/>
    <cellStyle name="Percent 2 22 4" xfId="11231"/>
    <cellStyle name="Percent 2 22 5" xfId="11232"/>
    <cellStyle name="Percent 2 23" xfId="11233"/>
    <cellStyle name="Percent 2 23 2" xfId="11234"/>
    <cellStyle name="Percent 2 23 3" xfId="11235"/>
    <cellStyle name="Percent 2 23 4" xfId="11236"/>
    <cellStyle name="Percent 2 23 5" xfId="11237"/>
    <cellStyle name="Percent 2 24" xfId="11238"/>
    <cellStyle name="Percent 2 24 2" xfId="11239"/>
    <cellStyle name="Percent 2 24 3" xfId="11240"/>
    <cellStyle name="Percent 2 24 4" xfId="11241"/>
    <cellStyle name="Percent 2 24 5" xfId="11242"/>
    <cellStyle name="Percent 2 25" xfId="11243"/>
    <cellStyle name="Percent 2 25 2" xfId="11244"/>
    <cellStyle name="Percent 2 25 3" xfId="11245"/>
    <cellStyle name="Percent 2 25 4" xfId="11246"/>
    <cellStyle name="Percent 2 25 5" xfId="11247"/>
    <cellStyle name="Percent 2 26" xfId="11248"/>
    <cellStyle name="Percent 2 26 2" xfId="11249"/>
    <cellStyle name="Percent 2 26 3" xfId="11250"/>
    <cellStyle name="Percent 2 26 4" xfId="11251"/>
    <cellStyle name="Percent 2 26 5" xfId="11252"/>
    <cellStyle name="Percent 2 27" xfId="11253"/>
    <cellStyle name="Percent 2 27 2" xfId="11254"/>
    <cellStyle name="Percent 2 27 3" xfId="11255"/>
    <cellStyle name="Percent 2 27 4" xfId="11256"/>
    <cellStyle name="Percent 2 27 5" xfId="11257"/>
    <cellStyle name="Percent 2 28" xfId="11258"/>
    <cellStyle name="Percent 2 28 2" xfId="11259"/>
    <cellStyle name="Percent 2 28 3" xfId="11260"/>
    <cellStyle name="Percent 2 28 4" xfId="11261"/>
    <cellStyle name="Percent 2 28 5" xfId="11262"/>
    <cellStyle name="Percent 2 29" xfId="11263"/>
    <cellStyle name="Percent 2 29 2" xfId="11264"/>
    <cellStyle name="Percent 2 29 3" xfId="11265"/>
    <cellStyle name="Percent 2 29 4" xfId="11266"/>
    <cellStyle name="Percent 2 29 5" xfId="11267"/>
    <cellStyle name="Percent 2 3" xfId="11268"/>
    <cellStyle name="Percent 2 3 10" xfId="11269"/>
    <cellStyle name="Percent 2 3 10 2" xfId="11270"/>
    <cellStyle name="Percent 2 3 10 3" xfId="11271"/>
    <cellStyle name="Percent 2 3 10 4" xfId="11272"/>
    <cellStyle name="Percent 2 3 10 5" xfId="11273"/>
    <cellStyle name="Percent 2 3 11" xfId="11274"/>
    <cellStyle name="Percent 2 3 11 2" xfId="11275"/>
    <cellStyle name="Percent 2 3 11 3" xfId="11276"/>
    <cellStyle name="Percent 2 3 11 4" xfId="11277"/>
    <cellStyle name="Percent 2 3 11 5" xfId="11278"/>
    <cellStyle name="Percent 2 3 12" xfId="11279"/>
    <cellStyle name="Percent 2 3 12 2" xfId="11280"/>
    <cellStyle name="Percent 2 3 12 3" xfId="11281"/>
    <cellStyle name="Percent 2 3 12 4" xfId="11282"/>
    <cellStyle name="Percent 2 3 12 5" xfId="11283"/>
    <cellStyle name="Percent 2 3 13" xfId="11284"/>
    <cellStyle name="Percent 2 3 13 2" xfId="11285"/>
    <cellStyle name="Percent 2 3 13 3" xfId="11286"/>
    <cellStyle name="Percent 2 3 13 4" xfId="11287"/>
    <cellStyle name="Percent 2 3 13 5" xfId="11288"/>
    <cellStyle name="Percent 2 3 14" xfId="11289"/>
    <cellStyle name="Percent 2 3 14 2" xfId="11290"/>
    <cellStyle name="Percent 2 3 14 3" xfId="11291"/>
    <cellStyle name="Percent 2 3 14 4" xfId="11292"/>
    <cellStyle name="Percent 2 3 14 5" xfId="11293"/>
    <cellStyle name="Percent 2 3 15" xfId="11294"/>
    <cellStyle name="Percent 2 3 15 2" xfId="11295"/>
    <cellStyle name="Percent 2 3 15 3" xfId="11296"/>
    <cellStyle name="Percent 2 3 15 4" xfId="11297"/>
    <cellStyle name="Percent 2 3 15 5" xfId="11298"/>
    <cellStyle name="Percent 2 3 16" xfId="11299"/>
    <cellStyle name="Percent 2 3 16 2" xfId="11300"/>
    <cellStyle name="Percent 2 3 16 3" xfId="11301"/>
    <cellStyle name="Percent 2 3 16 4" xfId="11302"/>
    <cellStyle name="Percent 2 3 16 5" xfId="11303"/>
    <cellStyle name="Percent 2 3 17" xfId="11304"/>
    <cellStyle name="Percent 2 3 18" xfId="11305"/>
    <cellStyle name="Percent 2 3 19" xfId="11306"/>
    <cellStyle name="Percent 2 3 2" xfId="11307"/>
    <cellStyle name="Percent 2 3 2 2" xfId="11308"/>
    <cellStyle name="Percent 2 3 2 3" xfId="11309"/>
    <cellStyle name="Percent 2 3 2 4" xfId="11310"/>
    <cellStyle name="Percent 2 3 2 5" xfId="11311"/>
    <cellStyle name="Percent 2 3 20" xfId="11312"/>
    <cellStyle name="Percent 2 3 3" xfId="11313"/>
    <cellStyle name="Percent 2 3 3 2" xfId="11314"/>
    <cellStyle name="Percent 2 3 3 2 2" xfId="11315"/>
    <cellStyle name="Percent 2 3 3 2 3" xfId="11316"/>
    <cellStyle name="Percent 2 3 3 2 4" xfId="11317"/>
    <cellStyle name="Percent 2 3 3 2 5" xfId="11318"/>
    <cellStyle name="Percent 2 3 3 3" xfId="11319"/>
    <cellStyle name="Percent 2 3 3 3 2" xfId="11320"/>
    <cellStyle name="Percent 2 3 3 3 2 2" xfId="11321"/>
    <cellStyle name="Percent 2 3 3 3 2 3" xfId="11322"/>
    <cellStyle name="Percent 2 3 3 3 2 4" xfId="11323"/>
    <cellStyle name="Percent 2 3 3 3 2 5" xfId="11324"/>
    <cellStyle name="Percent 2 3 3 3 3" xfId="11325"/>
    <cellStyle name="Percent 2 3 3 3 3 2" xfId="11326"/>
    <cellStyle name="Percent 2 3 3 3 3 3" xfId="11327"/>
    <cellStyle name="Percent 2 3 3 3 3 4" xfId="11328"/>
    <cellStyle name="Percent 2 3 3 3 3 5" xfId="11329"/>
    <cellStyle name="Percent 2 3 3 3 4" xfId="11330"/>
    <cellStyle name="Percent 2 3 3 3 4 2" xfId="11331"/>
    <cellStyle name="Percent 2 3 3 3 4 2 2" xfId="11332"/>
    <cellStyle name="Percent 2 3 3 3 4 2 3" xfId="11333"/>
    <cellStyle name="Percent 2 3 3 3 4 2 4" xfId="11334"/>
    <cellStyle name="Percent 2 3 3 3 4 2 5" xfId="11335"/>
    <cellStyle name="Percent 2 3 3 3 4 3" xfId="11336"/>
    <cellStyle name="Percent 2 3 3 3 4 4" xfId="11337"/>
    <cellStyle name="Percent 2 3 3 3 4 5" xfId="11338"/>
    <cellStyle name="Percent 2 3 3 3 4 6" xfId="11339"/>
    <cellStyle name="Percent 2 3 3 3 5" xfId="11340"/>
    <cellStyle name="Percent 2 3 3 3 6" xfId="11341"/>
    <cellStyle name="Percent 2 3 3 3 7" xfId="11342"/>
    <cellStyle name="Percent 2 3 3 3 8" xfId="11343"/>
    <cellStyle name="Percent 2 3 3 4" xfId="11344"/>
    <cellStyle name="Percent 2 3 3 5" xfId="11345"/>
    <cellStyle name="Percent 2 3 3 6" xfId="11346"/>
    <cellStyle name="Percent 2 3 3 7" xfId="11347"/>
    <cellStyle name="Percent 2 3 4" xfId="11348"/>
    <cellStyle name="Percent 2 3 4 2" xfId="11349"/>
    <cellStyle name="Percent 2 3 4 3" xfId="11350"/>
    <cellStyle name="Percent 2 3 4 4" xfId="11351"/>
    <cellStyle name="Percent 2 3 4 5" xfId="11352"/>
    <cellStyle name="Percent 2 3 5" xfId="11353"/>
    <cellStyle name="Percent 2 3 5 2" xfId="11354"/>
    <cellStyle name="Percent 2 3 5 2 2" xfId="11355"/>
    <cellStyle name="Percent 2 3 5 2 3" xfId="11356"/>
    <cellStyle name="Percent 2 3 5 2 4" xfId="11357"/>
    <cellStyle name="Percent 2 3 5 2 5" xfId="11358"/>
    <cellStyle name="Percent 2 3 5 3" xfId="11359"/>
    <cellStyle name="Percent 2 3 5 4" xfId="11360"/>
    <cellStyle name="Percent 2 3 5 5" xfId="11361"/>
    <cellStyle name="Percent 2 3 5 6" xfId="11362"/>
    <cellStyle name="Percent 2 3 6" xfId="11363"/>
    <cellStyle name="Percent 2 3 6 2" xfId="11364"/>
    <cellStyle name="Percent 2 3 6 3" xfId="11365"/>
    <cellStyle name="Percent 2 3 6 4" xfId="11366"/>
    <cellStyle name="Percent 2 3 6 5" xfId="11367"/>
    <cellStyle name="Percent 2 3 7" xfId="11368"/>
    <cellStyle name="Percent 2 3 7 2" xfId="11369"/>
    <cellStyle name="Percent 2 3 7 3" xfId="11370"/>
    <cellStyle name="Percent 2 3 7 4" xfId="11371"/>
    <cellStyle name="Percent 2 3 7 5" xfId="11372"/>
    <cellStyle name="Percent 2 3 8" xfId="11373"/>
    <cellStyle name="Percent 2 3 8 2" xfId="11374"/>
    <cellStyle name="Percent 2 3 8 3" xfId="11375"/>
    <cellStyle name="Percent 2 3 8 4" xfId="11376"/>
    <cellStyle name="Percent 2 3 8 5" xfId="11377"/>
    <cellStyle name="Percent 2 3 9" xfId="11378"/>
    <cellStyle name="Percent 2 3 9 2" xfId="11379"/>
    <cellStyle name="Percent 2 3 9 3" xfId="11380"/>
    <cellStyle name="Percent 2 3 9 4" xfId="11381"/>
    <cellStyle name="Percent 2 3 9 5" xfId="11382"/>
    <cellStyle name="Percent 2 30" xfId="11383"/>
    <cellStyle name="Percent 2 30 2" xfId="11384"/>
    <cellStyle name="Percent 2 30 3" xfId="11385"/>
    <cellStyle name="Percent 2 30 4" xfId="11386"/>
    <cellStyle name="Percent 2 30 5" xfId="11387"/>
    <cellStyle name="Percent 2 31" xfId="11388"/>
    <cellStyle name="Percent 2 31 2" xfId="11389"/>
    <cellStyle name="Percent 2 31 3" xfId="11390"/>
    <cellStyle name="Percent 2 31 4" xfId="11391"/>
    <cellStyle name="Percent 2 31 5" xfId="11392"/>
    <cellStyle name="Percent 2 32" xfId="11393"/>
    <cellStyle name="Percent 2 32 2" xfId="11394"/>
    <cellStyle name="Percent 2 32 3" xfId="11395"/>
    <cellStyle name="Percent 2 32 4" xfId="11396"/>
    <cellStyle name="Percent 2 32 5" xfId="11397"/>
    <cellStyle name="Percent 2 33" xfId="11398"/>
    <cellStyle name="Percent 2 33 2" xfId="11399"/>
    <cellStyle name="Percent 2 33 3" xfId="11400"/>
    <cellStyle name="Percent 2 33 4" xfId="11401"/>
    <cellStyle name="Percent 2 33 5" xfId="11402"/>
    <cellStyle name="Percent 2 34" xfId="11403"/>
    <cellStyle name="Percent 2 34 2" xfId="11404"/>
    <cellStyle name="Percent 2 34 3" xfId="11405"/>
    <cellStyle name="Percent 2 34 4" xfId="11406"/>
    <cellStyle name="Percent 2 34 5" xfId="11407"/>
    <cellStyle name="Percent 2 35" xfId="11408"/>
    <cellStyle name="Percent 2 35 2" xfId="11409"/>
    <cellStyle name="Percent 2 35 3" xfId="11410"/>
    <cellStyle name="Percent 2 35 4" xfId="11411"/>
    <cellStyle name="Percent 2 35 5" xfId="11412"/>
    <cellStyle name="Percent 2 36" xfId="11413"/>
    <cellStyle name="Percent 2 36 2" xfId="11414"/>
    <cellStyle name="Percent 2 36 3" xfId="11415"/>
    <cellStyle name="Percent 2 36 4" xfId="11416"/>
    <cellStyle name="Percent 2 36 5" xfId="11417"/>
    <cellStyle name="Percent 2 37" xfId="11418"/>
    <cellStyle name="Percent 2 37 2" xfId="11419"/>
    <cellStyle name="Percent 2 37 3" xfId="11420"/>
    <cellStyle name="Percent 2 37 4" xfId="11421"/>
    <cellStyle name="Percent 2 37 5" xfId="11422"/>
    <cellStyle name="Percent 2 38" xfId="11423"/>
    <cellStyle name="Percent 2 38 2" xfId="11424"/>
    <cellStyle name="Percent 2 38 3" xfId="11425"/>
    <cellStyle name="Percent 2 38 4" xfId="11426"/>
    <cellStyle name="Percent 2 38 5" xfId="11427"/>
    <cellStyle name="Percent 2 39" xfId="11428"/>
    <cellStyle name="Percent 2 39 2" xfId="11429"/>
    <cellStyle name="Percent 2 39 3" xfId="11430"/>
    <cellStyle name="Percent 2 39 4" xfId="11431"/>
    <cellStyle name="Percent 2 39 5" xfId="11432"/>
    <cellStyle name="Percent 2 4" xfId="11433"/>
    <cellStyle name="Percent 2 4 10" xfId="11434"/>
    <cellStyle name="Percent 2 4 10 2" xfId="11435"/>
    <cellStyle name="Percent 2 4 10 3" xfId="11436"/>
    <cellStyle name="Percent 2 4 10 4" xfId="11437"/>
    <cellStyle name="Percent 2 4 10 5" xfId="11438"/>
    <cellStyle name="Percent 2 4 11" xfId="11439"/>
    <cellStyle name="Percent 2 4 11 2" xfId="11440"/>
    <cellStyle name="Percent 2 4 11 3" xfId="11441"/>
    <cellStyle name="Percent 2 4 11 4" xfId="11442"/>
    <cellStyle name="Percent 2 4 11 5" xfId="11443"/>
    <cellStyle name="Percent 2 4 12" xfId="11444"/>
    <cellStyle name="Percent 2 4 12 2" xfId="11445"/>
    <cellStyle name="Percent 2 4 12 3" xfId="11446"/>
    <cellStyle name="Percent 2 4 12 4" xfId="11447"/>
    <cellStyle name="Percent 2 4 12 5" xfId="11448"/>
    <cellStyle name="Percent 2 4 13" xfId="11449"/>
    <cellStyle name="Percent 2 4 13 2" xfId="11450"/>
    <cellStyle name="Percent 2 4 13 3" xfId="11451"/>
    <cellStyle name="Percent 2 4 13 4" xfId="11452"/>
    <cellStyle name="Percent 2 4 13 5" xfId="11453"/>
    <cellStyle name="Percent 2 4 14" xfId="11454"/>
    <cellStyle name="Percent 2 4 14 2" xfId="11455"/>
    <cellStyle name="Percent 2 4 14 3" xfId="11456"/>
    <cellStyle name="Percent 2 4 14 4" xfId="11457"/>
    <cellStyle name="Percent 2 4 14 5" xfId="11458"/>
    <cellStyle name="Percent 2 4 15" xfId="11459"/>
    <cellStyle name="Percent 2 4 15 2" xfId="11460"/>
    <cellStyle name="Percent 2 4 15 3" xfId="11461"/>
    <cellStyle name="Percent 2 4 15 4" xfId="11462"/>
    <cellStyle name="Percent 2 4 15 5" xfId="11463"/>
    <cellStyle name="Percent 2 4 16" xfId="11464"/>
    <cellStyle name="Percent 2 4 16 2" xfId="11465"/>
    <cellStyle name="Percent 2 4 16 3" xfId="11466"/>
    <cellStyle name="Percent 2 4 16 4" xfId="11467"/>
    <cellStyle name="Percent 2 4 16 5" xfId="11468"/>
    <cellStyle name="Percent 2 4 17" xfId="11469"/>
    <cellStyle name="Percent 2 4 17 2" xfId="11470"/>
    <cellStyle name="Percent 2 4 17 3" xfId="11471"/>
    <cellStyle name="Percent 2 4 17 4" xfId="11472"/>
    <cellStyle name="Percent 2 4 17 5" xfId="11473"/>
    <cellStyle name="Percent 2 4 18" xfId="11474"/>
    <cellStyle name="Percent 2 4 19" xfId="11475"/>
    <cellStyle name="Percent 2 4 2" xfId="11476"/>
    <cellStyle name="Percent 2 4 2 2" xfId="11477"/>
    <cellStyle name="Percent 2 4 2 3" xfId="11478"/>
    <cellStyle name="Percent 2 4 2 4" xfId="11479"/>
    <cellStyle name="Percent 2 4 2 5" xfId="11480"/>
    <cellStyle name="Percent 2 4 20" xfId="11481"/>
    <cellStyle name="Percent 2 4 21" xfId="11482"/>
    <cellStyle name="Percent 2 4 22" xfId="11483"/>
    <cellStyle name="Percent 2 4 3" xfId="11484"/>
    <cellStyle name="Percent 2 4 3 2" xfId="11485"/>
    <cellStyle name="Percent 2 4 3 3" xfId="11486"/>
    <cellStyle name="Percent 2 4 3 4" xfId="11487"/>
    <cellStyle name="Percent 2 4 3 5" xfId="11488"/>
    <cellStyle name="Percent 2 4 4" xfId="11489"/>
    <cellStyle name="Percent 2 4 4 2" xfId="11490"/>
    <cellStyle name="Percent 2 4 4 3" xfId="11491"/>
    <cellStyle name="Percent 2 4 4 4" xfId="11492"/>
    <cellStyle name="Percent 2 4 4 5" xfId="11493"/>
    <cellStyle name="Percent 2 4 5" xfId="11494"/>
    <cellStyle name="Percent 2 4 5 2" xfId="11495"/>
    <cellStyle name="Percent 2 4 5 3" xfId="11496"/>
    <cellStyle name="Percent 2 4 5 4" xfId="11497"/>
    <cellStyle name="Percent 2 4 5 5" xfId="11498"/>
    <cellStyle name="Percent 2 4 6" xfId="11499"/>
    <cellStyle name="Percent 2 4 6 2" xfId="11500"/>
    <cellStyle name="Percent 2 4 6 3" xfId="11501"/>
    <cellStyle name="Percent 2 4 6 4" xfId="11502"/>
    <cellStyle name="Percent 2 4 6 5" xfId="11503"/>
    <cellStyle name="Percent 2 4 7" xfId="11504"/>
    <cellStyle name="Percent 2 4 7 2" xfId="11505"/>
    <cellStyle name="Percent 2 4 7 3" xfId="11506"/>
    <cellStyle name="Percent 2 4 7 4" xfId="11507"/>
    <cellStyle name="Percent 2 4 7 5" xfId="11508"/>
    <cellStyle name="Percent 2 4 8" xfId="11509"/>
    <cellStyle name="Percent 2 4 8 2" xfId="11510"/>
    <cellStyle name="Percent 2 4 8 3" xfId="11511"/>
    <cellStyle name="Percent 2 4 8 4" xfId="11512"/>
    <cellStyle name="Percent 2 4 8 5" xfId="11513"/>
    <cellStyle name="Percent 2 4 9" xfId="11514"/>
    <cellStyle name="Percent 2 4 9 2" xfId="11515"/>
    <cellStyle name="Percent 2 4 9 3" xfId="11516"/>
    <cellStyle name="Percent 2 4 9 4" xfId="11517"/>
    <cellStyle name="Percent 2 4 9 5" xfId="11518"/>
    <cellStyle name="Percent 2 40" xfId="11519"/>
    <cellStyle name="Percent 2 40 2" xfId="11520"/>
    <cellStyle name="Percent 2 40 3" xfId="11521"/>
    <cellStyle name="Percent 2 40 4" xfId="11522"/>
    <cellStyle name="Percent 2 40 5" xfId="11523"/>
    <cellStyle name="Percent 2 41" xfId="11524"/>
    <cellStyle name="Percent 2 41 2" xfId="11525"/>
    <cellStyle name="Percent 2 41 3" xfId="11526"/>
    <cellStyle name="Percent 2 41 4" xfId="11527"/>
    <cellStyle name="Percent 2 41 5" xfId="11528"/>
    <cellStyle name="Percent 2 42" xfId="11529"/>
    <cellStyle name="Percent 2 42 2" xfId="11530"/>
    <cellStyle name="Percent 2 42 3" xfId="11531"/>
    <cellStyle name="Percent 2 42 4" xfId="11532"/>
    <cellStyle name="Percent 2 42 5" xfId="11533"/>
    <cellStyle name="Percent 2 43" xfId="11534"/>
    <cellStyle name="Percent 2 43 2" xfId="11535"/>
    <cellStyle name="Percent 2 43 3" xfId="11536"/>
    <cellStyle name="Percent 2 43 4" xfId="11537"/>
    <cellStyle name="Percent 2 43 5" xfId="11538"/>
    <cellStyle name="Percent 2 44" xfId="11539"/>
    <cellStyle name="Percent 2 44 2" xfId="11540"/>
    <cellStyle name="Percent 2 44 3" xfId="11541"/>
    <cellStyle name="Percent 2 44 4" xfId="11542"/>
    <cellStyle name="Percent 2 44 5" xfId="11543"/>
    <cellStyle name="Percent 2 45" xfId="11544"/>
    <cellStyle name="Percent 2 45 2" xfId="11545"/>
    <cellStyle name="Percent 2 45 3" xfId="11546"/>
    <cellStyle name="Percent 2 45 4" xfId="11547"/>
    <cellStyle name="Percent 2 45 5" xfId="11548"/>
    <cellStyle name="Percent 2 46" xfId="11549"/>
    <cellStyle name="Percent 2 46 2" xfId="11550"/>
    <cellStyle name="Percent 2 46 3" xfId="11551"/>
    <cellStyle name="Percent 2 46 4" xfId="11552"/>
    <cellStyle name="Percent 2 46 5" xfId="11553"/>
    <cellStyle name="Percent 2 47" xfId="11554"/>
    <cellStyle name="Percent 2 47 2" xfId="11555"/>
    <cellStyle name="Percent 2 47 3" xfId="11556"/>
    <cellStyle name="Percent 2 47 4" xfId="11557"/>
    <cellStyle name="Percent 2 47 5" xfId="11558"/>
    <cellStyle name="Percent 2 48" xfId="11559"/>
    <cellStyle name="Percent 2 48 2" xfId="11560"/>
    <cellStyle name="Percent 2 48 2 2" xfId="11561"/>
    <cellStyle name="Percent 2 48 2 3" xfId="11562"/>
    <cellStyle name="Percent 2 48 2 4" xfId="11563"/>
    <cellStyle name="Percent 2 48 2 5" xfId="11564"/>
    <cellStyle name="Percent 2 48 3" xfId="11565"/>
    <cellStyle name="Percent 2 48 4" xfId="11566"/>
    <cellStyle name="Percent 2 48 5" xfId="11567"/>
    <cellStyle name="Percent 2 48 6" xfId="11568"/>
    <cellStyle name="Percent 2 48 7" xfId="11569"/>
    <cellStyle name="Percent 2 49" xfId="11570"/>
    <cellStyle name="Percent 2 49 2" xfId="11571"/>
    <cellStyle name="Percent 2 49 3" xfId="11572"/>
    <cellStyle name="Percent 2 49 4" xfId="11573"/>
    <cellStyle name="Percent 2 49 5" xfId="11574"/>
    <cellStyle name="Percent 2 49 6" xfId="11575"/>
    <cellStyle name="Percent 2 5" xfId="11576"/>
    <cellStyle name="Percent 2 5 10" xfId="11577"/>
    <cellStyle name="Percent 2 5 10 2" xfId="11578"/>
    <cellStyle name="Percent 2 5 10 3" xfId="11579"/>
    <cellStyle name="Percent 2 5 10 4" xfId="11580"/>
    <cellStyle name="Percent 2 5 10 5" xfId="11581"/>
    <cellStyle name="Percent 2 5 11" xfId="11582"/>
    <cellStyle name="Percent 2 5 11 2" xfId="11583"/>
    <cellStyle name="Percent 2 5 11 3" xfId="11584"/>
    <cellStyle name="Percent 2 5 11 4" xfId="11585"/>
    <cellStyle name="Percent 2 5 11 5" xfId="11586"/>
    <cellStyle name="Percent 2 5 12" xfId="11587"/>
    <cellStyle name="Percent 2 5 12 2" xfId="11588"/>
    <cellStyle name="Percent 2 5 12 3" xfId="11589"/>
    <cellStyle name="Percent 2 5 12 4" xfId="11590"/>
    <cellStyle name="Percent 2 5 12 5" xfId="11591"/>
    <cellStyle name="Percent 2 5 13" xfId="11592"/>
    <cellStyle name="Percent 2 5 13 2" xfId="11593"/>
    <cellStyle name="Percent 2 5 13 3" xfId="11594"/>
    <cellStyle name="Percent 2 5 13 4" xfId="11595"/>
    <cellStyle name="Percent 2 5 13 5" xfId="11596"/>
    <cellStyle name="Percent 2 5 14" xfId="11597"/>
    <cellStyle name="Percent 2 5 14 2" xfId="11598"/>
    <cellStyle name="Percent 2 5 14 3" xfId="11599"/>
    <cellStyle name="Percent 2 5 14 4" xfId="11600"/>
    <cellStyle name="Percent 2 5 14 5" xfId="11601"/>
    <cellStyle name="Percent 2 5 15" xfId="11602"/>
    <cellStyle name="Percent 2 5 15 2" xfId="11603"/>
    <cellStyle name="Percent 2 5 15 3" xfId="11604"/>
    <cellStyle name="Percent 2 5 15 4" xfId="11605"/>
    <cellStyle name="Percent 2 5 15 5" xfId="11606"/>
    <cellStyle name="Percent 2 5 16" xfId="11607"/>
    <cellStyle name="Percent 2 5 17" xfId="11608"/>
    <cellStyle name="Percent 2 5 18" xfId="11609"/>
    <cellStyle name="Percent 2 5 19" xfId="11610"/>
    <cellStyle name="Percent 2 5 2" xfId="11611"/>
    <cellStyle name="Percent 2 5 2 2" xfId="11612"/>
    <cellStyle name="Percent 2 5 2 3" xfId="11613"/>
    <cellStyle name="Percent 2 5 2 4" xfId="11614"/>
    <cellStyle name="Percent 2 5 2 5" xfId="11615"/>
    <cellStyle name="Percent 2 5 3" xfId="11616"/>
    <cellStyle name="Percent 2 5 3 2" xfId="11617"/>
    <cellStyle name="Percent 2 5 3 3" xfId="11618"/>
    <cellStyle name="Percent 2 5 3 4" xfId="11619"/>
    <cellStyle name="Percent 2 5 3 5" xfId="11620"/>
    <cellStyle name="Percent 2 5 4" xfId="11621"/>
    <cellStyle name="Percent 2 5 4 2" xfId="11622"/>
    <cellStyle name="Percent 2 5 4 3" xfId="11623"/>
    <cellStyle name="Percent 2 5 4 4" xfId="11624"/>
    <cellStyle name="Percent 2 5 4 5" xfId="11625"/>
    <cellStyle name="Percent 2 5 5" xfId="11626"/>
    <cellStyle name="Percent 2 5 5 2" xfId="11627"/>
    <cellStyle name="Percent 2 5 5 3" xfId="11628"/>
    <cellStyle name="Percent 2 5 5 4" xfId="11629"/>
    <cellStyle name="Percent 2 5 5 5" xfId="11630"/>
    <cellStyle name="Percent 2 5 6" xfId="11631"/>
    <cellStyle name="Percent 2 5 6 2" xfId="11632"/>
    <cellStyle name="Percent 2 5 6 3" xfId="11633"/>
    <cellStyle name="Percent 2 5 6 4" xfId="11634"/>
    <cellStyle name="Percent 2 5 6 5" xfId="11635"/>
    <cellStyle name="Percent 2 5 7" xfId="11636"/>
    <cellStyle name="Percent 2 5 7 2" xfId="11637"/>
    <cellStyle name="Percent 2 5 7 3" xfId="11638"/>
    <cellStyle name="Percent 2 5 7 4" xfId="11639"/>
    <cellStyle name="Percent 2 5 7 5" xfId="11640"/>
    <cellStyle name="Percent 2 5 8" xfId="11641"/>
    <cellStyle name="Percent 2 5 8 2" xfId="11642"/>
    <cellStyle name="Percent 2 5 8 3" xfId="11643"/>
    <cellStyle name="Percent 2 5 8 4" xfId="11644"/>
    <cellStyle name="Percent 2 5 8 5" xfId="11645"/>
    <cellStyle name="Percent 2 5 9" xfId="11646"/>
    <cellStyle name="Percent 2 5 9 2" xfId="11647"/>
    <cellStyle name="Percent 2 5 9 3" xfId="11648"/>
    <cellStyle name="Percent 2 5 9 4" xfId="11649"/>
    <cellStyle name="Percent 2 5 9 5" xfId="11650"/>
    <cellStyle name="Percent 2 50" xfId="11651"/>
    <cellStyle name="Percent 2 6" xfId="11652"/>
    <cellStyle name="Percent 2 6 10" xfId="11653"/>
    <cellStyle name="Percent 2 6 10 2" xfId="11654"/>
    <cellStyle name="Percent 2 6 10 3" xfId="11655"/>
    <cellStyle name="Percent 2 6 10 4" xfId="11656"/>
    <cellStyle name="Percent 2 6 10 5" xfId="11657"/>
    <cellStyle name="Percent 2 6 11" xfId="11658"/>
    <cellStyle name="Percent 2 6 11 2" xfId="11659"/>
    <cellStyle name="Percent 2 6 11 3" xfId="11660"/>
    <cellStyle name="Percent 2 6 11 4" xfId="11661"/>
    <cellStyle name="Percent 2 6 11 5" xfId="11662"/>
    <cellStyle name="Percent 2 6 12" xfId="11663"/>
    <cellStyle name="Percent 2 6 12 2" xfId="11664"/>
    <cellStyle name="Percent 2 6 12 3" xfId="11665"/>
    <cellStyle name="Percent 2 6 12 4" xfId="11666"/>
    <cellStyle name="Percent 2 6 12 5" xfId="11667"/>
    <cellStyle name="Percent 2 6 13" xfId="11668"/>
    <cellStyle name="Percent 2 6 13 2" xfId="11669"/>
    <cellStyle name="Percent 2 6 13 3" xfId="11670"/>
    <cellStyle name="Percent 2 6 13 4" xfId="11671"/>
    <cellStyle name="Percent 2 6 13 5" xfId="11672"/>
    <cellStyle name="Percent 2 6 14" xfId="11673"/>
    <cellStyle name="Percent 2 6 14 2" xfId="11674"/>
    <cellStyle name="Percent 2 6 14 3" xfId="11675"/>
    <cellStyle name="Percent 2 6 14 4" xfId="11676"/>
    <cellStyle name="Percent 2 6 14 5" xfId="11677"/>
    <cellStyle name="Percent 2 6 15" xfId="11678"/>
    <cellStyle name="Percent 2 6 15 2" xfId="11679"/>
    <cellStyle name="Percent 2 6 15 3" xfId="11680"/>
    <cellStyle name="Percent 2 6 15 4" xfId="11681"/>
    <cellStyle name="Percent 2 6 15 5" xfId="11682"/>
    <cellStyle name="Percent 2 6 16" xfId="11683"/>
    <cellStyle name="Percent 2 6 17" xfId="11684"/>
    <cellStyle name="Percent 2 6 18" xfId="11685"/>
    <cellStyle name="Percent 2 6 19" xfId="11686"/>
    <cellStyle name="Percent 2 6 2" xfId="11687"/>
    <cellStyle name="Percent 2 6 2 2" xfId="11688"/>
    <cellStyle name="Percent 2 6 2 3" xfId="11689"/>
    <cellStyle name="Percent 2 6 2 4" xfId="11690"/>
    <cellStyle name="Percent 2 6 2 5" xfId="11691"/>
    <cellStyle name="Percent 2 6 3" xfId="11692"/>
    <cellStyle name="Percent 2 6 3 2" xfId="11693"/>
    <cellStyle name="Percent 2 6 3 3" xfId="11694"/>
    <cellStyle name="Percent 2 6 3 4" xfId="11695"/>
    <cellStyle name="Percent 2 6 3 5" xfId="11696"/>
    <cellStyle name="Percent 2 6 4" xfId="11697"/>
    <cellStyle name="Percent 2 6 4 2" xfId="11698"/>
    <cellStyle name="Percent 2 6 4 3" xfId="11699"/>
    <cellStyle name="Percent 2 6 4 4" xfId="11700"/>
    <cellStyle name="Percent 2 6 4 5" xfId="11701"/>
    <cellStyle name="Percent 2 6 5" xfId="11702"/>
    <cellStyle name="Percent 2 6 5 2" xfId="11703"/>
    <cellStyle name="Percent 2 6 5 3" xfId="11704"/>
    <cellStyle name="Percent 2 6 5 4" xfId="11705"/>
    <cellStyle name="Percent 2 6 5 5" xfId="11706"/>
    <cellStyle name="Percent 2 6 6" xfId="11707"/>
    <cellStyle name="Percent 2 6 6 2" xfId="11708"/>
    <cellStyle name="Percent 2 6 6 3" xfId="11709"/>
    <cellStyle name="Percent 2 6 6 4" xfId="11710"/>
    <cellStyle name="Percent 2 6 6 5" xfId="11711"/>
    <cellStyle name="Percent 2 6 7" xfId="11712"/>
    <cellStyle name="Percent 2 6 7 2" xfId="11713"/>
    <cellStyle name="Percent 2 6 7 3" xfId="11714"/>
    <cellStyle name="Percent 2 6 7 4" xfId="11715"/>
    <cellStyle name="Percent 2 6 7 5" xfId="11716"/>
    <cellStyle name="Percent 2 6 8" xfId="11717"/>
    <cellStyle name="Percent 2 6 8 2" xfId="11718"/>
    <cellStyle name="Percent 2 6 8 3" xfId="11719"/>
    <cellStyle name="Percent 2 6 8 4" xfId="11720"/>
    <cellStyle name="Percent 2 6 8 5" xfId="11721"/>
    <cellStyle name="Percent 2 6 9" xfId="11722"/>
    <cellStyle name="Percent 2 6 9 2" xfId="11723"/>
    <cellStyle name="Percent 2 6 9 3" xfId="11724"/>
    <cellStyle name="Percent 2 6 9 4" xfId="11725"/>
    <cellStyle name="Percent 2 6 9 5" xfId="11726"/>
    <cellStyle name="Percent 2 7" xfId="11727"/>
    <cellStyle name="Percent 2 7 10" xfId="11728"/>
    <cellStyle name="Percent 2 7 11" xfId="11729"/>
    <cellStyle name="Percent 2 7 12" xfId="11730"/>
    <cellStyle name="Percent 2 7 2" xfId="11731"/>
    <cellStyle name="Percent 2 7 2 2" xfId="11732"/>
    <cellStyle name="Percent 2 7 2 3" xfId="11733"/>
    <cellStyle name="Percent 2 7 2 4" xfId="11734"/>
    <cellStyle name="Percent 2 7 2 5" xfId="11735"/>
    <cellStyle name="Percent 2 7 3" xfId="11736"/>
    <cellStyle name="Percent 2 7 3 2" xfId="11737"/>
    <cellStyle name="Percent 2 7 3 3" xfId="11738"/>
    <cellStyle name="Percent 2 7 3 4" xfId="11739"/>
    <cellStyle name="Percent 2 7 3 5" xfId="11740"/>
    <cellStyle name="Percent 2 7 4" xfId="11741"/>
    <cellStyle name="Percent 2 7 4 2" xfId="11742"/>
    <cellStyle name="Percent 2 7 4 3" xfId="11743"/>
    <cellStyle name="Percent 2 7 4 4" xfId="11744"/>
    <cellStyle name="Percent 2 7 4 5" xfId="11745"/>
    <cellStyle name="Percent 2 7 5" xfId="11746"/>
    <cellStyle name="Percent 2 7 5 2" xfId="11747"/>
    <cellStyle name="Percent 2 7 5 3" xfId="11748"/>
    <cellStyle name="Percent 2 7 5 4" xfId="11749"/>
    <cellStyle name="Percent 2 7 5 5" xfId="11750"/>
    <cellStyle name="Percent 2 7 6" xfId="11751"/>
    <cellStyle name="Percent 2 7 6 2" xfId="11752"/>
    <cellStyle name="Percent 2 7 6 3" xfId="11753"/>
    <cellStyle name="Percent 2 7 6 4" xfId="11754"/>
    <cellStyle name="Percent 2 7 6 5" xfId="11755"/>
    <cellStyle name="Percent 2 7 7" xfId="11756"/>
    <cellStyle name="Percent 2 7 7 2" xfId="11757"/>
    <cellStyle name="Percent 2 7 7 3" xfId="11758"/>
    <cellStyle name="Percent 2 7 7 4" xfId="11759"/>
    <cellStyle name="Percent 2 7 7 5" xfId="11760"/>
    <cellStyle name="Percent 2 7 8" xfId="11761"/>
    <cellStyle name="Percent 2 7 8 2" xfId="11762"/>
    <cellStyle name="Percent 2 7 8 3" xfId="11763"/>
    <cellStyle name="Percent 2 7 8 4" xfId="11764"/>
    <cellStyle name="Percent 2 7 8 5" xfId="11765"/>
    <cellStyle name="Percent 2 7 9" xfId="11766"/>
    <cellStyle name="Percent 2 8" xfId="11767"/>
    <cellStyle name="Percent 2 8 10" xfId="11768"/>
    <cellStyle name="Percent 2 8 11" xfId="11769"/>
    <cellStyle name="Percent 2 8 12" xfId="11770"/>
    <cellStyle name="Percent 2 8 2" xfId="11771"/>
    <cellStyle name="Percent 2 8 2 2" xfId="11772"/>
    <cellStyle name="Percent 2 8 2 3" xfId="11773"/>
    <cellStyle name="Percent 2 8 2 4" xfId="11774"/>
    <cellStyle name="Percent 2 8 2 5" xfId="11775"/>
    <cellStyle name="Percent 2 8 3" xfId="11776"/>
    <cellStyle name="Percent 2 8 3 2" xfId="11777"/>
    <cellStyle name="Percent 2 8 3 3" xfId="11778"/>
    <cellStyle name="Percent 2 8 3 4" xfId="11779"/>
    <cellStyle name="Percent 2 8 3 5" xfId="11780"/>
    <cellStyle name="Percent 2 8 4" xfId="11781"/>
    <cellStyle name="Percent 2 8 4 2" xfId="11782"/>
    <cellStyle name="Percent 2 8 4 3" xfId="11783"/>
    <cellStyle name="Percent 2 8 4 4" xfId="11784"/>
    <cellStyle name="Percent 2 8 4 5" xfId="11785"/>
    <cellStyle name="Percent 2 8 5" xfId="11786"/>
    <cellStyle name="Percent 2 8 5 2" xfId="11787"/>
    <cellStyle name="Percent 2 8 5 3" xfId="11788"/>
    <cellStyle name="Percent 2 8 5 4" xfId="11789"/>
    <cellStyle name="Percent 2 8 5 5" xfId="11790"/>
    <cellStyle name="Percent 2 8 6" xfId="11791"/>
    <cellStyle name="Percent 2 8 6 2" xfId="11792"/>
    <cellStyle name="Percent 2 8 6 3" xfId="11793"/>
    <cellStyle name="Percent 2 8 6 4" xfId="11794"/>
    <cellStyle name="Percent 2 8 6 5" xfId="11795"/>
    <cellStyle name="Percent 2 8 7" xfId="11796"/>
    <cellStyle name="Percent 2 8 7 2" xfId="11797"/>
    <cellStyle name="Percent 2 8 7 3" xfId="11798"/>
    <cellStyle name="Percent 2 8 7 4" xfId="11799"/>
    <cellStyle name="Percent 2 8 7 5" xfId="11800"/>
    <cellStyle name="Percent 2 8 8" xfId="11801"/>
    <cellStyle name="Percent 2 8 8 2" xfId="11802"/>
    <cellStyle name="Percent 2 8 8 3" xfId="11803"/>
    <cellStyle name="Percent 2 8 8 4" xfId="11804"/>
    <cellStyle name="Percent 2 8 8 5" xfId="11805"/>
    <cellStyle name="Percent 2 8 9" xfId="11806"/>
    <cellStyle name="Percent 2 9" xfId="11807"/>
    <cellStyle name="Percent 2 9 10" xfId="11808"/>
    <cellStyle name="Percent 2 9 11" xfId="11809"/>
    <cellStyle name="Percent 2 9 12" xfId="11810"/>
    <cellStyle name="Percent 2 9 2" xfId="11811"/>
    <cellStyle name="Percent 2 9 2 2" xfId="11812"/>
    <cellStyle name="Percent 2 9 2 3" xfId="11813"/>
    <cellStyle name="Percent 2 9 2 4" xfId="11814"/>
    <cellStyle name="Percent 2 9 2 5" xfId="11815"/>
    <cellStyle name="Percent 2 9 3" xfId="11816"/>
    <cellStyle name="Percent 2 9 3 2" xfId="11817"/>
    <cellStyle name="Percent 2 9 3 3" xfId="11818"/>
    <cellStyle name="Percent 2 9 3 4" xfId="11819"/>
    <cellStyle name="Percent 2 9 3 5" xfId="11820"/>
    <cellStyle name="Percent 2 9 4" xfId="11821"/>
    <cellStyle name="Percent 2 9 4 2" xfId="11822"/>
    <cellStyle name="Percent 2 9 4 3" xfId="11823"/>
    <cellStyle name="Percent 2 9 4 4" xfId="11824"/>
    <cellStyle name="Percent 2 9 4 5" xfId="11825"/>
    <cellStyle name="Percent 2 9 5" xfId="11826"/>
    <cellStyle name="Percent 2 9 5 2" xfId="11827"/>
    <cellStyle name="Percent 2 9 5 3" xfId="11828"/>
    <cellStyle name="Percent 2 9 5 4" xfId="11829"/>
    <cellStyle name="Percent 2 9 5 5" xfId="11830"/>
    <cellStyle name="Percent 2 9 6" xfId="11831"/>
    <cellStyle name="Percent 2 9 6 2" xfId="11832"/>
    <cellStyle name="Percent 2 9 6 3" xfId="11833"/>
    <cellStyle name="Percent 2 9 6 4" xfId="11834"/>
    <cellStyle name="Percent 2 9 6 5" xfId="11835"/>
    <cellStyle name="Percent 2 9 7" xfId="11836"/>
    <cellStyle name="Percent 2 9 7 2" xfId="11837"/>
    <cellStyle name="Percent 2 9 7 3" xfId="11838"/>
    <cellStyle name="Percent 2 9 7 4" xfId="11839"/>
    <cellStyle name="Percent 2 9 7 5" xfId="11840"/>
    <cellStyle name="Percent 2 9 8" xfId="11841"/>
    <cellStyle name="Percent 2 9 8 2" xfId="11842"/>
    <cellStyle name="Percent 2 9 8 3" xfId="11843"/>
    <cellStyle name="Percent 2 9 8 4" xfId="11844"/>
    <cellStyle name="Percent 2 9 8 5" xfId="11845"/>
    <cellStyle name="Percent 2 9 9" xfId="11846"/>
    <cellStyle name="Percent 20" xfId="11847"/>
    <cellStyle name="Percent 20 10" xfId="11848"/>
    <cellStyle name="Percent 20 11" xfId="11849"/>
    <cellStyle name="Percent 20 12" xfId="11850"/>
    <cellStyle name="Percent 20 2" xfId="11851"/>
    <cellStyle name="Percent 20 2 2" xfId="11852"/>
    <cellStyle name="Percent 20 2 3" xfId="11853"/>
    <cellStyle name="Percent 20 2 4" xfId="11854"/>
    <cellStyle name="Percent 20 2 5" xfId="11855"/>
    <cellStyle name="Percent 20 2 6" xfId="11856"/>
    <cellStyle name="Percent 20 3" xfId="11857"/>
    <cellStyle name="Percent 20 3 2" xfId="11858"/>
    <cellStyle name="Percent 20 3 3" xfId="11859"/>
    <cellStyle name="Percent 20 3 4" xfId="11860"/>
    <cellStyle name="Percent 20 3 5" xfId="11861"/>
    <cellStyle name="Percent 20 4" xfId="11862"/>
    <cellStyle name="Percent 20 4 2" xfId="11863"/>
    <cellStyle name="Percent 20 4 3" xfId="11864"/>
    <cellStyle name="Percent 20 4 4" xfId="11865"/>
    <cellStyle name="Percent 20 4 5" xfId="11866"/>
    <cellStyle name="Percent 20 5" xfId="11867"/>
    <cellStyle name="Percent 20 5 2" xfId="11868"/>
    <cellStyle name="Percent 20 5 3" xfId="11869"/>
    <cellStyle name="Percent 20 5 4" xfId="11870"/>
    <cellStyle name="Percent 20 5 5" xfId="11871"/>
    <cellStyle name="Percent 20 6" xfId="11872"/>
    <cellStyle name="Percent 20 6 2" xfId="11873"/>
    <cellStyle name="Percent 20 6 3" xfId="11874"/>
    <cellStyle name="Percent 20 6 4" xfId="11875"/>
    <cellStyle name="Percent 20 6 5" xfId="11876"/>
    <cellStyle name="Percent 20 7" xfId="11877"/>
    <cellStyle name="Percent 20 7 2" xfId="11878"/>
    <cellStyle name="Percent 20 7 2 2" xfId="11879"/>
    <cellStyle name="Percent 20 7 2 3" xfId="11880"/>
    <cellStyle name="Percent 20 7 2 4" xfId="11881"/>
    <cellStyle name="Percent 20 7 2 5" xfId="11882"/>
    <cellStyle name="Percent 20 7 3" xfId="11883"/>
    <cellStyle name="Percent 20 7 3 2" xfId="11884"/>
    <cellStyle name="Percent 20 7 3 3" xfId="11885"/>
    <cellStyle name="Percent 20 7 3 4" xfId="11886"/>
    <cellStyle name="Percent 20 7 3 5" xfId="11887"/>
    <cellStyle name="Percent 20 7 4" xfId="11888"/>
    <cellStyle name="Percent 20 7 5" xfId="11889"/>
    <cellStyle name="Percent 20 7 6" xfId="11890"/>
    <cellStyle name="Percent 20 7 7" xfId="11891"/>
    <cellStyle name="Percent 20 8" xfId="11892"/>
    <cellStyle name="Percent 20 9" xfId="11893"/>
    <cellStyle name="Percent 21" xfId="11894"/>
    <cellStyle name="Percent 21 10" xfId="11895"/>
    <cellStyle name="Percent 21 11" xfId="11896"/>
    <cellStyle name="Percent 21 2" xfId="11897"/>
    <cellStyle name="Percent 21 2 2" xfId="11898"/>
    <cellStyle name="Percent 21 2 3" xfId="11899"/>
    <cellStyle name="Percent 21 2 4" xfId="11900"/>
    <cellStyle name="Percent 21 2 5" xfId="11901"/>
    <cellStyle name="Percent 21 3" xfId="11902"/>
    <cellStyle name="Percent 21 3 2" xfId="11903"/>
    <cellStyle name="Percent 21 3 3" xfId="11904"/>
    <cellStyle name="Percent 21 3 4" xfId="11905"/>
    <cellStyle name="Percent 21 3 5" xfId="11906"/>
    <cellStyle name="Percent 21 4" xfId="11907"/>
    <cellStyle name="Percent 21 4 2" xfId="11908"/>
    <cellStyle name="Percent 21 4 3" xfId="11909"/>
    <cellStyle name="Percent 21 4 4" xfId="11910"/>
    <cellStyle name="Percent 21 4 5" xfId="11911"/>
    <cellStyle name="Percent 21 5" xfId="11912"/>
    <cellStyle name="Percent 21 5 2" xfId="11913"/>
    <cellStyle name="Percent 21 5 3" xfId="11914"/>
    <cellStyle name="Percent 21 5 4" xfId="11915"/>
    <cellStyle name="Percent 21 5 5" xfId="11916"/>
    <cellStyle name="Percent 21 6" xfId="11917"/>
    <cellStyle name="Percent 21 6 2" xfId="11918"/>
    <cellStyle name="Percent 21 6 3" xfId="11919"/>
    <cellStyle name="Percent 21 6 4" xfId="11920"/>
    <cellStyle name="Percent 21 6 5" xfId="11921"/>
    <cellStyle name="Percent 21 7" xfId="11922"/>
    <cellStyle name="Percent 21 7 2" xfId="11923"/>
    <cellStyle name="Percent 21 7 2 2" xfId="11924"/>
    <cellStyle name="Percent 21 7 2 3" xfId="11925"/>
    <cellStyle name="Percent 21 7 2 4" xfId="11926"/>
    <cellStyle name="Percent 21 7 2 5" xfId="11927"/>
    <cellStyle name="Percent 21 7 3" xfId="11928"/>
    <cellStyle name="Percent 21 7 3 2" xfId="11929"/>
    <cellStyle name="Percent 21 7 3 3" xfId="11930"/>
    <cellStyle name="Percent 21 7 3 4" xfId="11931"/>
    <cellStyle name="Percent 21 7 3 5" xfId="11932"/>
    <cellStyle name="Percent 21 7 4" xfId="11933"/>
    <cellStyle name="Percent 21 7 5" xfId="11934"/>
    <cellStyle name="Percent 21 7 6" xfId="11935"/>
    <cellStyle name="Percent 21 7 7" xfId="11936"/>
    <cellStyle name="Percent 21 8" xfId="11937"/>
    <cellStyle name="Percent 21 9" xfId="11938"/>
    <cellStyle name="Percent 22" xfId="11939"/>
    <cellStyle name="Percent 22 10" xfId="11940"/>
    <cellStyle name="Percent 22 11" xfId="11941"/>
    <cellStyle name="Percent 22 2" xfId="11942"/>
    <cellStyle name="Percent 22 2 2" xfId="11943"/>
    <cellStyle name="Percent 22 2 3" xfId="11944"/>
    <cellStyle name="Percent 22 2 4" xfId="11945"/>
    <cellStyle name="Percent 22 2 5" xfId="11946"/>
    <cellStyle name="Percent 22 3" xfId="11947"/>
    <cellStyle name="Percent 22 3 2" xfId="11948"/>
    <cellStyle name="Percent 22 3 3" xfId="11949"/>
    <cellStyle name="Percent 22 3 4" xfId="11950"/>
    <cellStyle name="Percent 22 3 5" xfId="11951"/>
    <cellStyle name="Percent 22 4" xfId="11952"/>
    <cellStyle name="Percent 22 4 2" xfId="11953"/>
    <cellStyle name="Percent 22 4 3" xfId="11954"/>
    <cellStyle name="Percent 22 4 4" xfId="11955"/>
    <cellStyle name="Percent 22 4 5" xfId="11956"/>
    <cellStyle name="Percent 22 5" xfId="11957"/>
    <cellStyle name="Percent 22 5 2" xfId="11958"/>
    <cellStyle name="Percent 22 5 3" xfId="11959"/>
    <cellStyle name="Percent 22 5 4" xfId="11960"/>
    <cellStyle name="Percent 22 5 5" xfId="11961"/>
    <cellStyle name="Percent 22 6" xfId="11962"/>
    <cellStyle name="Percent 22 6 2" xfId="11963"/>
    <cellStyle name="Percent 22 6 3" xfId="11964"/>
    <cellStyle name="Percent 22 6 4" xfId="11965"/>
    <cellStyle name="Percent 22 6 5" xfId="11966"/>
    <cellStyle name="Percent 22 7" xfId="11967"/>
    <cellStyle name="Percent 22 7 2" xfId="11968"/>
    <cellStyle name="Percent 22 7 2 2" xfId="11969"/>
    <cellStyle name="Percent 22 7 2 3" xfId="11970"/>
    <cellStyle name="Percent 22 7 2 4" xfId="11971"/>
    <cellStyle name="Percent 22 7 2 5" xfId="11972"/>
    <cellStyle name="Percent 22 7 3" xfId="11973"/>
    <cellStyle name="Percent 22 7 3 2" xfId="11974"/>
    <cellStyle name="Percent 22 7 3 3" xfId="11975"/>
    <cellStyle name="Percent 22 7 3 4" xfId="11976"/>
    <cellStyle name="Percent 22 7 3 5" xfId="11977"/>
    <cellStyle name="Percent 22 7 4" xfId="11978"/>
    <cellStyle name="Percent 22 7 5" xfId="11979"/>
    <cellStyle name="Percent 22 7 6" xfId="11980"/>
    <cellStyle name="Percent 22 7 7" xfId="11981"/>
    <cellStyle name="Percent 22 8" xfId="11982"/>
    <cellStyle name="Percent 22 9" xfId="11983"/>
    <cellStyle name="Percent 23" xfId="11984"/>
    <cellStyle name="Percent 23 10" xfId="11985"/>
    <cellStyle name="Percent 23 11" xfId="11986"/>
    <cellStyle name="Percent 23 2" xfId="11987"/>
    <cellStyle name="Percent 23 2 2" xfId="11988"/>
    <cellStyle name="Percent 23 2 3" xfId="11989"/>
    <cellStyle name="Percent 23 2 4" xfId="11990"/>
    <cellStyle name="Percent 23 2 5" xfId="11991"/>
    <cellStyle name="Percent 23 3" xfId="11992"/>
    <cellStyle name="Percent 23 3 2" xfId="11993"/>
    <cellStyle name="Percent 23 3 3" xfId="11994"/>
    <cellStyle name="Percent 23 3 4" xfId="11995"/>
    <cellStyle name="Percent 23 3 5" xfId="11996"/>
    <cellStyle name="Percent 23 4" xfId="11997"/>
    <cellStyle name="Percent 23 4 2" xfId="11998"/>
    <cellStyle name="Percent 23 4 3" xfId="11999"/>
    <cellStyle name="Percent 23 4 4" xfId="12000"/>
    <cellStyle name="Percent 23 4 5" xfId="12001"/>
    <cellStyle name="Percent 23 5" xfId="12002"/>
    <cellStyle name="Percent 23 5 2" xfId="12003"/>
    <cellStyle name="Percent 23 5 3" xfId="12004"/>
    <cellStyle name="Percent 23 5 4" xfId="12005"/>
    <cellStyle name="Percent 23 5 5" xfId="12006"/>
    <cellStyle name="Percent 23 6" xfId="12007"/>
    <cellStyle name="Percent 23 6 2" xfId="12008"/>
    <cellStyle name="Percent 23 6 3" xfId="12009"/>
    <cellStyle name="Percent 23 6 4" xfId="12010"/>
    <cellStyle name="Percent 23 6 5" xfId="12011"/>
    <cellStyle name="Percent 23 7" xfId="12012"/>
    <cellStyle name="Percent 23 7 2" xfId="12013"/>
    <cellStyle name="Percent 23 7 2 2" xfId="12014"/>
    <cellStyle name="Percent 23 7 2 3" xfId="12015"/>
    <cellStyle name="Percent 23 7 2 4" xfId="12016"/>
    <cellStyle name="Percent 23 7 2 5" xfId="12017"/>
    <cellStyle name="Percent 23 7 3" xfId="12018"/>
    <cellStyle name="Percent 23 7 3 2" xfId="12019"/>
    <cellStyle name="Percent 23 7 3 3" xfId="12020"/>
    <cellStyle name="Percent 23 7 3 4" xfId="12021"/>
    <cellStyle name="Percent 23 7 3 5" xfId="12022"/>
    <cellStyle name="Percent 23 7 4" xfId="12023"/>
    <cellStyle name="Percent 23 7 5" xfId="12024"/>
    <cellStyle name="Percent 23 7 6" xfId="12025"/>
    <cellStyle name="Percent 23 7 7" xfId="12026"/>
    <cellStyle name="Percent 23 8" xfId="12027"/>
    <cellStyle name="Percent 23 9" xfId="12028"/>
    <cellStyle name="Percent 24" xfId="12029"/>
    <cellStyle name="Percent 24 10" xfId="12030"/>
    <cellStyle name="Percent 24 10 2" xfId="12031"/>
    <cellStyle name="Percent 24 10 2 2" xfId="12032"/>
    <cellStyle name="Percent 24 10 3" xfId="12033"/>
    <cellStyle name="Percent 24 11" xfId="12034"/>
    <cellStyle name="Percent 24 11 2" xfId="12035"/>
    <cellStyle name="Percent 24 12" xfId="12036"/>
    <cellStyle name="Percent 24 13" xfId="12037"/>
    <cellStyle name="Percent 24 14" xfId="12038"/>
    <cellStyle name="Percent 24 15" xfId="12039"/>
    <cellStyle name="Percent 24 2" xfId="12040"/>
    <cellStyle name="Percent 24 2 2" xfId="12041"/>
    <cellStyle name="Percent 24 2 3" xfId="12042"/>
    <cellStyle name="Percent 24 2 4" xfId="12043"/>
    <cellStyle name="Percent 24 2 5" xfId="12044"/>
    <cellStyle name="Percent 24 3" xfId="12045"/>
    <cellStyle name="Percent 24 3 2" xfId="12046"/>
    <cellStyle name="Percent 24 3 3" xfId="12047"/>
    <cellStyle name="Percent 24 3 4" xfId="12048"/>
    <cellStyle name="Percent 24 3 5" xfId="12049"/>
    <cellStyle name="Percent 24 4" xfId="12050"/>
    <cellStyle name="Percent 24 4 2" xfId="12051"/>
    <cellStyle name="Percent 24 4 3" xfId="12052"/>
    <cellStyle name="Percent 24 4 4" xfId="12053"/>
    <cellStyle name="Percent 24 4 5" xfId="12054"/>
    <cellStyle name="Percent 24 5" xfId="12055"/>
    <cellStyle name="Percent 24 5 2" xfId="12056"/>
    <cellStyle name="Percent 24 5 3" xfId="12057"/>
    <cellStyle name="Percent 24 5 4" xfId="12058"/>
    <cellStyle name="Percent 24 5 5" xfId="12059"/>
    <cellStyle name="Percent 24 6" xfId="12060"/>
    <cellStyle name="Percent 24 6 2" xfId="12061"/>
    <cellStyle name="Percent 24 6 3" xfId="12062"/>
    <cellStyle name="Percent 24 6 4" xfId="12063"/>
    <cellStyle name="Percent 24 6 5" xfId="12064"/>
    <cellStyle name="Percent 24 7" xfId="12065"/>
    <cellStyle name="Percent 24 7 2" xfId="12066"/>
    <cellStyle name="Percent 24 7 2 2" xfId="12067"/>
    <cellStyle name="Percent 24 7 2 3" xfId="12068"/>
    <cellStyle name="Percent 24 7 2 4" xfId="12069"/>
    <cellStyle name="Percent 24 7 2 5" xfId="12070"/>
    <cellStyle name="Percent 24 7 3" xfId="12071"/>
    <cellStyle name="Percent 24 7 3 2" xfId="12072"/>
    <cellStyle name="Percent 24 7 3 3" xfId="12073"/>
    <cellStyle name="Percent 24 7 3 4" xfId="12074"/>
    <cellStyle name="Percent 24 7 3 5" xfId="12075"/>
    <cellStyle name="Percent 24 7 4" xfId="12076"/>
    <cellStyle name="Percent 24 7 5" xfId="12077"/>
    <cellStyle name="Percent 24 7 6" xfId="12078"/>
    <cellStyle name="Percent 24 7 7" xfId="12079"/>
    <cellStyle name="Percent 24 8" xfId="12080"/>
    <cellStyle name="Percent 24 8 2" xfId="12081"/>
    <cellStyle name="Percent 24 8 2 2" xfId="12082"/>
    <cellStyle name="Percent 24 8 2 2 2" xfId="12083"/>
    <cellStyle name="Percent 24 8 2 3" xfId="12084"/>
    <cellStyle name="Percent 24 8 3" xfId="12085"/>
    <cellStyle name="Percent 24 8 3 2" xfId="12086"/>
    <cellStyle name="Percent 24 8 3 2 2" xfId="12087"/>
    <cellStyle name="Percent 24 8 3 3" xfId="12088"/>
    <cellStyle name="Percent 24 8 4" xfId="12089"/>
    <cellStyle name="Percent 24 8 4 2" xfId="12090"/>
    <cellStyle name="Percent 24 8 5" xfId="12091"/>
    <cellStyle name="Percent 24 8 6" xfId="12092"/>
    <cellStyle name="Percent 24 8 7" xfId="12093"/>
    <cellStyle name="Percent 24 8 8" xfId="12094"/>
    <cellStyle name="Percent 24 9" xfId="12095"/>
    <cellStyle name="Percent 24 9 2" xfId="12096"/>
    <cellStyle name="Percent 24 9 2 2" xfId="12097"/>
    <cellStyle name="Percent 24 9 3" xfId="12098"/>
    <cellStyle name="Percent 25" xfId="12099"/>
    <cellStyle name="Percent 25 10" xfId="12100"/>
    <cellStyle name="Percent 25 11" xfId="12101"/>
    <cellStyle name="Percent 25 2" xfId="12102"/>
    <cellStyle name="Percent 25 2 2" xfId="12103"/>
    <cellStyle name="Percent 25 2 3" xfId="12104"/>
    <cellStyle name="Percent 25 2 4" xfId="12105"/>
    <cellStyle name="Percent 25 2 5" xfId="12106"/>
    <cellStyle name="Percent 25 3" xfId="12107"/>
    <cellStyle name="Percent 25 3 2" xfId="12108"/>
    <cellStyle name="Percent 25 3 3" xfId="12109"/>
    <cellStyle name="Percent 25 3 4" xfId="12110"/>
    <cellStyle name="Percent 25 3 5" xfId="12111"/>
    <cellStyle name="Percent 25 4" xfId="12112"/>
    <cellStyle name="Percent 25 4 2" xfId="12113"/>
    <cellStyle name="Percent 25 4 3" xfId="12114"/>
    <cellStyle name="Percent 25 4 4" xfId="12115"/>
    <cellStyle name="Percent 25 4 5" xfId="12116"/>
    <cellStyle name="Percent 25 5" xfId="12117"/>
    <cellStyle name="Percent 25 5 2" xfId="12118"/>
    <cellStyle name="Percent 25 5 3" xfId="12119"/>
    <cellStyle name="Percent 25 5 4" xfId="12120"/>
    <cellStyle name="Percent 25 5 5" xfId="12121"/>
    <cellStyle name="Percent 25 6" xfId="12122"/>
    <cellStyle name="Percent 25 6 2" xfId="12123"/>
    <cellStyle name="Percent 25 6 3" xfId="12124"/>
    <cellStyle name="Percent 25 6 4" xfId="12125"/>
    <cellStyle name="Percent 25 6 5" xfId="12126"/>
    <cellStyle name="Percent 25 7" xfId="12127"/>
    <cellStyle name="Percent 25 7 2" xfId="12128"/>
    <cellStyle name="Percent 25 7 2 2" xfId="12129"/>
    <cellStyle name="Percent 25 7 2 3" xfId="12130"/>
    <cellStyle name="Percent 25 7 2 4" xfId="12131"/>
    <cellStyle name="Percent 25 7 2 5" xfId="12132"/>
    <cellStyle name="Percent 25 7 3" xfId="12133"/>
    <cellStyle name="Percent 25 7 3 2" xfId="12134"/>
    <cellStyle name="Percent 25 7 3 3" xfId="12135"/>
    <cellStyle name="Percent 25 7 3 4" xfId="12136"/>
    <cellStyle name="Percent 25 7 3 5" xfId="12137"/>
    <cellStyle name="Percent 25 7 4" xfId="12138"/>
    <cellStyle name="Percent 25 7 5" xfId="12139"/>
    <cellStyle name="Percent 25 7 6" xfId="12140"/>
    <cellStyle name="Percent 25 7 7" xfId="12141"/>
    <cellStyle name="Percent 25 8" xfId="12142"/>
    <cellStyle name="Percent 25 9" xfId="12143"/>
    <cellStyle name="Percent 26" xfId="12144"/>
    <cellStyle name="Percent 26 10" xfId="12145"/>
    <cellStyle name="Percent 26 11" xfId="12146"/>
    <cellStyle name="Percent 26 2" xfId="12147"/>
    <cellStyle name="Percent 26 2 2" xfId="12148"/>
    <cellStyle name="Percent 26 2 3" xfId="12149"/>
    <cellStyle name="Percent 26 2 4" xfId="12150"/>
    <cellStyle name="Percent 26 2 5" xfId="12151"/>
    <cellStyle name="Percent 26 3" xfId="12152"/>
    <cellStyle name="Percent 26 3 2" xfId="12153"/>
    <cellStyle name="Percent 26 3 3" xfId="12154"/>
    <cellStyle name="Percent 26 3 4" xfId="12155"/>
    <cellStyle name="Percent 26 3 5" xfId="12156"/>
    <cellStyle name="Percent 26 4" xfId="12157"/>
    <cellStyle name="Percent 26 4 2" xfId="12158"/>
    <cellStyle name="Percent 26 4 3" xfId="12159"/>
    <cellStyle name="Percent 26 4 4" xfId="12160"/>
    <cellStyle name="Percent 26 4 5" xfId="12161"/>
    <cellStyle name="Percent 26 5" xfId="12162"/>
    <cellStyle name="Percent 26 5 2" xfId="12163"/>
    <cellStyle name="Percent 26 5 3" xfId="12164"/>
    <cellStyle name="Percent 26 5 4" xfId="12165"/>
    <cellStyle name="Percent 26 5 5" xfId="12166"/>
    <cellStyle name="Percent 26 6" xfId="12167"/>
    <cellStyle name="Percent 26 6 2" xfId="12168"/>
    <cellStyle name="Percent 26 6 3" xfId="12169"/>
    <cellStyle name="Percent 26 6 4" xfId="12170"/>
    <cellStyle name="Percent 26 6 5" xfId="12171"/>
    <cellStyle name="Percent 26 7" xfId="12172"/>
    <cellStyle name="Percent 26 7 2" xfId="12173"/>
    <cellStyle name="Percent 26 7 2 2" xfId="12174"/>
    <cellStyle name="Percent 26 7 2 3" xfId="12175"/>
    <cellStyle name="Percent 26 7 2 4" xfId="12176"/>
    <cellStyle name="Percent 26 7 2 5" xfId="12177"/>
    <cellStyle name="Percent 26 7 3" xfId="12178"/>
    <cellStyle name="Percent 26 7 3 2" xfId="12179"/>
    <cellStyle name="Percent 26 7 3 3" xfId="12180"/>
    <cellStyle name="Percent 26 7 3 4" xfId="12181"/>
    <cellStyle name="Percent 26 7 3 5" xfId="12182"/>
    <cellStyle name="Percent 26 7 4" xfId="12183"/>
    <cellStyle name="Percent 26 7 5" xfId="12184"/>
    <cellStyle name="Percent 26 7 6" xfId="12185"/>
    <cellStyle name="Percent 26 7 7" xfId="12186"/>
    <cellStyle name="Percent 26 8" xfId="12187"/>
    <cellStyle name="Percent 26 9" xfId="12188"/>
    <cellStyle name="Percent 27" xfId="12189"/>
    <cellStyle name="Percent 27 2" xfId="12190"/>
    <cellStyle name="Percent 27 3" xfId="12191"/>
    <cellStyle name="Percent 27 4" xfId="12192"/>
    <cellStyle name="Percent 27 5" xfId="12193"/>
    <cellStyle name="Percent 28" xfId="12194"/>
    <cellStyle name="Percent 28 2" xfId="12195"/>
    <cellStyle name="Percent 28 2 2" xfId="12196"/>
    <cellStyle name="Percent 28 2 2 2" xfId="12197"/>
    <cellStyle name="Percent 28 2 2 2 2" xfId="12198"/>
    <cellStyle name="Percent 28 2 2 3" xfId="12199"/>
    <cellStyle name="Percent 28 2 3" xfId="12200"/>
    <cellStyle name="Percent 28 2 3 2" xfId="12201"/>
    <cellStyle name="Percent 28 2 3 2 2" xfId="12202"/>
    <cellStyle name="Percent 28 2 3 3" xfId="12203"/>
    <cellStyle name="Percent 28 2 4" xfId="12204"/>
    <cellStyle name="Percent 28 2 4 2" xfId="12205"/>
    <cellStyle name="Percent 28 2 5" xfId="12206"/>
    <cellStyle name="Percent 28 2 6" xfId="12207"/>
    <cellStyle name="Percent 28 2 7" xfId="12208"/>
    <cellStyle name="Percent 28 2 8" xfId="12209"/>
    <cellStyle name="Percent 28 3" xfId="12210"/>
    <cellStyle name="Percent 28 3 2" xfId="12211"/>
    <cellStyle name="Percent 28 3 2 2" xfId="12212"/>
    <cellStyle name="Percent 28 3 3" xfId="12213"/>
    <cellStyle name="Percent 28 4" xfId="12214"/>
    <cellStyle name="Percent 28 4 2" xfId="12215"/>
    <cellStyle name="Percent 28 4 2 2" xfId="12216"/>
    <cellStyle name="Percent 28 4 3" xfId="12217"/>
    <cellStyle name="Percent 28 5" xfId="12218"/>
    <cellStyle name="Percent 28 5 2" xfId="12219"/>
    <cellStyle name="Percent 28 6" xfId="12220"/>
    <cellStyle name="Percent 28 7" xfId="12221"/>
    <cellStyle name="Percent 28 8" xfId="12222"/>
    <cellStyle name="Percent 28 9" xfId="12223"/>
    <cellStyle name="Percent 3 10" xfId="12224"/>
    <cellStyle name="Percent 3 10 10" xfId="12225"/>
    <cellStyle name="Percent 3 10 10 2" xfId="12226"/>
    <cellStyle name="Percent 3 10 10 3" xfId="12227"/>
    <cellStyle name="Percent 3 10 10 4" xfId="12228"/>
    <cellStyle name="Percent 3 10 10 5" xfId="12229"/>
    <cellStyle name="Percent 3 10 11" xfId="12230"/>
    <cellStyle name="Percent 3 10 11 2" xfId="12231"/>
    <cellStyle name="Percent 3 10 11 3" xfId="12232"/>
    <cellStyle name="Percent 3 10 11 4" xfId="12233"/>
    <cellStyle name="Percent 3 10 11 5" xfId="12234"/>
    <cellStyle name="Percent 3 10 12" xfId="12235"/>
    <cellStyle name="Percent 3 10 12 2" xfId="12236"/>
    <cellStyle name="Percent 3 10 12 3" xfId="12237"/>
    <cellStyle name="Percent 3 10 12 4" xfId="12238"/>
    <cellStyle name="Percent 3 10 12 5" xfId="12239"/>
    <cellStyle name="Percent 3 10 13" xfId="12240"/>
    <cellStyle name="Percent 3 10 13 2" xfId="12241"/>
    <cellStyle name="Percent 3 10 13 3" xfId="12242"/>
    <cellStyle name="Percent 3 10 13 4" xfId="12243"/>
    <cellStyle name="Percent 3 10 13 5" xfId="12244"/>
    <cellStyle name="Percent 3 10 14" xfId="12245"/>
    <cellStyle name="Percent 3 10 14 2" xfId="12246"/>
    <cellStyle name="Percent 3 10 14 3" xfId="12247"/>
    <cellStyle name="Percent 3 10 14 4" xfId="12248"/>
    <cellStyle name="Percent 3 10 14 5" xfId="12249"/>
    <cellStyle name="Percent 3 10 15" xfId="12250"/>
    <cellStyle name="Percent 3 10 15 2" xfId="12251"/>
    <cellStyle name="Percent 3 10 15 3" xfId="12252"/>
    <cellStyle name="Percent 3 10 15 4" xfId="12253"/>
    <cellStyle name="Percent 3 10 15 5" xfId="12254"/>
    <cellStyle name="Percent 3 10 16" xfId="12255"/>
    <cellStyle name="Percent 3 10 17" xfId="12256"/>
    <cellStyle name="Percent 3 10 18" xfId="12257"/>
    <cellStyle name="Percent 3 10 19" xfId="12258"/>
    <cellStyle name="Percent 3 10 2" xfId="12259"/>
    <cellStyle name="Percent 3 10 2 2" xfId="12260"/>
    <cellStyle name="Percent 3 10 2 3" xfId="12261"/>
    <cellStyle name="Percent 3 10 2 4" xfId="12262"/>
    <cellStyle name="Percent 3 10 2 5" xfId="12263"/>
    <cellStyle name="Percent 3 10 3" xfId="12264"/>
    <cellStyle name="Percent 3 10 3 2" xfId="12265"/>
    <cellStyle name="Percent 3 10 3 3" xfId="12266"/>
    <cellStyle name="Percent 3 10 3 4" xfId="12267"/>
    <cellStyle name="Percent 3 10 3 5" xfId="12268"/>
    <cellStyle name="Percent 3 10 4" xfId="12269"/>
    <cellStyle name="Percent 3 10 4 2" xfId="12270"/>
    <cellStyle name="Percent 3 10 4 3" xfId="12271"/>
    <cellStyle name="Percent 3 10 4 4" xfId="12272"/>
    <cellStyle name="Percent 3 10 4 5" xfId="12273"/>
    <cellStyle name="Percent 3 10 5" xfId="12274"/>
    <cellStyle name="Percent 3 10 5 2" xfId="12275"/>
    <cellStyle name="Percent 3 10 5 3" xfId="12276"/>
    <cellStyle name="Percent 3 10 5 4" xfId="12277"/>
    <cellStyle name="Percent 3 10 5 5" xfId="12278"/>
    <cellStyle name="Percent 3 10 6" xfId="12279"/>
    <cellStyle name="Percent 3 10 6 2" xfId="12280"/>
    <cellStyle name="Percent 3 10 6 3" xfId="12281"/>
    <cellStyle name="Percent 3 10 6 4" xfId="12282"/>
    <cellStyle name="Percent 3 10 6 5" xfId="12283"/>
    <cellStyle name="Percent 3 10 7" xfId="12284"/>
    <cellStyle name="Percent 3 10 7 2" xfId="12285"/>
    <cellStyle name="Percent 3 10 7 3" xfId="12286"/>
    <cellStyle name="Percent 3 10 7 4" xfId="12287"/>
    <cellStyle name="Percent 3 10 7 5" xfId="12288"/>
    <cellStyle name="Percent 3 10 8" xfId="12289"/>
    <cellStyle name="Percent 3 10 8 2" xfId="12290"/>
    <cellStyle name="Percent 3 10 8 3" xfId="12291"/>
    <cellStyle name="Percent 3 10 8 4" xfId="12292"/>
    <cellStyle name="Percent 3 10 8 5" xfId="12293"/>
    <cellStyle name="Percent 3 10 9" xfId="12294"/>
    <cellStyle name="Percent 3 10 9 2" xfId="12295"/>
    <cellStyle name="Percent 3 10 9 3" xfId="12296"/>
    <cellStyle name="Percent 3 10 9 4" xfId="12297"/>
    <cellStyle name="Percent 3 10 9 5" xfId="12298"/>
    <cellStyle name="Percent 3 11" xfId="12299"/>
    <cellStyle name="Percent 3 11 2" xfId="12300"/>
    <cellStyle name="Percent 3 11 3" xfId="12301"/>
    <cellStyle name="Percent 3 11 4" xfId="12302"/>
    <cellStyle name="Percent 3 11 5" xfId="12303"/>
    <cellStyle name="Percent 3 12" xfId="12304"/>
    <cellStyle name="Percent 3 12 2" xfId="12305"/>
    <cellStyle name="Percent 3 12 3" xfId="12306"/>
    <cellStyle name="Percent 3 12 4" xfId="12307"/>
    <cellStyle name="Percent 3 12 5" xfId="12308"/>
    <cellStyle name="Percent 3 13" xfId="12309"/>
    <cellStyle name="Percent 3 13 2" xfId="12310"/>
    <cellStyle name="Percent 3 13 3" xfId="12311"/>
    <cellStyle name="Percent 3 13 4" xfId="12312"/>
    <cellStyle name="Percent 3 13 5" xfId="12313"/>
    <cellStyle name="Percent 3 14" xfId="12314"/>
    <cellStyle name="Percent 3 14 2" xfId="12315"/>
    <cellStyle name="Percent 3 14 3" xfId="12316"/>
    <cellStyle name="Percent 3 14 4" xfId="12317"/>
    <cellStyle name="Percent 3 14 5" xfId="12318"/>
    <cellStyle name="Percent 3 15" xfId="12319"/>
    <cellStyle name="Percent 3 15 2" xfId="12320"/>
    <cellStyle name="Percent 3 15 3" xfId="12321"/>
    <cellStyle name="Percent 3 15 4" xfId="12322"/>
    <cellStyle name="Percent 3 15 5" xfId="12323"/>
    <cellStyle name="Percent 3 16" xfId="12324"/>
    <cellStyle name="Percent 3 16 2" xfId="12325"/>
    <cellStyle name="Percent 3 16 3" xfId="12326"/>
    <cellStyle name="Percent 3 16 4" xfId="12327"/>
    <cellStyle name="Percent 3 16 5" xfId="12328"/>
    <cellStyle name="Percent 3 17" xfId="12329"/>
    <cellStyle name="Percent 3 17 2" xfId="12330"/>
    <cellStyle name="Percent 3 17 3" xfId="12331"/>
    <cellStyle name="Percent 3 17 4" xfId="12332"/>
    <cellStyle name="Percent 3 17 5" xfId="12333"/>
    <cellStyle name="Percent 3 18" xfId="12334"/>
    <cellStyle name="Percent 3 18 2" xfId="12335"/>
    <cellStyle name="Percent 3 18 3" xfId="12336"/>
    <cellStyle name="Percent 3 18 4" xfId="12337"/>
    <cellStyle name="Percent 3 18 5" xfId="12338"/>
    <cellStyle name="Percent 3 19" xfId="12339"/>
    <cellStyle name="Percent 3 19 2" xfId="12340"/>
    <cellStyle name="Percent 3 19 3" xfId="12341"/>
    <cellStyle name="Percent 3 19 4" xfId="12342"/>
    <cellStyle name="Percent 3 19 5" xfId="12343"/>
    <cellStyle name="Percent 3 2" xfId="12344"/>
    <cellStyle name="Percent 3 2 10" xfId="12345"/>
    <cellStyle name="Percent 3 2 10 2" xfId="12346"/>
    <cellStyle name="Percent 3 2 10 3" xfId="12347"/>
    <cellStyle name="Percent 3 2 10 4" xfId="12348"/>
    <cellStyle name="Percent 3 2 10 5" xfId="12349"/>
    <cellStyle name="Percent 3 2 11" xfId="12350"/>
    <cellStyle name="Percent 3 2 11 2" xfId="12351"/>
    <cellStyle name="Percent 3 2 11 3" xfId="12352"/>
    <cellStyle name="Percent 3 2 11 4" xfId="12353"/>
    <cellStyle name="Percent 3 2 11 5" xfId="12354"/>
    <cellStyle name="Percent 3 2 12" xfId="12355"/>
    <cellStyle name="Percent 3 2 12 2" xfId="12356"/>
    <cellStyle name="Percent 3 2 12 3" xfId="12357"/>
    <cellStyle name="Percent 3 2 12 4" xfId="12358"/>
    <cellStyle name="Percent 3 2 12 5" xfId="12359"/>
    <cellStyle name="Percent 3 2 13" xfId="12360"/>
    <cellStyle name="Percent 3 2 13 2" xfId="12361"/>
    <cellStyle name="Percent 3 2 13 3" xfId="12362"/>
    <cellStyle name="Percent 3 2 13 4" xfId="12363"/>
    <cellStyle name="Percent 3 2 13 5" xfId="12364"/>
    <cellStyle name="Percent 3 2 14" xfId="12365"/>
    <cellStyle name="Percent 3 2 14 2" xfId="12366"/>
    <cellStyle name="Percent 3 2 14 3" xfId="12367"/>
    <cellStyle name="Percent 3 2 14 4" xfId="12368"/>
    <cellStyle name="Percent 3 2 14 5" xfId="12369"/>
    <cellStyle name="Percent 3 2 15" xfId="12370"/>
    <cellStyle name="Percent 3 2 15 2" xfId="12371"/>
    <cellStyle name="Percent 3 2 15 3" xfId="12372"/>
    <cellStyle name="Percent 3 2 15 4" xfId="12373"/>
    <cellStyle name="Percent 3 2 15 5" xfId="12374"/>
    <cellStyle name="Percent 3 2 16" xfId="12375"/>
    <cellStyle name="Percent 3 2 16 2" xfId="12376"/>
    <cellStyle name="Percent 3 2 16 3" xfId="12377"/>
    <cellStyle name="Percent 3 2 16 4" xfId="12378"/>
    <cellStyle name="Percent 3 2 16 5" xfId="12379"/>
    <cellStyle name="Percent 3 2 17" xfId="12380"/>
    <cellStyle name="Percent 3 2 17 2" xfId="12381"/>
    <cellStyle name="Percent 3 2 17 3" xfId="12382"/>
    <cellStyle name="Percent 3 2 17 4" xfId="12383"/>
    <cellStyle name="Percent 3 2 17 5" xfId="12384"/>
    <cellStyle name="Percent 3 2 18" xfId="12385"/>
    <cellStyle name="Percent 3 2 19" xfId="12386"/>
    <cellStyle name="Percent 3 2 2" xfId="12387"/>
    <cellStyle name="Percent 3 2 2 2" xfId="12388"/>
    <cellStyle name="Percent 3 2 2 2 2" xfId="12389"/>
    <cellStyle name="Percent 3 2 2 2 2 2" xfId="12390"/>
    <cellStyle name="Percent 3 2 2 2 2 3" xfId="12391"/>
    <cellStyle name="Percent 3 2 2 2 2 4" xfId="12392"/>
    <cellStyle name="Percent 3 2 2 2 2 5" xfId="12393"/>
    <cellStyle name="Percent 3 2 2 2 3" xfId="12394"/>
    <cellStyle name="Percent 3 2 2 2 3 2" xfId="12395"/>
    <cellStyle name="Percent 3 2 2 2 3 3" xfId="12396"/>
    <cellStyle name="Percent 3 2 2 2 4" xfId="12397"/>
    <cellStyle name="Percent 3 2 2 2 5" xfId="12398"/>
    <cellStyle name="Percent 3 2 2 2 6" xfId="12399"/>
    <cellStyle name="Percent 3 2 2 2 7" xfId="12400"/>
    <cellStyle name="Percent 3 2 2 2 8" xfId="12401"/>
    <cellStyle name="Percent 3 2 2 3" xfId="12402"/>
    <cellStyle name="Percent 3 2 2 3 2" xfId="12403"/>
    <cellStyle name="Percent 3 2 2 3 3" xfId="12404"/>
    <cellStyle name="Percent 3 2 2 3 4" xfId="12405"/>
    <cellStyle name="Percent 3 2 2 3 5" xfId="12406"/>
    <cellStyle name="Percent 3 2 2 3 6" xfId="12407"/>
    <cellStyle name="Percent 3 2 2 4" xfId="12408"/>
    <cellStyle name="Percent 3 2 2 4 2" xfId="12409"/>
    <cellStyle name="Percent 3 2 2 4 3" xfId="12410"/>
    <cellStyle name="Percent 3 2 2 5" xfId="12411"/>
    <cellStyle name="Percent 3 2 2 6" xfId="12412"/>
    <cellStyle name="Percent 3 2 2 7" xfId="12413"/>
    <cellStyle name="Percent 3 2 20" xfId="12414"/>
    <cellStyle name="Percent 3 2 21" xfId="12415"/>
    <cellStyle name="Percent 3 2 3" xfId="12416"/>
    <cellStyle name="Percent 3 2 3 2" xfId="12417"/>
    <cellStyle name="Percent 3 2 3 2 2" xfId="12418"/>
    <cellStyle name="Percent 3 2 3 2 3" xfId="12419"/>
    <cellStyle name="Percent 3 2 3 2 4" xfId="12420"/>
    <cellStyle name="Percent 3 2 3 2 5" xfId="12421"/>
    <cellStyle name="Percent 3 2 3 3" xfId="12422"/>
    <cellStyle name="Percent 3 2 3 3 2" xfId="12423"/>
    <cellStyle name="Percent 3 2 3 3 3" xfId="12424"/>
    <cellStyle name="Percent 3 2 3 4" xfId="12425"/>
    <cellStyle name="Percent 3 2 3 5" xfId="12426"/>
    <cellStyle name="Percent 3 2 3 6" xfId="12427"/>
    <cellStyle name="Percent 3 2 3 7" xfId="12428"/>
    <cellStyle name="Percent 3 2 3 8" xfId="12429"/>
    <cellStyle name="Percent 3 2 4" xfId="12430"/>
    <cellStyle name="Percent 3 2 4 2" xfId="12431"/>
    <cellStyle name="Percent 3 2 4 3" xfId="12432"/>
    <cellStyle name="Percent 3 2 4 4" xfId="12433"/>
    <cellStyle name="Percent 3 2 4 5" xfId="12434"/>
    <cellStyle name="Percent 3 2 5" xfId="12435"/>
    <cellStyle name="Percent 3 2 5 2" xfId="12436"/>
    <cellStyle name="Percent 3 2 5 3" xfId="12437"/>
    <cellStyle name="Percent 3 2 5 4" xfId="12438"/>
    <cellStyle name="Percent 3 2 5 5" xfId="12439"/>
    <cellStyle name="Percent 3 2 6" xfId="12440"/>
    <cellStyle name="Percent 3 2 6 2" xfId="12441"/>
    <cellStyle name="Percent 3 2 6 3" xfId="12442"/>
    <cellStyle name="Percent 3 2 6 4" xfId="12443"/>
    <cellStyle name="Percent 3 2 6 5" xfId="12444"/>
    <cellStyle name="Percent 3 2 7" xfId="12445"/>
    <cellStyle name="Percent 3 2 7 2" xfId="12446"/>
    <cellStyle name="Percent 3 2 7 3" xfId="12447"/>
    <cellStyle name="Percent 3 2 7 4" xfId="12448"/>
    <cellStyle name="Percent 3 2 7 5" xfId="12449"/>
    <cellStyle name="Percent 3 2 8" xfId="12450"/>
    <cellStyle name="Percent 3 2 8 2" xfId="12451"/>
    <cellStyle name="Percent 3 2 8 3" xfId="12452"/>
    <cellStyle name="Percent 3 2 8 4" xfId="12453"/>
    <cellStyle name="Percent 3 2 8 5" xfId="12454"/>
    <cellStyle name="Percent 3 2 9" xfId="12455"/>
    <cellStyle name="Percent 3 2 9 2" xfId="12456"/>
    <cellStyle name="Percent 3 2 9 3" xfId="12457"/>
    <cellStyle name="Percent 3 2 9 4" xfId="12458"/>
    <cellStyle name="Percent 3 2 9 5" xfId="12459"/>
    <cellStyle name="Percent 3 20" xfId="12460"/>
    <cellStyle name="Percent 3 20 2" xfId="12461"/>
    <cellStyle name="Percent 3 20 3" xfId="12462"/>
    <cellStyle name="Percent 3 20 4" xfId="12463"/>
    <cellStyle name="Percent 3 20 5" xfId="12464"/>
    <cellStyle name="Percent 3 21" xfId="12465"/>
    <cellStyle name="Percent 3 21 2" xfId="12466"/>
    <cellStyle name="Percent 3 21 3" xfId="12467"/>
    <cellStyle name="Percent 3 21 4" xfId="12468"/>
    <cellStyle name="Percent 3 21 5" xfId="12469"/>
    <cellStyle name="Percent 3 22" xfId="12470"/>
    <cellStyle name="Percent 3 22 2" xfId="12471"/>
    <cellStyle name="Percent 3 22 3" xfId="12472"/>
    <cellStyle name="Percent 3 22 4" xfId="12473"/>
    <cellStyle name="Percent 3 22 5" xfId="12474"/>
    <cellStyle name="Percent 3 23" xfId="12475"/>
    <cellStyle name="Percent 3 23 2" xfId="12476"/>
    <cellStyle name="Percent 3 23 3" xfId="12477"/>
    <cellStyle name="Percent 3 23 4" xfId="12478"/>
    <cellStyle name="Percent 3 23 5" xfId="12479"/>
    <cellStyle name="Percent 3 24" xfId="12480"/>
    <cellStyle name="Percent 3 24 2" xfId="12481"/>
    <cellStyle name="Percent 3 24 3" xfId="12482"/>
    <cellStyle name="Percent 3 24 4" xfId="12483"/>
    <cellStyle name="Percent 3 24 5" xfId="12484"/>
    <cellStyle name="Percent 3 25" xfId="12485"/>
    <cellStyle name="Percent 3 25 2" xfId="12486"/>
    <cellStyle name="Percent 3 25 3" xfId="12487"/>
    <cellStyle name="Percent 3 25 4" xfId="12488"/>
    <cellStyle name="Percent 3 25 5" xfId="12489"/>
    <cellStyle name="Percent 3 26" xfId="12490"/>
    <cellStyle name="Percent 3 26 2" xfId="12491"/>
    <cellStyle name="Percent 3 26 3" xfId="12492"/>
    <cellStyle name="Percent 3 26 4" xfId="12493"/>
    <cellStyle name="Percent 3 26 5" xfId="12494"/>
    <cellStyle name="Percent 3 27" xfId="12495"/>
    <cellStyle name="Percent 3 27 2" xfId="12496"/>
    <cellStyle name="Percent 3 27 3" xfId="12497"/>
    <cellStyle name="Percent 3 27 4" xfId="12498"/>
    <cellStyle name="Percent 3 27 5" xfId="12499"/>
    <cellStyle name="Percent 3 28" xfId="12500"/>
    <cellStyle name="Percent 3 28 2" xfId="12501"/>
    <cellStyle name="Percent 3 28 3" xfId="12502"/>
    <cellStyle name="Percent 3 28 4" xfId="12503"/>
    <cellStyle name="Percent 3 28 5" xfId="12504"/>
    <cellStyle name="Percent 3 29" xfId="12505"/>
    <cellStyle name="Percent 3 29 2" xfId="12506"/>
    <cellStyle name="Percent 3 29 3" xfId="12507"/>
    <cellStyle name="Percent 3 29 4" xfId="12508"/>
    <cellStyle name="Percent 3 29 5" xfId="12509"/>
    <cellStyle name="Percent 3 3" xfId="12510"/>
    <cellStyle name="Percent 3 3 10" xfId="12511"/>
    <cellStyle name="Percent 3 3 10 2" xfId="12512"/>
    <cellStyle name="Percent 3 3 10 3" xfId="12513"/>
    <cellStyle name="Percent 3 3 10 4" xfId="12514"/>
    <cellStyle name="Percent 3 3 10 5" xfId="12515"/>
    <cellStyle name="Percent 3 3 11" xfId="12516"/>
    <cellStyle name="Percent 3 3 11 2" xfId="12517"/>
    <cellStyle name="Percent 3 3 11 3" xfId="12518"/>
    <cellStyle name="Percent 3 3 11 4" xfId="12519"/>
    <cellStyle name="Percent 3 3 11 5" xfId="12520"/>
    <cellStyle name="Percent 3 3 12" xfId="12521"/>
    <cellStyle name="Percent 3 3 12 2" xfId="12522"/>
    <cellStyle name="Percent 3 3 12 3" xfId="12523"/>
    <cellStyle name="Percent 3 3 12 4" xfId="12524"/>
    <cellStyle name="Percent 3 3 12 5" xfId="12525"/>
    <cellStyle name="Percent 3 3 13" xfId="12526"/>
    <cellStyle name="Percent 3 3 13 2" xfId="12527"/>
    <cellStyle name="Percent 3 3 13 3" xfId="12528"/>
    <cellStyle name="Percent 3 3 13 4" xfId="12529"/>
    <cellStyle name="Percent 3 3 13 5" xfId="12530"/>
    <cellStyle name="Percent 3 3 14" xfId="12531"/>
    <cellStyle name="Percent 3 3 14 2" xfId="12532"/>
    <cellStyle name="Percent 3 3 14 3" xfId="12533"/>
    <cellStyle name="Percent 3 3 14 4" xfId="12534"/>
    <cellStyle name="Percent 3 3 14 5" xfId="12535"/>
    <cellStyle name="Percent 3 3 15" xfId="12536"/>
    <cellStyle name="Percent 3 3 15 2" xfId="12537"/>
    <cellStyle name="Percent 3 3 15 3" xfId="12538"/>
    <cellStyle name="Percent 3 3 15 4" xfId="12539"/>
    <cellStyle name="Percent 3 3 15 5" xfId="12540"/>
    <cellStyle name="Percent 3 3 16" xfId="12541"/>
    <cellStyle name="Percent 3 3 17" xfId="12542"/>
    <cellStyle name="Percent 3 3 18" xfId="12543"/>
    <cellStyle name="Percent 3 3 19" xfId="12544"/>
    <cellStyle name="Percent 3 3 2" xfId="12545"/>
    <cellStyle name="Percent 3 3 2 2" xfId="12546"/>
    <cellStyle name="Percent 3 3 2 3" xfId="12547"/>
    <cellStyle name="Percent 3 3 2 4" xfId="12548"/>
    <cellStyle name="Percent 3 3 2 5" xfId="12549"/>
    <cellStyle name="Percent 3 3 3" xfId="12550"/>
    <cellStyle name="Percent 3 3 3 2" xfId="12551"/>
    <cellStyle name="Percent 3 3 3 2 2" xfId="12552"/>
    <cellStyle name="Percent 3 3 3 2 3" xfId="12553"/>
    <cellStyle name="Percent 3 3 3 2 4" xfId="12554"/>
    <cellStyle name="Percent 3 3 3 2 5" xfId="12555"/>
    <cellStyle name="Percent 3 3 3 3" xfId="12556"/>
    <cellStyle name="Percent 3 3 3 3 2" xfId="12557"/>
    <cellStyle name="Percent 3 3 3 3 2 2" xfId="12558"/>
    <cellStyle name="Percent 3 3 3 3 2 3" xfId="12559"/>
    <cellStyle name="Percent 3 3 3 3 2 4" xfId="12560"/>
    <cellStyle name="Percent 3 3 3 3 2 5" xfId="12561"/>
    <cellStyle name="Percent 3 3 3 3 3" xfId="12562"/>
    <cellStyle name="Percent 3 3 3 3 3 2" xfId="12563"/>
    <cellStyle name="Percent 3 3 3 3 3 3" xfId="12564"/>
    <cellStyle name="Percent 3 3 3 3 3 4" xfId="12565"/>
    <cellStyle name="Percent 3 3 3 3 3 5" xfId="12566"/>
    <cellStyle name="Percent 3 3 3 3 4" xfId="12567"/>
    <cellStyle name="Percent 3 3 3 3 4 2" xfId="12568"/>
    <cellStyle name="Percent 3 3 3 3 4 2 2" xfId="12569"/>
    <cellStyle name="Percent 3 3 3 3 4 2 3" xfId="12570"/>
    <cellStyle name="Percent 3 3 3 3 4 2 4" xfId="12571"/>
    <cellStyle name="Percent 3 3 3 3 4 2 5" xfId="12572"/>
    <cellStyle name="Percent 3 3 3 3 4 3" xfId="12573"/>
    <cellStyle name="Percent 3 3 3 3 4 4" xfId="12574"/>
    <cellStyle name="Percent 3 3 3 3 4 5" xfId="12575"/>
    <cellStyle name="Percent 3 3 3 3 4 6" xfId="12576"/>
    <cellStyle name="Percent 3 3 3 3 5" xfId="12577"/>
    <cellStyle name="Percent 3 3 3 3 6" xfId="12578"/>
    <cellStyle name="Percent 3 3 3 3 7" xfId="12579"/>
    <cellStyle name="Percent 3 3 3 3 8" xfId="12580"/>
    <cellStyle name="Percent 3 3 3 4" xfId="12581"/>
    <cellStyle name="Percent 3 3 3 5" xfId="12582"/>
    <cellStyle name="Percent 3 3 3 6" xfId="12583"/>
    <cellStyle name="Percent 3 3 3 7" xfId="12584"/>
    <cellStyle name="Percent 3 3 4" xfId="12585"/>
    <cellStyle name="Percent 3 3 4 2" xfId="12586"/>
    <cellStyle name="Percent 3 3 4 2 2" xfId="12587"/>
    <cellStyle name="Percent 3 3 4 2 3" xfId="12588"/>
    <cellStyle name="Percent 3 3 4 2 4" xfId="12589"/>
    <cellStyle name="Percent 3 3 4 2 5" xfId="12590"/>
    <cellStyle name="Percent 3 3 4 3" xfId="12591"/>
    <cellStyle name="Percent 3 3 4 4" xfId="12592"/>
    <cellStyle name="Percent 3 3 4 5" xfId="12593"/>
    <cellStyle name="Percent 3 3 4 6" xfId="12594"/>
    <cellStyle name="Percent 3 3 5" xfId="12595"/>
    <cellStyle name="Percent 3 3 5 2" xfId="12596"/>
    <cellStyle name="Percent 3 3 5 3" xfId="12597"/>
    <cellStyle name="Percent 3 3 5 4" xfId="12598"/>
    <cellStyle name="Percent 3 3 5 5" xfId="12599"/>
    <cellStyle name="Percent 3 3 5 6" xfId="12600"/>
    <cellStyle name="Percent 3 3 5 7" xfId="12601"/>
    <cellStyle name="Percent 3 3 6" xfId="12602"/>
    <cellStyle name="Percent 3 3 6 2" xfId="12603"/>
    <cellStyle name="Percent 3 3 6 2 2" xfId="12604"/>
    <cellStyle name="Percent 3 3 6 2 3" xfId="12605"/>
    <cellStyle name="Percent 3 3 6 2 4" xfId="12606"/>
    <cellStyle name="Percent 3 3 6 2 5" xfId="12607"/>
    <cellStyle name="Percent 3 3 6 3" xfId="12608"/>
    <cellStyle name="Percent 3 3 6 4" xfId="12609"/>
    <cellStyle name="Percent 3 3 6 5" xfId="12610"/>
    <cellStyle name="Percent 3 3 6 6" xfId="12611"/>
    <cellStyle name="Percent 3 3 6 7" xfId="12612"/>
    <cellStyle name="Percent 3 3 7" xfId="12613"/>
    <cellStyle name="Percent 3 3 7 2" xfId="12614"/>
    <cellStyle name="Percent 3 3 7 3" xfId="12615"/>
    <cellStyle name="Percent 3 3 7 4" xfId="12616"/>
    <cellStyle name="Percent 3 3 7 5" xfId="12617"/>
    <cellStyle name="Percent 3 3 7 6" xfId="12618"/>
    <cellStyle name="Percent 3 3 7 7" xfId="12619"/>
    <cellStyle name="Percent 3 3 8" xfId="12620"/>
    <cellStyle name="Percent 3 3 8 2" xfId="12621"/>
    <cellStyle name="Percent 3 3 8 3" xfId="12622"/>
    <cellStyle name="Percent 3 3 8 4" xfId="12623"/>
    <cellStyle name="Percent 3 3 8 5" xfId="12624"/>
    <cellStyle name="Percent 3 3 8 6" xfId="12625"/>
    <cellStyle name="Percent 3 3 8 7" xfId="12626"/>
    <cellStyle name="Percent 3 3 9" xfId="12627"/>
    <cellStyle name="Percent 3 3 9 2" xfId="12628"/>
    <cellStyle name="Percent 3 3 9 3" xfId="12629"/>
    <cellStyle name="Percent 3 3 9 4" xfId="12630"/>
    <cellStyle name="Percent 3 3 9 5" xfId="12631"/>
    <cellStyle name="Percent 3 3 9 6" xfId="12632"/>
    <cellStyle name="Percent 3 3 9 7" xfId="12633"/>
    <cellStyle name="Percent 3 30" xfId="12634"/>
    <cellStyle name="Percent 3 30 2" xfId="12635"/>
    <cellStyle name="Percent 3 30 3" xfId="12636"/>
    <cellStyle name="Percent 3 30 4" xfId="12637"/>
    <cellStyle name="Percent 3 30 5" xfId="12638"/>
    <cellStyle name="Percent 3 31" xfId="12639"/>
    <cellStyle name="Percent 3 4" xfId="12640"/>
    <cellStyle name="Percent 3 4 10" xfId="12641"/>
    <cellStyle name="Percent 3 4 10 2" xfId="12642"/>
    <cellStyle name="Percent 3 4 10 3" xfId="12643"/>
    <cellStyle name="Percent 3 4 10 4" xfId="12644"/>
    <cellStyle name="Percent 3 4 10 5" xfId="12645"/>
    <cellStyle name="Percent 3 4 10 6" xfId="12646"/>
    <cellStyle name="Percent 3 4 10 7" xfId="12647"/>
    <cellStyle name="Percent 3 4 11" xfId="12648"/>
    <cellStyle name="Percent 3 4 11 2" xfId="12649"/>
    <cellStyle name="Percent 3 4 11 3" xfId="12650"/>
    <cellStyle name="Percent 3 4 11 4" xfId="12651"/>
    <cellStyle name="Percent 3 4 11 5" xfId="12652"/>
    <cellStyle name="Percent 3 4 11 6" xfId="12653"/>
    <cellStyle name="Percent 3 4 11 7" xfId="12654"/>
    <cellStyle name="Percent 3 4 12" xfId="12655"/>
    <cellStyle name="Percent 3 4 12 2" xfId="12656"/>
    <cellStyle name="Percent 3 4 12 3" xfId="12657"/>
    <cellStyle name="Percent 3 4 12 4" xfId="12658"/>
    <cellStyle name="Percent 3 4 12 5" xfId="12659"/>
    <cellStyle name="Percent 3 4 12 6" xfId="12660"/>
    <cellStyle name="Percent 3 4 12 7" xfId="12661"/>
    <cellStyle name="Percent 3 4 13" xfId="12662"/>
    <cellStyle name="Percent 3 4 13 2" xfId="12663"/>
    <cellStyle name="Percent 3 4 13 3" xfId="12664"/>
    <cellStyle name="Percent 3 4 13 4" xfId="12665"/>
    <cellStyle name="Percent 3 4 13 5" xfId="12666"/>
    <cellStyle name="Percent 3 4 13 6" xfId="12667"/>
    <cellStyle name="Percent 3 4 13 7" xfId="12668"/>
    <cellStyle name="Percent 3 4 14" xfId="12669"/>
    <cellStyle name="Percent 3 4 14 2" xfId="12670"/>
    <cellStyle name="Percent 3 4 14 3" xfId="12671"/>
    <cellStyle name="Percent 3 4 14 4" xfId="12672"/>
    <cellStyle name="Percent 3 4 14 5" xfId="12673"/>
    <cellStyle name="Percent 3 4 14 6" xfId="12674"/>
    <cellStyle name="Percent 3 4 14 7" xfId="12675"/>
    <cellStyle name="Percent 3 4 15" xfId="12676"/>
    <cellStyle name="Percent 3 4 15 2" xfId="12677"/>
    <cellStyle name="Percent 3 4 15 3" xfId="12678"/>
    <cellStyle name="Percent 3 4 15 4" xfId="12679"/>
    <cellStyle name="Percent 3 4 15 5" xfId="12680"/>
    <cellStyle name="Percent 3 4 15 6" xfId="12681"/>
    <cellStyle name="Percent 3 4 15 7" xfId="12682"/>
    <cellStyle name="Percent 3 4 16" xfId="12683"/>
    <cellStyle name="Percent 3 4 17" xfId="12684"/>
    <cellStyle name="Percent 3 4 18" xfId="12685"/>
    <cellStyle name="Percent 3 4 19" xfId="12686"/>
    <cellStyle name="Percent 3 4 2" xfId="12687"/>
    <cellStyle name="Percent 3 4 2 2" xfId="12688"/>
    <cellStyle name="Percent 3 4 2 3" xfId="12689"/>
    <cellStyle name="Percent 3 4 2 4" xfId="12690"/>
    <cellStyle name="Percent 3 4 2 5" xfId="12691"/>
    <cellStyle name="Percent 3 4 2 6" xfId="12692"/>
    <cellStyle name="Percent 3 4 2 7" xfId="12693"/>
    <cellStyle name="Percent 3 4 2 8" xfId="12694"/>
    <cellStyle name="Percent 3 4 20" xfId="12695"/>
    <cellStyle name="Percent 3 4 21" xfId="12696"/>
    <cellStyle name="Percent 3 4 3" xfId="12697"/>
    <cellStyle name="Percent 3 4 3 2" xfId="12698"/>
    <cellStyle name="Percent 3 4 3 3" xfId="12699"/>
    <cellStyle name="Percent 3 4 3 4" xfId="12700"/>
    <cellStyle name="Percent 3 4 3 5" xfId="12701"/>
    <cellStyle name="Percent 3 4 3 6" xfId="12702"/>
    <cellStyle name="Percent 3 4 3 7" xfId="12703"/>
    <cellStyle name="Percent 3 4 3 8" xfId="12704"/>
    <cellStyle name="Percent 3 4 4" xfId="12705"/>
    <cellStyle name="Percent 3 4 4 2" xfId="12706"/>
    <cellStyle name="Percent 3 4 4 2 2" xfId="12707"/>
    <cellStyle name="Percent 3 4 4 2 3" xfId="12708"/>
    <cellStyle name="Percent 3 4 4 2 4" xfId="12709"/>
    <cellStyle name="Percent 3 4 4 2 5" xfId="12710"/>
    <cellStyle name="Percent 3 4 4 3" xfId="12711"/>
    <cellStyle name="Percent 3 4 4 4" xfId="12712"/>
    <cellStyle name="Percent 3 4 4 5" xfId="12713"/>
    <cellStyle name="Percent 3 4 4 6" xfId="12714"/>
    <cellStyle name="Percent 3 4 4 7" xfId="12715"/>
    <cellStyle name="Percent 3 4 4 8" xfId="12716"/>
    <cellStyle name="Percent 3 4 5" xfId="12717"/>
    <cellStyle name="Percent 3 4 5 2" xfId="12718"/>
    <cellStyle name="Percent 3 4 5 3" xfId="12719"/>
    <cellStyle name="Percent 3 4 5 4" xfId="12720"/>
    <cellStyle name="Percent 3 4 5 5" xfId="12721"/>
    <cellStyle name="Percent 3 4 5 6" xfId="12722"/>
    <cellStyle name="Percent 3 4 5 7" xfId="12723"/>
    <cellStyle name="Percent 3 4 5 8" xfId="12724"/>
    <cellStyle name="Percent 3 4 6" xfId="12725"/>
    <cellStyle name="Percent 3 4 6 2" xfId="12726"/>
    <cellStyle name="Percent 3 4 6 3" xfId="12727"/>
    <cellStyle name="Percent 3 4 6 4" xfId="12728"/>
    <cellStyle name="Percent 3 4 6 5" xfId="12729"/>
    <cellStyle name="Percent 3 4 6 6" xfId="12730"/>
    <cellStyle name="Percent 3 4 6 7" xfId="12731"/>
    <cellStyle name="Percent 3 4 6 8" xfId="12732"/>
    <cellStyle name="Percent 3 4 7" xfId="12733"/>
    <cellStyle name="Percent 3 4 7 2" xfId="12734"/>
    <cellStyle name="Percent 3 4 7 3" xfId="12735"/>
    <cellStyle name="Percent 3 4 7 4" xfId="12736"/>
    <cellStyle name="Percent 3 4 7 5" xfId="12737"/>
    <cellStyle name="Percent 3 4 7 6" xfId="12738"/>
    <cellStyle name="Percent 3 4 7 7" xfId="12739"/>
    <cellStyle name="Percent 3 4 7 8" xfId="12740"/>
    <cellStyle name="Percent 3 4 8" xfId="12741"/>
    <cellStyle name="Percent 3 4 8 10" xfId="12742"/>
    <cellStyle name="Percent 3 4 8 2" xfId="12743"/>
    <cellStyle name="Percent 3 4 8 3" xfId="12744"/>
    <cellStyle name="Percent 3 4 8 4" xfId="12745"/>
    <cellStyle name="Percent 3 4 8 5" xfId="12746"/>
    <cellStyle name="Percent 3 4 8 6" xfId="12747"/>
    <cellStyle name="Percent 3 4 8 7" xfId="12748"/>
    <cellStyle name="Percent 3 4 8 8" xfId="12749"/>
    <cellStyle name="Percent 3 4 8 9" xfId="12750"/>
    <cellStyle name="Percent 3 4 9" xfId="12751"/>
    <cellStyle name="Percent 3 4 9 10" xfId="12752"/>
    <cellStyle name="Percent 3 4 9 2" xfId="12753"/>
    <cellStyle name="Percent 3 4 9 3" xfId="12754"/>
    <cellStyle name="Percent 3 4 9 4" xfId="12755"/>
    <cellStyle name="Percent 3 4 9 5" xfId="12756"/>
    <cellStyle name="Percent 3 4 9 6" xfId="12757"/>
    <cellStyle name="Percent 3 4 9 7" xfId="12758"/>
    <cellStyle name="Percent 3 4 9 8" xfId="12759"/>
    <cellStyle name="Percent 3 4 9 9" xfId="12760"/>
    <cellStyle name="Percent 3 5" xfId="12761"/>
    <cellStyle name="Percent 3 5 10" xfId="12762"/>
    <cellStyle name="Percent 3 5 10 10" xfId="12763"/>
    <cellStyle name="Percent 3 5 10 2" xfId="12764"/>
    <cellStyle name="Percent 3 5 10 3" xfId="12765"/>
    <cellStyle name="Percent 3 5 10 4" xfId="12766"/>
    <cellStyle name="Percent 3 5 10 5" xfId="12767"/>
    <cellStyle name="Percent 3 5 10 6" xfId="12768"/>
    <cellStyle name="Percent 3 5 10 7" xfId="12769"/>
    <cellStyle name="Percent 3 5 10 8" xfId="12770"/>
    <cellStyle name="Percent 3 5 10 9" xfId="12771"/>
    <cellStyle name="Percent 3 5 11" xfId="12772"/>
    <cellStyle name="Percent 3 5 11 10" xfId="12773"/>
    <cellStyle name="Percent 3 5 11 2" xfId="12774"/>
    <cellStyle name="Percent 3 5 11 3" xfId="12775"/>
    <cellStyle name="Percent 3 5 11 4" xfId="12776"/>
    <cellStyle name="Percent 3 5 11 5" xfId="12777"/>
    <cellStyle name="Percent 3 5 11 6" xfId="12778"/>
    <cellStyle name="Percent 3 5 11 7" xfId="12779"/>
    <cellStyle name="Percent 3 5 11 8" xfId="12780"/>
    <cellStyle name="Percent 3 5 11 9" xfId="12781"/>
    <cellStyle name="Percent 3 5 12" xfId="12782"/>
    <cellStyle name="Percent 3 5 12 10" xfId="12783"/>
    <cellStyle name="Percent 3 5 12 2" xfId="12784"/>
    <cellStyle name="Percent 3 5 12 3" xfId="12785"/>
    <cellStyle name="Percent 3 5 12 4" xfId="12786"/>
    <cellStyle name="Percent 3 5 12 5" xfId="12787"/>
    <cellStyle name="Percent 3 5 12 6" xfId="12788"/>
    <cellStyle name="Percent 3 5 12 7" xfId="12789"/>
    <cellStyle name="Percent 3 5 12 8" xfId="12790"/>
    <cellStyle name="Percent 3 5 12 9" xfId="12791"/>
    <cellStyle name="Percent 3 5 13" xfId="12792"/>
    <cellStyle name="Percent 3 5 13 10" xfId="12793"/>
    <cellStyle name="Percent 3 5 13 2" xfId="12794"/>
    <cellStyle name="Percent 3 5 13 3" xfId="12795"/>
    <cellStyle name="Percent 3 5 13 4" xfId="12796"/>
    <cellStyle name="Percent 3 5 13 5" xfId="12797"/>
    <cellStyle name="Percent 3 5 13 6" xfId="12798"/>
    <cellStyle name="Percent 3 5 13 7" xfId="12799"/>
    <cellStyle name="Percent 3 5 13 8" xfId="12800"/>
    <cellStyle name="Percent 3 5 13 9" xfId="12801"/>
    <cellStyle name="Percent 3 5 14" xfId="12802"/>
    <cellStyle name="Percent 3 5 14 10" xfId="12803"/>
    <cellStyle name="Percent 3 5 14 2" xfId="12804"/>
    <cellStyle name="Percent 3 5 14 3" xfId="12805"/>
    <cellStyle name="Percent 3 5 14 4" xfId="12806"/>
    <cellStyle name="Percent 3 5 14 5" xfId="12807"/>
    <cellStyle name="Percent 3 5 14 6" xfId="12808"/>
    <cellStyle name="Percent 3 5 14 7" xfId="12809"/>
    <cellStyle name="Percent 3 5 14 8" xfId="12810"/>
    <cellStyle name="Percent 3 5 14 9" xfId="12811"/>
    <cellStyle name="Percent 3 5 15" xfId="12812"/>
    <cellStyle name="Percent 3 5 15 10" xfId="12813"/>
    <cellStyle name="Percent 3 5 15 2" xfId="12814"/>
    <cellStyle name="Percent 3 5 15 3" xfId="12815"/>
    <cellStyle name="Percent 3 5 15 4" xfId="12816"/>
    <cellStyle name="Percent 3 5 15 5" xfId="12817"/>
    <cellStyle name="Percent 3 5 15 6" xfId="12818"/>
    <cellStyle name="Percent 3 5 15 7" xfId="12819"/>
    <cellStyle name="Percent 3 5 15 8" xfId="12820"/>
    <cellStyle name="Percent 3 5 15 9" xfId="12821"/>
    <cellStyle name="Percent 3 5 16" xfId="12822"/>
    <cellStyle name="Percent 3 5 16 2" xfId="12823"/>
    <cellStyle name="Percent 3 5 16 3" xfId="12824"/>
    <cellStyle name="Percent 3 5 16 4" xfId="12825"/>
    <cellStyle name="Percent 3 5 16 5" xfId="12826"/>
    <cellStyle name="Percent 3 5 17" xfId="12827"/>
    <cellStyle name="Percent 3 5 17 2" xfId="12828"/>
    <cellStyle name="Percent 3 5 17 3" xfId="12829"/>
    <cellStyle name="Percent 3 5 17 4" xfId="12830"/>
    <cellStyle name="Percent 3 5 17 5" xfId="12831"/>
    <cellStyle name="Percent 3 5 18" xfId="12832"/>
    <cellStyle name="Percent 3 5 19" xfId="12833"/>
    <cellStyle name="Percent 3 5 2" xfId="12834"/>
    <cellStyle name="Percent 3 5 2 10" xfId="12835"/>
    <cellStyle name="Percent 3 5 2 2" xfId="12836"/>
    <cellStyle name="Percent 3 5 2 3" xfId="12837"/>
    <cellStyle name="Percent 3 5 2 4" xfId="12838"/>
    <cellStyle name="Percent 3 5 2 5" xfId="12839"/>
    <cellStyle name="Percent 3 5 2 6" xfId="12840"/>
    <cellStyle name="Percent 3 5 2 7" xfId="12841"/>
    <cellStyle name="Percent 3 5 2 8" xfId="12842"/>
    <cellStyle name="Percent 3 5 2 9" xfId="12843"/>
    <cellStyle name="Percent 3 5 20" xfId="12844"/>
    <cellStyle name="Percent 3 5 21" xfId="12845"/>
    <cellStyle name="Percent 3 5 22" xfId="12846"/>
    <cellStyle name="Percent 3 5 23" xfId="12847"/>
    <cellStyle name="Percent 3 5 24" xfId="12848"/>
    <cellStyle name="Percent 3 5 25" xfId="12849"/>
    <cellStyle name="Percent 3 5 3" xfId="12850"/>
    <cellStyle name="Percent 3 5 3 10" xfId="12851"/>
    <cellStyle name="Percent 3 5 3 2" xfId="12852"/>
    <cellStyle name="Percent 3 5 3 3" xfId="12853"/>
    <cellStyle name="Percent 3 5 3 4" xfId="12854"/>
    <cellStyle name="Percent 3 5 3 5" xfId="12855"/>
    <cellStyle name="Percent 3 5 3 6" xfId="12856"/>
    <cellStyle name="Percent 3 5 3 7" xfId="12857"/>
    <cellStyle name="Percent 3 5 3 8" xfId="12858"/>
    <cellStyle name="Percent 3 5 3 9" xfId="12859"/>
    <cellStyle name="Percent 3 5 4" xfId="12860"/>
    <cellStyle name="Percent 3 5 4 10" xfId="12861"/>
    <cellStyle name="Percent 3 5 4 2" xfId="12862"/>
    <cellStyle name="Percent 3 5 4 3" xfId="12863"/>
    <cellStyle name="Percent 3 5 4 4" xfId="12864"/>
    <cellStyle name="Percent 3 5 4 5" xfId="12865"/>
    <cellStyle name="Percent 3 5 4 6" xfId="12866"/>
    <cellStyle name="Percent 3 5 4 7" xfId="12867"/>
    <cellStyle name="Percent 3 5 4 8" xfId="12868"/>
    <cellStyle name="Percent 3 5 4 9" xfId="12869"/>
    <cellStyle name="Percent 3 5 5" xfId="12870"/>
    <cellStyle name="Percent 3 5 5 10" xfId="12871"/>
    <cellStyle name="Percent 3 5 5 2" xfId="12872"/>
    <cellStyle name="Percent 3 5 5 3" xfId="12873"/>
    <cellStyle name="Percent 3 5 5 4" xfId="12874"/>
    <cellStyle name="Percent 3 5 5 5" xfId="12875"/>
    <cellStyle name="Percent 3 5 5 6" xfId="12876"/>
    <cellStyle name="Percent 3 5 5 7" xfId="12877"/>
    <cellStyle name="Percent 3 5 5 8" xfId="12878"/>
    <cellStyle name="Percent 3 5 5 9" xfId="12879"/>
    <cellStyle name="Percent 3 5 6" xfId="12880"/>
    <cellStyle name="Percent 3 5 6 10" xfId="12881"/>
    <cellStyle name="Percent 3 5 6 2" xfId="12882"/>
    <cellStyle name="Percent 3 5 6 3" xfId="12883"/>
    <cellStyle name="Percent 3 5 6 4" xfId="12884"/>
    <cellStyle name="Percent 3 5 6 5" xfId="12885"/>
    <cellStyle name="Percent 3 5 6 6" xfId="12886"/>
    <cellStyle name="Percent 3 5 6 7" xfId="12887"/>
    <cellStyle name="Percent 3 5 6 8" xfId="12888"/>
    <cellStyle name="Percent 3 5 6 9" xfId="12889"/>
    <cellStyle name="Percent 3 5 7" xfId="12890"/>
    <cellStyle name="Percent 3 5 7 10" xfId="12891"/>
    <cellStyle name="Percent 3 5 7 2" xfId="12892"/>
    <cellStyle name="Percent 3 5 7 3" xfId="12893"/>
    <cellStyle name="Percent 3 5 7 4" xfId="12894"/>
    <cellStyle name="Percent 3 5 7 5" xfId="12895"/>
    <cellStyle name="Percent 3 5 7 6" xfId="12896"/>
    <cellStyle name="Percent 3 5 7 7" xfId="12897"/>
    <cellStyle name="Percent 3 5 7 8" xfId="12898"/>
    <cellStyle name="Percent 3 5 7 9" xfId="12899"/>
    <cellStyle name="Percent 3 5 8" xfId="12900"/>
    <cellStyle name="Percent 3 5 8 10" xfId="12901"/>
    <cellStyle name="Percent 3 5 8 2" xfId="12902"/>
    <cellStyle name="Percent 3 5 8 3" xfId="12903"/>
    <cellStyle name="Percent 3 5 8 4" xfId="12904"/>
    <cellStyle name="Percent 3 5 8 5" xfId="12905"/>
    <cellStyle name="Percent 3 5 8 6" xfId="12906"/>
    <cellStyle name="Percent 3 5 8 7" xfId="12907"/>
    <cellStyle name="Percent 3 5 8 8" xfId="12908"/>
    <cellStyle name="Percent 3 5 8 9" xfId="12909"/>
    <cellStyle name="Percent 3 5 9" xfId="12910"/>
    <cellStyle name="Percent 3 5 9 10" xfId="12911"/>
    <cellStyle name="Percent 3 5 9 2" xfId="12912"/>
    <cellStyle name="Percent 3 5 9 3" xfId="12913"/>
    <cellStyle name="Percent 3 5 9 4" xfId="12914"/>
    <cellStyle name="Percent 3 5 9 5" xfId="12915"/>
    <cellStyle name="Percent 3 5 9 6" xfId="12916"/>
    <cellStyle name="Percent 3 5 9 7" xfId="12917"/>
    <cellStyle name="Percent 3 5 9 8" xfId="12918"/>
    <cellStyle name="Percent 3 5 9 9" xfId="12919"/>
    <cellStyle name="Percent 3 6" xfId="12920"/>
    <cellStyle name="Percent 3 6 10" xfId="12921"/>
    <cellStyle name="Percent 3 6 10 10" xfId="12922"/>
    <cellStyle name="Percent 3 6 10 2" xfId="12923"/>
    <cellStyle name="Percent 3 6 10 3" xfId="12924"/>
    <cellStyle name="Percent 3 6 10 4" xfId="12925"/>
    <cellStyle name="Percent 3 6 10 5" xfId="12926"/>
    <cellStyle name="Percent 3 6 10 6" xfId="12927"/>
    <cellStyle name="Percent 3 6 10 7" xfId="12928"/>
    <cellStyle name="Percent 3 6 10 8" xfId="12929"/>
    <cellStyle name="Percent 3 6 10 9" xfId="12930"/>
    <cellStyle name="Percent 3 6 11" xfId="12931"/>
    <cellStyle name="Percent 3 6 11 10" xfId="12932"/>
    <cellStyle name="Percent 3 6 11 2" xfId="12933"/>
    <cellStyle name="Percent 3 6 11 3" xfId="12934"/>
    <cellStyle name="Percent 3 6 11 4" xfId="12935"/>
    <cellStyle name="Percent 3 6 11 5" xfId="12936"/>
    <cellStyle name="Percent 3 6 11 6" xfId="12937"/>
    <cellStyle name="Percent 3 6 11 7" xfId="12938"/>
    <cellStyle name="Percent 3 6 11 8" xfId="12939"/>
    <cellStyle name="Percent 3 6 11 9" xfId="12940"/>
    <cellStyle name="Percent 3 6 12" xfId="12941"/>
    <cellStyle name="Percent 3 6 12 10" xfId="12942"/>
    <cellStyle name="Percent 3 6 12 2" xfId="12943"/>
    <cellStyle name="Percent 3 6 12 3" xfId="12944"/>
    <cellStyle name="Percent 3 6 12 4" xfId="12945"/>
    <cellStyle name="Percent 3 6 12 5" xfId="12946"/>
    <cellStyle name="Percent 3 6 12 6" xfId="12947"/>
    <cellStyle name="Percent 3 6 12 7" xfId="12948"/>
    <cellStyle name="Percent 3 6 12 8" xfId="12949"/>
    <cellStyle name="Percent 3 6 12 9" xfId="12950"/>
    <cellStyle name="Percent 3 6 13" xfId="12951"/>
    <cellStyle name="Percent 3 6 13 10" xfId="12952"/>
    <cellStyle name="Percent 3 6 13 2" xfId="12953"/>
    <cellStyle name="Percent 3 6 13 3" xfId="12954"/>
    <cellStyle name="Percent 3 6 13 4" xfId="12955"/>
    <cellStyle name="Percent 3 6 13 5" xfId="12956"/>
    <cellStyle name="Percent 3 6 13 6" xfId="12957"/>
    <cellStyle name="Percent 3 6 13 7" xfId="12958"/>
    <cellStyle name="Percent 3 6 13 8" xfId="12959"/>
    <cellStyle name="Percent 3 6 13 9" xfId="12960"/>
    <cellStyle name="Percent 3 6 14" xfId="12961"/>
    <cellStyle name="Percent 3 6 14 10" xfId="12962"/>
    <cellStyle name="Percent 3 6 14 2" xfId="12963"/>
    <cellStyle name="Percent 3 6 14 3" xfId="12964"/>
    <cellStyle name="Percent 3 6 14 4" xfId="12965"/>
    <cellStyle name="Percent 3 6 14 5" xfId="12966"/>
    <cellStyle name="Percent 3 6 14 6" xfId="12967"/>
    <cellStyle name="Percent 3 6 14 7" xfId="12968"/>
    <cellStyle name="Percent 3 6 14 8" xfId="12969"/>
    <cellStyle name="Percent 3 6 14 9" xfId="12970"/>
    <cellStyle name="Percent 3 6 15" xfId="12971"/>
    <cellStyle name="Percent 3 6 15 10" xfId="12972"/>
    <cellStyle name="Percent 3 6 15 2" xfId="12973"/>
    <cellStyle name="Percent 3 6 15 3" xfId="12974"/>
    <cellStyle name="Percent 3 6 15 4" xfId="12975"/>
    <cellStyle name="Percent 3 6 15 5" xfId="12976"/>
    <cellStyle name="Percent 3 6 15 6" xfId="12977"/>
    <cellStyle name="Percent 3 6 15 7" xfId="12978"/>
    <cellStyle name="Percent 3 6 15 8" xfId="12979"/>
    <cellStyle name="Percent 3 6 15 9" xfId="12980"/>
    <cellStyle name="Percent 3 6 16" xfId="12981"/>
    <cellStyle name="Percent 3 6 17" xfId="12982"/>
    <cellStyle name="Percent 3 6 18" xfId="12983"/>
    <cellStyle name="Percent 3 6 19" xfId="12984"/>
    <cellStyle name="Percent 3 6 2" xfId="12985"/>
    <cellStyle name="Percent 3 6 2 10" xfId="12986"/>
    <cellStyle name="Percent 3 6 2 2" xfId="12987"/>
    <cellStyle name="Percent 3 6 2 3" xfId="12988"/>
    <cellStyle name="Percent 3 6 2 4" xfId="12989"/>
    <cellStyle name="Percent 3 6 2 5" xfId="12990"/>
    <cellStyle name="Percent 3 6 2 6" xfId="12991"/>
    <cellStyle name="Percent 3 6 2 7" xfId="12992"/>
    <cellStyle name="Percent 3 6 2 8" xfId="12993"/>
    <cellStyle name="Percent 3 6 2 9" xfId="12994"/>
    <cellStyle name="Percent 3 6 20" xfId="12995"/>
    <cellStyle name="Percent 3 6 21" xfId="12996"/>
    <cellStyle name="Percent 3 6 22" xfId="12997"/>
    <cellStyle name="Percent 3 6 23" xfId="12998"/>
    <cellStyle name="Percent 3 6 24" xfId="12999"/>
    <cellStyle name="Percent 3 6 3" xfId="13000"/>
    <cellStyle name="Percent 3 6 3 10" xfId="13001"/>
    <cellStyle name="Percent 3 6 3 2" xfId="13002"/>
    <cellStyle name="Percent 3 6 3 3" xfId="13003"/>
    <cellStyle name="Percent 3 6 3 4" xfId="13004"/>
    <cellStyle name="Percent 3 6 3 5" xfId="13005"/>
    <cellStyle name="Percent 3 6 3 6" xfId="13006"/>
    <cellStyle name="Percent 3 6 3 7" xfId="13007"/>
    <cellStyle name="Percent 3 6 3 8" xfId="13008"/>
    <cellStyle name="Percent 3 6 3 9" xfId="13009"/>
    <cellStyle name="Percent 3 6 4" xfId="13010"/>
    <cellStyle name="Percent 3 6 4 10" xfId="13011"/>
    <cellStyle name="Percent 3 6 4 2" xfId="13012"/>
    <cellStyle name="Percent 3 6 4 3" xfId="13013"/>
    <cellStyle name="Percent 3 6 4 4" xfId="13014"/>
    <cellStyle name="Percent 3 6 4 5" xfId="13015"/>
    <cellStyle name="Percent 3 6 4 6" xfId="13016"/>
    <cellStyle name="Percent 3 6 4 7" xfId="13017"/>
    <cellStyle name="Percent 3 6 4 8" xfId="13018"/>
    <cellStyle name="Percent 3 6 4 9" xfId="13019"/>
    <cellStyle name="Percent 3 6 5" xfId="13020"/>
    <cellStyle name="Percent 3 6 5 10" xfId="13021"/>
    <cellStyle name="Percent 3 6 5 2" xfId="13022"/>
    <cellStyle name="Percent 3 6 5 3" xfId="13023"/>
    <cellStyle name="Percent 3 6 5 4" xfId="13024"/>
    <cellStyle name="Percent 3 6 5 5" xfId="13025"/>
    <cellStyle name="Percent 3 6 5 6" xfId="13026"/>
    <cellStyle name="Percent 3 6 5 7" xfId="13027"/>
    <cellStyle name="Percent 3 6 5 8" xfId="13028"/>
    <cellStyle name="Percent 3 6 5 9" xfId="13029"/>
    <cellStyle name="Percent 3 6 6" xfId="13030"/>
    <cellStyle name="Percent 3 6 6 10" xfId="13031"/>
    <cellStyle name="Percent 3 6 6 2" xfId="13032"/>
    <cellStyle name="Percent 3 6 6 3" xfId="13033"/>
    <cellStyle name="Percent 3 6 6 4" xfId="13034"/>
    <cellStyle name="Percent 3 6 6 5" xfId="13035"/>
    <cellStyle name="Percent 3 6 6 6" xfId="13036"/>
    <cellStyle name="Percent 3 6 6 7" xfId="13037"/>
    <cellStyle name="Percent 3 6 6 8" xfId="13038"/>
    <cellStyle name="Percent 3 6 6 9" xfId="13039"/>
    <cellStyle name="Percent 3 6 7" xfId="13040"/>
    <cellStyle name="Percent 3 6 7 10" xfId="13041"/>
    <cellStyle name="Percent 3 6 7 2" xfId="13042"/>
    <cellStyle name="Percent 3 6 7 3" xfId="13043"/>
    <cellStyle name="Percent 3 6 7 4" xfId="13044"/>
    <cellStyle name="Percent 3 6 7 5" xfId="13045"/>
    <cellStyle name="Percent 3 6 7 6" xfId="13046"/>
    <cellStyle name="Percent 3 6 7 7" xfId="13047"/>
    <cellStyle name="Percent 3 6 7 8" xfId="13048"/>
    <cellStyle name="Percent 3 6 7 9" xfId="13049"/>
    <cellStyle name="Percent 3 6 8" xfId="13050"/>
    <cellStyle name="Percent 3 6 8 10" xfId="13051"/>
    <cellStyle name="Percent 3 6 8 2" xfId="13052"/>
    <cellStyle name="Percent 3 6 8 3" xfId="13053"/>
    <cellStyle name="Percent 3 6 8 4" xfId="13054"/>
    <cellStyle name="Percent 3 6 8 5" xfId="13055"/>
    <cellStyle name="Percent 3 6 8 6" xfId="13056"/>
    <cellStyle name="Percent 3 6 8 7" xfId="13057"/>
    <cellStyle name="Percent 3 6 8 8" xfId="13058"/>
    <cellStyle name="Percent 3 6 8 9" xfId="13059"/>
    <cellStyle name="Percent 3 6 9" xfId="13060"/>
    <cellStyle name="Percent 3 6 9 10" xfId="13061"/>
    <cellStyle name="Percent 3 6 9 2" xfId="13062"/>
    <cellStyle name="Percent 3 6 9 3" xfId="13063"/>
    <cellStyle name="Percent 3 6 9 4" xfId="13064"/>
    <cellStyle name="Percent 3 6 9 5" xfId="13065"/>
    <cellStyle name="Percent 3 6 9 6" xfId="13066"/>
    <cellStyle name="Percent 3 6 9 7" xfId="13067"/>
    <cellStyle name="Percent 3 6 9 8" xfId="13068"/>
    <cellStyle name="Percent 3 6 9 9" xfId="13069"/>
    <cellStyle name="Percent 3 7" xfId="13070"/>
    <cellStyle name="Percent 3 7 10" xfId="13071"/>
    <cellStyle name="Percent 3 7 10 10" xfId="13072"/>
    <cellStyle name="Percent 3 7 10 2" xfId="13073"/>
    <cellStyle name="Percent 3 7 10 3" xfId="13074"/>
    <cellStyle name="Percent 3 7 10 4" xfId="13075"/>
    <cellStyle name="Percent 3 7 10 5" xfId="13076"/>
    <cellStyle name="Percent 3 7 10 6" xfId="13077"/>
    <cellStyle name="Percent 3 7 10 7" xfId="13078"/>
    <cellStyle name="Percent 3 7 10 8" xfId="13079"/>
    <cellStyle name="Percent 3 7 10 9" xfId="13080"/>
    <cellStyle name="Percent 3 7 11" xfId="13081"/>
    <cellStyle name="Percent 3 7 11 10" xfId="13082"/>
    <cellStyle name="Percent 3 7 11 2" xfId="13083"/>
    <cellStyle name="Percent 3 7 11 3" xfId="13084"/>
    <cellStyle name="Percent 3 7 11 4" xfId="13085"/>
    <cellStyle name="Percent 3 7 11 5" xfId="13086"/>
    <cellStyle name="Percent 3 7 11 6" xfId="13087"/>
    <cellStyle name="Percent 3 7 11 7" xfId="13088"/>
    <cellStyle name="Percent 3 7 11 8" xfId="13089"/>
    <cellStyle name="Percent 3 7 11 9" xfId="13090"/>
    <cellStyle name="Percent 3 7 12" xfId="13091"/>
    <cellStyle name="Percent 3 7 12 10" xfId="13092"/>
    <cellStyle name="Percent 3 7 12 2" xfId="13093"/>
    <cellStyle name="Percent 3 7 12 3" xfId="13094"/>
    <cellStyle name="Percent 3 7 12 4" xfId="13095"/>
    <cellStyle name="Percent 3 7 12 5" xfId="13096"/>
    <cellStyle name="Percent 3 7 12 6" xfId="13097"/>
    <cellStyle name="Percent 3 7 12 7" xfId="13098"/>
    <cellStyle name="Percent 3 7 12 8" xfId="13099"/>
    <cellStyle name="Percent 3 7 12 9" xfId="13100"/>
    <cellStyle name="Percent 3 7 13" xfId="13101"/>
    <cellStyle name="Percent 3 7 13 10" xfId="13102"/>
    <cellStyle name="Percent 3 7 13 2" xfId="13103"/>
    <cellStyle name="Percent 3 7 13 3" xfId="13104"/>
    <cellStyle name="Percent 3 7 13 4" xfId="13105"/>
    <cellStyle name="Percent 3 7 13 5" xfId="13106"/>
    <cellStyle name="Percent 3 7 13 6" xfId="13107"/>
    <cellStyle name="Percent 3 7 13 7" xfId="13108"/>
    <cellStyle name="Percent 3 7 13 8" xfId="13109"/>
    <cellStyle name="Percent 3 7 13 9" xfId="13110"/>
    <cellStyle name="Percent 3 7 14" xfId="13111"/>
    <cellStyle name="Percent 3 7 14 10" xfId="13112"/>
    <cellStyle name="Percent 3 7 14 2" xfId="13113"/>
    <cellStyle name="Percent 3 7 14 3" xfId="13114"/>
    <cellStyle name="Percent 3 7 14 4" xfId="13115"/>
    <cellStyle name="Percent 3 7 14 5" xfId="13116"/>
    <cellStyle name="Percent 3 7 14 6" xfId="13117"/>
    <cellStyle name="Percent 3 7 14 7" xfId="13118"/>
    <cellStyle name="Percent 3 7 14 8" xfId="13119"/>
    <cellStyle name="Percent 3 7 14 9" xfId="13120"/>
    <cellStyle name="Percent 3 7 15" xfId="13121"/>
    <cellStyle name="Percent 3 7 15 10" xfId="13122"/>
    <cellStyle name="Percent 3 7 15 2" xfId="13123"/>
    <cellStyle name="Percent 3 7 15 3" xfId="13124"/>
    <cellStyle name="Percent 3 7 15 4" xfId="13125"/>
    <cellStyle name="Percent 3 7 15 5" xfId="13126"/>
    <cellStyle name="Percent 3 7 15 6" xfId="13127"/>
    <cellStyle name="Percent 3 7 15 7" xfId="13128"/>
    <cellStyle name="Percent 3 7 15 8" xfId="13129"/>
    <cellStyle name="Percent 3 7 15 9" xfId="13130"/>
    <cellStyle name="Percent 3 7 16" xfId="13131"/>
    <cellStyle name="Percent 3 7 17" xfId="13132"/>
    <cellStyle name="Percent 3 7 18" xfId="13133"/>
    <cellStyle name="Percent 3 7 19" xfId="13134"/>
    <cellStyle name="Percent 3 7 2" xfId="13135"/>
    <cellStyle name="Percent 3 7 2 10" xfId="13136"/>
    <cellStyle name="Percent 3 7 2 2" xfId="13137"/>
    <cellStyle name="Percent 3 7 2 3" xfId="13138"/>
    <cellStyle name="Percent 3 7 2 4" xfId="13139"/>
    <cellStyle name="Percent 3 7 2 5" xfId="13140"/>
    <cellStyle name="Percent 3 7 2 6" xfId="13141"/>
    <cellStyle name="Percent 3 7 2 7" xfId="13142"/>
    <cellStyle name="Percent 3 7 2 8" xfId="13143"/>
    <cellStyle name="Percent 3 7 2 9" xfId="13144"/>
    <cellStyle name="Percent 3 7 20" xfId="13145"/>
    <cellStyle name="Percent 3 7 21" xfId="13146"/>
    <cellStyle name="Percent 3 7 22" xfId="13147"/>
    <cellStyle name="Percent 3 7 23" xfId="13148"/>
    <cellStyle name="Percent 3 7 24" xfId="13149"/>
    <cellStyle name="Percent 3 7 3" xfId="13150"/>
    <cellStyle name="Percent 3 7 3 10" xfId="13151"/>
    <cellStyle name="Percent 3 7 3 2" xfId="13152"/>
    <cellStyle name="Percent 3 7 3 3" xfId="13153"/>
    <cellStyle name="Percent 3 7 3 4" xfId="13154"/>
    <cellStyle name="Percent 3 7 3 5" xfId="13155"/>
    <cellStyle name="Percent 3 7 3 6" xfId="13156"/>
    <cellStyle name="Percent 3 7 3 7" xfId="13157"/>
    <cellStyle name="Percent 3 7 3 8" xfId="13158"/>
    <cellStyle name="Percent 3 7 3 9" xfId="13159"/>
    <cellStyle name="Percent 3 7 4" xfId="13160"/>
    <cellStyle name="Percent 3 7 4 10" xfId="13161"/>
    <cellStyle name="Percent 3 7 4 2" xfId="13162"/>
    <cellStyle name="Percent 3 7 4 3" xfId="13163"/>
    <cellStyle name="Percent 3 7 4 4" xfId="13164"/>
    <cellStyle name="Percent 3 7 4 5" xfId="13165"/>
    <cellStyle name="Percent 3 7 4 6" xfId="13166"/>
    <cellStyle name="Percent 3 7 4 7" xfId="13167"/>
    <cellStyle name="Percent 3 7 4 8" xfId="13168"/>
    <cellStyle name="Percent 3 7 4 9" xfId="13169"/>
    <cellStyle name="Percent 3 7 5" xfId="13170"/>
    <cellStyle name="Percent 3 7 5 10" xfId="13171"/>
    <cellStyle name="Percent 3 7 5 2" xfId="13172"/>
    <cellStyle name="Percent 3 7 5 3" xfId="13173"/>
    <cellStyle name="Percent 3 7 5 4" xfId="13174"/>
    <cellStyle name="Percent 3 7 5 5" xfId="13175"/>
    <cellStyle name="Percent 3 7 5 6" xfId="13176"/>
    <cellStyle name="Percent 3 7 5 7" xfId="13177"/>
    <cellStyle name="Percent 3 7 5 8" xfId="13178"/>
    <cellStyle name="Percent 3 7 5 9" xfId="13179"/>
    <cellStyle name="Percent 3 7 6" xfId="13180"/>
    <cellStyle name="Percent 3 7 6 10" xfId="13181"/>
    <cellStyle name="Percent 3 7 6 2" xfId="13182"/>
    <cellStyle name="Percent 3 7 6 3" xfId="13183"/>
    <cellStyle name="Percent 3 7 6 4" xfId="13184"/>
    <cellStyle name="Percent 3 7 6 5" xfId="13185"/>
    <cellStyle name="Percent 3 7 6 6" xfId="13186"/>
    <cellStyle name="Percent 3 7 6 7" xfId="13187"/>
    <cellStyle name="Percent 3 7 6 8" xfId="13188"/>
    <cellStyle name="Percent 3 7 6 9" xfId="13189"/>
    <cellStyle name="Percent 3 7 7" xfId="13190"/>
    <cellStyle name="Percent 3 7 7 10" xfId="13191"/>
    <cellStyle name="Percent 3 7 7 2" xfId="13192"/>
    <cellStyle name="Percent 3 7 7 3" xfId="13193"/>
    <cellStyle name="Percent 3 7 7 4" xfId="13194"/>
    <cellStyle name="Percent 3 7 7 5" xfId="13195"/>
    <cellStyle name="Percent 3 7 7 6" xfId="13196"/>
    <cellStyle name="Percent 3 7 7 7" xfId="13197"/>
    <cellStyle name="Percent 3 7 7 8" xfId="13198"/>
    <cellStyle name="Percent 3 7 7 9" xfId="13199"/>
    <cellStyle name="Percent 3 7 8" xfId="13200"/>
    <cellStyle name="Percent 3 7 8 10" xfId="13201"/>
    <cellStyle name="Percent 3 7 8 2" xfId="13202"/>
    <cellStyle name="Percent 3 7 8 3" xfId="13203"/>
    <cellStyle name="Percent 3 7 8 4" xfId="13204"/>
    <cellStyle name="Percent 3 7 8 5" xfId="13205"/>
    <cellStyle name="Percent 3 7 8 6" xfId="13206"/>
    <cellStyle name="Percent 3 7 8 7" xfId="13207"/>
    <cellStyle name="Percent 3 7 8 8" xfId="13208"/>
    <cellStyle name="Percent 3 7 8 9" xfId="13209"/>
    <cellStyle name="Percent 3 7 9" xfId="13210"/>
    <cellStyle name="Percent 3 7 9 10" xfId="13211"/>
    <cellStyle name="Percent 3 7 9 2" xfId="13212"/>
    <cellStyle name="Percent 3 7 9 3" xfId="13213"/>
    <cellStyle name="Percent 3 7 9 4" xfId="13214"/>
    <cellStyle name="Percent 3 7 9 5" xfId="13215"/>
    <cellStyle name="Percent 3 7 9 6" xfId="13216"/>
    <cellStyle name="Percent 3 7 9 7" xfId="13217"/>
    <cellStyle name="Percent 3 7 9 8" xfId="13218"/>
    <cellStyle name="Percent 3 7 9 9" xfId="13219"/>
    <cellStyle name="Percent 3 8" xfId="13220"/>
    <cellStyle name="Percent 3 8 10" xfId="13221"/>
    <cellStyle name="Percent 3 8 10 10" xfId="13222"/>
    <cellStyle name="Percent 3 8 10 2" xfId="13223"/>
    <cellStyle name="Percent 3 8 10 3" xfId="13224"/>
    <cellStyle name="Percent 3 8 10 4" xfId="13225"/>
    <cellStyle name="Percent 3 8 10 5" xfId="13226"/>
    <cellStyle name="Percent 3 8 10 6" xfId="13227"/>
    <cellStyle name="Percent 3 8 10 7" xfId="13228"/>
    <cellStyle name="Percent 3 8 10 8" xfId="13229"/>
    <cellStyle name="Percent 3 8 10 9" xfId="13230"/>
    <cellStyle name="Percent 3 8 11" xfId="13231"/>
    <cellStyle name="Percent 3 8 11 10" xfId="13232"/>
    <cellStyle name="Percent 3 8 11 2" xfId="13233"/>
    <cellStyle name="Percent 3 8 11 3" xfId="13234"/>
    <cellStyle name="Percent 3 8 11 4" xfId="13235"/>
    <cellStyle name="Percent 3 8 11 5" xfId="13236"/>
    <cellStyle name="Percent 3 8 11 6" xfId="13237"/>
    <cellStyle name="Percent 3 8 11 7" xfId="13238"/>
    <cellStyle name="Percent 3 8 11 8" xfId="13239"/>
    <cellStyle name="Percent 3 8 11 9" xfId="13240"/>
    <cellStyle name="Percent 3 8 12" xfId="13241"/>
    <cellStyle name="Percent 3 8 12 10" xfId="13242"/>
    <cellStyle name="Percent 3 8 12 2" xfId="13243"/>
    <cellStyle name="Percent 3 8 12 3" xfId="13244"/>
    <cellStyle name="Percent 3 8 12 4" xfId="13245"/>
    <cellStyle name="Percent 3 8 12 5" xfId="13246"/>
    <cellStyle name="Percent 3 8 12 6" xfId="13247"/>
    <cellStyle name="Percent 3 8 12 7" xfId="13248"/>
    <cellStyle name="Percent 3 8 12 8" xfId="13249"/>
    <cellStyle name="Percent 3 8 12 9" xfId="13250"/>
    <cellStyle name="Percent 3 8 13" xfId="13251"/>
    <cellStyle name="Percent 3 8 13 10" xfId="13252"/>
    <cellStyle name="Percent 3 8 13 2" xfId="13253"/>
    <cellStyle name="Percent 3 8 13 3" xfId="13254"/>
    <cellStyle name="Percent 3 8 13 4" xfId="13255"/>
    <cellStyle name="Percent 3 8 13 5" xfId="13256"/>
    <cellStyle name="Percent 3 8 13 6" xfId="13257"/>
    <cellStyle name="Percent 3 8 13 7" xfId="13258"/>
    <cellStyle name="Percent 3 8 13 8" xfId="13259"/>
    <cellStyle name="Percent 3 8 13 9" xfId="13260"/>
    <cellStyle name="Percent 3 8 14" xfId="13261"/>
    <cellStyle name="Percent 3 8 14 10" xfId="13262"/>
    <cellStyle name="Percent 3 8 14 2" xfId="13263"/>
    <cellStyle name="Percent 3 8 14 3" xfId="13264"/>
    <cellStyle name="Percent 3 8 14 4" xfId="13265"/>
    <cellStyle name="Percent 3 8 14 5" xfId="13266"/>
    <cellStyle name="Percent 3 8 14 6" xfId="13267"/>
    <cellStyle name="Percent 3 8 14 7" xfId="13268"/>
    <cellStyle name="Percent 3 8 14 8" xfId="13269"/>
    <cellStyle name="Percent 3 8 14 9" xfId="13270"/>
    <cellStyle name="Percent 3 8 15" xfId="13271"/>
    <cellStyle name="Percent 3 8 15 10" xfId="13272"/>
    <cellStyle name="Percent 3 8 15 2" xfId="13273"/>
    <cellStyle name="Percent 3 8 15 3" xfId="13274"/>
    <cellStyle name="Percent 3 8 15 4" xfId="13275"/>
    <cellStyle name="Percent 3 8 15 5" xfId="13276"/>
    <cellStyle name="Percent 3 8 15 6" xfId="13277"/>
    <cellStyle name="Percent 3 8 15 7" xfId="13278"/>
    <cellStyle name="Percent 3 8 15 8" xfId="13279"/>
    <cellStyle name="Percent 3 8 15 9" xfId="13280"/>
    <cellStyle name="Percent 3 8 16" xfId="13281"/>
    <cellStyle name="Percent 3 8 17" xfId="13282"/>
    <cellStyle name="Percent 3 8 18" xfId="13283"/>
    <cellStyle name="Percent 3 8 19" xfId="13284"/>
    <cellStyle name="Percent 3 8 2" xfId="13285"/>
    <cellStyle name="Percent 3 8 2 10" xfId="13286"/>
    <cellStyle name="Percent 3 8 2 2" xfId="13287"/>
    <cellStyle name="Percent 3 8 2 3" xfId="13288"/>
    <cellStyle name="Percent 3 8 2 4" xfId="13289"/>
    <cellStyle name="Percent 3 8 2 5" xfId="13290"/>
    <cellStyle name="Percent 3 8 2 6" xfId="13291"/>
    <cellStyle name="Percent 3 8 2 7" xfId="13292"/>
    <cellStyle name="Percent 3 8 2 8" xfId="13293"/>
    <cellStyle name="Percent 3 8 2 9" xfId="13294"/>
    <cellStyle name="Percent 3 8 20" xfId="13295"/>
    <cellStyle name="Percent 3 8 21" xfId="13296"/>
    <cellStyle name="Percent 3 8 22" xfId="13297"/>
    <cellStyle name="Percent 3 8 23" xfId="13298"/>
    <cellStyle name="Percent 3 8 24" xfId="13299"/>
    <cellStyle name="Percent 3 8 3" xfId="13300"/>
    <cellStyle name="Percent 3 8 3 10" xfId="13301"/>
    <cellStyle name="Percent 3 8 3 2" xfId="13302"/>
    <cellStyle name="Percent 3 8 3 3" xfId="13303"/>
    <cellStyle name="Percent 3 8 3 4" xfId="13304"/>
    <cellStyle name="Percent 3 8 3 5" xfId="13305"/>
    <cellStyle name="Percent 3 8 3 6" xfId="13306"/>
    <cellStyle name="Percent 3 8 3 7" xfId="13307"/>
    <cellStyle name="Percent 3 8 3 8" xfId="13308"/>
    <cellStyle name="Percent 3 8 3 9" xfId="13309"/>
    <cellStyle name="Percent 3 8 4" xfId="13310"/>
    <cellStyle name="Percent 3 8 4 10" xfId="13311"/>
    <cellStyle name="Percent 3 8 4 2" xfId="13312"/>
    <cellStyle name="Percent 3 8 4 3" xfId="13313"/>
    <cellStyle name="Percent 3 8 4 4" xfId="13314"/>
    <cellStyle name="Percent 3 8 4 5" xfId="13315"/>
    <cellStyle name="Percent 3 8 4 6" xfId="13316"/>
    <cellStyle name="Percent 3 8 4 7" xfId="13317"/>
    <cellStyle name="Percent 3 8 4 8" xfId="13318"/>
    <cellStyle name="Percent 3 8 4 9" xfId="13319"/>
    <cellStyle name="Percent 3 8 5" xfId="13320"/>
    <cellStyle name="Percent 3 8 5 10" xfId="13321"/>
    <cellStyle name="Percent 3 8 5 2" xfId="13322"/>
    <cellStyle name="Percent 3 8 5 3" xfId="13323"/>
    <cellStyle name="Percent 3 8 5 4" xfId="13324"/>
    <cellStyle name="Percent 3 8 5 5" xfId="13325"/>
    <cellStyle name="Percent 3 8 5 6" xfId="13326"/>
    <cellStyle name="Percent 3 8 5 7" xfId="13327"/>
    <cellStyle name="Percent 3 8 5 8" xfId="13328"/>
    <cellStyle name="Percent 3 8 5 9" xfId="13329"/>
    <cellStyle name="Percent 3 8 6" xfId="13330"/>
    <cellStyle name="Percent 3 8 6 10" xfId="13331"/>
    <cellStyle name="Percent 3 8 6 2" xfId="13332"/>
    <cellStyle name="Percent 3 8 6 3" xfId="13333"/>
    <cellStyle name="Percent 3 8 6 4" xfId="13334"/>
    <cellStyle name="Percent 3 8 6 5" xfId="13335"/>
    <cellStyle name="Percent 3 8 6 6" xfId="13336"/>
    <cellStyle name="Percent 3 8 6 7" xfId="13337"/>
    <cellStyle name="Percent 3 8 6 8" xfId="13338"/>
    <cellStyle name="Percent 3 8 6 9" xfId="13339"/>
    <cellStyle name="Percent 3 8 7" xfId="13340"/>
    <cellStyle name="Percent 3 8 7 10" xfId="13341"/>
    <cellStyle name="Percent 3 8 7 2" xfId="13342"/>
    <cellStyle name="Percent 3 8 7 3" xfId="13343"/>
    <cellStyle name="Percent 3 8 7 4" xfId="13344"/>
    <cellStyle name="Percent 3 8 7 5" xfId="13345"/>
    <cellStyle name="Percent 3 8 7 6" xfId="13346"/>
    <cellStyle name="Percent 3 8 7 7" xfId="13347"/>
    <cellStyle name="Percent 3 8 7 8" xfId="13348"/>
    <cellStyle name="Percent 3 8 7 9" xfId="13349"/>
    <cellStyle name="Percent 3 8 8" xfId="13350"/>
    <cellStyle name="Percent 3 8 8 10" xfId="13351"/>
    <cellStyle name="Percent 3 8 8 2" xfId="13352"/>
    <cellStyle name="Percent 3 8 8 3" xfId="13353"/>
    <cellStyle name="Percent 3 8 8 4" xfId="13354"/>
    <cellStyle name="Percent 3 8 8 5" xfId="13355"/>
    <cellStyle name="Percent 3 8 8 6" xfId="13356"/>
    <cellStyle name="Percent 3 8 8 7" xfId="13357"/>
    <cellStyle name="Percent 3 8 8 8" xfId="13358"/>
    <cellStyle name="Percent 3 8 8 9" xfId="13359"/>
    <cellStyle name="Percent 3 8 9" xfId="13360"/>
    <cellStyle name="Percent 3 8 9 10" xfId="13361"/>
    <cellStyle name="Percent 3 8 9 2" xfId="13362"/>
    <cellStyle name="Percent 3 8 9 3" xfId="13363"/>
    <cellStyle name="Percent 3 8 9 4" xfId="13364"/>
    <cellStyle name="Percent 3 8 9 5" xfId="13365"/>
    <cellStyle name="Percent 3 8 9 6" xfId="13366"/>
    <cellStyle name="Percent 3 8 9 7" xfId="13367"/>
    <cellStyle name="Percent 3 8 9 8" xfId="13368"/>
    <cellStyle name="Percent 3 8 9 9" xfId="13369"/>
    <cellStyle name="Percent 3 9" xfId="13370"/>
    <cellStyle name="Percent 3 9 10" xfId="13371"/>
    <cellStyle name="Percent 3 9 10 10" xfId="13372"/>
    <cellStyle name="Percent 3 9 10 2" xfId="13373"/>
    <cellStyle name="Percent 3 9 10 3" xfId="13374"/>
    <cellStyle name="Percent 3 9 10 4" xfId="13375"/>
    <cellStyle name="Percent 3 9 10 5" xfId="13376"/>
    <cellStyle name="Percent 3 9 10 6" xfId="13377"/>
    <cellStyle name="Percent 3 9 10 7" xfId="13378"/>
    <cellStyle name="Percent 3 9 10 8" xfId="13379"/>
    <cellStyle name="Percent 3 9 10 9" xfId="13380"/>
    <cellStyle name="Percent 3 9 11" xfId="13381"/>
    <cellStyle name="Percent 3 9 11 10" xfId="13382"/>
    <cellStyle name="Percent 3 9 11 2" xfId="13383"/>
    <cellStyle name="Percent 3 9 11 3" xfId="13384"/>
    <cellStyle name="Percent 3 9 11 4" xfId="13385"/>
    <cellStyle name="Percent 3 9 11 5" xfId="13386"/>
    <cellStyle name="Percent 3 9 11 6" xfId="13387"/>
    <cellStyle name="Percent 3 9 11 7" xfId="13388"/>
    <cellStyle name="Percent 3 9 11 8" xfId="13389"/>
    <cellStyle name="Percent 3 9 11 9" xfId="13390"/>
    <cellStyle name="Percent 3 9 12" xfId="13391"/>
    <cellStyle name="Percent 3 9 12 10" xfId="13392"/>
    <cellStyle name="Percent 3 9 12 2" xfId="13393"/>
    <cellStyle name="Percent 3 9 12 3" xfId="13394"/>
    <cellStyle name="Percent 3 9 12 4" xfId="13395"/>
    <cellStyle name="Percent 3 9 12 5" xfId="13396"/>
    <cellStyle name="Percent 3 9 12 6" xfId="13397"/>
    <cellStyle name="Percent 3 9 12 7" xfId="13398"/>
    <cellStyle name="Percent 3 9 12 8" xfId="13399"/>
    <cellStyle name="Percent 3 9 12 9" xfId="13400"/>
    <cellStyle name="Percent 3 9 13" xfId="13401"/>
    <cellStyle name="Percent 3 9 13 10" xfId="13402"/>
    <cellStyle name="Percent 3 9 13 2" xfId="13403"/>
    <cellStyle name="Percent 3 9 13 3" xfId="13404"/>
    <cellStyle name="Percent 3 9 13 4" xfId="13405"/>
    <cellStyle name="Percent 3 9 13 5" xfId="13406"/>
    <cellStyle name="Percent 3 9 13 6" xfId="13407"/>
    <cellStyle name="Percent 3 9 13 7" xfId="13408"/>
    <cellStyle name="Percent 3 9 13 8" xfId="13409"/>
    <cellStyle name="Percent 3 9 13 9" xfId="13410"/>
    <cellStyle name="Percent 3 9 14" xfId="13411"/>
    <cellStyle name="Percent 3 9 14 10" xfId="13412"/>
    <cellStyle name="Percent 3 9 14 2" xfId="13413"/>
    <cellStyle name="Percent 3 9 14 3" xfId="13414"/>
    <cellStyle name="Percent 3 9 14 4" xfId="13415"/>
    <cellStyle name="Percent 3 9 14 5" xfId="13416"/>
    <cellStyle name="Percent 3 9 14 6" xfId="13417"/>
    <cellStyle name="Percent 3 9 14 7" xfId="13418"/>
    <cellStyle name="Percent 3 9 14 8" xfId="13419"/>
    <cellStyle name="Percent 3 9 14 9" xfId="13420"/>
    <cellStyle name="Percent 3 9 15" xfId="13421"/>
    <cellStyle name="Percent 3 9 15 10" xfId="13422"/>
    <cellStyle name="Percent 3 9 15 2" xfId="13423"/>
    <cellStyle name="Percent 3 9 15 3" xfId="13424"/>
    <cellStyle name="Percent 3 9 15 4" xfId="13425"/>
    <cellStyle name="Percent 3 9 15 5" xfId="13426"/>
    <cellStyle name="Percent 3 9 15 6" xfId="13427"/>
    <cellStyle name="Percent 3 9 15 7" xfId="13428"/>
    <cellStyle name="Percent 3 9 15 8" xfId="13429"/>
    <cellStyle name="Percent 3 9 15 9" xfId="13430"/>
    <cellStyle name="Percent 3 9 16" xfId="13431"/>
    <cellStyle name="Percent 3 9 17" xfId="13432"/>
    <cellStyle name="Percent 3 9 18" xfId="13433"/>
    <cellStyle name="Percent 3 9 19" xfId="13434"/>
    <cellStyle name="Percent 3 9 2" xfId="13435"/>
    <cellStyle name="Percent 3 9 2 10" xfId="13436"/>
    <cellStyle name="Percent 3 9 2 2" xfId="13437"/>
    <cellStyle name="Percent 3 9 2 3" xfId="13438"/>
    <cellStyle name="Percent 3 9 2 4" xfId="13439"/>
    <cellStyle name="Percent 3 9 2 5" xfId="13440"/>
    <cellStyle name="Percent 3 9 2 6" xfId="13441"/>
    <cellStyle name="Percent 3 9 2 7" xfId="13442"/>
    <cellStyle name="Percent 3 9 2 8" xfId="13443"/>
    <cellStyle name="Percent 3 9 2 9" xfId="13444"/>
    <cellStyle name="Percent 3 9 20" xfId="13445"/>
    <cellStyle name="Percent 3 9 21" xfId="13446"/>
    <cellStyle name="Percent 3 9 22" xfId="13447"/>
    <cellStyle name="Percent 3 9 23" xfId="13448"/>
    <cellStyle name="Percent 3 9 24" xfId="13449"/>
    <cellStyle name="Percent 3 9 3" xfId="13450"/>
    <cellStyle name="Percent 3 9 3 10" xfId="13451"/>
    <cellStyle name="Percent 3 9 3 2" xfId="13452"/>
    <cellStyle name="Percent 3 9 3 3" xfId="13453"/>
    <cellStyle name="Percent 3 9 3 4" xfId="13454"/>
    <cellStyle name="Percent 3 9 3 5" xfId="13455"/>
    <cellStyle name="Percent 3 9 3 6" xfId="13456"/>
    <cellStyle name="Percent 3 9 3 7" xfId="13457"/>
    <cellStyle name="Percent 3 9 3 8" xfId="13458"/>
    <cellStyle name="Percent 3 9 3 9" xfId="13459"/>
    <cellStyle name="Percent 3 9 4" xfId="13460"/>
    <cellStyle name="Percent 3 9 4 10" xfId="13461"/>
    <cellStyle name="Percent 3 9 4 2" xfId="13462"/>
    <cellStyle name="Percent 3 9 4 3" xfId="13463"/>
    <cellStyle name="Percent 3 9 4 4" xfId="13464"/>
    <cellStyle name="Percent 3 9 4 5" xfId="13465"/>
    <cellStyle name="Percent 3 9 4 6" xfId="13466"/>
    <cellStyle name="Percent 3 9 4 7" xfId="13467"/>
    <cellStyle name="Percent 3 9 4 8" xfId="13468"/>
    <cellStyle name="Percent 3 9 4 9" xfId="13469"/>
    <cellStyle name="Percent 3 9 5" xfId="13470"/>
    <cellStyle name="Percent 3 9 5 10" xfId="13471"/>
    <cellStyle name="Percent 3 9 5 2" xfId="13472"/>
    <cellStyle name="Percent 3 9 5 3" xfId="13473"/>
    <cellStyle name="Percent 3 9 5 4" xfId="13474"/>
    <cellStyle name="Percent 3 9 5 5" xfId="13475"/>
    <cellStyle name="Percent 3 9 5 6" xfId="13476"/>
    <cellStyle name="Percent 3 9 5 7" xfId="13477"/>
    <cellStyle name="Percent 3 9 5 8" xfId="13478"/>
    <cellStyle name="Percent 3 9 5 9" xfId="13479"/>
    <cellStyle name="Percent 3 9 6" xfId="13480"/>
    <cellStyle name="Percent 3 9 6 10" xfId="13481"/>
    <cellStyle name="Percent 3 9 6 2" xfId="13482"/>
    <cellStyle name="Percent 3 9 6 3" xfId="13483"/>
    <cellStyle name="Percent 3 9 6 4" xfId="13484"/>
    <cellStyle name="Percent 3 9 6 5" xfId="13485"/>
    <cellStyle name="Percent 3 9 6 6" xfId="13486"/>
    <cellStyle name="Percent 3 9 6 7" xfId="13487"/>
    <cellStyle name="Percent 3 9 6 8" xfId="13488"/>
    <cellStyle name="Percent 3 9 6 9" xfId="13489"/>
    <cellStyle name="Percent 3 9 7" xfId="13490"/>
    <cellStyle name="Percent 3 9 7 10" xfId="13491"/>
    <cellStyle name="Percent 3 9 7 2" xfId="13492"/>
    <cellStyle name="Percent 3 9 7 3" xfId="13493"/>
    <cellStyle name="Percent 3 9 7 4" xfId="13494"/>
    <cellStyle name="Percent 3 9 7 5" xfId="13495"/>
    <cellStyle name="Percent 3 9 7 6" xfId="13496"/>
    <cellStyle name="Percent 3 9 7 7" xfId="13497"/>
    <cellStyle name="Percent 3 9 7 8" xfId="13498"/>
    <cellStyle name="Percent 3 9 7 9" xfId="13499"/>
    <cellStyle name="Percent 3 9 8" xfId="13500"/>
    <cellStyle name="Percent 3 9 8 10" xfId="13501"/>
    <cellStyle name="Percent 3 9 8 2" xfId="13502"/>
    <cellStyle name="Percent 3 9 8 3" xfId="13503"/>
    <cellStyle name="Percent 3 9 8 4" xfId="13504"/>
    <cellStyle name="Percent 3 9 8 5" xfId="13505"/>
    <cellStyle name="Percent 3 9 8 6" xfId="13506"/>
    <cellStyle name="Percent 3 9 8 7" xfId="13507"/>
    <cellStyle name="Percent 3 9 8 8" xfId="13508"/>
    <cellStyle name="Percent 3 9 8 9" xfId="13509"/>
    <cellStyle name="Percent 3 9 9" xfId="13510"/>
    <cellStyle name="Percent 3 9 9 10" xfId="13511"/>
    <cellStyle name="Percent 3 9 9 2" xfId="13512"/>
    <cellStyle name="Percent 3 9 9 3" xfId="13513"/>
    <cellStyle name="Percent 3 9 9 4" xfId="13514"/>
    <cellStyle name="Percent 3 9 9 5" xfId="13515"/>
    <cellStyle name="Percent 3 9 9 6" xfId="13516"/>
    <cellStyle name="Percent 3 9 9 7" xfId="13517"/>
    <cellStyle name="Percent 3 9 9 8" xfId="13518"/>
    <cellStyle name="Percent 3 9 9 9" xfId="13519"/>
    <cellStyle name="Percent 31" xfId="13520"/>
    <cellStyle name="Percent 31 10" xfId="13521"/>
    <cellStyle name="Percent 31 2" xfId="13522"/>
    <cellStyle name="Percent 31 3" xfId="13523"/>
    <cellStyle name="Percent 31 4" xfId="13524"/>
    <cellStyle name="Percent 31 5" xfId="13525"/>
    <cellStyle name="Percent 31 6" xfId="13526"/>
    <cellStyle name="Percent 31 7" xfId="13527"/>
    <cellStyle name="Percent 31 8" xfId="13528"/>
    <cellStyle name="Percent 31 9" xfId="13529"/>
    <cellStyle name="Percent 4" xfId="13530"/>
    <cellStyle name="Percent 4 10" xfId="13531"/>
    <cellStyle name="Percent 4 10 10" xfId="13532"/>
    <cellStyle name="Percent 4 10 2" xfId="13533"/>
    <cellStyle name="Percent 4 10 3" xfId="13534"/>
    <cellStyle name="Percent 4 10 4" xfId="13535"/>
    <cellStyle name="Percent 4 10 5" xfId="13536"/>
    <cellStyle name="Percent 4 10 6" xfId="13537"/>
    <cellStyle name="Percent 4 10 7" xfId="13538"/>
    <cellStyle name="Percent 4 10 8" xfId="13539"/>
    <cellStyle name="Percent 4 10 9" xfId="13540"/>
    <cellStyle name="Percent 4 11" xfId="13541"/>
    <cellStyle name="Percent 4 11 10" xfId="13542"/>
    <cellStyle name="Percent 4 11 2" xfId="13543"/>
    <cellStyle name="Percent 4 11 3" xfId="13544"/>
    <cellStyle name="Percent 4 11 4" xfId="13545"/>
    <cellStyle name="Percent 4 11 5" xfId="13546"/>
    <cellStyle name="Percent 4 11 6" xfId="13547"/>
    <cellStyle name="Percent 4 11 7" xfId="13548"/>
    <cellStyle name="Percent 4 11 8" xfId="13549"/>
    <cellStyle name="Percent 4 11 9" xfId="13550"/>
    <cellStyle name="Percent 4 12" xfId="13551"/>
    <cellStyle name="Percent 4 12 10" xfId="13552"/>
    <cellStyle name="Percent 4 12 2" xfId="13553"/>
    <cellStyle name="Percent 4 12 3" xfId="13554"/>
    <cellStyle name="Percent 4 12 4" xfId="13555"/>
    <cellStyle name="Percent 4 12 5" xfId="13556"/>
    <cellStyle name="Percent 4 12 6" xfId="13557"/>
    <cellStyle name="Percent 4 12 7" xfId="13558"/>
    <cellStyle name="Percent 4 12 8" xfId="13559"/>
    <cellStyle name="Percent 4 12 9" xfId="13560"/>
    <cellStyle name="Percent 4 13" xfId="13561"/>
    <cellStyle name="Percent 4 13 10" xfId="13562"/>
    <cellStyle name="Percent 4 13 2" xfId="13563"/>
    <cellStyle name="Percent 4 13 3" xfId="13564"/>
    <cellStyle name="Percent 4 13 4" xfId="13565"/>
    <cellStyle name="Percent 4 13 5" xfId="13566"/>
    <cellStyle name="Percent 4 13 6" xfId="13567"/>
    <cellStyle name="Percent 4 13 7" xfId="13568"/>
    <cellStyle name="Percent 4 13 8" xfId="13569"/>
    <cellStyle name="Percent 4 13 9" xfId="13570"/>
    <cellStyle name="Percent 4 14" xfId="13571"/>
    <cellStyle name="Percent 4 14 10" xfId="13572"/>
    <cellStyle name="Percent 4 14 11" xfId="13573"/>
    <cellStyle name="Percent 4 14 2" xfId="13574"/>
    <cellStyle name="Percent 4 14 2 2" xfId="13575"/>
    <cellStyle name="Percent 4 14 2 3" xfId="13576"/>
    <cellStyle name="Percent 4 14 2 4" xfId="13577"/>
    <cellStyle name="Percent 4 14 2 5" xfId="13578"/>
    <cellStyle name="Percent 4 14 2 6" xfId="13579"/>
    <cellStyle name="Percent 4 14 2 7" xfId="13580"/>
    <cellStyle name="Percent 4 14 3" xfId="13581"/>
    <cellStyle name="Percent 4 14 4" xfId="13582"/>
    <cellStyle name="Percent 4 14 5" xfId="13583"/>
    <cellStyle name="Percent 4 14 6" xfId="13584"/>
    <cellStyle name="Percent 4 14 7" xfId="13585"/>
    <cellStyle name="Percent 4 14 8" xfId="13586"/>
    <cellStyle name="Percent 4 14 9" xfId="13587"/>
    <cellStyle name="Percent 4 15" xfId="13588"/>
    <cellStyle name="Percent 4 15 10" xfId="13589"/>
    <cellStyle name="Percent 4 15 2" xfId="13590"/>
    <cellStyle name="Percent 4 15 3" xfId="13591"/>
    <cellStyle name="Percent 4 15 4" xfId="13592"/>
    <cellStyle name="Percent 4 15 5" xfId="13593"/>
    <cellStyle name="Percent 4 15 6" xfId="13594"/>
    <cellStyle name="Percent 4 15 7" xfId="13595"/>
    <cellStyle name="Percent 4 15 8" xfId="13596"/>
    <cellStyle name="Percent 4 15 9" xfId="13597"/>
    <cellStyle name="Percent 4 16" xfId="13598"/>
    <cellStyle name="Percent 4 16 10" xfId="13599"/>
    <cellStyle name="Percent 4 16 2" xfId="13600"/>
    <cellStyle name="Percent 4 16 2 2" xfId="13601"/>
    <cellStyle name="Percent 4 16 2 3" xfId="13602"/>
    <cellStyle name="Percent 4 16 2 4" xfId="13603"/>
    <cellStyle name="Percent 4 16 2 5" xfId="13604"/>
    <cellStyle name="Percent 4 16 3" xfId="13605"/>
    <cellStyle name="Percent 4 16 3 2" xfId="13606"/>
    <cellStyle name="Percent 4 16 3 3" xfId="13607"/>
    <cellStyle name="Percent 4 16 4" xfId="13608"/>
    <cellStyle name="Percent 4 16 5" xfId="13609"/>
    <cellStyle name="Percent 4 16 6" xfId="13610"/>
    <cellStyle name="Percent 4 16 7" xfId="13611"/>
    <cellStyle name="Percent 4 16 8" xfId="13612"/>
    <cellStyle name="Percent 4 16 9" xfId="13613"/>
    <cellStyle name="Percent 4 17" xfId="13614"/>
    <cellStyle name="Percent 4 17 10" xfId="13615"/>
    <cellStyle name="Percent 4 17 2" xfId="13616"/>
    <cellStyle name="Percent 4 17 3" xfId="13617"/>
    <cellStyle name="Percent 4 17 4" xfId="13618"/>
    <cellStyle name="Percent 4 17 5" xfId="13619"/>
    <cellStyle name="Percent 4 17 6" xfId="13620"/>
    <cellStyle name="Percent 4 17 7" xfId="13621"/>
    <cellStyle name="Percent 4 17 8" xfId="13622"/>
    <cellStyle name="Percent 4 17 9" xfId="13623"/>
    <cellStyle name="Percent 4 18" xfId="13624"/>
    <cellStyle name="Percent 4 18 10" xfId="13625"/>
    <cellStyle name="Percent 4 18 2" xfId="13626"/>
    <cellStyle name="Percent 4 18 2 2" xfId="13627"/>
    <cellStyle name="Percent 4 18 2 3" xfId="13628"/>
    <cellStyle name="Percent 4 18 3" xfId="13629"/>
    <cellStyle name="Percent 4 18 4" xfId="13630"/>
    <cellStyle name="Percent 4 18 5" xfId="13631"/>
    <cellStyle name="Percent 4 18 6" xfId="13632"/>
    <cellStyle name="Percent 4 18 7" xfId="13633"/>
    <cellStyle name="Percent 4 18 8" xfId="13634"/>
    <cellStyle name="Percent 4 18 9" xfId="13635"/>
    <cellStyle name="Percent 4 19" xfId="13636"/>
    <cellStyle name="Percent 4 19 10" xfId="13637"/>
    <cellStyle name="Percent 4 19 2" xfId="13638"/>
    <cellStyle name="Percent 4 19 3" xfId="13639"/>
    <cellStyle name="Percent 4 19 4" xfId="13640"/>
    <cellStyle name="Percent 4 19 5" xfId="13641"/>
    <cellStyle name="Percent 4 19 6" xfId="13642"/>
    <cellStyle name="Percent 4 19 7" xfId="13643"/>
    <cellStyle name="Percent 4 19 8" xfId="13644"/>
    <cellStyle name="Percent 4 19 9" xfId="13645"/>
    <cellStyle name="Percent 4 2" xfId="13646"/>
    <cellStyle name="Percent 4 2 10" xfId="13647"/>
    <cellStyle name="Percent 4 2 11" xfId="13648"/>
    <cellStyle name="Percent 4 2 12" xfId="13649"/>
    <cellStyle name="Percent 4 2 13" xfId="13650"/>
    <cellStyle name="Percent 4 2 14" xfId="13651"/>
    <cellStyle name="Percent 4 2 15" xfId="13652"/>
    <cellStyle name="Percent 4 2 16" xfId="13653"/>
    <cellStyle name="Percent 4 2 17" xfId="13654"/>
    <cellStyle name="Percent 4 2 2" xfId="13655"/>
    <cellStyle name="Percent 4 2 2 2" xfId="13656"/>
    <cellStyle name="Percent 4 2 2 3" xfId="13657"/>
    <cellStyle name="Percent 4 2 2 4" xfId="13658"/>
    <cellStyle name="Percent 4 2 2 5" xfId="13659"/>
    <cellStyle name="Percent 4 2 2 6" xfId="13660"/>
    <cellStyle name="Percent 4 2 2 7" xfId="13661"/>
    <cellStyle name="Percent 4 2 2 8" xfId="13662"/>
    <cellStyle name="Percent 4 2 2 9" xfId="13663"/>
    <cellStyle name="Percent 4 2 3" xfId="13664"/>
    <cellStyle name="Percent 4 2 3 2" xfId="13665"/>
    <cellStyle name="Percent 4 2 3 3" xfId="13666"/>
    <cellStyle name="Percent 4 2 3 4" xfId="13667"/>
    <cellStyle name="Percent 4 2 3 5" xfId="13668"/>
    <cellStyle name="Percent 4 2 3 6" xfId="13669"/>
    <cellStyle name="Percent 4 2 3 7" xfId="13670"/>
    <cellStyle name="Percent 4 2 3 8" xfId="13671"/>
    <cellStyle name="Percent 4 2 3 9" xfId="13672"/>
    <cellStyle name="Percent 4 2 4" xfId="13673"/>
    <cellStyle name="Percent 4 2 4 2" xfId="13674"/>
    <cellStyle name="Percent 4 2 4 2 2" xfId="13675"/>
    <cellStyle name="Percent 4 2 4 2 3" xfId="13676"/>
    <cellStyle name="Percent 4 2 4 2 4" xfId="13677"/>
    <cellStyle name="Percent 4 2 4 2 5" xfId="13678"/>
    <cellStyle name="Percent 4 2 4 3" xfId="13679"/>
    <cellStyle name="Percent 4 2 4 3 2" xfId="13680"/>
    <cellStyle name="Percent 4 2 4 3 3" xfId="13681"/>
    <cellStyle name="Percent 4 2 4 3 4" xfId="13682"/>
    <cellStyle name="Percent 4 2 4 3 5" xfId="13683"/>
    <cellStyle name="Percent 4 2 4 4" xfId="13684"/>
    <cellStyle name="Percent 4 2 4 5" xfId="13685"/>
    <cellStyle name="Percent 4 2 4 6" xfId="13686"/>
    <cellStyle name="Percent 4 2 4 7" xfId="13687"/>
    <cellStyle name="Percent 4 2 4 8" xfId="13688"/>
    <cellStyle name="Percent 4 2 4 9" xfId="13689"/>
    <cellStyle name="Percent 4 2 5" xfId="13690"/>
    <cellStyle name="Percent 4 2 5 2" xfId="13691"/>
    <cellStyle name="Percent 4 2 5 3" xfId="13692"/>
    <cellStyle name="Percent 4 2 5 4" xfId="13693"/>
    <cellStyle name="Percent 4 2 5 5" xfId="13694"/>
    <cellStyle name="Percent 4 2 5 6" xfId="13695"/>
    <cellStyle name="Percent 4 2 5 7" xfId="13696"/>
    <cellStyle name="Percent 4 2 5 8" xfId="13697"/>
    <cellStyle name="Percent 4 2 5 9" xfId="13698"/>
    <cellStyle name="Percent 4 2 6" xfId="13699"/>
    <cellStyle name="Percent 4 2 6 10" xfId="13700"/>
    <cellStyle name="Percent 4 2 6 2" xfId="13701"/>
    <cellStyle name="Percent 4 2 6 2 2" xfId="13702"/>
    <cellStyle name="Percent 4 2 6 2 3" xfId="13703"/>
    <cellStyle name="Percent 4 2 6 2 4" xfId="13704"/>
    <cellStyle name="Percent 4 2 6 2 5" xfId="13705"/>
    <cellStyle name="Percent 4 2 6 3" xfId="13706"/>
    <cellStyle name="Percent 4 2 6 3 2" xfId="13707"/>
    <cellStyle name="Percent 4 2 6 3 3" xfId="13708"/>
    <cellStyle name="Percent 4 2 6 3 4" xfId="13709"/>
    <cellStyle name="Percent 4 2 6 3 5" xfId="13710"/>
    <cellStyle name="Percent 4 2 6 4" xfId="13711"/>
    <cellStyle name="Percent 4 2 6 5" xfId="13712"/>
    <cellStyle name="Percent 4 2 6 6" xfId="13713"/>
    <cellStyle name="Percent 4 2 6 7" xfId="13714"/>
    <cellStyle name="Percent 4 2 6 8" xfId="13715"/>
    <cellStyle name="Percent 4 2 6 9" xfId="13716"/>
    <cellStyle name="Percent 4 2 7" xfId="13717"/>
    <cellStyle name="Percent 4 2 7 2" xfId="13718"/>
    <cellStyle name="Percent 4 2 7 3" xfId="13719"/>
    <cellStyle name="Percent 4 2 7 4" xfId="13720"/>
    <cellStyle name="Percent 4 2 7 5" xfId="13721"/>
    <cellStyle name="Percent 4 2 7 6" xfId="13722"/>
    <cellStyle name="Percent 4 2 7 7" xfId="13723"/>
    <cellStyle name="Percent 4 2 7 8" xfId="13724"/>
    <cellStyle name="Percent 4 2 7 9" xfId="13725"/>
    <cellStyle name="Percent 4 2 8" xfId="13726"/>
    <cellStyle name="Percent 4 2 8 2" xfId="13727"/>
    <cellStyle name="Percent 4 2 8 3" xfId="13728"/>
    <cellStyle name="Percent 4 2 8 4" xfId="13729"/>
    <cellStyle name="Percent 4 2 8 5" xfId="13730"/>
    <cellStyle name="Percent 4 2 8 6" xfId="13731"/>
    <cellStyle name="Percent 4 2 8 7" xfId="13732"/>
    <cellStyle name="Percent 4 2 8 8" xfId="13733"/>
    <cellStyle name="Percent 4 2 8 9" xfId="13734"/>
    <cellStyle name="Percent 4 2 9" xfId="13735"/>
    <cellStyle name="Percent 4 2 9 2" xfId="13736"/>
    <cellStyle name="Percent 4 2 9 3" xfId="13737"/>
    <cellStyle name="Percent 4 2 9 4" xfId="13738"/>
    <cellStyle name="Percent 4 2 9 5" xfId="13739"/>
    <cellStyle name="Percent 4 20" xfId="13740"/>
    <cellStyle name="Percent 4 20 10" xfId="13741"/>
    <cellStyle name="Percent 4 20 2" xfId="13742"/>
    <cellStyle name="Percent 4 20 3" xfId="13743"/>
    <cellStyle name="Percent 4 20 4" xfId="13744"/>
    <cellStyle name="Percent 4 20 5" xfId="13745"/>
    <cellStyle name="Percent 4 20 6" xfId="13746"/>
    <cellStyle name="Percent 4 20 7" xfId="13747"/>
    <cellStyle name="Percent 4 20 8" xfId="13748"/>
    <cellStyle name="Percent 4 20 9" xfId="13749"/>
    <cellStyle name="Percent 4 21" xfId="13750"/>
    <cellStyle name="Percent 4 21 10" xfId="13751"/>
    <cellStyle name="Percent 4 21 2" xfId="13752"/>
    <cellStyle name="Percent 4 21 3" xfId="13753"/>
    <cellStyle name="Percent 4 21 4" xfId="13754"/>
    <cellStyle name="Percent 4 21 5" xfId="13755"/>
    <cellStyle name="Percent 4 21 6" xfId="13756"/>
    <cellStyle name="Percent 4 21 7" xfId="13757"/>
    <cellStyle name="Percent 4 21 8" xfId="13758"/>
    <cellStyle name="Percent 4 21 9" xfId="13759"/>
    <cellStyle name="Percent 4 22" xfId="13760"/>
    <cellStyle name="Percent 4 22 10" xfId="13761"/>
    <cellStyle name="Percent 4 22 2" xfId="13762"/>
    <cellStyle name="Percent 4 22 3" xfId="13763"/>
    <cellStyle name="Percent 4 22 4" xfId="13764"/>
    <cellStyle name="Percent 4 22 5" xfId="13765"/>
    <cellStyle name="Percent 4 22 6" xfId="13766"/>
    <cellStyle name="Percent 4 22 7" xfId="13767"/>
    <cellStyle name="Percent 4 22 8" xfId="13768"/>
    <cellStyle name="Percent 4 22 9" xfId="13769"/>
    <cellStyle name="Percent 4 23" xfId="13770"/>
    <cellStyle name="Percent 4 23 10" xfId="13771"/>
    <cellStyle name="Percent 4 23 2" xfId="13772"/>
    <cellStyle name="Percent 4 23 3" xfId="13773"/>
    <cellStyle name="Percent 4 23 4" xfId="13774"/>
    <cellStyle name="Percent 4 23 5" xfId="13775"/>
    <cellStyle name="Percent 4 23 6" xfId="13776"/>
    <cellStyle name="Percent 4 23 7" xfId="13777"/>
    <cellStyle name="Percent 4 23 8" xfId="13778"/>
    <cellStyle name="Percent 4 23 9" xfId="13779"/>
    <cellStyle name="Percent 4 24" xfId="13780"/>
    <cellStyle name="Percent 4 24 10" xfId="13781"/>
    <cellStyle name="Percent 4 24 2" xfId="13782"/>
    <cellStyle name="Percent 4 24 3" xfId="13783"/>
    <cellStyle name="Percent 4 24 4" xfId="13784"/>
    <cellStyle name="Percent 4 24 5" xfId="13785"/>
    <cellStyle name="Percent 4 24 6" xfId="13786"/>
    <cellStyle name="Percent 4 24 7" xfId="13787"/>
    <cellStyle name="Percent 4 24 8" xfId="13788"/>
    <cellStyle name="Percent 4 24 9" xfId="13789"/>
    <cellStyle name="Percent 4 25" xfId="13790"/>
    <cellStyle name="Percent 4 25 10" xfId="13791"/>
    <cellStyle name="Percent 4 25 2" xfId="13792"/>
    <cellStyle name="Percent 4 25 3" xfId="13793"/>
    <cellStyle name="Percent 4 25 4" xfId="13794"/>
    <cellStyle name="Percent 4 25 5" xfId="13795"/>
    <cellStyle name="Percent 4 25 6" xfId="13796"/>
    <cellStyle name="Percent 4 25 7" xfId="13797"/>
    <cellStyle name="Percent 4 25 8" xfId="13798"/>
    <cellStyle name="Percent 4 25 9" xfId="13799"/>
    <cellStyle name="Percent 4 26" xfId="13800"/>
    <cellStyle name="Percent 4 26 10" xfId="13801"/>
    <cellStyle name="Percent 4 26 2" xfId="13802"/>
    <cellStyle name="Percent 4 26 3" xfId="13803"/>
    <cellStyle name="Percent 4 26 4" xfId="13804"/>
    <cellStyle name="Percent 4 26 5" xfId="13805"/>
    <cellStyle name="Percent 4 26 6" xfId="13806"/>
    <cellStyle name="Percent 4 26 7" xfId="13807"/>
    <cellStyle name="Percent 4 26 8" xfId="13808"/>
    <cellStyle name="Percent 4 26 9" xfId="13809"/>
    <cellStyle name="Percent 4 27" xfId="13810"/>
    <cellStyle name="Percent 4 27 10" xfId="13811"/>
    <cellStyle name="Percent 4 27 2" xfId="13812"/>
    <cellStyle name="Percent 4 27 3" xfId="13813"/>
    <cellStyle name="Percent 4 27 4" xfId="13814"/>
    <cellStyle name="Percent 4 27 5" xfId="13815"/>
    <cellStyle name="Percent 4 27 6" xfId="13816"/>
    <cellStyle name="Percent 4 27 7" xfId="13817"/>
    <cellStyle name="Percent 4 27 8" xfId="13818"/>
    <cellStyle name="Percent 4 27 9" xfId="13819"/>
    <cellStyle name="Percent 4 28" xfId="13820"/>
    <cellStyle name="Percent 4 28 10" xfId="13821"/>
    <cellStyle name="Percent 4 28 2" xfId="13822"/>
    <cellStyle name="Percent 4 28 3" xfId="13823"/>
    <cellStyle name="Percent 4 28 4" xfId="13824"/>
    <cellStyle name="Percent 4 28 5" xfId="13825"/>
    <cellStyle name="Percent 4 28 6" xfId="13826"/>
    <cellStyle name="Percent 4 28 7" xfId="13827"/>
    <cellStyle name="Percent 4 28 8" xfId="13828"/>
    <cellStyle name="Percent 4 28 9" xfId="13829"/>
    <cellStyle name="Percent 4 29" xfId="13830"/>
    <cellStyle name="Percent 4 29 10" xfId="13831"/>
    <cellStyle name="Percent 4 29 2" xfId="13832"/>
    <cellStyle name="Percent 4 29 2 2" xfId="13833"/>
    <cellStyle name="Percent 4 29 2 3" xfId="13834"/>
    <cellStyle name="Percent 4 29 2 4" xfId="13835"/>
    <cellStyle name="Percent 4 29 2 5" xfId="13836"/>
    <cellStyle name="Percent 4 29 3" xfId="13837"/>
    <cellStyle name="Percent 4 29 3 2" xfId="13838"/>
    <cellStyle name="Percent 4 29 3 2 2" xfId="13839"/>
    <cellStyle name="Percent 4 29 3 2 2 2" xfId="13840"/>
    <cellStyle name="Percent 4 29 3 2 3" xfId="13841"/>
    <cellStyle name="Percent 4 29 3 3" xfId="13842"/>
    <cellStyle name="Percent 4 29 3 3 2" xfId="13843"/>
    <cellStyle name="Percent 4 29 3 3 2 2" xfId="13844"/>
    <cellStyle name="Percent 4 29 3 3 3" xfId="13845"/>
    <cellStyle name="Percent 4 29 3 4" xfId="13846"/>
    <cellStyle name="Percent 4 29 3 4 2" xfId="13847"/>
    <cellStyle name="Percent 4 29 3 5" xfId="13848"/>
    <cellStyle name="Percent 4 29 3 6" xfId="13849"/>
    <cellStyle name="Percent 4 29 3 7" xfId="13850"/>
    <cellStyle name="Percent 4 29 3 8" xfId="13851"/>
    <cellStyle name="Percent 4 29 4" xfId="13852"/>
    <cellStyle name="Percent 4 29 4 2" xfId="13853"/>
    <cellStyle name="Percent 4 29 4 2 2" xfId="13854"/>
    <cellStyle name="Percent 4 29 4 3" xfId="13855"/>
    <cellStyle name="Percent 4 29 4 4" xfId="13856"/>
    <cellStyle name="Percent 4 29 5" xfId="13857"/>
    <cellStyle name="Percent 4 29 5 2" xfId="13858"/>
    <cellStyle name="Percent 4 29 5 2 2" xfId="13859"/>
    <cellStyle name="Percent 4 29 5 3" xfId="13860"/>
    <cellStyle name="Percent 4 29 5 4" xfId="13861"/>
    <cellStyle name="Percent 4 29 6" xfId="13862"/>
    <cellStyle name="Percent 4 29 6 2" xfId="13863"/>
    <cellStyle name="Percent 4 29 6 3" xfId="13864"/>
    <cellStyle name="Percent 4 29 7" xfId="13865"/>
    <cellStyle name="Percent 4 29 8" xfId="13866"/>
    <cellStyle name="Percent 4 29 9" xfId="13867"/>
    <cellStyle name="Percent 4 3" xfId="13868"/>
    <cellStyle name="Percent 4 3 10" xfId="13869"/>
    <cellStyle name="Percent 4 3 11" xfId="13870"/>
    <cellStyle name="Percent 4 3 12" xfId="13871"/>
    <cellStyle name="Percent 4 3 13" xfId="13872"/>
    <cellStyle name="Percent 4 3 14" xfId="13873"/>
    <cellStyle name="Percent 4 3 15" xfId="13874"/>
    <cellStyle name="Percent 4 3 16" xfId="13875"/>
    <cellStyle name="Percent 4 3 17" xfId="13876"/>
    <cellStyle name="Percent 4 3 2" xfId="13877"/>
    <cellStyle name="Percent 4 3 2 2" xfId="13878"/>
    <cellStyle name="Percent 4 3 2 3" xfId="13879"/>
    <cellStyle name="Percent 4 3 2 4" xfId="13880"/>
    <cellStyle name="Percent 4 3 2 5" xfId="13881"/>
    <cellStyle name="Percent 4 3 2 6" xfId="13882"/>
    <cellStyle name="Percent 4 3 2 7" xfId="13883"/>
    <cellStyle name="Percent 4 3 2 8" xfId="13884"/>
    <cellStyle name="Percent 4 3 2 9" xfId="13885"/>
    <cellStyle name="Percent 4 3 3" xfId="13886"/>
    <cellStyle name="Percent 4 3 3 2" xfId="13887"/>
    <cellStyle name="Percent 4 3 3 3" xfId="13888"/>
    <cellStyle name="Percent 4 3 3 4" xfId="13889"/>
    <cellStyle name="Percent 4 3 3 5" xfId="13890"/>
    <cellStyle name="Percent 4 3 3 6" xfId="13891"/>
    <cellStyle name="Percent 4 3 3 7" xfId="13892"/>
    <cellStyle name="Percent 4 3 3 8" xfId="13893"/>
    <cellStyle name="Percent 4 3 3 9" xfId="13894"/>
    <cellStyle name="Percent 4 3 4" xfId="13895"/>
    <cellStyle name="Percent 4 3 4 2" xfId="13896"/>
    <cellStyle name="Percent 4 3 4 3" xfId="13897"/>
    <cellStyle name="Percent 4 3 4 4" xfId="13898"/>
    <cellStyle name="Percent 4 3 4 5" xfId="13899"/>
    <cellStyle name="Percent 4 3 4 6" xfId="13900"/>
    <cellStyle name="Percent 4 3 4 7" xfId="13901"/>
    <cellStyle name="Percent 4 3 4 8" xfId="13902"/>
    <cellStyle name="Percent 4 3 4 9" xfId="13903"/>
    <cellStyle name="Percent 4 3 5" xfId="13904"/>
    <cellStyle name="Percent 4 3 5 2" xfId="13905"/>
    <cellStyle name="Percent 4 3 5 3" xfId="13906"/>
    <cellStyle name="Percent 4 3 5 4" xfId="13907"/>
    <cellStyle name="Percent 4 3 5 5" xfId="13908"/>
    <cellStyle name="Percent 4 3 5 6" xfId="13909"/>
    <cellStyle name="Percent 4 3 5 7" xfId="13910"/>
    <cellStyle name="Percent 4 3 5 8" xfId="13911"/>
    <cellStyle name="Percent 4 3 5 9" xfId="13912"/>
    <cellStyle name="Percent 4 3 6" xfId="13913"/>
    <cellStyle name="Percent 4 3 6 2" xfId="13914"/>
    <cellStyle name="Percent 4 3 6 3" xfId="13915"/>
    <cellStyle name="Percent 4 3 6 4" xfId="13916"/>
    <cellStyle name="Percent 4 3 6 5" xfId="13917"/>
    <cellStyle name="Percent 4 3 6 6" xfId="13918"/>
    <cellStyle name="Percent 4 3 6 7" xfId="13919"/>
    <cellStyle name="Percent 4 3 6 8" xfId="13920"/>
    <cellStyle name="Percent 4 3 6 9" xfId="13921"/>
    <cellStyle name="Percent 4 3 7" xfId="13922"/>
    <cellStyle name="Percent 4 3 7 2" xfId="13923"/>
    <cellStyle name="Percent 4 3 7 3" xfId="13924"/>
    <cellStyle name="Percent 4 3 7 4" xfId="13925"/>
    <cellStyle name="Percent 4 3 7 5" xfId="13926"/>
    <cellStyle name="Percent 4 3 7 6" xfId="13927"/>
    <cellStyle name="Percent 4 3 7 7" xfId="13928"/>
    <cellStyle name="Percent 4 3 7 8" xfId="13929"/>
    <cellStyle name="Percent 4 3 7 9" xfId="13930"/>
    <cellStyle name="Percent 4 3 8" xfId="13931"/>
    <cellStyle name="Percent 4 3 8 2" xfId="13932"/>
    <cellStyle name="Percent 4 3 8 3" xfId="13933"/>
    <cellStyle name="Percent 4 3 8 4" xfId="13934"/>
    <cellStyle name="Percent 4 3 8 5" xfId="13935"/>
    <cellStyle name="Percent 4 3 8 6" xfId="13936"/>
    <cellStyle name="Percent 4 3 8 7" xfId="13937"/>
    <cellStyle name="Percent 4 3 8 8" xfId="13938"/>
    <cellStyle name="Percent 4 3 8 9" xfId="13939"/>
    <cellStyle name="Percent 4 3 9" xfId="13940"/>
    <cellStyle name="Percent 4 30" xfId="13941"/>
    <cellStyle name="Percent 4 30 2" xfId="13942"/>
    <cellStyle name="Percent 4 30 3" xfId="13943"/>
    <cellStyle name="Percent 4 30 4" xfId="13944"/>
    <cellStyle name="Percent 4 30 5" xfId="13945"/>
    <cellStyle name="Percent 4 31" xfId="13946"/>
    <cellStyle name="Percent 4 31 2" xfId="13947"/>
    <cellStyle name="Percent 4 31 3" xfId="13948"/>
    <cellStyle name="Percent 4 31 4" xfId="13949"/>
    <cellStyle name="Percent 4 31 5" xfId="13950"/>
    <cellStyle name="Percent 4 32" xfId="13951"/>
    <cellStyle name="Percent 4 33" xfId="13952"/>
    <cellStyle name="Percent 4 34" xfId="13953"/>
    <cellStyle name="Percent 4 35" xfId="13954"/>
    <cellStyle name="Percent 4 36" xfId="13955"/>
    <cellStyle name="Percent 4 37" xfId="13956"/>
    <cellStyle name="Percent 4 38" xfId="13957"/>
    <cellStyle name="Percent 4 39" xfId="13958"/>
    <cellStyle name="Percent 4 4" xfId="13959"/>
    <cellStyle name="Percent 4 4 10" xfId="13960"/>
    <cellStyle name="Percent 4 4 11" xfId="13961"/>
    <cellStyle name="Percent 4 4 12" xfId="13962"/>
    <cellStyle name="Percent 4 4 13" xfId="13963"/>
    <cellStyle name="Percent 4 4 14" xfId="13964"/>
    <cellStyle name="Percent 4 4 15" xfId="13965"/>
    <cellStyle name="Percent 4 4 16" xfId="13966"/>
    <cellStyle name="Percent 4 4 17" xfId="13967"/>
    <cellStyle name="Percent 4 4 18" xfId="13968"/>
    <cellStyle name="Percent 4 4 2" xfId="13969"/>
    <cellStyle name="Percent 4 4 2 2" xfId="13970"/>
    <cellStyle name="Percent 4 4 2 3" xfId="13971"/>
    <cellStyle name="Percent 4 4 2 4" xfId="13972"/>
    <cellStyle name="Percent 4 4 2 5" xfId="13973"/>
    <cellStyle name="Percent 4 4 2 6" xfId="13974"/>
    <cellStyle name="Percent 4 4 2 7" xfId="13975"/>
    <cellStyle name="Percent 4 4 2 8" xfId="13976"/>
    <cellStyle name="Percent 4 4 2 9" xfId="13977"/>
    <cellStyle name="Percent 4 4 3" xfId="13978"/>
    <cellStyle name="Percent 4 4 3 2" xfId="13979"/>
    <cellStyle name="Percent 4 4 3 3" xfId="13980"/>
    <cellStyle name="Percent 4 4 3 4" xfId="13981"/>
    <cellStyle name="Percent 4 4 3 5" xfId="13982"/>
    <cellStyle name="Percent 4 4 3 6" xfId="13983"/>
    <cellStyle name="Percent 4 4 3 7" xfId="13984"/>
    <cellStyle name="Percent 4 4 3 8" xfId="13985"/>
    <cellStyle name="Percent 4 4 3 9" xfId="13986"/>
    <cellStyle name="Percent 4 4 4" xfId="13987"/>
    <cellStyle name="Percent 4 4 4 2" xfId="13988"/>
    <cellStyle name="Percent 4 4 4 3" xfId="13989"/>
    <cellStyle name="Percent 4 4 4 4" xfId="13990"/>
    <cellStyle name="Percent 4 4 4 5" xfId="13991"/>
    <cellStyle name="Percent 4 4 4 6" xfId="13992"/>
    <cellStyle name="Percent 4 4 4 7" xfId="13993"/>
    <cellStyle name="Percent 4 4 4 8" xfId="13994"/>
    <cellStyle name="Percent 4 4 4 9" xfId="13995"/>
    <cellStyle name="Percent 4 4 5" xfId="13996"/>
    <cellStyle name="Percent 4 4 5 2" xfId="13997"/>
    <cellStyle name="Percent 4 4 5 3" xfId="13998"/>
    <cellStyle name="Percent 4 4 5 4" xfId="13999"/>
    <cellStyle name="Percent 4 4 5 5" xfId="14000"/>
    <cellStyle name="Percent 4 4 5 6" xfId="14001"/>
    <cellStyle name="Percent 4 4 5 7" xfId="14002"/>
    <cellStyle name="Percent 4 4 5 8" xfId="14003"/>
    <cellStyle name="Percent 4 4 5 9" xfId="14004"/>
    <cellStyle name="Percent 4 4 6" xfId="14005"/>
    <cellStyle name="Percent 4 4 6 2" xfId="14006"/>
    <cellStyle name="Percent 4 4 6 3" xfId="14007"/>
    <cellStyle name="Percent 4 4 6 4" xfId="14008"/>
    <cellStyle name="Percent 4 4 6 5" xfId="14009"/>
    <cellStyle name="Percent 4 4 6 6" xfId="14010"/>
    <cellStyle name="Percent 4 4 6 7" xfId="14011"/>
    <cellStyle name="Percent 4 4 6 8" xfId="14012"/>
    <cellStyle name="Percent 4 4 6 9" xfId="14013"/>
    <cellStyle name="Percent 4 4 7" xfId="14014"/>
    <cellStyle name="Percent 4 4 7 2" xfId="14015"/>
    <cellStyle name="Percent 4 4 7 3" xfId="14016"/>
    <cellStyle name="Percent 4 4 7 4" xfId="14017"/>
    <cellStyle name="Percent 4 4 7 5" xfId="14018"/>
    <cellStyle name="Percent 4 4 7 6" xfId="14019"/>
    <cellStyle name="Percent 4 4 7 7" xfId="14020"/>
    <cellStyle name="Percent 4 4 7 8" xfId="14021"/>
    <cellStyle name="Percent 4 4 7 9" xfId="14022"/>
    <cellStyle name="Percent 4 4 8" xfId="14023"/>
    <cellStyle name="Percent 4 4 8 2" xfId="14024"/>
    <cellStyle name="Percent 4 4 8 3" xfId="14025"/>
    <cellStyle name="Percent 4 4 8 4" xfId="14026"/>
    <cellStyle name="Percent 4 4 8 5" xfId="14027"/>
    <cellStyle name="Percent 4 4 8 6" xfId="14028"/>
    <cellStyle name="Percent 4 4 8 7" xfId="14029"/>
    <cellStyle name="Percent 4 4 8 8" xfId="14030"/>
    <cellStyle name="Percent 4 4 8 9" xfId="14031"/>
    <cellStyle name="Percent 4 4 9" xfId="14032"/>
    <cellStyle name="Percent 4 4 9 2" xfId="14033"/>
    <cellStyle name="Percent 4 4 9 3" xfId="14034"/>
    <cellStyle name="Percent 4 4 9 4" xfId="14035"/>
    <cellStyle name="Percent 4 4 9 5" xfId="14036"/>
    <cellStyle name="Percent 4 5" xfId="14037"/>
    <cellStyle name="Percent 4 5 10" xfId="14038"/>
    <cellStyle name="Percent 4 5 11" xfId="14039"/>
    <cellStyle name="Percent 4 5 12" xfId="14040"/>
    <cellStyle name="Percent 4 5 13" xfId="14041"/>
    <cellStyle name="Percent 4 5 14" xfId="14042"/>
    <cellStyle name="Percent 4 5 15" xfId="14043"/>
    <cellStyle name="Percent 4 5 16" xfId="14044"/>
    <cellStyle name="Percent 4 5 17" xfId="14045"/>
    <cellStyle name="Percent 4 5 18" xfId="14046"/>
    <cellStyle name="Percent 4 5 2" xfId="14047"/>
    <cellStyle name="Percent 4 5 2 2" xfId="14048"/>
    <cellStyle name="Percent 4 5 2 3" xfId="14049"/>
    <cellStyle name="Percent 4 5 2 4" xfId="14050"/>
    <cellStyle name="Percent 4 5 2 5" xfId="14051"/>
    <cellStyle name="Percent 4 5 2 6" xfId="14052"/>
    <cellStyle name="Percent 4 5 2 7" xfId="14053"/>
    <cellStyle name="Percent 4 5 2 8" xfId="14054"/>
    <cellStyle name="Percent 4 5 2 9" xfId="14055"/>
    <cellStyle name="Percent 4 5 3" xfId="14056"/>
    <cellStyle name="Percent 4 5 3 2" xfId="14057"/>
    <cellStyle name="Percent 4 5 3 3" xfId="14058"/>
    <cellStyle name="Percent 4 5 3 4" xfId="14059"/>
    <cellStyle name="Percent 4 5 3 5" xfId="14060"/>
    <cellStyle name="Percent 4 5 3 6" xfId="14061"/>
    <cellStyle name="Percent 4 5 3 7" xfId="14062"/>
    <cellStyle name="Percent 4 5 3 8" xfId="14063"/>
    <cellStyle name="Percent 4 5 3 9" xfId="14064"/>
    <cellStyle name="Percent 4 5 4" xfId="14065"/>
    <cellStyle name="Percent 4 5 4 2" xfId="14066"/>
    <cellStyle name="Percent 4 5 4 3" xfId="14067"/>
    <cellStyle name="Percent 4 5 4 4" xfId="14068"/>
    <cellStyle name="Percent 4 5 4 5" xfId="14069"/>
    <cellStyle name="Percent 4 5 4 6" xfId="14070"/>
    <cellStyle name="Percent 4 5 4 7" xfId="14071"/>
    <cellStyle name="Percent 4 5 4 8" xfId="14072"/>
    <cellStyle name="Percent 4 5 4 9" xfId="14073"/>
    <cellStyle name="Percent 4 5 5" xfId="14074"/>
    <cellStyle name="Percent 4 5 5 2" xfId="14075"/>
    <cellStyle name="Percent 4 5 5 3" xfId="14076"/>
    <cellStyle name="Percent 4 5 5 4" xfId="14077"/>
    <cellStyle name="Percent 4 5 5 5" xfId="14078"/>
    <cellStyle name="Percent 4 5 5 6" xfId="14079"/>
    <cellStyle name="Percent 4 5 5 7" xfId="14080"/>
    <cellStyle name="Percent 4 5 5 8" xfId="14081"/>
    <cellStyle name="Percent 4 5 5 9" xfId="14082"/>
    <cellStyle name="Percent 4 5 6" xfId="14083"/>
    <cellStyle name="Percent 4 5 6 2" xfId="14084"/>
    <cellStyle name="Percent 4 5 6 3" xfId="14085"/>
    <cellStyle name="Percent 4 5 6 4" xfId="14086"/>
    <cellStyle name="Percent 4 5 6 5" xfId="14087"/>
    <cellStyle name="Percent 4 5 6 6" xfId="14088"/>
    <cellStyle name="Percent 4 5 6 7" xfId="14089"/>
    <cellStyle name="Percent 4 5 6 8" xfId="14090"/>
    <cellStyle name="Percent 4 5 6 9" xfId="14091"/>
    <cellStyle name="Percent 4 5 7" xfId="14092"/>
    <cellStyle name="Percent 4 5 7 2" xfId="14093"/>
    <cellStyle name="Percent 4 5 7 3" xfId="14094"/>
    <cellStyle name="Percent 4 5 7 4" xfId="14095"/>
    <cellStyle name="Percent 4 5 7 5" xfId="14096"/>
    <cellStyle name="Percent 4 5 7 6" xfId="14097"/>
    <cellStyle name="Percent 4 5 7 7" xfId="14098"/>
    <cellStyle name="Percent 4 5 7 8" xfId="14099"/>
    <cellStyle name="Percent 4 5 7 9" xfId="14100"/>
    <cellStyle name="Percent 4 5 8" xfId="14101"/>
    <cellStyle name="Percent 4 5 8 2" xfId="14102"/>
    <cellStyle name="Percent 4 5 8 3" xfId="14103"/>
    <cellStyle name="Percent 4 5 8 4" xfId="14104"/>
    <cellStyle name="Percent 4 5 8 5" xfId="14105"/>
    <cellStyle name="Percent 4 5 8 6" xfId="14106"/>
    <cellStyle name="Percent 4 5 8 7" xfId="14107"/>
    <cellStyle name="Percent 4 5 8 8" xfId="14108"/>
    <cellStyle name="Percent 4 5 8 9" xfId="14109"/>
    <cellStyle name="Percent 4 5 9" xfId="14110"/>
    <cellStyle name="Percent 4 5 9 2" xfId="14111"/>
    <cellStyle name="Percent 4 5 9 3" xfId="14112"/>
    <cellStyle name="Percent 4 5 9 4" xfId="14113"/>
    <cellStyle name="Percent 4 5 9 5" xfId="14114"/>
    <cellStyle name="Percent 4 6" xfId="14115"/>
    <cellStyle name="Percent 4 6 10" xfId="14116"/>
    <cellStyle name="Percent 4 6 11" xfId="14117"/>
    <cellStyle name="Percent 4 6 12" xfId="14118"/>
    <cellStyle name="Percent 4 6 13" xfId="14119"/>
    <cellStyle name="Percent 4 6 14" xfId="14120"/>
    <cellStyle name="Percent 4 6 15" xfId="14121"/>
    <cellStyle name="Percent 4 6 16" xfId="14122"/>
    <cellStyle name="Percent 4 6 17" xfId="14123"/>
    <cellStyle name="Percent 4 6 2" xfId="14124"/>
    <cellStyle name="Percent 4 6 2 2" xfId="14125"/>
    <cellStyle name="Percent 4 6 2 3" xfId="14126"/>
    <cellStyle name="Percent 4 6 2 4" xfId="14127"/>
    <cellStyle name="Percent 4 6 2 5" xfId="14128"/>
    <cellStyle name="Percent 4 6 2 6" xfId="14129"/>
    <cellStyle name="Percent 4 6 2 7" xfId="14130"/>
    <cellStyle name="Percent 4 6 2 8" xfId="14131"/>
    <cellStyle name="Percent 4 6 2 9" xfId="14132"/>
    <cellStyle name="Percent 4 6 3" xfId="14133"/>
    <cellStyle name="Percent 4 6 3 2" xfId="14134"/>
    <cellStyle name="Percent 4 6 3 3" xfId="14135"/>
    <cellStyle name="Percent 4 6 3 4" xfId="14136"/>
    <cellStyle name="Percent 4 6 3 5" xfId="14137"/>
    <cellStyle name="Percent 4 6 3 6" xfId="14138"/>
    <cellStyle name="Percent 4 6 3 7" xfId="14139"/>
    <cellStyle name="Percent 4 6 3 8" xfId="14140"/>
    <cellStyle name="Percent 4 6 3 9" xfId="14141"/>
    <cellStyle name="Percent 4 6 4" xfId="14142"/>
    <cellStyle name="Percent 4 6 4 2" xfId="14143"/>
    <cellStyle name="Percent 4 6 4 3" xfId="14144"/>
    <cellStyle name="Percent 4 6 4 4" xfId="14145"/>
    <cellStyle name="Percent 4 6 4 5" xfId="14146"/>
    <cellStyle name="Percent 4 6 4 6" xfId="14147"/>
    <cellStyle name="Percent 4 6 4 7" xfId="14148"/>
    <cellStyle name="Percent 4 6 4 8" xfId="14149"/>
    <cellStyle name="Percent 4 6 4 9" xfId="14150"/>
    <cellStyle name="Percent 4 6 5" xfId="14151"/>
    <cellStyle name="Percent 4 6 5 2" xfId="14152"/>
    <cellStyle name="Percent 4 6 5 3" xfId="14153"/>
    <cellStyle name="Percent 4 6 5 4" xfId="14154"/>
    <cellStyle name="Percent 4 6 5 5" xfId="14155"/>
    <cellStyle name="Percent 4 6 5 6" xfId="14156"/>
    <cellStyle name="Percent 4 6 5 7" xfId="14157"/>
    <cellStyle name="Percent 4 6 5 8" xfId="14158"/>
    <cellStyle name="Percent 4 6 5 9" xfId="14159"/>
    <cellStyle name="Percent 4 6 6" xfId="14160"/>
    <cellStyle name="Percent 4 6 6 2" xfId="14161"/>
    <cellStyle name="Percent 4 6 6 3" xfId="14162"/>
    <cellStyle name="Percent 4 6 6 4" xfId="14163"/>
    <cellStyle name="Percent 4 6 6 5" xfId="14164"/>
    <cellStyle name="Percent 4 6 6 6" xfId="14165"/>
    <cellStyle name="Percent 4 6 6 7" xfId="14166"/>
    <cellStyle name="Percent 4 6 6 8" xfId="14167"/>
    <cellStyle name="Percent 4 6 6 9" xfId="14168"/>
    <cellStyle name="Percent 4 6 7" xfId="14169"/>
    <cellStyle name="Percent 4 6 7 2" xfId="14170"/>
    <cellStyle name="Percent 4 6 7 3" xfId="14171"/>
    <cellStyle name="Percent 4 6 7 4" xfId="14172"/>
    <cellStyle name="Percent 4 6 7 5" xfId="14173"/>
    <cellStyle name="Percent 4 6 7 6" xfId="14174"/>
    <cellStyle name="Percent 4 6 7 7" xfId="14175"/>
    <cellStyle name="Percent 4 6 7 8" xfId="14176"/>
    <cellStyle name="Percent 4 6 7 9" xfId="14177"/>
    <cellStyle name="Percent 4 6 8" xfId="14178"/>
    <cellStyle name="Percent 4 6 8 2" xfId="14179"/>
    <cellStyle name="Percent 4 6 8 3" xfId="14180"/>
    <cellStyle name="Percent 4 6 8 4" xfId="14181"/>
    <cellStyle name="Percent 4 6 8 5" xfId="14182"/>
    <cellStyle name="Percent 4 6 8 6" xfId="14183"/>
    <cellStyle name="Percent 4 6 8 7" xfId="14184"/>
    <cellStyle name="Percent 4 6 8 8" xfId="14185"/>
    <cellStyle name="Percent 4 6 8 9" xfId="14186"/>
    <cellStyle name="Percent 4 6 9" xfId="14187"/>
    <cellStyle name="Percent 4 7" xfId="14188"/>
    <cellStyle name="Percent 4 7 10" xfId="14189"/>
    <cellStyle name="Percent 4 7 2" xfId="14190"/>
    <cellStyle name="Percent 4 7 3" xfId="14191"/>
    <cellStyle name="Percent 4 7 4" xfId="14192"/>
    <cellStyle name="Percent 4 7 5" xfId="14193"/>
    <cellStyle name="Percent 4 7 6" xfId="14194"/>
    <cellStyle name="Percent 4 7 7" xfId="14195"/>
    <cellStyle name="Percent 4 7 8" xfId="14196"/>
    <cellStyle name="Percent 4 7 9" xfId="14197"/>
    <cellStyle name="Percent 4 8" xfId="14198"/>
    <cellStyle name="Percent 4 8 10" xfId="14199"/>
    <cellStyle name="Percent 4 8 2" xfId="14200"/>
    <cellStyle name="Percent 4 8 3" xfId="14201"/>
    <cellStyle name="Percent 4 8 4" xfId="14202"/>
    <cellStyle name="Percent 4 8 5" xfId="14203"/>
    <cellStyle name="Percent 4 8 6" xfId="14204"/>
    <cellStyle name="Percent 4 8 7" xfId="14205"/>
    <cellStyle name="Percent 4 8 8" xfId="14206"/>
    <cellStyle name="Percent 4 8 9" xfId="14207"/>
    <cellStyle name="Percent 4 9" xfId="14208"/>
    <cellStyle name="Percent 4 9 10" xfId="14209"/>
    <cellStyle name="Percent 4 9 2" xfId="14210"/>
    <cellStyle name="Percent 4 9 3" xfId="14211"/>
    <cellStyle name="Percent 4 9 4" xfId="14212"/>
    <cellStyle name="Percent 4 9 5" xfId="14213"/>
    <cellStyle name="Percent 4 9 6" xfId="14214"/>
    <cellStyle name="Percent 4 9 7" xfId="14215"/>
    <cellStyle name="Percent 4 9 8" xfId="14216"/>
    <cellStyle name="Percent 4 9 9" xfId="14217"/>
    <cellStyle name="Percent 5" xfId="14218"/>
    <cellStyle name="Percent 5 10" xfId="14219"/>
    <cellStyle name="Percent 5 10 2" xfId="14220"/>
    <cellStyle name="Percent 5 10 3" xfId="14221"/>
    <cellStyle name="Percent 5 10 4" xfId="14222"/>
    <cellStyle name="Percent 5 10 5" xfId="14223"/>
    <cellStyle name="Percent 5 11" xfId="14224"/>
    <cellStyle name="Percent 5 11 2" xfId="14225"/>
    <cellStyle name="Percent 5 11 2 2" xfId="14226"/>
    <cellStyle name="Percent 5 11 2 2 2" xfId="14227"/>
    <cellStyle name="Percent 5 11 2 2 2 2" xfId="14228"/>
    <cellStyle name="Percent 5 11 2 2 3" xfId="14229"/>
    <cellStyle name="Percent 5 11 2 3" xfId="14230"/>
    <cellStyle name="Percent 5 11 2 3 2" xfId="14231"/>
    <cellStyle name="Percent 5 11 2 3 2 2" xfId="14232"/>
    <cellStyle name="Percent 5 11 2 3 3" xfId="14233"/>
    <cellStyle name="Percent 5 11 2 4" xfId="14234"/>
    <cellStyle name="Percent 5 11 2 4 2" xfId="14235"/>
    <cellStyle name="Percent 5 11 2 5" xfId="14236"/>
    <cellStyle name="Percent 5 11 2 6" xfId="14237"/>
    <cellStyle name="Percent 5 11 2 7" xfId="14238"/>
    <cellStyle name="Percent 5 11 2 8" xfId="14239"/>
    <cellStyle name="Percent 5 11 3" xfId="14240"/>
    <cellStyle name="Percent 5 11 3 2" xfId="14241"/>
    <cellStyle name="Percent 5 11 3 2 2" xfId="14242"/>
    <cellStyle name="Percent 5 11 3 3" xfId="14243"/>
    <cellStyle name="Percent 5 11 4" xfId="14244"/>
    <cellStyle name="Percent 5 11 4 2" xfId="14245"/>
    <cellStyle name="Percent 5 11 4 2 2" xfId="14246"/>
    <cellStyle name="Percent 5 11 4 3" xfId="14247"/>
    <cellStyle name="Percent 5 11 5" xfId="14248"/>
    <cellStyle name="Percent 5 11 5 2" xfId="14249"/>
    <cellStyle name="Percent 5 11 6" xfId="14250"/>
    <cellStyle name="Percent 5 11 7" xfId="14251"/>
    <cellStyle name="Percent 5 11 8" xfId="14252"/>
    <cellStyle name="Percent 5 12" xfId="14253"/>
    <cellStyle name="Percent 5 13" xfId="14254"/>
    <cellStyle name="Percent 5 14" xfId="14255"/>
    <cellStyle name="Percent 5 15" xfId="14256"/>
    <cellStyle name="Percent 5 16" xfId="14257"/>
    <cellStyle name="Percent 5 17" xfId="14258"/>
    <cellStyle name="Percent 5 18" xfId="14259"/>
    <cellStyle name="Percent 5 2" xfId="14260"/>
    <cellStyle name="Percent 5 2 2" xfId="14261"/>
    <cellStyle name="Percent 5 2 3" xfId="14262"/>
    <cellStyle name="Percent 5 2 4" xfId="14263"/>
    <cellStyle name="Percent 5 2 5" xfId="14264"/>
    <cellStyle name="Percent 5 2 6" xfId="14265"/>
    <cellStyle name="Percent 5 2 7" xfId="14266"/>
    <cellStyle name="Percent 5 2 8" xfId="14267"/>
    <cellStyle name="Percent 5 2 9" xfId="14268"/>
    <cellStyle name="Percent 5 3" xfId="14269"/>
    <cellStyle name="Percent 5 3 10" xfId="14270"/>
    <cellStyle name="Percent 5 3 2" xfId="14271"/>
    <cellStyle name="Percent 5 3 2 2" xfId="14272"/>
    <cellStyle name="Percent 5 3 2 3" xfId="14273"/>
    <cellStyle name="Percent 5 3 2 4" xfId="14274"/>
    <cellStyle name="Percent 5 3 2 5" xfId="14275"/>
    <cellStyle name="Percent 5 3 2 6" xfId="14276"/>
    <cellStyle name="Percent 5 3 2 7" xfId="14277"/>
    <cellStyle name="Percent 5 3 2 8" xfId="14278"/>
    <cellStyle name="Percent 5 3 2 9" xfId="14279"/>
    <cellStyle name="Percent 5 3 3" xfId="14280"/>
    <cellStyle name="Percent 5 3 4" xfId="14281"/>
    <cellStyle name="Percent 5 3 5" xfId="14282"/>
    <cellStyle name="Percent 5 3 6" xfId="14283"/>
    <cellStyle name="Percent 5 3 7" xfId="14284"/>
    <cellStyle name="Percent 5 3 8" xfId="14285"/>
    <cellStyle name="Percent 5 3 9" xfId="14286"/>
    <cellStyle name="Percent 5 4" xfId="14287"/>
    <cellStyle name="Percent 5 4 2" xfId="14288"/>
    <cellStyle name="Percent 5 4 2 2" xfId="14289"/>
    <cellStyle name="Percent 5 4 2 3" xfId="14290"/>
    <cellStyle name="Percent 5 4 2 4" xfId="14291"/>
    <cellStyle name="Percent 5 4 2 5" xfId="14292"/>
    <cellStyle name="Percent 5 4 3" xfId="14293"/>
    <cellStyle name="Percent 5 4 4" xfId="14294"/>
    <cellStyle name="Percent 5 4 5" xfId="14295"/>
    <cellStyle name="Percent 5 4 6" xfId="14296"/>
    <cellStyle name="Percent 5 4 7" xfId="14297"/>
    <cellStyle name="Percent 5 4 8" xfId="14298"/>
    <cellStyle name="Percent 5 4 9" xfId="14299"/>
    <cellStyle name="Percent 5 5" xfId="14300"/>
    <cellStyle name="Percent 5 5 10" xfId="14301"/>
    <cellStyle name="Percent 5 5 2" xfId="14302"/>
    <cellStyle name="Percent 5 5 2 2" xfId="14303"/>
    <cellStyle name="Percent 5 5 2 3" xfId="14304"/>
    <cellStyle name="Percent 5 5 2 4" xfId="14305"/>
    <cellStyle name="Percent 5 5 2 5" xfId="14306"/>
    <cellStyle name="Percent 5 5 3" xfId="14307"/>
    <cellStyle name="Percent 5 5 3 2" xfId="14308"/>
    <cellStyle name="Percent 5 5 3 3" xfId="14309"/>
    <cellStyle name="Percent 5 5 3 4" xfId="14310"/>
    <cellStyle name="Percent 5 5 3 5" xfId="14311"/>
    <cellStyle name="Percent 5 5 4" xfId="14312"/>
    <cellStyle name="Percent 5 5 5" xfId="14313"/>
    <cellStyle name="Percent 5 5 6" xfId="14314"/>
    <cellStyle name="Percent 5 5 7" xfId="14315"/>
    <cellStyle name="Percent 5 5 8" xfId="14316"/>
    <cellStyle name="Percent 5 5 9" xfId="14317"/>
    <cellStyle name="Percent 5 6" xfId="14318"/>
    <cellStyle name="Percent 5 6 2" xfId="14319"/>
    <cellStyle name="Percent 5 6 3" xfId="14320"/>
    <cellStyle name="Percent 5 6 4" xfId="14321"/>
    <cellStyle name="Percent 5 6 5" xfId="14322"/>
    <cellStyle name="Percent 5 6 6" xfId="14323"/>
    <cellStyle name="Percent 5 6 7" xfId="14324"/>
    <cellStyle name="Percent 5 6 8" xfId="14325"/>
    <cellStyle name="Percent 5 6 9" xfId="14326"/>
    <cellStyle name="Percent 5 7" xfId="14327"/>
    <cellStyle name="Percent 5 7 2" xfId="14328"/>
    <cellStyle name="Percent 5 7 3" xfId="14329"/>
    <cellStyle name="Percent 5 7 4" xfId="14330"/>
    <cellStyle name="Percent 5 7 5" xfId="14331"/>
    <cellStyle name="Percent 5 7 6" xfId="14332"/>
    <cellStyle name="Percent 5 7 7" xfId="14333"/>
    <cellStyle name="Percent 5 7 8" xfId="14334"/>
    <cellStyle name="Percent 5 7 9" xfId="14335"/>
    <cellStyle name="Percent 5 8" xfId="14336"/>
    <cellStyle name="Percent 5 8 2" xfId="14337"/>
    <cellStyle name="Percent 5 8 3" xfId="14338"/>
    <cellStyle name="Percent 5 8 4" xfId="14339"/>
    <cellStyle name="Percent 5 8 5" xfId="14340"/>
    <cellStyle name="Percent 5 8 6" xfId="14341"/>
    <cellStyle name="Percent 5 8 7" xfId="14342"/>
    <cellStyle name="Percent 5 8 8" xfId="14343"/>
    <cellStyle name="Percent 5 8 9" xfId="14344"/>
    <cellStyle name="Percent 5 9" xfId="14345"/>
    <cellStyle name="Percent 5 9 2" xfId="14346"/>
    <cellStyle name="Percent 5 9 2 2" xfId="14347"/>
    <cellStyle name="Percent 5 9 2 2 2" xfId="14348"/>
    <cellStyle name="Percent 5 9 2 2 3" xfId="14349"/>
    <cellStyle name="Percent 5 9 2 3" xfId="14350"/>
    <cellStyle name="Percent 5 9 2 4" xfId="14351"/>
    <cellStyle name="Percent 5 9 2 5" xfId="14352"/>
    <cellStyle name="Percent 5 9 2 6" xfId="14353"/>
    <cellStyle name="Percent 5 9 2 7" xfId="14354"/>
    <cellStyle name="Percent 5 9 3" xfId="14355"/>
    <cellStyle name="Percent 5 9 3 2" xfId="14356"/>
    <cellStyle name="Percent 5 9 3 3" xfId="14357"/>
    <cellStyle name="Percent 5 9 4" xfId="14358"/>
    <cellStyle name="Percent 5 9 4 2" xfId="14359"/>
    <cellStyle name="Percent 5 9 4 2 2" xfId="14360"/>
    <cellStyle name="Percent 5 9 4 3" xfId="14361"/>
    <cellStyle name="Percent 5 9 4 4" xfId="14362"/>
    <cellStyle name="Percent 5 9 5" xfId="14363"/>
    <cellStyle name="Percent 5 9 6" xfId="14364"/>
    <cellStyle name="Percent 5 9 7" xfId="14365"/>
    <cellStyle name="Percent 5 9 8" xfId="14366"/>
    <cellStyle name="Percent 5 9 9" xfId="14367"/>
    <cellStyle name="Percent 6" xfId="14368"/>
    <cellStyle name="Percent 6 10" xfId="14369"/>
    <cellStyle name="Percent 6 10 2" xfId="14370"/>
    <cellStyle name="Percent 6 10 2 2" xfId="14371"/>
    <cellStyle name="Percent 6 10 2 2 2" xfId="14372"/>
    <cellStyle name="Percent 6 10 2 3" xfId="14373"/>
    <cellStyle name="Percent 6 10 3" xfId="14374"/>
    <cellStyle name="Percent 6 10 3 2" xfId="14375"/>
    <cellStyle name="Percent 6 10 4" xfId="14376"/>
    <cellStyle name="Percent 6 10 5" xfId="14377"/>
    <cellStyle name="Percent 6 10 6" xfId="14378"/>
    <cellStyle name="Percent 6 10 7" xfId="14379"/>
    <cellStyle name="Percent 6 11" xfId="14380"/>
    <cellStyle name="Percent 6 11 2" xfId="14381"/>
    <cellStyle name="Percent 6 11 3" xfId="14382"/>
    <cellStyle name="Percent 6 12" xfId="14383"/>
    <cellStyle name="Percent 6 13" xfId="14384"/>
    <cellStyle name="Percent 6 14" xfId="14385"/>
    <cellStyle name="Percent 6 15" xfId="14386"/>
    <cellStyle name="Percent 6 16" xfId="14387"/>
    <cellStyle name="Percent 6 17" xfId="14388"/>
    <cellStyle name="Percent 6 18" xfId="14389"/>
    <cellStyle name="Percent 6 19" xfId="14390"/>
    <cellStyle name="Percent 6 2" xfId="14391"/>
    <cellStyle name="Percent 6 2 2" xfId="14392"/>
    <cellStyle name="Percent 6 2 3" xfId="14393"/>
    <cellStyle name="Percent 6 2 4" xfId="14394"/>
    <cellStyle name="Percent 6 2 5" xfId="14395"/>
    <cellStyle name="Percent 6 2 6" xfId="14396"/>
    <cellStyle name="Percent 6 2 7" xfId="14397"/>
    <cellStyle name="Percent 6 2 8" xfId="14398"/>
    <cellStyle name="Percent 6 2 9" xfId="14399"/>
    <cellStyle name="Percent 6 3" xfId="14400"/>
    <cellStyle name="Percent 6 3 10" xfId="14401"/>
    <cellStyle name="Percent 6 3 2" xfId="14402"/>
    <cellStyle name="Percent 6 3 2 2" xfId="14403"/>
    <cellStyle name="Percent 6 3 2 3" xfId="14404"/>
    <cellStyle name="Percent 6 3 2 4" xfId="14405"/>
    <cellStyle name="Percent 6 3 2 5" xfId="14406"/>
    <cellStyle name="Percent 6 3 3" xfId="14407"/>
    <cellStyle name="Percent 6 3 3 2" xfId="14408"/>
    <cellStyle name="Percent 6 3 3 3" xfId="14409"/>
    <cellStyle name="Percent 6 3 3 4" xfId="14410"/>
    <cellStyle name="Percent 6 3 3 5" xfId="14411"/>
    <cellStyle name="Percent 6 3 4" xfId="14412"/>
    <cellStyle name="Percent 6 3 5" xfId="14413"/>
    <cellStyle name="Percent 6 3 6" xfId="14414"/>
    <cellStyle name="Percent 6 3 7" xfId="14415"/>
    <cellStyle name="Percent 6 3 8" xfId="14416"/>
    <cellStyle name="Percent 6 3 9" xfId="14417"/>
    <cellStyle name="Percent 6 4" xfId="14418"/>
    <cellStyle name="Percent 6 4 2" xfId="14419"/>
    <cellStyle name="Percent 6 4 3" xfId="14420"/>
    <cellStyle name="Percent 6 4 4" xfId="14421"/>
    <cellStyle name="Percent 6 4 5" xfId="14422"/>
    <cellStyle name="Percent 6 4 6" xfId="14423"/>
    <cellStyle name="Percent 6 4 7" xfId="14424"/>
    <cellStyle name="Percent 6 4 8" xfId="14425"/>
    <cellStyle name="Percent 6 4 9" xfId="14426"/>
    <cellStyle name="Percent 6 5" xfId="14427"/>
    <cellStyle name="Percent 6 5 2" xfId="14428"/>
    <cellStyle name="Percent 6 5 3" xfId="14429"/>
    <cellStyle name="Percent 6 5 4" xfId="14430"/>
    <cellStyle name="Percent 6 5 5" xfId="14431"/>
    <cellStyle name="Percent 6 5 6" xfId="14432"/>
    <cellStyle name="Percent 6 5 7" xfId="14433"/>
    <cellStyle name="Percent 6 5 8" xfId="14434"/>
    <cellStyle name="Percent 6 5 9" xfId="14435"/>
    <cellStyle name="Percent 6 6" xfId="14436"/>
    <cellStyle name="Percent 6 6 2" xfId="14437"/>
    <cellStyle name="Percent 6 6 3" xfId="14438"/>
    <cellStyle name="Percent 6 6 4" xfId="14439"/>
    <cellStyle name="Percent 6 6 5" xfId="14440"/>
    <cellStyle name="Percent 6 6 6" xfId="14441"/>
    <cellStyle name="Percent 6 6 7" xfId="14442"/>
    <cellStyle name="Percent 6 6 8" xfId="14443"/>
    <cellStyle name="Percent 6 6 9" xfId="14444"/>
    <cellStyle name="Percent 6 7" xfId="14445"/>
    <cellStyle name="Percent 6 7 2" xfId="14446"/>
    <cellStyle name="Percent 6 7 3" xfId="14447"/>
    <cellStyle name="Percent 6 7 4" xfId="14448"/>
    <cellStyle name="Percent 6 7 5" xfId="14449"/>
    <cellStyle name="Percent 6 7 6" xfId="14450"/>
    <cellStyle name="Percent 6 7 7" xfId="14451"/>
    <cellStyle name="Percent 6 7 8" xfId="14452"/>
    <cellStyle name="Percent 6 7 9" xfId="14453"/>
    <cellStyle name="Percent 6 8" xfId="14454"/>
    <cellStyle name="Percent 6 8 2" xfId="14455"/>
    <cellStyle name="Percent 6 8 3" xfId="14456"/>
    <cellStyle name="Percent 6 8 4" xfId="14457"/>
    <cellStyle name="Percent 6 8 5" xfId="14458"/>
    <cellStyle name="Percent 6 8 6" xfId="14459"/>
    <cellStyle name="Percent 6 8 7" xfId="14460"/>
    <cellStyle name="Percent 6 8 8" xfId="14461"/>
    <cellStyle name="Percent 6 8 9" xfId="14462"/>
    <cellStyle name="Percent 6 9" xfId="14463"/>
    <cellStyle name="Percent 6 9 2" xfId="14464"/>
    <cellStyle name="Percent 6 9 2 2" xfId="14465"/>
    <cellStyle name="Percent 6 9 2 2 2" xfId="14466"/>
    <cellStyle name="Percent 6 9 2 3" xfId="14467"/>
    <cellStyle name="Percent 6 9 2 4" xfId="14468"/>
    <cellStyle name="Percent 6 9 3" xfId="14469"/>
    <cellStyle name="Percent 6 9 3 2" xfId="14470"/>
    <cellStyle name="Percent 6 9 3 2 2" xfId="14471"/>
    <cellStyle name="Percent 6 9 3 3" xfId="14472"/>
    <cellStyle name="Percent 6 9 3 4" xfId="14473"/>
    <cellStyle name="Percent 6 9 4" xfId="14474"/>
    <cellStyle name="Percent 6 9 4 2" xfId="14475"/>
    <cellStyle name="Percent 6 9 4 3" xfId="14476"/>
    <cellStyle name="Percent 6 9 5" xfId="14477"/>
    <cellStyle name="Percent 6 9 6" xfId="14478"/>
    <cellStyle name="Percent 6 9 7" xfId="14479"/>
    <cellStyle name="Percent 6 9 8" xfId="14480"/>
    <cellStyle name="Percent 6 9 9" xfId="14481"/>
    <cellStyle name="Percent 7" xfId="14482"/>
    <cellStyle name="Percent 7 10" xfId="14483"/>
    <cellStyle name="Percent 7 10 2" xfId="14484"/>
    <cellStyle name="Percent 7 10 2 2" xfId="14485"/>
    <cellStyle name="Percent 7 10 2 2 2" xfId="14486"/>
    <cellStyle name="Percent 7 10 2 3" xfId="14487"/>
    <cellStyle name="Percent 7 10 3" xfId="14488"/>
    <cellStyle name="Percent 7 10 3 2" xfId="14489"/>
    <cellStyle name="Percent 7 10 4" xfId="14490"/>
    <cellStyle name="Percent 7 10 5" xfId="14491"/>
    <cellStyle name="Percent 7 10 6" xfId="14492"/>
    <cellStyle name="Percent 7 10 7" xfId="14493"/>
    <cellStyle name="Percent 7 11" xfId="14494"/>
    <cellStyle name="Percent 7 11 2" xfId="14495"/>
    <cellStyle name="Percent 7 11 3" xfId="14496"/>
    <cellStyle name="Percent 7 12" xfId="14497"/>
    <cellStyle name="Percent 7 13" xfId="14498"/>
    <cellStyle name="Percent 7 14" xfId="14499"/>
    <cellStyle name="Percent 7 15" xfId="14500"/>
    <cellStyle name="Percent 7 16" xfId="14501"/>
    <cellStyle name="Percent 7 17" xfId="14502"/>
    <cellStyle name="Percent 7 18" xfId="14503"/>
    <cellStyle name="Percent 7 19" xfId="14504"/>
    <cellStyle name="Percent 7 2" xfId="14505"/>
    <cellStyle name="Percent 7 2 2" xfId="14506"/>
    <cellStyle name="Percent 7 2 3" xfId="14507"/>
    <cellStyle name="Percent 7 2 4" xfId="14508"/>
    <cellStyle name="Percent 7 2 5" xfId="14509"/>
    <cellStyle name="Percent 7 2 6" xfId="14510"/>
    <cellStyle name="Percent 7 2 7" xfId="14511"/>
    <cellStyle name="Percent 7 2 8" xfId="14512"/>
    <cellStyle name="Percent 7 2 9" xfId="14513"/>
    <cellStyle name="Percent 7 3" xfId="14514"/>
    <cellStyle name="Percent 7 3 2" xfId="14515"/>
    <cellStyle name="Percent 7 3 3" xfId="14516"/>
    <cellStyle name="Percent 7 3 4" xfId="14517"/>
    <cellStyle name="Percent 7 3 5" xfId="14518"/>
    <cellStyle name="Percent 7 3 6" xfId="14519"/>
    <cellStyle name="Percent 7 3 7" xfId="14520"/>
    <cellStyle name="Percent 7 3 8" xfId="14521"/>
    <cellStyle name="Percent 7 3 9" xfId="14522"/>
    <cellStyle name="Percent 7 4" xfId="14523"/>
    <cellStyle name="Percent 7 4 2" xfId="14524"/>
    <cellStyle name="Percent 7 4 3" xfId="14525"/>
    <cellStyle name="Percent 7 4 4" xfId="14526"/>
    <cellStyle name="Percent 7 4 5" xfId="14527"/>
    <cellStyle name="Percent 7 4 6" xfId="14528"/>
    <cellStyle name="Percent 7 4 7" xfId="14529"/>
    <cellStyle name="Percent 7 4 8" xfId="14530"/>
    <cellStyle name="Percent 7 4 9" xfId="14531"/>
    <cellStyle name="Percent 7 5" xfId="14532"/>
    <cellStyle name="Percent 7 5 2" xfId="14533"/>
    <cellStyle name="Percent 7 5 3" xfId="14534"/>
    <cellStyle name="Percent 7 5 4" xfId="14535"/>
    <cellStyle name="Percent 7 5 5" xfId="14536"/>
    <cellStyle name="Percent 7 5 6" xfId="14537"/>
    <cellStyle name="Percent 7 5 7" xfId="14538"/>
    <cellStyle name="Percent 7 5 8" xfId="14539"/>
    <cellStyle name="Percent 7 5 9" xfId="14540"/>
    <cellStyle name="Percent 7 6" xfId="14541"/>
    <cellStyle name="Percent 7 6 2" xfId="14542"/>
    <cellStyle name="Percent 7 6 3" xfId="14543"/>
    <cellStyle name="Percent 7 6 4" xfId="14544"/>
    <cellStyle name="Percent 7 6 5" xfId="14545"/>
    <cellStyle name="Percent 7 6 6" xfId="14546"/>
    <cellStyle name="Percent 7 6 7" xfId="14547"/>
    <cellStyle name="Percent 7 6 8" xfId="14548"/>
    <cellStyle name="Percent 7 6 9" xfId="14549"/>
    <cellStyle name="Percent 7 7" xfId="14550"/>
    <cellStyle name="Percent 7 7 2" xfId="14551"/>
    <cellStyle name="Percent 7 7 3" xfId="14552"/>
    <cellStyle name="Percent 7 7 4" xfId="14553"/>
    <cellStyle name="Percent 7 7 5" xfId="14554"/>
    <cellStyle name="Percent 7 7 6" xfId="14555"/>
    <cellStyle name="Percent 7 7 7" xfId="14556"/>
    <cellStyle name="Percent 7 7 8" xfId="14557"/>
    <cellStyle name="Percent 7 7 9" xfId="14558"/>
    <cellStyle name="Percent 7 8" xfId="14559"/>
    <cellStyle name="Percent 7 8 2" xfId="14560"/>
    <cellStyle name="Percent 7 8 3" xfId="14561"/>
    <cellStyle name="Percent 7 8 4" xfId="14562"/>
    <cellStyle name="Percent 7 8 5" xfId="14563"/>
    <cellStyle name="Percent 7 8 6" xfId="14564"/>
    <cellStyle name="Percent 7 8 7" xfId="14565"/>
    <cellStyle name="Percent 7 8 8" xfId="14566"/>
    <cellStyle name="Percent 7 8 9" xfId="14567"/>
    <cellStyle name="Percent 7 9" xfId="14568"/>
    <cellStyle name="Percent 7 9 2" xfId="14569"/>
    <cellStyle name="Percent 7 9 2 2" xfId="14570"/>
    <cellStyle name="Percent 7 9 2 2 2" xfId="14571"/>
    <cellStyle name="Percent 7 9 2 3" xfId="14572"/>
    <cellStyle name="Percent 7 9 2 4" xfId="14573"/>
    <cellStyle name="Percent 7 9 3" xfId="14574"/>
    <cellStyle name="Percent 7 9 3 2" xfId="14575"/>
    <cellStyle name="Percent 7 9 3 2 2" xfId="14576"/>
    <cellStyle name="Percent 7 9 3 3" xfId="14577"/>
    <cellStyle name="Percent 7 9 3 4" xfId="14578"/>
    <cellStyle name="Percent 7 9 4" xfId="14579"/>
    <cellStyle name="Percent 7 9 4 2" xfId="14580"/>
    <cellStyle name="Percent 7 9 4 3" xfId="14581"/>
    <cellStyle name="Percent 7 9 5" xfId="14582"/>
    <cellStyle name="Percent 7 9 6" xfId="14583"/>
    <cellStyle name="Percent 7 9 7" xfId="14584"/>
    <cellStyle name="Percent 7 9 8" xfId="14585"/>
    <cellStyle name="Percent 7 9 9" xfId="14586"/>
    <cellStyle name="Percent 8" xfId="14587"/>
    <cellStyle name="Percent 8 10" xfId="14588"/>
    <cellStyle name="Percent 8 11" xfId="14589"/>
    <cellStyle name="Percent 8 12" xfId="14590"/>
    <cellStyle name="Percent 8 13" xfId="14591"/>
    <cellStyle name="Percent 8 14" xfId="14592"/>
    <cellStyle name="Percent 8 15" xfId="14593"/>
    <cellStyle name="Percent 8 16" xfId="14594"/>
    <cellStyle name="Percent 8 2" xfId="14595"/>
    <cellStyle name="Percent 8 2 2" xfId="14596"/>
    <cellStyle name="Percent 8 2 3" xfId="14597"/>
    <cellStyle name="Percent 8 2 4" xfId="14598"/>
    <cellStyle name="Percent 8 2 5" xfId="14599"/>
    <cellStyle name="Percent 8 2 6" xfId="14600"/>
    <cellStyle name="Percent 8 2 7" xfId="14601"/>
    <cellStyle name="Percent 8 2 8" xfId="14602"/>
    <cellStyle name="Percent 8 2 9" xfId="14603"/>
    <cellStyle name="Percent 8 3" xfId="14604"/>
    <cellStyle name="Percent 8 3 2" xfId="14605"/>
    <cellStyle name="Percent 8 3 3" xfId="14606"/>
    <cellStyle name="Percent 8 3 4" xfId="14607"/>
    <cellStyle name="Percent 8 3 5" xfId="14608"/>
    <cellStyle name="Percent 8 3 6" xfId="14609"/>
    <cellStyle name="Percent 8 3 7" xfId="14610"/>
    <cellStyle name="Percent 8 3 8" xfId="14611"/>
    <cellStyle name="Percent 8 3 9" xfId="14612"/>
    <cellStyle name="Percent 8 4" xfId="14613"/>
    <cellStyle name="Percent 8 4 2" xfId="14614"/>
    <cellStyle name="Percent 8 4 3" xfId="14615"/>
    <cellStyle name="Percent 8 4 4" xfId="14616"/>
    <cellStyle name="Percent 8 4 5" xfId="14617"/>
    <cellStyle name="Percent 8 4 6" xfId="14618"/>
    <cellStyle name="Percent 8 4 7" xfId="14619"/>
    <cellStyle name="Percent 8 4 8" xfId="14620"/>
    <cellStyle name="Percent 8 4 9" xfId="14621"/>
    <cellStyle name="Percent 8 5" xfId="14622"/>
    <cellStyle name="Percent 8 5 2" xfId="14623"/>
    <cellStyle name="Percent 8 5 3" xfId="14624"/>
    <cellStyle name="Percent 8 5 4" xfId="14625"/>
    <cellStyle name="Percent 8 5 5" xfId="14626"/>
    <cellStyle name="Percent 8 5 6" xfId="14627"/>
    <cellStyle name="Percent 8 5 7" xfId="14628"/>
    <cellStyle name="Percent 8 5 8" xfId="14629"/>
    <cellStyle name="Percent 8 5 9" xfId="14630"/>
    <cellStyle name="Percent 8 6" xfId="14631"/>
    <cellStyle name="Percent 8 6 2" xfId="14632"/>
    <cellStyle name="Percent 8 6 3" xfId="14633"/>
    <cellStyle name="Percent 8 6 4" xfId="14634"/>
    <cellStyle name="Percent 8 6 5" xfId="14635"/>
    <cellStyle name="Percent 8 6 6" xfId="14636"/>
    <cellStyle name="Percent 8 6 7" xfId="14637"/>
    <cellStyle name="Percent 8 6 8" xfId="14638"/>
    <cellStyle name="Percent 8 6 9" xfId="14639"/>
    <cellStyle name="Percent 8 7" xfId="14640"/>
    <cellStyle name="Percent 8 7 2" xfId="14641"/>
    <cellStyle name="Percent 8 7 3" xfId="14642"/>
    <cellStyle name="Percent 8 7 4" xfId="14643"/>
    <cellStyle name="Percent 8 7 5" xfId="14644"/>
    <cellStyle name="Percent 8 7 6" xfId="14645"/>
    <cellStyle name="Percent 8 7 7" xfId="14646"/>
    <cellStyle name="Percent 8 7 8" xfId="14647"/>
    <cellStyle name="Percent 8 7 9" xfId="14648"/>
    <cellStyle name="Percent 8 8" xfId="14649"/>
    <cellStyle name="Percent 8 8 2" xfId="14650"/>
    <cellStyle name="Percent 8 8 3" xfId="14651"/>
    <cellStyle name="Percent 8 8 4" xfId="14652"/>
    <cellStyle name="Percent 8 8 5" xfId="14653"/>
    <cellStyle name="Percent 8 8 6" xfId="14654"/>
    <cellStyle name="Percent 8 8 7" xfId="14655"/>
    <cellStyle name="Percent 8 8 8" xfId="14656"/>
    <cellStyle name="Percent 8 8 9" xfId="14657"/>
    <cellStyle name="Percent 8 9" xfId="14658"/>
    <cellStyle name="Percent 9" xfId="14659"/>
    <cellStyle name="Percent 9 10" xfId="14660"/>
    <cellStyle name="Percent 9 10 10" xfId="14661"/>
    <cellStyle name="Percent 9 10 2" xfId="14662"/>
    <cellStyle name="Percent 9 10 3" xfId="14663"/>
    <cellStyle name="Percent 9 10 4" xfId="14664"/>
    <cellStyle name="Percent 9 10 5" xfId="14665"/>
    <cellStyle name="Percent 9 10 6" xfId="14666"/>
    <cellStyle name="Percent 9 10 7" xfId="14667"/>
    <cellStyle name="Percent 9 10 8" xfId="14668"/>
    <cellStyle name="Percent 9 10 9" xfId="14669"/>
    <cellStyle name="Percent 9 11" xfId="14670"/>
    <cellStyle name="Percent 9 11 10" xfId="14671"/>
    <cellStyle name="Percent 9 11 2" xfId="14672"/>
    <cellStyle name="Percent 9 11 3" xfId="14673"/>
    <cellStyle name="Percent 9 11 4" xfId="14674"/>
    <cellStyle name="Percent 9 11 5" xfId="14675"/>
    <cellStyle name="Percent 9 11 6" xfId="14676"/>
    <cellStyle name="Percent 9 11 7" xfId="14677"/>
    <cellStyle name="Percent 9 11 8" xfId="14678"/>
    <cellStyle name="Percent 9 11 9" xfId="14679"/>
    <cellStyle name="Percent 9 12" xfId="14680"/>
    <cellStyle name="Percent 9 12 10" xfId="14681"/>
    <cellStyle name="Percent 9 12 2" xfId="14682"/>
    <cellStyle name="Percent 9 12 3" xfId="14683"/>
    <cellStyle name="Percent 9 12 4" xfId="14684"/>
    <cellStyle name="Percent 9 12 5" xfId="14685"/>
    <cellStyle name="Percent 9 12 6" xfId="14686"/>
    <cellStyle name="Percent 9 12 7" xfId="14687"/>
    <cellStyle name="Percent 9 12 8" xfId="14688"/>
    <cellStyle name="Percent 9 12 9" xfId="14689"/>
    <cellStyle name="Percent 9 13" xfId="14690"/>
    <cellStyle name="Percent 9 13 10" xfId="14691"/>
    <cellStyle name="Percent 9 13 2" xfId="14692"/>
    <cellStyle name="Percent 9 13 3" xfId="14693"/>
    <cellStyle name="Percent 9 13 4" xfId="14694"/>
    <cellStyle name="Percent 9 13 5" xfId="14695"/>
    <cellStyle name="Percent 9 13 6" xfId="14696"/>
    <cellStyle name="Percent 9 13 7" xfId="14697"/>
    <cellStyle name="Percent 9 13 8" xfId="14698"/>
    <cellStyle name="Percent 9 13 9" xfId="14699"/>
    <cellStyle name="Percent 9 14" xfId="14700"/>
    <cellStyle name="Percent 9 14 10" xfId="14701"/>
    <cellStyle name="Percent 9 14 2" xfId="14702"/>
    <cellStyle name="Percent 9 14 3" xfId="14703"/>
    <cellStyle name="Percent 9 14 4" xfId="14704"/>
    <cellStyle name="Percent 9 14 5" xfId="14705"/>
    <cellStyle name="Percent 9 14 6" xfId="14706"/>
    <cellStyle name="Percent 9 14 7" xfId="14707"/>
    <cellStyle name="Percent 9 14 8" xfId="14708"/>
    <cellStyle name="Percent 9 14 9" xfId="14709"/>
    <cellStyle name="Percent 9 15" xfId="14710"/>
    <cellStyle name="Percent 9 15 10" xfId="14711"/>
    <cellStyle name="Percent 9 15 2" xfId="14712"/>
    <cellStyle name="Percent 9 15 3" xfId="14713"/>
    <cellStyle name="Percent 9 15 4" xfId="14714"/>
    <cellStyle name="Percent 9 15 5" xfId="14715"/>
    <cellStyle name="Percent 9 15 6" xfId="14716"/>
    <cellStyle name="Percent 9 15 7" xfId="14717"/>
    <cellStyle name="Percent 9 15 8" xfId="14718"/>
    <cellStyle name="Percent 9 15 9" xfId="14719"/>
    <cellStyle name="Percent 9 16" xfId="14720"/>
    <cellStyle name="Percent 9 16 10" xfId="14721"/>
    <cellStyle name="Percent 9 16 2" xfId="14722"/>
    <cellStyle name="Percent 9 16 3" xfId="14723"/>
    <cellStyle name="Percent 9 16 4" xfId="14724"/>
    <cellStyle name="Percent 9 16 5" xfId="14725"/>
    <cellStyle name="Percent 9 16 6" xfId="14726"/>
    <cellStyle name="Percent 9 16 7" xfId="14727"/>
    <cellStyle name="Percent 9 16 8" xfId="14728"/>
    <cellStyle name="Percent 9 16 9" xfId="14729"/>
    <cellStyle name="Percent 9 17" xfId="14730"/>
    <cellStyle name="Percent 9 17 10" xfId="14731"/>
    <cellStyle name="Percent 9 17 2" xfId="14732"/>
    <cellStyle name="Percent 9 17 3" xfId="14733"/>
    <cellStyle name="Percent 9 17 4" xfId="14734"/>
    <cellStyle name="Percent 9 17 5" xfId="14735"/>
    <cellStyle name="Percent 9 17 6" xfId="14736"/>
    <cellStyle name="Percent 9 17 7" xfId="14737"/>
    <cellStyle name="Percent 9 17 8" xfId="14738"/>
    <cellStyle name="Percent 9 17 9" xfId="14739"/>
    <cellStyle name="Percent 9 18" xfId="14740"/>
    <cellStyle name="Percent 9 18 10" xfId="14741"/>
    <cellStyle name="Percent 9 18 2" xfId="14742"/>
    <cellStyle name="Percent 9 18 3" xfId="14743"/>
    <cellStyle name="Percent 9 18 4" xfId="14744"/>
    <cellStyle name="Percent 9 18 5" xfId="14745"/>
    <cellStyle name="Percent 9 18 6" xfId="14746"/>
    <cellStyle name="Percent 9 18 7" xfId="14747"/>
    <cellStyle name="Percent 9 18 8" xfId="14748"/>
    <cellStyle name="Percent 9 18 9" xfId="14749"/>
    <cellStyle name="Percent 9 19" xfId="14750"/>
    <cellStyle name="Percent 9 19 10" xfId="14751"/>
    <cellStyle name="Percent 9 19 2" xfId="14752"/>
    <cellStyle name="Percent 9 19 3" xfId="14753"/>
    <cellStyle name="Percent 9 19 4" xfId="14754"/>
    <cellStyle name="Percent 9 19 5" xfId="14755"/>
    <cellStyle name="Percent 9 19 6" xfId="14756"/>
    <cellStyle name="Percent 9 19 7" xfId="14757"/>
    <cellStyle name="Percent 9 19 8" xfId="14758"/>
    <cellStyle name="Percent 9 19 9" xfId="14759"/>
    <cellStyle name="Percent 9 2" xfId="14760"/>
    <cellStyle name="Percent 9 2 10" xfId="14761"/>
    <cellStyle name="Percent 9 2 11" xfId="14762"/>
    <cellStyle name="Percent 9 2 12" xfId="14763"/>
    <cellStyle name="Percent 9 2 2" xfId="14764"/>
    <cellStyle name="Percent 9 2 2 2" xfId="14765"/>
    <cellStyle name="Percent 9 2 2 3" xfId="14766"/>
    <cellStyle name="Percent 9 2 2 4" xfId="14767"/>
    <cellStyle name="Percent 9 2 2 5" xfId="14768"/>
    <cellStyle name="Percent 9 2 2 6" xfId="14769"/>
    <cellStyle name="Percent 9 2 2 7" xfId="14770"/>
    <cellStyle name="Percent 9 2 2 8" xfId="14771"/>
    <cellStyle name="Percent 9 2 2 9" xfId="14772"/>
    <cellStyle name="Percent 9 2 3" xfId="14773"/>
    <cellStyle name="Percent 9 2 3 2" xfId="14774"/>
    <cellStyle name="Percent 9 2 3 3" xfId="14775"/>
    <cellStyle name="Percent 9 2 3 4" xfId="14776"/>
    <cellStyle name="Percent 9 2 3 5" xfId="14777"/>
    <cellStyle name="Percent 9 2 4" xfId="14778"/>
    <cellStyle name="Percent 9 2 5" xfId="14779"/>
    <cellStyle name="Percent 9 2 6" xfId="14780"/>
    <cellStyle name="Percent 9 2 7" xfId="14781"/>
    <cellStyle name="Percent 9 2 8" xfId="14782"/>
    <cellStyle name="Percent 9 2 9" xfId="14783"/>
    <cellStyle name="Percent 9 20" xfId="14784"/>
    <cellStyle name="Percent 9 20 10" xfId="14785"/>
    <cellStyle name="Percent 9 20 2" xfId="14786"/>
    <cellStyle name="Percent 9 20 3" xfId="14787"/>
    <cellStyle name="Percent 9 20 4" xfId="14788"/>
    <cellStyle name="Percent 9 20 5" xfId="14789"/>
    <cellStyle name="Percent 9 20 6" xfId="14790"/>
    <cellStyle name="Percent 9 20 7" xfId="14791"/>
    <cellStyle name="Percent 9 20 8" xfId="14792"/>
    <cellStyle name="Percent 9 20 9" xfId="14793"/>
    <cellStyle name="Percent 9 21" xfId="14794"/>
    <cellStyle name="Percent 9 21 2" xfId="14795"/>
    <cellStyle name="Percent 9 21 3" xfId="14796"/>
    <cellStyle name="Percent 9 21 4" xfId="14797"/>
    <cellStyle name="Percent 9 21 5" xfId="14798"/>
    <cellStyle name="Percent 9 22" xfId="14799"/>
    <cellStyle name="Percent 9 22 2" xfId="14800"/>
    <cellStyle name="Percent 9 22 3" xfId="14801"/>
    <cellStyle name="Percent 9 22 4" xfId="14802"/>
    <cellStyle name="Percent 9 22 5" xfId="14803"/>
    <cellStyle name="Percent 9 23" xfId="14804"/>
    <cellStyle name="Percent 9 24" xfId="14805"/>
    <cellStyle name="Percent 9 25" xfId="14806"/>
    <cellStyle name="Percent 9 26" xfId="14807"/>
    <cellStyle name="Percent 9 27" xfId="14808"/>
    <cellStyle name="Percent 9 28" xfId="14809"/>
    <cellStyle name="Percent 9 29" xfId="14810"/>
    <cellStyle name="Percent 9 3" xfId="14811"/>
    <cellStyle name="Percent 9 3 10" xfId="14812"/>
    <cellStyle name="Percent 9 3 11" xfId="14813"/>
    <cellStyle name="Percent 9 3 12" xfId="14814"/>
    <cellStyle name="Percent 9 3 2" xfId="14815"/>
    <cellStyle name="Percent 9 3 2 2" xfId="14816"/>
    <cellStyle name="Percent 9 3 2 3" xfId="14817"/>
    <cellStyle name="Percent 9 3 2 4" xfId="14818"/>
    <cellStyle name="Percent 9 3 2 5" xfId="14819"/>
    <cellStyle name="Percent 9 3 2 6" xfId="14820"/>
    <cellStyle name="Percent 9 3 2 7" xfId="14821"/>
    <cellStyle name="Percent 9 3 2 8" xfId="14822"/>
    <cellStyle name="Percent 9 3 2 9" xfId="14823"/>
    <cellStyle name="Percent 9 3 3" xfId="14824"/>
    <cellStyle name="Percent 9 3 3 2" xfId="14825"/>
    <cellStyle name="Percent 9 3 3 3" xfId="14826"/>
    <cellStyle name="Percent 9 3 3 4" xfId="14827"/>
    <cellStyle name="Percent 9 3 3 5" xfId="14828"/>
    <cellStyle name="Percent 9 3 4" xfId="14829"/>
    <cellStyle name="Percent 9 3 5" xfId="14830"/>
    <cellStyle name="Percent 9 3 6" xfId="14831"/>
    <cellStyle name="Percent 9 3 7" xfId="14832"/>
    <cellStyle name="Percent 9 3 8" xfId="14833"/>
    <cellStyle name="Percent 9 3 9" xfId="14834"/>
    <cellStyle name="Percent 9 4" xfId="14835"/>
    <cellStyle name="Percent 9 4 10" xfId="14836"/>
    <cellStyle name="Percent 9 4 11" xfId="14837"/>
    <cellStyle name="Percent 9 4 12" xfId="14838"/>
    <cellStyle name="Percent 9 4 2" xfId="14839"/>
    <cellStyle name="Percent 9 4 2 2" xfId="14840"/>
    <cellStyle name="Percent 9 4 2 3" xfId="14841"/>
    <cellStyle name="Percent 9 4 2 4" xfId="14842"/>
    <cellStyle name="Percent 9 4 2 5" xfId="14843"/>
    <cellStyle name="Percent 9 4 2 6" xfId="14844"/>
    <cellStyle name="Percent 9 4 2 7" xfId="14845"/>
    <cellStyle name="Percent 9 4 2 8" xfId="14846"/>
    <cellStyle name="Percent 9 4 2 9" xfId="14847"/>
    <cellStyle name="Percent 9 4 3" xfId="14848"/>
    <cellStyle name="Percent 9 4 3 2" xfId="14849"/>
    <cellStyle name="Percent 9 4 3 3" xfId="14850"/>
    <cellStyle name="Percent 9 4 3 4" xfId="14851"/>
    <cellStyle name="Percent 9 4 3 5" xfId="14852"/>
    <cellStyle name="Percent 9 4 4" xfId="14853"/>
    <cellStyle name="Percent 9 4 5" xfId="14854"/>
    <cellStyle name="Percent 9 4 6" xfId="14855"/>
    <cellStyle name="Percent 9 4 7" xfId="14856"/>
    <cellStyle name="Percent 9 4 8" xfId="14857"/>
    <cellStyle name="Percent 9 4 9" xfId="14858"/>
    <cellStyle name="Percent 9 5" xfId="14859"/>
    <cellStyle name="Percent 9 5 10" xfId="14860"/>
    <cellStyle name="Percent 9 5 11" xfId="14861"/>
    <cellStyle name="Percent 9 5 12" xfId="14862"/>
    <cellStyle name="Percent 9 5 2" xfId="14863"/>
    <cellStyle name="Percent 9 5 2 2" xfId="14864"/>
    <cellStyle name="Percent 9 5 2 3" xfId="14865"/>
    <cellStyle name="Percent 9 5 2 4" xfId="14866"/>
    <cellStyle name="Percent 9 5 2 5" xfId="14867"/>
    <cellStyle name="Percent 9 5 2 6" xfId="14868"/>
    <cellStyle name="Percent 9 5 2 7" xfId="14869"/>
    <cellStyle name="Percent 9 5 2 8" xfId="14870"/>
    <cellStyle name="Percent 9 5 2 9" xfId="14871"/>
    <cellStyle name="Percent 9 5 3" xfId="14872"/>
    <cellStyle name="Percent 9 5 3 2" xfId="14873"/>
    <cellStyle name="Percent 9 5 3 3" xfId="14874"/>
    <cellStyle name="Percent 9 5 3 4" xfId="14875"/>
    <cellStyle name="Percent 9 5 3 5" xfId="14876"/>
    <cellStyle name="Percent 9 5 4" xfId="14877"/>
    <cellStyle name="Percent 9 5 5" xfId="14878"/>
    <cellStyle name="Percent 9 5 6" xfId="14879"/>
    <cellStyle name="Percent 9 5 7" xfId="14880"/>
    <cellStyle name="Percent 9 5 8" xfId="14881"/>
    <cellStyle name="Percent 9 5 9" xfId="14882"/>
    <cellStyle name="Percent 9 6" xfId="14883"/>
    <cellStyle name="Percent 9 6 10" xfId="14884"/>
    <cellStyle name="Percent 9 6 11" xfId="14885"/>
    <cellStyle name="Percent 9 6 12" xfId="14886"/>
    <cellStyle name="Percent 9 6 2" xfId="14887"/>
    <cellStyle name="Percent 9 6 2 2" xfId="14888"/>
    <cellStyle name="Percent 9 6 2 3" xfId="14889"/>
    <cellStyle name="Percent 9 6 2 4" xfId="14890"/>
    <cellStyle name="Percent 9 6 2 5" xfId="14891"/>
    <cellStyle name="Percent 9 6 2 6" xfId="14892"/>
    <cellStyle name="Percent 9 6 2 7" xfId="14893"/>
    <cellStyle name="Percent 9 6 2 8" xfId="14894"/>
    <cellStyle name="Percent 9 6 2 9" xfId="14895"/>
    <cellStyle name="Percent 9 6 3" xfId="14896"/>
    <cellStyle name="Percent 9 6 3 2" xfId="14897"/>
    <cellStyle name="Percent 9 6 3 3" xfId="14898"/>
    <cellStyle name="Percent 9 6 3 4" xfId="14899"/>
    <cellStyle name="Percent 9 6 3 5" xfId="14900"/>
    <cellStyle name="Percent 9 6 4" xfId="14901"/>
    <cellStyle name="Percent 9 6 5" xfId="14902"/>
    <cellStyle name="Percent 9 6 6" xfId="14903"/>
    <cellStyle name="Percent 9 6 7" xfId="14904"/>
    <cellStyle name="Percent 9 6 8" xfId="14905"/>
    <cellStyle name="Percent 9 6 9" xfId="14906"/>
    <cellStyle name="Percent 9 7" xfId="14907"/>
    <cellStyle name="Percent 9 7 10" xfId="14908"/>
    <cellStyle name="Percent 9 7 11" xfId="14909"/>
    <cellStyle name="Percent 9 7 12" xfId="14910"/>
    <cellStyle name="Percent 9 7 13" xfId="14911"/>
    <cellStyle name="Percent 9 7 14" xfId="14912"/>
    <cellStyle name="Percent 9 7 2" xfId="14913"/>
    <cellStyle name="Percent 9 7 2 10" xfId="14914"/>
    <cellStyle name="Percent 9 7 2 2" xfId="14915"/>
    <cellStyle name="Percent 9 7 2 3" xfId="14916"/>
    <cellStyle name="Percent 9 7 2 4" xfId="14917"/>
    <cellStyle name="Percent 9 7 2 5" xfId="14918"/>
    <cellStyle name="Percent 9 7 2 6" xfId="14919"/>
    <cellStyle name="Percent 9 7 2 7" xfId="14920"/>
    <cellStyle name="Percent 9 7 2 8" xfId="14921"/>
    <cellStyle name="Percent 9 7 2 9" xfId="14922"/>
    <cellStyle name="Percent 9 7 3" xfId="14923"/>
    <cellStyle name="Percent 9 7 3 10" xfId="14924"/>
    <cellStyle name="Percent 9 7 3 2" xfId="14925"/>
    <cellStyle name="Percent 9 7 3 3" xfId="14926"/>
    <cellStyle name="Percent 9 7 3 4" xfId="14927"/>
    <cellStyle name="Percent 9 7 3 5" xfId="14928"/>
    <cellStyle name="Percent 9 7 3 6" xfId="14929"/>
    <cellStyle name="Percent 9 7 3 7" xfId="14930"/>
    <cellStyle name="Percent 9 7 3 8" xfId="14931"/>
    <cellStyle name="Percent 9 7 3 9" xfId="14932"/>
    <cellStyle name="Percent 9 7 4" xfId="14933"/>
    <cellStyle name="Percent 9 7 4 2" xfId="14934"/>
    <cellStyle name="Percent 9 7 4 3" xfId="14935"/>
    <cellStyle name="Percent 9 7 4 4" xfId="14936"/>
    <cellStyle name="Percent 9 7 4 5" xfId="14937"/>
    <cellStyle name="Percent 9 7 4 6" xfId="14938"/>
    <cellStyle name="Percent 9 7 4 7" xfId="14939"/>
    <cellStyle name="Percent 9 7 4 8" xfId="14940"/>
    <cellStyle name="Percent 9 7 4 9" xfId="14941"/>
    <cellStyle name="Percent 9 7 5" xfId="14942"/>
    <cellStyle name="Percent 9 7 5 2" xfId="14943"/>
    <cellStyle name="Percent 9 7 5 3" xfId="14944"/>
    <cellStyle name="Percent 9 7 5 4" xfId="14945"/>
    <cellStyle name="Percent 9 7 5 5" xfId="14946"/>
    <cellStyle name="Percent 9 7 6" xfId="14947"/>
    <cellStyle name="Percent 9 7 7" xfId="14948"/>
    <cellStyle name="Percent 9 7 8" xfId="14949"/>
    <cellStyle name="Percent 9 7 9" xfId="14950"/>
    <cellStyle name="Percent 9 8" xfId="14951"/>
    <cellStyle name="Percent 9 8 10" xfId="14952"/>
    <cellStyle name="Percent 9 8 11" xfId="14953"/>
    <cellStyle name="Percent 9 8 12" xfId="14954"/>
    <cellStyle name="Percent 9 8 2" xfId="14955"/>
    <cellStyle name="Percent 9 8 2 2" xfId="14956"/>
    <cellStyle name="Percent 9 8 2 3" xfId="14957"/>
    <cellStyle name="Percent 9 8 2 4" xfId="14958"/>
    <cellStyle name="Percent 9 8 2 5" xfId="14959"/>
    <cellStyle name="Percent 9 8 2 6" xfId="14960"/>
    <cellStyle name="Percent 9 8 2 7" xfId="14961"/>
    <cellStyle name="Percent 9 8 2 8" xfId="14962"/>
    <cellStyle name="Percent 9 8 2 9" xfId="14963"/>
    <cellStyle name="Percent 9 8 3" xfId="14964"/>
    <cellStyle name="Percent 9 8 3 2" xfId="14965"/>
    <cellStyle name="Percent 9 8 3 3" xfId="14966"/>
    <cellStyle name="Percent 9 8 3 4" xfId="14967"/>
    <cellStyle name="Percent 9 8 3 5" xfId="14968"/>
    <cellStyle name="Percent 9 8 4" xfId="14969"/>
    <cellStyle name="Percent 9 8 5" xfId="14970"/>
    <cellStyle name="Percent 9 8 6" xfId="14971"/>
    <cellStyle name="Percent 9 8 7" xfId="14972"/>
    <cellStyle name="Percent 9 8 8" xfId="14973"/>
    <cellStyle name="Percent 9 8 9" xfId="14974"/>
    <cellStyle name="Percent 9 9" xfId="14975"/>
    <cellStyle name="Percent 9 9 10" xfId="14976"/>
    <cellStyle name="Percent 9 9 2" xfId="14977"/>
    <cellStyle name="Percent 9 9 3" xfId="14978"/>
    <cellStyle name="Percent 9 9 4" xfId="14979"/>
    <cellStyle name="Percent 9 9 5" xfId="14980"/>
    <cellStyle name="Percent 9 9 6" xfId="14981"/>
    <cellStyle name="Percent 9 9 7" xfId="14982"/>
    <cellStyle name="Percent 9 9 8" xfId="14983"/>
    <cellStyle name="Percent 9 9 9" xfId="14984"/>
    <cellStyle name="Percentagem 2 2" xfId="14985"/>
    <cellStyle name="Percentagem 2 2 10" xfId="14986"/>
    <cellStyle name="Percentagem 2 2 2" xfId="14987"/>
    <cellStyle name="Percentagem 2 2 3" xfId="14988"/>
    <cellStyle name="Percentagem 2 2 4" xfId="14989"/>
    <cellStyle name="Percentagem 2 2 5" xfId="14990"/>
    <cellStyle name="Percentagem 2 2 6" xfId="14991"/>
    <cellStyle name="Percentagem 2 2 7" xfId="14992"/>
    <cellStyle name="Percentagem 2 2 8" xfId="14993"/>
    <cellStyle name="Percentagem 2 2 9" xfId="14994"/>
    <cellStyle name="Percentagem 2 3" xfId="14995"/>
    <cellStyle name="Percentagem 2 3 10" xfId="14996"/>
    <cellStyle name="Percentagem 2 3 2" xfId="14997"/>
    <cellStyle name="Percentagem 2 3 3" xfId="14998"/>
    <cellStyle name="Percentagem 2 3 4" xfId="14999"/>
    <cellStyle name="Percentagem 2 3 5" xfId="15000"/>
    <cellStyle name="Percentagem 2 3 6" xfId="15001"/>
    <cellStyle name="Percentagem 2 3 7" xfId="15002"/>
    <cellStyle name="Percentagem 2 3 8" xfId="15003"/>
    <cellStyle name="Percentagem 2 3 9" xfId="15004"/>
    <cellStyle name="Pilkku_Layo9704" xfId="15005"/>
    <cellStyle name="Pyör. luku_Layo9704" xfId="15006"/>
    <cellStyle name="Pyör. valuutta_Layo9704" xfId="15007"/>
    <cellStyle name="Schlecht" xfId="15008"/>
    <cellStyle name="Schlecht 10" xfId="15009"/>
    <cellStyle name="Schlecht 2" xfId="15010"/>
    <cellStyle name="Schlecht 3" xfId="15011"/>
    <cellStyle name="Schlecht 4" xfId="15012"/>
    <cellStyle name="Schlecht 5" xfId="15013"/>
    <cellStyle name="Schlecht 6" xfId="15014"/>
    <cellStyle name="Schlecht 7" xfId="15015"/>
    <cellStyle name="Schlecht 8" xfId="15016"/>
    <cellStyle name="Schlecht 9" xfId="15017"/>
    <cellStyle name="Shade" xfId="15018"/>
    <cellStyle name="Shade 10" xfId="15019"/>
    <cellStyle name="Shade 2" xfId="15020"/>
    <cellStyle name="Shade 3" xfId="15021"/>
    <cellStyle name="Shade 4" xfId="15022"/>
    <cellStyle name="Shade 5" xfId="15023"/>
    <cellStyle name="Shade 6" xfId="15024"/>
    <cellStyle name="Shade 7" xfId="15025"/>
    <cellStyle name="Shade 8" xfId="15026"/>
    <cellStyle name="Shade 9" xfId="15027"/>
    <cellStyle name="source" xfId="15028"/>
    <cellStyle name="source 10" xfId="15029"/>
    <cellStyle name="source 2" xfId="15030"/>
    <cellStyle name="source 2 2" xfId="15031"/>
    <cellStyle name="source 2 3" xfId="15032"/>
    <cellStyle name="source 2 4" xfId="15033"/>
    <cellStyle name="source 2 5" xfId="15034"/>
    <cellStyle name="source 3" xfId="15035"/>
    <cellStyle name="source 4" xfId="15036"/>
    <cellStyle name="source 5" xfId="15037"/>
    <cellStyle name="source 6" xfId="15038"/>
    <cellStyle name="source 7" xfId="15039"/>
    <cellStyle name="source 8" xfId="15040"/>
    <cellStyle name="source 9" xfId="15041"/>
    <cellStyle name="Standaard_Blad1" xfId="15042"/>
    <cellStyle name="Standard 2" xfId="15043"/>
    <cellStyle name="Standard 2 2" xfId="15044"/>
    <cellStyle name="Standard 2 3" xfId="15045"/>
    <cellStyle name="Standard 2 4" xfId="15046"/>
    <cellStyle name="Standard 2 5" xfId="15047"/>
    <cellStyle name="Standard 2 6" xfId="15048"/>
    <cellStyle name="Standard 2 7" xfId="15049"/>
    <cellStyle name="Standard 3" xfId="15050"/>
    <cellStyle name="Standard 3 2" xfId="15051"/>
    <cellStyle name="Standard 3 3" xfId="15052"/>
    <cellStyle name="Standard 3 4" xfId="15053"/>
    <cellStyle name="Standard 3 5" xfId="15054"/>
    <cellStyle name="Standard 3 6" xfId="15055"/>
    <cellStyle name="Standard 3 7" xfId="15056"/>
    <cellStyle name="Standard_Sce_D_Extraction" xfId="15057"/>
    <cellStyle name="Style 1" xfId="15058"/>
    <cellStyle name="Style 1 10" xfId="15059"/>
    <cellStyle name="Style 1 2" xfId="15060"/>
    <cellStyle name="Style 1 3" xfId="15061"/>
    <cellStyle name="Style 1 4" xfId="15062"/>
    <cellStyle name="Style 1 5" xfId="15063"/>
    <cellStyle name="Style 1 6" xfId="15064"/>
    <cellStyle name="Style 1 7" xfId="15065"/>
    <cellStyle name="Style 1 8" xfId="15066"/>
    <cellStyle name="Style 1 9" xfId="15067"/>
    <cellStyle name="Style 103" xfId="15068"/>
    <cellStyle name="Style 103 2" xfId="15069"/>
    <cellStyle name="Style 103 2 2" xfId="15070"/>
    <cellStyle name="Style 103 2 3" xfId="15071"/>
    <cellStyle name="Style 103 2 4" xfId="15072"/>
    <cellStyle name="Style 103 2 5" xfId="15073"/>
    <cellStyle name="Style 103 3" xfId="15074"/>
    <cellStyle name="Style 103 3 2" xfId="15075"/>
    <cellStyle name="Style 103 3 3" xfId="15076"/>
    <cellStyle name="Style 103 3 4" xfId="15077"/>
    <cellStyle name="Style 103 3 5" xfId="15078"/>
    <cellStyle name="Style 103 4" xfId="15079"/>
    <cellStyle name="Style 103 5" xfId="15080"/>
    <cellStyle name="Style 103 6" xfId="15081"/>
    <cellStyle name="Style 103 7" xfId="15082"/>
    <cellStyle name="Style 104" xfId="15083"/>
    <cellStyle name="Style 104 2" xfId="15084"/>
    <cellStyle name="Style 104 2 2" xfId="15085"/>
    <cellStyle name="Style 104 2 3" xfId="15086"/>
    <cellStyle name="Style 104 2 4" xfId="15087"/>
    <cellStyle name="Style 104 2 5" xfId="15088"/>
    <cellStyle name="Style 104 3" xfId="15089"/>
    <cellStyle name="Style 104 3 2" xfId="15090"/>
    <cellStyle name="Style 104 3 3" xfId="15091"/>
    <cellStyle name="Style 104 3 4" xfId="15092"/>
    <cellStyle name="Style 104 3 5" xfId="15093"/>
    <cellStyle name="Style 104 4" xfId="15094"/>
    <cellStyle name="Style 104 5" xfId="15095"/>
    <cellStyle name="Style 104 6" xfId="15096"/>
    <cellStyle name="Style 104 7" xfId="15097"/>
    <cellStyle name="Style 105" xfId="15098"/>
    <cellStyle name="Style 105 2" xfId="15099"/>
    <cellStyle name="Style 105 2 2" xfId="15100"/>
    <cellStyle name="Style 105 2 3" xfId="15101"/>
    <cellStyle name="Style 105 2 4" xfId="15102"/>
    <cellStyle name="Style 105 2 5" xfId="15103"/>
    <cellStyle name="Style 105 3" xfId="15104"/>
    <cellStyle name="Style 105 4" xfId="15105"/>
    <cellStyle name="Style 105 5" xfId="15106"/>
    <cellStyle name="Style 105 6" xfId="15107"/>
    <cellStyle name="Style 106" xfId="15108"/>
    <cellStyle name="Style 106 2" xfId="15109"/>
    <cellStyle name="Style 106 2 2" xfId="15110"/>
    <cellStyle name="Style 106 2 3" xfId="15111"/>
    <cellStyle name="Style 106 2 4" xfId="15112"/>
    <cellStyle name="Style 106 2 5" xfId="15113"/>
    <cellStyle name="Style 106 3" xfId="15114"/>
    <cellStyle name="Style 106 4" xfId="15115"/>
    <cellStyle name="Style 106 5" xfId="15116"/>
    <cellStyle name="Style 106 6" xfId="15117"/>
    <cellStyle name="Style 107" xfId="15118"/>
    <cellStyle name="Style 107 2" xfId="15119"/>
    <cellStyle name="Style 107 2 2" xfId="15120"/>
    <cellStyle name="Style 107 2 3" xfId="15121"/>
    <cellStyle name="Style 107 2 4" xfId="15122"/>
    <cellStyle name="Style 107 2 5" xfId="15123"/>
    <cellStyle name="Style 107 3" xfId="15124"/>
    <cellStyle name="Style 107 4" xfId="15125"/>
    <cellStyle name="Style 107 5" xfId="15126"/>
    <cellStyle name="Style 107 6" xfId="15127"/>
    <cellStyle name="Style 108" xfId="15128"/>
    <cellStyle name="Style 108 2" xfId="15129"/>
    <cellStyle name="Style 108 2 2" xfId="15130"/>
    <cellStyle name="Style 108 2 3" xfId="15131"/>
    <cellStyle name="Style 108 2 4" xfId="15132"/>
    <cellStyle name="Style 108 2 5" xfId="15133"/>
    <cellStyle name="Style 108 3" xfId="15134"/>
    <cellStyle name="Style 108 3 2" xfId="15135"/>
    <cellStyle name="Style 108 3 3" xfId="15136"/>
    <cellStyle name="Style 108 3 4" xfId="15137"/>
    <cellStyle name="Style 108 3 5" xfId="15138"/>
    <cellStyle name="Style 108 4" xfId="15139"/>
    <cellStyle name="Style 108 5" xfId="15140"/>
    <cellStyle name="Style 108 6" xfId="15141"/>
    <cellStyle name="Style 108 7" xfId="15142"/>
    <cellStyle name="Style 109" xfId="15143"/>
    <cellStyle name="Style 109 2" xfId="15144"/>
    <cellStyle name="Style 109 2 2" xfId="15145"/>
    <cellStyle name="Style 109 2 3" xfId="15146"/>
    <cellStyle name="Style 109 2 4" xfId="15147"/>
    <cellStyle name="Style 109 2 5" xfId="15148"/>
    <cellStyle name="Style 109 3" xfId="15149"/>
    <cellStyle name="Style 109 4" xfId="15150"/>
    <cellStyle name="Style 109 5" xfId="15151"/>
    <cellStyle name="Style 109 6" xfId="15152"/>
    <cellStyle name="Style 110" xfId="15153"/>
    <cellStyle name="Style 110 2" xfId="15154"/>
    <cellStyle name="Style 110 2 2" xfId="15155"/>
    <cellStyle name="Style 110 2 3" xfId="15156"/>
    <cellStyle name="Style 110 2 4" xfId="15157"/>
    <cellStyle name="Style 110 2 5" xfId="15158"/>
    <cellStyle name="Style 110 3" xfId="15159"/>
    <cellStyle name="Style 110 4" xfId="15160"/>
    <cellStyle name="Style 110 5" xfId="15161"/>
    <cellStyle name="Style 110 6" xfId="15162"/>
    <cellStyle name="Style 114" xfId="15163"/>
    <cellStyle name="Style 114 2" xfId="15164"/>
    <cellStyle name="Style 114 2 2" xfId="15165"/>
    <cellStyle name="Style 114 2 3" xfId="15166"/>
    <cellStyle name="Style 114 2 4" xfId="15167"/>
    <cellStyle name="Style 114 2 5" xfId="15168"/>
    <cellStyle name="Style 114 3" xfId="15169"/>
    <cellStyle name="Style 114 3 2" xfId="15170"/>
    <cellStyle name="Style 114 3 3" xfId="15171"/>
    <cellStyle name="Style 114 3 4" xfId="15172"/>
    <cellStyle name="Style 114 3 5" xfId="15173"/>
    <cellStyle name="Style 114 4" xfId="15174"/>
    <cellStyle name="Style 114 5" xfId="15175"/>
    <cellStyle name="Style 114 6" xfId="15176"/>
    <cellStyle name="Style 114 7" xfId="15177"/>
    <cellStyle name="Style 115" xfId="15178"/>
    <cellStyle name="Style 115 2" xfId="15179"/>
    <cellStyle name="Style 115 2 2" xfId="15180"/>
    <cellStyle name="Style 115 2 3" xfId="15181"/>
    <cellStyle name="Style 115 2 4" xfId="15182"/>
    <cellStyle name="Style 115 2 5" xfId="15183"/>
    <cellStyle name="Style 115 3" xfId="15184"/>
    <cellStyle name="Style 115 3 2" xfId="15185"/>
    <cellStyle name="Style 115 3 3" xfId="15186"/>
    <cellStyle name="Style 115 3 4" xfId="15187"/>
    <cellStyle name="Style 115 3 5" xfId="15188"/>
    <cellStyle name="Style 115 4" xfId="15189"/>
    <cellStyle name="Style 115 5" xfId="15190"/>
    <cellStyle name="Style 115 6" xfId="15191"/>
    <cellStyle name="Style 115 7" xfId="15192"/>
    <cellStyle name="Style 116" xfId="15193"/>
    <cellStyle name="Style 116 2" xfId="15194"/>
    <cellStyle name="Style 116 2 2" xfId="15195"/>
    <cellStyle name="Style 116 2 3" xfId="15196"/>
    <cellStyle name="Style 116 2 4" xfId="15197"/>
    <cellStyle name="Style 116 2 5" xfId="15198"/>
    <cellStyle name="Style 116 3" xfId="15199"/>
    <cellStyle name="Style 116 4" xfId="15200"/>
    <cellStyle name="Style 116 5" xfId="15201"/>
    <cellStyle name="Style 116 6" xfId="15202"/>
    <cellStyle name="Style 117" xfId="15203"/>
    <cellStyle name="Style 117 2" xfId="15204"/>
    <cellStyle name="Style 117 2 2" xfId="15205"/>
    <cellStyle name="Style 117 2 3" xfId="15206"/>
    <cellStyle name="Style 117 2 4" xfId="15207"/>
    <cellStyle name="Style 117 2 5" xfId="15208"/>
    <cellStyle name="Style 117 3" xfId="15209"/>
    <cellStyle name="Style 117 4" xfId="15210"/>
    <cellStyle name="Style 117 5" xfId="15211"/>
    <cellStyle name="Style 117 6" xfId="15212"/>
    <cellStyle name="Style 118" xfId="15213"/>
    <cellStyle name="Style 118 2" xfId="15214"/>
    <cellStyle name="Style 118 2 2" xfId="15215"/>
    <cellStyle name="Style 118 2 3" xfId="15216"/>
    <cellStyle name="Style 118 2 4" xfId="15217"/>
    <cellStyle name="Style 118 2 5" xfId="15218"/>
    <cellStyle name="Style 118 3" xfId="15219"/>
    <cellStyle name="Style 118 4" xfId="15220"/>
    <cellStyle name="Style 118 5" xfId="15221"/>
    <cellStyle name="Style 118 6" xfId="15222"/>
    <cellStyle name="Style 119" xfId="15223"/>
    <cellStyle name="Style 119 2" xfId="15224"/>
    <cellStyle name="Style 119 2 2" xfId="15225"/>
    <cellStyle name="Style 119 2 3" xfId="15226"/>
    <cellStyle name="Style 119 2 4" xfId="15227"/>
    <cellStyle name="Style 119 2 5" xfId="15228"/>
    <cellStyle name="Style 119 3" xfId="15229"/>
    <cellStyle name="Style 119 3 2" xfId="15230"/>
    <cellStyle name="Style 119 3 3" xfId="15231"/>
    <cellStyle name="Style 119 3 4" xfId="15232"/>
    <cellStyle name="Style 119 3 5" xfId="15233"/>
    <cellStyle name="Style 119 4" xfId="15234"/>
    <cellStyle name="Style 119 5" xfId="15235"/>
    <cellStyle name="Style 119 6" xfId="15236"/>
    <cellStyle name="Style 119 7" xfId="15237"/>
    <cellStyle name="Style 120" xfId="15238"/>
    <cellStyle name="Style 120 2" xfId="15239"/>
    <cellStyle name="Style 120 2 2" xfId="15240"/>
    <cellStyle name="Style 120 2 3" xfId="15241"/>
    <cellStyle name="Style 120 2 4" xfId="15242"/>
    <cellStyle name="Style 120 2 5" xfId="15243"/>
    <cellStyle name="Style 120 3" xfId="15244"/>
    <cellStyle name="Style 120 4" xfId="15245"/>
    <cellStyle name="Style 120 5" xfId="15246"/>
    <cellStyle name="Style 120 6" xfId="15247"/>
    <cellStyle name="Style 121" xfId="15248"/>
    <cellStyle name="Style 121 2" xfId="15249"/>
    <cellStyle name="Style 121 2 2" xfId="15250"/>
    <cellStyle name="Style 121 2 3" xfId="15251"/>
    <cellStyle name="Style 121 2 4" xfId="15252"/>
    <cellStyle name="Style 121 2 5" xfId="15253"/>
    <cellStyle name="Style 121 3" xfId="15254"/>
    <cellStyle name="Style 121 4" xfId="15255"/>
    <cellStyle name="Style 121 5" xfId="15256"/>
    <cellStyle name="Style 121 6" xfId="15257"/>
    <cellStyle name="Style 126" xfId="15258"/>
    <cellStyle name="Style 126 2" xfId="15259"/>
    <cellStyle name="Style 126 2 2" xfId="15260"/>
    <cellStyle name="Style 126 2 3" xfId="15261"/>
    <cellStyle name="Style 126 2 4" xfId="15262"/>
    <cellStyle name="Style 126 2 5" xfId="15263"/>
    <cellStyle name="Style 126 3" xfId="15264"/>
    <cellStyle name="Style 126 3 2" xfId="15265"/>
    <cellStyle name="Style 126 3 3" xfId="15266"/>
    <cellStyle name="Style 126 3 4" xfId="15267"/>
    <cellStyle name="Style 126 3 5" xfId="15268"/>
    <cellStyle name="Style 126 4" xfId="15269"/>
    <cellStyle name="Style 126 5" xfId="15270"/>
    <cellStyle name="Style 126 6" xfId="15271"/>
    <cellStyle name="Style 126 7" xfId="15272"/>
    <cellStyle name="Style 127" xfId="15273"/>
    <cellStyle name="Style 127 2" xfId="15274"/>
    <cellStyle name="Style 127 2 2" xfId="15275"/>
    <cellStyle name="Style 127 2 3" xfId="15276"/>
    <cellStyle name="Style 127 2 4" xfId="15277"/>
    <cellStyle name="Style 127 2 5" xfId="15278"/>
    <cellStyle name="Style 127 3" xfId="15279"/>
    <cellStyle name="Style 127 4" xfId="15280"/>
    <cellStyle name="Style 127 5" xfId="15281"/>
    <cellStyle name="Style 127 6" xfId="15282"/>
    <cellStyle name="Style 128" xfId="15283"/>
    <cellStyle name="Style 128 2" xfId="15284"/>
    <cellStyle name="Style 128 2 2" xfId="15285"/>
    <cellStyle name="Style 128 2 3" xfId="15286"/>
    <cellStyle name="Style 128 2 4" xfId="15287"/>
    <cellStyle name="Style 128 2 5" xfId="15288"/>
    <cellStyle name="Style 128 3" xfId="15289"/>
    <cellStyle name="Style 128 4" xfId="15290"/>
    <cellStyle name="Style 128 5" xfId="15291"/>
    <cellStyle name="Style 128 6" xfId="15292"/>
    <cellStyle name="Style 129" xfId="15293"/>
    <cellStyle name="Style 129 2" xfId="15294"/>
    <cellStyle name="Style 129 2 2" xfId="15295"/>
    <cellStyle name="Style 129 2 3" xfId="15296"/>
    <cellStyle name="Style 129 2 4" xfId="15297"/>
    <cellStyle name="Style 129 2 5" xfId="15298"/>
    <cellStyle name="Style 129 3" xfId="15299"/>
    <cellStyle name="Style 129 4" xfId="15300"/>
    <cellStyle name="Style 129 5" xfId="15301"/>
    <cellStyle name="Style 129 6" xfId="15302"/>
    <cellStyle name="Style 130" xfId="15303"/>
    <cellStyle name="Style 130 2" xfId="15304"/>
    <cellStyle name="Style 130 2 2" xfId="15305"/>
    <cellStyle name="Style 130 2 3" xfId="15306"/>
    <cellStyle name="Style 130 2 4" xfId="15307"/>
    <cellStyle name="Style 130 2 5" xfId="15308"/>
    <cellStyle name="Style 130 3" xfId="15309"/>
    <cellStyle name="Style 130 3 2" xfId="15310"/>
    <cellStyle name="Style 130 3 3" xfId="15311"/>
    <cellStyle name="Style 130 3 4" xfId="15312"/>
    <cellStyle name="Style 130 3 5" xfId="15313"/>
    <cellStyle name="Style 130 4" xfId="15314"/>
    <cellStyle name="Style 130 5" xfId="15315"/>
    <cellStyle name="Style 130 6" xfId="15316"/>
    <cellStyle name="Style 130 7" xfId="15317"/>
    <cellStyle name="Style 131" xfId="15318"/>
    <cellStyle name="Style 131 2" xfId="15319"/>
    <cellStyle name="Style 131 2 2" xfId="15320"/>
    <cellStyle name="Style 131 2 3" xfId="15321"/>
    <cellStyle name="Style 131 2 4" xfId="15322"/>
    <cellStyle name="Style 131 2 5" xfId="15323"/>
    <cellStyle name="Style 131 3" xfId="15324"/>
    <cellStyle name="Style 131 4" xfId="15325"/>
    <cellStyle name="Style 131 5" xfId="15326"/>
    <cellStyle name="Style 131 6" xfId="15327"/>
    <cellStyle name="Style 132" xfId="15328"/>
    <cellStyle name="Style 132 2" xfId="15329"/>
    <cellStyle name="Style 132 2 2" xfId="15330"/>
    <cellStyle name="Style 132 2 3" xfId="15331"/>
    <cellStyle name="Style 132 2 4" xfId="15332"/>
    <cellStyle name="Style 132 2 5" xfId="15333"/>
    <cellStyle name="Style 132 3" xfId="15334"/>
    <cellStyle name="Style 132 4" xfId="15335"/>
    <cellStyle name="Style 132 5" xfId="15336"/>
    <cellStyle name="Style 132 6" xfId="15337"/>
    <cellStyle name="Style 137" xfId="15338"/>
    <cellStyle name="Style 137 2" xfId="15339"/>
    <cellStyle name="Style 137 2 2" xfId="15340"/>
    <cellStyle name="Style 137 2 3" xfId="15341"/>
    <cellStyle name="Style 137 2 4" xfId="15342"/>
    <cellStyle name="Style 137 2 5" xfId="15343"/>
    <cellStyle name="Style 137 3" xfId="15344"/>
    <cellStyle name="Style 137 3 2" xfId="15345"/>
    <cellStyle name="Style 137 3 3" xfId="15346"/>
    <cellStyle name="Style 137 3 4" xfId="15347"/>
    <cellStyle name="Style 137 3 5" xfId="15348"/>
    <cellStyle name="Style 137 4" xfId="15349"/>
    <cellStyle name="Style 137 5" xfId="15350"/>
    <cellStyle name="Style 137 6" xfId="15351"/>
    <cellStyle name="Style 137 7" xfId="15352"/>
    <cellStyle name="Style 138" xfId="15353"/>
    <cellStyle name="Style 138 2" xfId="15354"/>
    <cellStyle name="Style 138 2 2" xfId="15355"/>
    <cellStyle name="Style 138 2 3" xfId="15356"/>
    <cellStyle name="Style 138 2 4" xfId="15357"/>
    <cellStyle name="Style 138 2 5" xfId="15358"/>
    <cellStyle name="Style 138 3" xfId="15359"/>
    <cellStyle name="Style 138 4" xfId="15360"/>
    <cellStyle name="Style 138 5" xfId="15361"/>
    <cellStyle name="Style 138 6" xfId="15362"/>
    <cellStyle name="Style 139" xfId="15363"/>
    <cellStyle name="Style 139 2" xfId="15364"/>
    <cellStyle name="Style 139 2 2" xfId="15365"/>
    <cellStyle name="Style 139 2 3" xfId="15366"/>
    <cellStyle name="Style 139 2 4" xfId="15367"/>
    <cellStyle name="Style 139 2 5" xfId="15368"/>
    <cellStyle name="Style 139 3" xfId="15369"/>
    <cellStyle name="Style 139 4" xfId="15370"/>
    <cellStyle name="Style 139 5" xfId="15371"/>
    <cellStyle name="Style 139 6" xfId="15372"/>
    <cellStyle name="Style 140" xfId="15373"/>
    <cellStyle name="Style 140 2" xfId="15374"/>
    <cellStyle name="Style 140 2 2" xfId="15375"/>
    <cellStyle name="Style 140 2 3" xfId="15376"/>
    <cellStyle name="Style 140 2 4" xfId="15377"/>
    <cellStyle name="Style 140 2 5" xfId="15378"/>
    <cellStyle name="Style 140 3" xfId="15379"/>
    <cellStyle name="Style 140 4" xfId="15380"/>
    <cellStyle name="Style 140 5" xfId="15381"/>
    <cellStyle name="Style 140 6" xfId="15382"/>
    <cellStyle name="Style 141" xfId="15383"/>
    <cellStyle name="Style 141 2" xfId="15384"/>
    <cellStyle name="Style 141 2 2" xfId="15385"/>
    <cellStyle name="Style 141 2 3" xfId="15386"/>
    <cellStyle name="Style 141 2 4" xfId="15387"/>
    <cellStyle name="Style 141 2 5" xfId="15388"/>
    <cellStyle name="Style 141 3" xfId="15389"/>
    <cellStyle name="Style 141 3 2" xfId="15390"/>
    <cellStyle name="Style 141 3 3" xfId="15391"/>
    <cellStyle name="Style 141 3 4" xfId="15392"/>
    <cellStyle name="Style 141 3 5" xfId="15393"/>
    <cellStyle name="Style 141 4" xfId="15394"/>
    <cellStyle name="Style 141 5" xfId="15395"/>
    <cellStyle name="Style 141 6" xfId="15396"/>
    <cellStyle name="Style 141 7" xfId="15397"/>
    <cellStyle name="Style 142" xfId="15398"/>
    <cellStyle name="Style 142 2" xfId="15399"/>
    <cellStyle name="Style 142 2 2" xfId="15400"/>
    <cellStyle name="Style 142 2 3" xfId="15401"/>
    <cellStyle name="Style 142 2 4" xfId="15402"/>
    <cellStyle name="Style 142 2 5" xfId="15403"/>
    <cellStyle name="Style 142 3" xfId="15404"/>
    <cellStyle name="Style 142 4" xfId="15405"/>
    <cellStyle name="Style 142 5" xfId="15406"/>
    <cellStyle name="Style 142 6" xfId="15407"/>
    <cellStyle name="Style 143" xfId="15408"/>
    <cellStyle name="Style 143 2" xfId="15409"/>
    <cellStyle name="Style 143 2 2" xfId="15410"/>
    <cellStyle name="Style 143 2 3" xfId="15411"/>
    <cellStyle name="Style 143 2 4" xfId="15412"/>
    <cellStyle name="Style 143 2 5" xfId="15413"/>
    <cellStyle name="Style 143 3" xfId="15414"/>
    <cellStyle name="Style 143 4" xfId="15415"/>
    <cellStyle name="Style 143 5" xfId="15416"/>
    <cellStyle name="Style 143 6" xfId="15417"/>
    <cellStyle name="Style 148" xfId="15418"/>
    <cellStyle name="Style 148 2" xfId="15419"/>
    <cellStyle name="Style 148 2 2" xfId="15420"/>
    <cellStyle name="Style 148 2 3" xfId="15421"/>
    <cellStyle name="Style 148 2 4" xfId="15422"/>
    <cellStyle name="Style 148 2 5" xfId="15423"/>
    <cellStyle name="Style 148 3" xfId="15424"/>
    <cellStyle name="Style 148 3 2" xfId="15425"/>
    <cellStyle name="Style 148 3 3" xfId="15426"/>
    <cellStyle name="Style 148 3 4" xfId="15427"/>
    <cellStyle name="Style 148 3 5" xfId="15428"/>
    <cellStyle name="Style 148 4" xfId="15429"/>
    <cellStyle name="Style 148 5" xfId="15430"/>
    <cellStyle name="Style 148 6" xfId="15431"/>
    <cellStyle name="Style 148 7" xfId="15432"/>
    <cellStyle name="Style 149" xfId="15433"/>
    <cellStyle name="Style 149 2" xfId="15434"/>
    <cellStyle name="Style 149 2 2" xfId="15435"/>
    <cellStyle name="Style 149 2 3" xfId="15436"/>
    <cellStyle name="Style 149 2 4" xfId="15437"/>
    <cellStyle name="Style 149 2 5" xfId="15438"/>
    <cellStyle name="Style 149 3" xfId="15439"/>
    <cellStyle name="Style 149 4" xfId="15440"/>
    <cellStyle name="Style 149 5" xfId="15441"/>
    <cellStyle name="Style 149 6" xfId="15442"/>
    <cellStyle name="Style 150" xfId="15443"/>
    <cellStyle name="Style 150 2" xfId="15444"/>
    <cellStyle name="Style 150 2 2" xfId="15445"/>
    <cellStyle name="Style 150 2 3" xfId="15446"/>
    <cellStyle name="Style 150 2 4" xfId="15447"/>
    <cellStyle name="Style 150 2 5" xfId="15448"/>
    <cellStyle name="Style 150 3" xfId="15449"/>
    <cellStyle name="Style 150 4" xfId="15450"/>
    <cellStyle name="Style 150 5" xfId="15451"/>
    <cellStyle name="Style 150 6" xfId="15452"/>
    <cellStyle name="Style 151" xfId="15453"/>
    <cellStyle name="Style 151 2" xfId="15454"/>
    <cellStyle name="Style 151 2 2" xfId="15455"/>
    <cellStyle name="Style 151 2 3" xfId="15456"/>
    <cellStyle name="Style 151 2 4" xfId="15457"/>
    <cellStyle name="Style 151 2 5" xfId="15458"/>
    <cellStyle name="Style 151 3" xfId="15459"/>
    <cellStyle name="Style 151 4" xfId="15460"/>
    <cellStyle name="Style 151 5" xfId="15461"/>
    <cellStyle name="Style 151 6" xfId="15462"/>
    <cellStyle name="Style 152" xfId="15463"/>
    <cellStyle name="Style 152 2" xfId="15464"/>
    <cellStyle name="Style 152 2 2" xfId="15465"/>
    <cellStyle name="Style 152 2 3" xfId="15466"/>
    <cellStyle name="Style 152 2 4" xfId="15467"/>
    <cellStyle name="Style 152 2 5" xfId="15468"/>
    <cellStyle name="Style 152 3" xfId="15469"/>
    <cellStyle name="Style 152 3 2" xfId="15470"/>
    <cellStyle name="Style 152 3 3" xfId="15471"/>
    <cellStyle name="Style 152 3 4" xfId="15472"/>
    <cellStyle name="Style 152 3 5" xfId="15473"/>
    <cellStyle name="Style 152 4" xfId="15474"/>
    <cellStyle name="Style 152 5" xfId="15475"/>
    <cellStyle name="Style 152 6" xfId="15476"/>
    <cellStyle name="Style 152 7" xfId="15477"/>
    <cellStyle name="Style 153" xfId="15478"/>
    <cellStyle name="Style 153 2" xfId="15479"/>
    <cellStyle name="Style 153 2 2" xfId="15480"/>
    <cellStyle name="Style 153 2 3" xfId="15481"/>
    <cellStyle name="Style 153 2 4" xfId="15482"/>
    <cellStyle name="Style 153 2 5" xfId="15483"/>
    <cellStyle name="Style 153 3" xfId="15484"/>
    <cellStyle name="Style 153 4" xfId="15485"/>
    <cellStyle name="Style 153 5" xfId="15486"/>
    <cellStyle name="Style 153 6" xfId="15487"/>
    <cellStyle name="Style 154" xfId="15488"/>
    <cellStyle name="Style 154 2" xfId="15489"/>
    <cellStyle name="Style 154 2 2" xfId="15490"/>
    <cellStyle name="Style 154 2 3" xfId="15491"/>
    <cellStyle name="Style 154 2 4" xfId="15492"/>
    <cellStyle name="Style 154 2 5" xfId="15493"/>
    <cellStyle name="Style 154 3" xfId="15494"/>
    <cellStyle name="Style 154 4" xfId="15495"/>
    <cellStyle name="Style 154 5" xfId="15496"/>
    <cellStyle name="Style 154 6" xfId="15497"/>
    <cellStyle name="Style 159" xfId="15498"/>
    <cellStyle name="Style 159 2" xfId="15499"/>
    <cellStyle name="Style 159 2 2" xfId="15500"/>
    <cellStyle name="Style 159 2 3" xfId="15501"/>
    <cellStyle name="Style 159 2 4" xfId="15502"/>
    <cellStyle name="Style 159 2 5" xfId="15503"/>
    <cellStyle name="Style 159 3" xfId="15504"/>
    <cellStyle name="Style 159 3 2" xfId="15505"/>
    <cellStyle name="Style 159 3 3" xfId="15506"/>
    <cellStyle name="Style 159 3 4" xfId="15507"/>
    <cellStyle name="Style 159 3 5" xfId="15508"/>
    <cellStyle name="Style 159 4" xfId="15509"/>
    <cellStyle name="Style 159 5" xfId="15510"/>
    <cellStyle name="Style 159 6" xfId="15511"/>
    <cellStyle name="Style 159 7" xfId="15512"/>
    <cellStyle name="Style 160" xfId="15513"/>
    <cellStyle name="Style 160 2" xfId="15514"/>
    <cellStyle name="Style 160 2 2" xfId="15515"/>
    <cellStyle name="Style 160 2 3" xfId="15516"/>
    <cellStyle name="Style 160 2 4" xfId="15517"/>
    <cellStyle name="Style 160 2 5" xfId="15518"/>
    <cellStyle name="Style 160 3" xfId="15519"/>
    <cellStyle name="Style 160 4" xfId="15520"/>
    <cellStyle name="Style 160 5" xfId="15521"/>
    <cellStyle name="Style 160 6" xfId="15522"/>
    <cellStyle name="Style 161" xfId="15523"/>
    <cellStyle name="Style 161 2" xfId="15524"/>
    <cellStyle name="Style 161 2 2" xfId="15525"/>
    <cellStyle name="Style 161 2 3" xfId="15526"/>
    <cellStyle name="Style 161 2 4" xfId="15527"/>
    <cellStyle name="Style 161 2 5" xfId="15528"/>
    <cellStyle name="Style 161 3" xfId="15529"/>
    <cellStyle name="Style 161 4" xfId="15530"/>
    <cellStyle name="Style 161 5" xfId="15531"/>
    <cellStyle name="Style 161 6" xfId="15532"/>
    <cellStyle name="Style 162" xfId="15533"/>
    <cellStyle name="Style 162 2" xfId="15534"/>
    <cellStyle name="Style 162 2 2" xfId="15535"/>
    <cellStyle name="Style 162 2 3" xfId="15536"/>
    <cellStyle name="Style 162 2 4" xfId="15537"/>
    <cellStyle name="Style 162 2 5" xfId="15538"/>
    <cellStyle name="Style 162 3" xfId="15539"/>
    <cellStyle name="Style 162 4" xfId="15540"/>
    <cellStyle name="Style 162 5" xfId="15541"/>
    <cellStyle name="Style 162 6" xfId="15542"/>
    <cellStyle name="Style 163" xfId="15543"/>
    <cellStyle name="Style 163 2" xfId="15544"/>
    <cellStyle name="Style 163 2 2" xfId="15545"/>
    <cellStyle name="Style 163 2 3" xfId="15546"/>
    <cellStyle name="Style 163 2 4" xfId="15547"/>
    <cellStyle name="Style 163 2 5" xfId="15548"/>
    <cellStyle name="Style 163 3" xfId="15549"/>
    <cellStyle name="Style 163 3 2" xfId="15550"/>
    <cellStyle name="Style 163 3 3" xfId="15551"/>
    <cellStyle name="Style 163 3 4" xfId="15552"/>
    <cellStyle name="Style 163 3 5" xfId="15553"/>
    <cellStyle name="Style 163 4" xfId="15554"/>
    <cellStyle name="Style 163 5" xfId="15555"/>
    <cellStyle name="Style 163 6" xfId="15556"/>
    <cellStyle name="Style 163 7" xfId="15557"/>
    <cellStyle name="Style 164" xfId="15558"/>
    <cellStyle name="Style 164 2" xfId="15559"/>
    <cellStyle name="Style 164 2 2" xfId="15560"/>
    <cellStyle name="Style 164 2 3" xfId="15561"/>
    <cellStyle name="Style 164 2 4" xfId="15562"/>
    <cellStyle name="Style 164 2 5" xfId="15563"/>
    <cellStyle name="Style 164 3" xfId="15564"/>
    <cellStyle name="Style 164 4" xfId="15565"/>
    <cellStyle name="Style 164 5" xfId="15566"/>
    <cellStyle name="Style 164 6" xfId="15567"/>
    <cellStyle name="Style 165" xfId="15568"/>
    <cellStyle name="Style 165 2" xfId="15569"/>
    <cellStyle name="Style 165 2 2" xfId="15570"/>
    <cellStyle name="Style 165 2 3" xfId="15571"/>
    <cellStyle name="Style 165 2 4" xfId="15572"/>
    <cellStyle name="Style 165 2 5" xfId="15573"/>
    <cellStyle name="Style 165 3" xfId="15574"/>
    <cellStyle name="Style 165 4" xfId="15575"/>
    <cellStyle name="Style 165 5" xfId="15576"/>
    <cellStyle name="Style 165 6" xfId="15577"/>
    <cellStyle name="Style 21" xfId="15578"/>
    <cellStyle name="Style 21 10" xfId="15579"/>
    <cellStyle name="Style 21 11" xfId="15580"/>
    <cellStyle name="Style 21 2" xfId="15581"/>
    <cellStyle name="Style 21 2 10" xfId="15582"/>
    <cellStyle name="Style 21 2 2" xfId="15583"/>
    <cellStyle name="Style 21 2 2 2" xfId="15584"/>
    <cellStyle name="Style 21 2 2 3" xfId="15585"/>
    <cellStyle name="Style 21 2 2 4" xfId="15586"/>
    <cellStyle name="Style 21 2 2 5" xfId="15587"/>
    <cellStyle name="Style 21 2 3" xfId="15588"/>
    <cellStyle name="Style 21 2 3 2" xfId="15589"/>
    <cellStyle name="Style 21 2 3 3" xfId="15590"/>
    <cellStyle name="Style 21 2 3 4" xfId="15591"/>
    <cellStyle name="Style 21 2 3 5" xfId="15592"/>
    <cellStyle name="Style 21 2 4" xfId="15593"/>
    <cellStyle name="Style 21 2 5" xfId="15594"/>
    <cellStyle name="Style 21 2 6" xfId="15595"/>
    <cellStyle name="Style 21 2 7" xfId="15596"/>
    <cellStyle name="Style 21 2 8" xfId="15597"/>
    <cellStyle name="Style 21 2 9" xfId="15598"/>
    <cellStyle name="Style 21 3" xfId="15599"/>
    <cellStyle name="Style 21 3 2" xfId="15600"/>
    <cellStyle name="Style 21 3 2 2" xfId="15601"/>
    <cellStyle name="Style 21 3 2 3" xfId="15602"/>
    <cellStyle name="Style 21 3 2 4" xfId="15603"/>
    <cellStyle name="Style 21 3 2 5" xfId="15604"/>
    <cellStyle name="Style 21 3 3" xfId="15605"/>
    <cellStyle name="Style 21 3 3 2" xfId="15606"/>
    <cellStyle name="Style 21 3 3 3" xfId="15607"/>
    <cellStyle name="Style 21 3 4" xfId="15608"/>
    <cellStyle name="Style 21 3 5" xfId="15609"/>
    <cellStyle name="Style 21 3 6" xfId="15610"/>
    <cellStyle name="Style 21 3 7" xfId="15611"/>
    <cellStyle name="Style 21 3 8" xfId="15612"/>
    <cellStyle name="Style 21 4" xfId="15613"/>
    <cellStyle name="Style 21 4 2" xfId="15614"/>
    <cellStyle name="Style 21 4 3" xfId="15615"/>
    <cellStyle name="Style 21 4 4" xfId="15616"/>
    <cellStyle name="Style 21 4 5" xfId="15617"/>
    <cellStyle name="Style 21 5" xfId="15618"/>
    <cellStyle name="Style 21 5 2" xfId="15619"/>
    <cellStyle name="Style 21 5 3" xfId="15620"/>
    <cellStyle name="Style 21 5 4" xfId="15621"/>
    <cellStyle name="Style 21 5 5" xfId="15622"/>
    <cellStyle name="Style 21 6" xfId="15623"/>
    <cellStyle name="Style 21 7" xfId="15624"/>
    <cellStyle name="Style 21 8" xfId="15625"/>
    <cellStyle name="Style 21 9" xfId="15626"/>
    <cellStyle name="Style 22" xfId="15627"/>
    <cellStyle name="Style 22 10" xfId="15628"/>
    <cellStyle name="Style 22 2" xfId="15629"/>
    <cellStyle name="Style 22 2 2" xfId="15630"/>
    <cellStyle name="Style 22 2 3" xfId="15631"/>
    <cellStyle name="Style 22 2 4" xfId="15632"/>
    <cellStyle name="Style 22 2 5" xfId="15633"/>
    <cellStyle name="Style 22 3" xfId="15634"/>
    <cellStyle name="Style 22 3 2" xfId="15635"/>
    <cellStyle name="Style 22 3 3" xfId="15636"/>
    <cellStyle name="Style 22 3 4" xfId="15637"/>
    <cellStyle name="Style 22 3 5" xfId="15638"/>
    <cellStyle name="Style 22 4" xfId="15639"/>
    <cellStyle name="Style 22 5" xfId="15640"/>
    <cellStyle name="Style 22 6" xfId="15641"/>
    <cellStyle name="Style 22 7" xfId="15642"/>
    <cellStyle name="Style 22 8" xfId="15643"/>
    <cellStyle name="Style 22 9" xfId="15644"/>
    <cellStyle name="Style 23" xfId="15645"/>
    <cellStyle name="Style 23 10" xfId="15646"/>
    <cellStyle name="Style 23 2" xfId="15647"/>
    <cellStyle name="Style 23 2 2" xfId="15648"/>
    <cellStyle name="Style 23 2 3" xfId="15649"/>
    <cellStyle name="Style 23 2 4" xfId="15650"/>
    <cellStyle name="Style 23 2 5" xfId="15651"/>
    <cellStyle name="Style 23 3" xfId="15652"/>
    <cellStyle name="Style 23 3 2" xfId="15653"/>
    <cellStyle name="Style 23 3 3" xfId="15654"/>
    <cellStyle name="Style 23 3 4" xfId="15655"/>
    <cellStyle name="Style 23 3 5" xfId="15656"/>
    <cellStyle name="Style 23 4" xfId="15657"/>
    <cellStyle name="Style 23 5" xfId="15658"/>
    <cellStyle name="Style 23 6" xfId="15659"/>
    <cellStyle name="Style 23 7" xfId="15660"/>
    <cellStyle name="Style 23 8" xfId="15661"/>
    <cellStyle name="Style 23 9" xfId="15662"/>
    <cellStyle name="Style 24" xfId="15663"/>
    <cellStyle name="Style 24 10" xfId="15664"/>
    <cellStyle name="Style 24 2" xfId="15665"/>
    <cellStyle name="Style 24 2 2" xfId="15666"/>
    <cellStyle name="Style 24 2 3" xfId="15667"/>
    <cellStyle name="Style 24 2 4" xfId="15668"/>
    <cellStyle name="Style 24 2 5" xfId="15669"/>
    <cellStyle name="Style 24 3" xfId="15670"/>
    <cellStyle name="Style 24 3 2" xfId="15671"/>
    <cellStyle name="Style 24 3 3" xfId="15672"/>
    <cellStyle name="Style 24 3 4" xfId="15673"/>
    <cellStyle name="Style 24 3 5" xfId="15674"/>
    <cellStyle name="Style 24 4" xfId="15675"/>
    <cellStyle name="Style 24 5" xfId="15676"/>
    <cellStyle name="Style 24 6" xfId="15677"/>
    <cellStyle name="Style 24 7" xfId="15678"/>
    <cellStyle name="Style 24 8" xfId="15679"/>
    <cellStyle name="Style 24 9" xfId="15680"/>
    <cellStyle name="Style 25" xfId="15681"/>
    <cellStyle name="Style 25 10" xfId="15682"/>
    <cellStyle name="Style 25 11" xfId="15683"/>
    <cellStyle name="Style 25 2" xfId="15684"/>
    <cellStyle name="Style 25 2 10" xfId="15685"/>
    <cellStyle name="Style 25 2 2" xfId="15686"/>
    <cellStyle name="Style 25 2 2 2" xfId="15687"/>
    <cellStyle name="Style 25 2 2 3" xfId="15688"/>
    <cellStyle name="Style 25 2 2 4" xfId="15689"/>
    <cellStyle name="Style 25 2 2 5" xfId="15690"/>
    <cellStyle name="Style 25 2 3" xfId="15691"/>
    <cellStyle name="Style 25 2 4" xfId="15692"/>
    <cellStyle name="Style 25 2 5" xfId="15693"/>
    <cellStyle name="Style 25 2 6" xfId="15694"/>
    <cellStyle name="Style 25 2 7" xfId="15695"/>
    <cellStyle name="Style 25 2 8" xfId="15696"/>
    <cellStyle name="Style 25 2 9" xfId="15697"/>
    <cellStyle name="Style 25 3" xfId="15698"/>
    <cellStyle name="Style 25 3 2" xfId="15699"/>
    <cellStyle name="Style 25 3 2 2" xfId="15700"/>
    <cellStyle name="Style 25 3 2 3" xfId="15701"/>
    <cellStyle name="Style 25 3 2 4" xfId="15702"/>
    <cellStyle name="Style 25 3 2 5" xfId="15703"/>
    <cellStyle name="Style 25 3 3" xfId="15704"/>
    <cellStyle name="Style 25 3 3 2" xfId="15705"/>
    <cellStyle name="Style 25 3 3 3" xfId="15706"/>
    <cellStyle name="Style 25 3 4" xfId="15707"/>
    <cellStyle name="Style 25 3 5" xfId="15708"/>
    <cellStyle name="Style 25 3 6" xfId="15709"/>
    <cellStyle name="Style 25 3 7" xfId="15710"/>
    <cellStyle name="Style 25 3 8" xfId="15711"/>
    <cellStyle name="Style 25 4" xfId="15712"/>
    <cellStyle name="Style 25 4 2" xfId="15713"/>
    <cellStyle name="Style 25 4 3" xfId="15714"/>
    <cellStyle name="Style 25 4 4" xfId="15715"/>
    <cellStyle name="Style 25 4 5" xfId="15716"/>
    <cellStyle name="Style 25 5" xfId="15717"/>
    <cellStyle name="Style 25 6" xfId="15718"/>
    <cellStyle name="Style 25 7" xfId="15719"/>
    <cellStyle name="Style 25 8" xfId="15720"/>
    <cellStyle name="Style 25 9" xfId="15721"/>
    <cellStyle name="Style 26" xfId="15722"/>
    <cellStyle name="Style 26 10" xfId="15723"/>
    <cellStyle name="Style 26 2" xfId="15724"/>
    <cellStyle name="Style 26 2 2" xfId="15725"/>
    <cellStyle name="Style 26 2 3" xfId="15726"/>
    <cellStyle name="Style 26 2 4" xfId="15727"/>
    <cellStyle name="Style 26 2 5" xfId="15728"/>
    <cellStyle name="Style 26 3" xfId="15729"/>
    <cellStyle name="Style 26 3 2" xfId="15730"/>
    <cellStyle name="Style 26 3 3" xfId="15731"/>
    <cellStyle name="Style 26 3 4" xfId="15732"/>
    <cellStyle name="Style 26 3 5" xfId="15733"/>
    <cellStyle name="Style 26 4" xfId="15734"/>
    <cellStyle name="Style 26 5" xfId="15735"/>
    <cellStyle name="Style 26 6" xfId="15736"/>
    <cellStyle name="Style 26 7" xfId="15737"/>
    <cellStyle name="Style 26 8" xfId="15738"/>
    <cellStyle name="Style 26 9" xfId="15739"/>
    <cellStyle name="Style 27" xfId="15740"/>
    <cellStyle name="Style 27 2" xfId="15741"/>
    <cellStyle name="Style 27 2 2" xfId="15742"/>
    <cellStyle name="Style 27 2 3" xfId="15743"/>
    <cellStyle name="Style 27 2 4" xfId="15744"/>
    <cellStyle name="Style 27 2 5" xfId="15745"/>
    <cellStyle name="Style 27 3" xfId="15746"/>
    <cellStyle name="Style 27 4" xfId="15747"/>
    <cellStyle name="Style 27 5" xfId="15748"/>
    <cellStyle name="Style 27 6" xfId="15749"/>
    <cellStyle name="Style 35" xfId="15750"/>
    <cellStyle name="Style 35 2" xfId="15751"/>
    <cellStyle name="Style 35 2 2" xfId="15752"/>
    <cellStyle name="Style 35 2 3" xfId="15753"/>
    <cellStyle name="Style 35 2 4" xfId="15754"/>
    <cellStyle name="Style 35 2 5" xfId="15755"/>
    <cellStyle name="Style 35 3" xfId="15756"/>
    <cellStyle name="Style 35 3 2" xfId="15757"/>
    <cellStyle name="Style 35 3 3" xfId="15758"/>
    <cellStyle name="Style 35 3 4" xfId="15759"/>
    <cellStyle name="Style 35 3 5" xfId="15760"/>
    <cellStyle name="Style 35 4" xfId="15761"/>
    <cellStyle name="Style 35 5" xfId="15762"/>
    <cellStyle name="Style 35 6" xfId="15763"/>
    <cellStyle name="Style 35 7" xfId="15764"/>
    <cellStyle name="Style 36" xfId="15765"/>
    <cellStyle name="Style 36 2" xfId="15766"/>
    <cellStyle name="Style 36 2 2" xfId="15767"/>
    <cellStyle name="Style 36 2 3" xfId="15768"/>
    <cellStyle name="Style 36 2 4" xfId="15769"/>
    <cellStyle name="Style 36 2 5" xfId="15770"/>
    <cellStyle name="Style 36 3" xfId="15771"/>
    <cellStyle name="Style 36 4" xfId="15772"/>
    <cellStyle name="Style 36 5" xfId="15773"/>
    <cellStyle name="Style 36 6" xfId="15774"/>
    <cellStyle name="Style 37" xfId="15775"/>
    <cellStyle name="Style 37 2" xfId="15776"/>
    <cellStyle name="Style 37 2 2" xfId="15777"/>
    <cellStyle name="Style 37 2 3" xfId="15778"/>
    <cellStyle name="Style 37 2 4" xfId="15779"/>
    <cellStyle name="Style 37 2 5" xfId="15780"/>
    <cellStyle name="Style 37 3" xfId="15781"/>
    <cellStyle name="Style 37 4" xfId="15782"/>
    <cellStyle name="Style 37 5" xfId="15783"/>
    <cellStyle name="Style 37 6" xfId="15784"/>
    <cellStyle name="Style 38" xfId="15785"/>
    <cellStyle name="Style 38 2" xfId="15786"/>
    <cellStyle name="Style 38 2 2" xfId="15787"/>
    <cellStyle name="Style 38 2 3" xfId="15788"/>
    <cellStyle name="Style 38 2 4" xfId="15789"/>
    <cellStyle name="Style 38 2 5" xfId="15790"/>
    <cellStyle name="Style 38 3" xfId="15791"/>
    <cellStyle name="Style 38 4" xfId="15792"/>
    <cellStyle name="Style 38 5" xfId="15793"/>
    <cellStyle name="Style 38 6" xfId="15794"/>
    <cellStyle name="Style 39" xfId="15795"/>
    <cellStyle name="Style 39 2" xfId="15796"/>
    <cellStyle name="Style 39 2 2" xfId="15797"/>
    <cellStyle name="Style 39 2 3" xfId="15798"/>
    <cellStyle name="Style 39 2 4" xfId="15799"/>
    <cellStyle name="Style 39 2 5" xfId="15800"/>
    <cellStyle name="Style 39 3" xfId="15801"/>
    <cellStyle name="Style 39 3 2" xfId="15802"/>
    <cellStyle name="Style 39 3 3" xfId="15803"/>
    <cellStyle name="Style 39 3 4" xfId="15804"/>
    <cellStyle name="Style 39 3 5" xfId="15805"/>
    <cellStyle name="Style 39 4" xfId="15806"/>
    <cellStyle name="Style 39 5" xfId="15807"/>
    <cellStyle name="Style 39 6" xfId="15808"/>
    <cellStyle name="Style 39 7" xfId="15809"/>
    <cellStyle name="Style 40" xfId="15810"/>
    <cellStyle name="Style 40 2" xfId="15811"/>
    <cellStyle name="Style 40 2 2" xfId="15812"/>
    <cellStyle name="Style 40 2 3" xfId="15813"/>
    <cellStyle name="Style 40 2 4" xfId="15814"/>
    <cellStyle name="Style 40 2 5" xfId="15815"/>
    <cellStyle name="Style 40 3" xfId="15816"/>
    <cellStyle name="Style 40 4" xfId="15817"/>
    <cellStyle name="Style 40 5" xfId="15818"/>
    <cellStyle name="Style 40 6" xfId="15819"/>
    <cellStyle name="Style 41" xfId="15820"/>
    <cellStyle name="Style 41 2" xfId="15821"/>
    <cellStyle name="Style 41 2 2" xfId="15822"/>
    <cellStyle name="Style 41 2 3" xfId="15823"/>
    <cellStyle name="Style 41 2 4" xfId="15824"/>
    <cellStyle name="Style 41 2 5" xfId="15825"/>
    <cellStyle name="Style 41 3" xfId="15826"/>
    <cellStyle name="Style 41 4" xfId="15827"/>
    <cellStyle name="Style 41 5" xfId="15828"/>
    <cellStyle name="Style 41 6" xfId="15829"/>
    <cellStyle name="Style 46" xfId="15830"/>
    <cellStyle name="Style 46 2" xfId="15831"/>
    <cellStyle name="Style 46 2 2" xfId="15832"/>
    <cellStyle name="Style 46 2 3" xfId="15833"/>
    <cellStyle name="Style 46 2 4" xfId="15834"/>
    <cellStyle name="Style 46 2 5" xfId="15835"/>
    <cellStyle name="Style 46 3" xfId="15836"/>
    <cellStyle name="Style 46 3 2" xfId="15837"/>
    <cellStyle name="Style 46 3 3" xfId="15838"/>
    <cellStyle name="Style 46 3 4" xfId="15839"/>
    <cellStyle name="Style 46 3 5" xfId="15840"/>
    <cellStyle name="Style 46 4" xfId="15841"/>
    <cellStyle name="Style 46 5" xfId="15842"/>
    <cellStyle name="Style 46 6" xfId="15843"/>
    <cellStyle name="Style 46 7" xfId="15844"/>
    <cellStyle name="Style 47" xfId="15845"/>
    <cellStyle name="Style 47 2" xfId="15846"/>
    <cellStyle name="Style 47 2 2" xfId="15847"/>
    <cellStyle name="Style 47 2 3" xfId="15848"/>
    <cellStyle name="Style 47 2 4" xfId="15849"/>
    <cellStyle name="Style 47 2 5" xfId="15850"/>
    <cellStyle name="Style 47 3" xfId="15851"/>
    <cellStyle name="Style 47 4" xfId="15852"/>
    <cellStyle name="Style 47 5" xfId="15853"/>
    <cellStyle name="Style 47 6" xfId="15854"/>
    <cellStyle name="Style 48" xfId="15855"/>
    <cellStyle name="Style 48 2" xfId="15856"/>
    <cellStyle name="Style 48 2 2" xfId="15857"/>
    <cellStyle name="Style 48 2 3" xfId="15858"/>
    <cellStyle name="Style 48 2 4" xfId="15859"/>
    <cellStyle name="Style 48 2 5" xfId="15860"/>
    <cellStyle name="Style 48 3" xfId="15861"/>
    <cellStyle name="Style 48 4" xfId="15862"/>
    <cellStyle name="Style 48 5" xfId="15863"/>
    <cellStyle name="Style 48 6" xfId="15864"/>
    <cellStyle name="Style 49" xfId="15865"/>
    <cellStyle name="Style 49 2" xfId="15866"/>
    <cellStyle name="Style 49 2 2" xfId="15867"/>
    <cellStyle name="Style 49 2 3" xfId="15868"/>
    <cellStyle name="Style 49 2 4" xfId="15869"/>
    <cellStyle name="Style 49 2 5" xfId="15870"/>
    <cellStyle name="Style 49 3" xfId="15871"/>
    <cellStyle name="Style 49 4" xfId="15872"/>
    <cellStyle name="Style 49 5" xfId="15873"/>
    <cellStyle name="Style 49 6" xfId="15874"/>
    <cellStyle name="Style 50" xfId="15875"/>
    <cellStyle name="Style 50 2" xfId="15876"/>
    <cellStyle name="Style 50 2 2" xfId="15877"/>
    <cellStyle name="Style 50 2 3" xfId="15878"/>
    <cellStyle name="Style 50 2 4" xfId="15879"/>
    <cellStyle name="Style 50 2 5" xfId="15880"/>
    <cellStyle name="Style 50 3" xfId="15881"/>
    <cellStyle name="Style 50 3 2" xfId="15882"/>
    <cellStyle name="Style 50 3 3" xfId="15883"/>
    <cellStyle name="Style 50 3 4" xfId="15884"/>
    <cellStyle name="Style 50 3 5" xfId="15885"/>
    <cellStyle name="Style 50 4" xfId="15886"/>
    <cellStyle name="Style 50 5" xfId="15887"/>
    <cellStyle name="Style 50 6" xfId="15888"/>
    <cellStyle name="Style 50 7" xfId="15889"/>
    <cellStyle name="Style 51" xfId="15890"/>
    <cellStyle name="Style 51 2" xfId="15891"/>
    <cellStyle name="Style 51 2 2" xfId="15892"/>
    <cellStyle name="Style 51 2 3" xfId="15893"/>
    <cellStyle name="Style 51 2 4" xfId="15894"/>
    <cellStyle name="Style 51 2 5" xfId="15895"/>
    <cellStyle name="Style 51 3" xfId="15896"/>
    <cellStyle name="Style 51 4" xfId="15897"/>
    <cellStyle name="Style 51 5" xfId="15898"/>
    <cellStyle name="Style 51 6" xfId="15899"/>
    <cellStyle name="Style 52" xfId="15900"/>
    <cellStyle name="Style 52 2" xfId="15901"/>
    <cellStyle name="Style 52 2 2" xfId="15902"/>
    <cellStyle name="Style 52 2 3" xfId="15903"/>
    <cellStyle name="Style 52 2 4" xfId="15904"/>
    <cellStyle name="Style 52 2 5" xfId="15905"/>
    <cellStyle name="Style 52 3" xfId="15906"/>
    <cellStyle name="Style 52 4" xfId="15907"/>
    <cellStyle name="Style 52 5" xfId="15908"/>
    <cellStyle name="Style 52 6" xfId="15909"/>
    <cellStyle name="Style 58" xfId="15910"/>
    <cellStyle name="Style 58 2" xfId="15911"/>
    <cellStyle name="Style 58 2 2" xfId="15912"/>
    <cellStyle name="Style 58 2 3" xfId="15913"/>
    <cellStyle name="Style 58 2 4" xfId="15914"/>
    <cellStyle name="Style 58 2 5" xfId="15915"/>
    <cellStyle name="Style 58 3" xfId="15916"/>
    <cellStyle name="Style 58 3 2" xfId="15917"/>
    <cellStyle name="Style 58 3 3" xfId="15918"/>
    <cellStyle name="Style 58 3 4" xfId="15919"/>
    <cellStyle name="Style 58 3 5" xfId="15920"/>
    <cellStyle name="Style 58 4" xfId="15921"/>
    <cellStyle name="Style 58 5" xfId="15922"/>
    <cellStyle name="Style 58 6" xfId="15923"/>
    <cellStyle name="Style 58 7" xfId="15924"/>
    <cellStyle name="Style 59" xfId="15925"/>
    <cellStyle name="Style 59 2" xfId="15926"/>
    <cellStyle name="Style 59 2 2" xfId="15927"/>
    <cellStyle name="Style 59 2 3" xfId="15928"/>
    <cellStyle name="Style 59 2 4" xfId="15929"/>
    <cellStyle name="Style 59 2 5" xfId="15930"/>
    <cellStyle name="Style 59 3" xfId="15931"/>
    <cellStyle name="Style 59 4" xfId="15932"/>
    <cellStyle name="Style 59 5" xfId="15933"/>
    <cellStyle name="Style 59 6" xfId="15934"/>
    <cellStyle name="Style 60" xfId="15935"/>
    <cellStyle name="Style 60 2" xfId="15936"/>
    <cellStyle name="Style 60 2 2" xfId="15937"/>
    <cellStyle name="Style 60 2 3" xfId="15938"/>
    <cellStyle name="Style 60 2 4" xfId="15939"/>
    <cellStyle name="Style 60 2 5" xfId="15940"/>
    <cellStyle name="Style 60 3" xfId="15941"/>
    <cellStyle name="Style 60 4" xfId="15942"/>
    <cellStyle name="Style 60 5" xfId="15943"/>
    <cellStyle name="Style 60 6" xfId="15944"/>
    <cellStyle name="Style 61" xfId="15945"/>
    <cellStyle name="Style 61 2" xfId="15946"/>
    <cellStyle name="Style 61 2 2" xfId="15947"/>
    <cellStyle name="Style 61 2 3" xfId="15948"/>
    <cellStyle name="Style 61 2 4" xfId="15949"/>
    <cellStyle name="Style 61 2 5" xfId="15950"/>
    <cellStyle name="Style 61 3" xfId="15951"/>
    <cellStyle name="Style 61 4" xfId="15952"/>
    <cellStyle name="Style 61 5" xfId="15953"/>
    <cellStyle name="Style 61 6" xfId="15954"/>
    <cellStyle name="Style 62" xfId="15955"/>
    <cellStyle name="Style 62 2" xfId="15956"/>
    <cellStyle name="Style 62 2 2" xfId="15957"/>
    <cellStyle name="Style 62 2 3" xfId="15958"/>
    <cellStyle name="Style 62 2 4" xfId="15959"/>
    <cellStyle name="Style 62 2 5" xfId="15960"/>
    <cellStyle name="Style 62 3" xfId="15961"/>
    <cellStyle name="Style 62 3 2" xfId="15962"/>
    <cellStyle name="Style 62 3 3" xfId="15963"/>
    <cellStyle name="Style 62 3 4" xfId="15964"/>
    <cellStyle name="Style 62 3 5" xfId="15965"/>
    <cellStyle name="Style 62 4" xfId="15966"/>
    <cellStyle name="Style 62 5" xfId="15967"/>
    <cellStyle name="Style 62 6" xfId="15968"/>
    <cellStyle name="Style 62 7" xfId="15969"/>
    <cellStyle name="Style 63" xfId="15970"/>
    <cellStyle name="Style 63 2" xfId="15971"/>
    <cellStyle name="Style 63 2 2" xfId="15972"/>
    <cellStyle name="Style 63 2 3" xfId="15973"/>
    <cellStyle name="Style 63 2 4" xfId="15974"/>
    <cellStyle name="Style 63 2 5" xfId="15975"/>
    <cellStyle name="Style 63 3" xfId="15976"/>
    <cellStyle name="Style 63 4" xfId="15977"/>
    <cellStyle name="Style 63 5" xfId="15978"/>
    <cellStyle name="Style 63 6" xfId="15979"/>
    <cellStyle name="Style 64" xfId="15980"/>
    <cellStyle name="Style 64 2" xfId="15981"/>
    <cellStyle name="Style 64 2 2" xfId="15982"/>
    <cellStyle name="Style 64 2 3" xfId="15983"/>
    <cellStyle name="Style 64 2 4" xfId="15984"/>
    <cellStyle name="Style 64 2 5" xfId="15985"/>
    <cellStyle name="Style 64 3" xfId="15986"/>
    <cellStyle name="Style 64 4" xfId="15987"/>
    <cellStyle name="Style 64 5" xfId="15988"/>
    <cellStyle name="Style 64 6" xfId="15989"/>
    <cellStyle name="Style 69" xfId="15990"/>
    <cellStyle name="Style 69 2" xfId="15991"/>
    <cellStyle name="Style 69 2 2" xfId="15992"/>
    <cellStyle name="Style 69 2 3" xfId="15993"/>
    <cellStyle name="Style 69 2 4" xfId="15994"/>
    <cellStyle name="Style 69 2 5" xfId="15995"/>
    <cellStyle name="Style 69 3" xfId="15996"/>
    <cellStyle name="Style 69 3 2" xfId="15997"/>
    <cellStyle name="Style 69 3 3" xfId="15998"/>
    <cellStyle name="Style 69 3 4" xfId="15999"/>
    <cellStyle name="Style 69 3 5" xfId="16000"/>
    <cellStyle name="Style 69 4" xfId="16001"/>
    <cellStyle name="Style 69 5" xfId="16002"/>
    <cellStyle name="Style 69 6" xfId="16003"/>
    <cellStyle name="Style 69 7" xfId="16004"/>
    <cellStyle name="Style 70" xfId="16005"/>
    <cellStyle name="Style 70 2" xfId="16006"/>
    <cellStyle name="Style 70 2 2" xfId="16007"/>
    <cellStyle name="Style 70 2 3" xfId="16008"/>
    <cellStyle name="Style 70 2 4" xfId="16009"/>
    <cellStyle name="Style 70 2 5" xfId="16010"/>
    <cellStyle name="Style 70 3" xfId="16011"/>
    <cellStyle name="Style 70 4" xfId="16012"/>
    <cellStyle name="Style 70 5" xfId="16013"/>
    <cellStyle name="Style 70 6" xfId="16014"/>
    <cellStyle name="Style 71" xfId="16015"/>
    <cellStyle name="Style 71 2" xfId="16016"/>
    <cellStyle name="Style 71 2 2" xfId="16017"/>
    <cellStyle name="Style 71 2 3" xfId="16018"/>
    <cellStyle name="Style 71 2 4" xfId="16019"/>
    <cellStyle name="Style 71 2 5" xfId="16020"/>
    <cellStyle name="Style 71 3" xfId="16021"/>
    <cellStyle name="Style 71 4" xfId="16022"/>
    <cellStyle name="Style 71 5" xfId="16023"/>
    <cellStyle name="Style 71 6" xfId="16024"/>
    <cellStyle name="Style 72" xfId="16025"/>
    <cellStyle name="Style 72 2" xfId="16026"/>
    <cellStyle name="Style 72 2 2" xfId="16027"/>
    <cellStyle name="Style 72 2 3" xfId="16028"/>
    <cellStyle name="Style 72 2 4" xfId="16029"/>
    <cellStyle name="Style 72 2 5" xfId="16030"/>
    <cellStyle name="Style 72 3" xfId="16031"/>
    <cellStyle name="Style 72 4" xfId="16032"/>
    <cellStyle name="Style 72 5" xfId="16033"/>
    <cellStyle name="Style 72 6" xfId="16034"/>
    <cellStyle name="Style 73" xfId="16035"/>
    <cellStyle name="Style 73 2" xfId="16036"/>
    <cellStyle name="Style 73 2 2" xfId="16037"/>
    <cellStyle name="Style 73 2 3" xfId="16038"/>
    <cellStyle name="Style 73 2 4" xfId="16039"/>
    <cellStyle name="Style 73 2 5" xfId="16040"/>
    <cellStyle name="Style 73 3" xfId="16041"/>
    <cellStyle name="Style 73 3 2" xfId="16042"/>
    <cellStyle name="Style 73 3 3" xfId="16043"/>
    <cellStyle name="Style 73 3 4" xfId="16044"/>
    <cellStyle name="Style 73 3 5" xfId="16045"/>
    <cellStyle name="Style 73 4" xfId="16046"/>
    <cellStyle name="Style 73 5" xfId="16047"/>
    <cellStyle name="Style 73 6" xfId="16048"/>
    <cellStyle name="Style 73 7" xfId="16049"/>
    <cellStyle name="Style 74" xfId="16050"/>
    <cellStyle name="Style 74 2" xfId="16051"/>
    <cellStyle name="Style 74 2 2" xfId="16052"/>
    <cellStyle name="Style 74 2 3" xfId="16053"/>
    <cellStyle name="Style 74 2 4" xfId="16054"/>
    <cellStyle name="Style 74 2 5" xfId="16055"/>
    <cellStyle name="Style 74 3" xfId="16056"/>
    <cellStyle name="Style 74 4" xfId="16057"/>
    <cellStyle name="Style 74 5" xfId="16058"/>
    <cellStyle name="Style 74 6" xfId="16059"/>
    <cellStyle name="Style 75" xfId="16060"/>
    <cellStyle name="Style 75 2" xfId="16061"/>
    <cellStyle name="Style 75 2 2" xfId="16062"/>
    <cellStyle name="Style 75 2 3" xfId="16063"/>
    <cellStyle name="Style 75 2 4" xfId="16064"/>
    <cellStyle name="Style 75 2 5" xfId="16065"/>
    <cellStyle name="Style 75 3" xfId="16066"/>
    <cellStyle name="Style 75 4" xfId="16067"/>
    <cellStyle name="Style 75 5" xfId="16068"/>
    <cellStyle name="Style 75 6" xfId="16069"/>
    <cellStyle name="Style 80" xfId="16070"/>
    <cellStyle name="Style 80 2" xfId="16071"/>
    <cellStyle name="Style 80 2 2" xfId="16072"/>
    <cellStyle name="Style 80 2 3" xfId="16073"/>
    <cellStyle name="Style 80 2 4" xfId="16074"/>
    <cellStyle name="Style 80 2 5" xfId="16075"/>
    <cellStyle name="Style 80 3" xfId="16076"/>
    <cellStyle name="Style 80 3 2" xfId="16077"/>
    <cellStyle name="Style 80 3 3" xfId="16078"/>
    <cellStyle name="Style 80 3 4" xfId="16079"/>
    <cellStyle name="Style 80 3 5" xfId="16080"/>
    <cellStyle name="Style 80 4" xfId="16081"/>
    <cellStyle name="Style 80 5" xfId="16082"/>
    <cellStyle name="Style 80 6" xfId="16083"/>
    <cellStyle name="Style 80 7" xfId="16084"/>
    <cellStyle name="Style 81" xfId="16085"/>
    <cellStyle name="Style 81 2" xfId="16086"/>
    <cellStyle name="Style 81 2 2" xfId="16087"/>
    <cellStyle name="Style 81 2 3" xfId="16088"/>
    <cellStyle name="Style 81 2 4" xfId="16089"/>
    <cellStyle name="Style 81 2 5" xfId="16090"/>
    <cellStyle name="Style 81 3" xfId="16091"/>
    <cellStyle name="Style 81 3 2" xfId="16092"/>
    <cellStyle name="Style 81 3 3" xfId="16093"/>
    <cellStyle name="Style 81 3 4" xfId="16094"/>
    <cellStyle name="Style 81 3 5" xfId="16095"/>
    <cellStyle name="Style 81 4" xfId="16096"/>
    <cellStyle name="Style 81 5" xfId="16097"/>
    <cellStyle name="Style 81 6" xfId="16098"/>
    <cellStyle name="Style 81 7" xfId="16099"/>
    <cellStyle name="Style 82" xfId="16100"/>
    <cellStyle name="Style 82 2" xfId="16101"/>
    <cellStyle name="Style 82 2 2" xfId="16102"/>
    <cellStyle name="Style 82 2 3" xfId="16103"/>
    <cellStyle name="Style 82 2 4" xfId="16104"/>
    <cellStyle name="Style 82 2 5" xfId="16105"/>
    <cellStyle name="Style 82 3" xfId="16106"/>
    <cellStyle name="Style 82 4" xfId="16107"/>
    <cellStyle name="Style 82 5" xfId="16108"/>
    <cellStyle name="Style 82 6" xfId="16109"/>
    <cellStyle name="Style 83" xfId="16110"/>
    <cellStyle name="Style 83 2" xfId="16111"/>
    <cellStyle name="Style 83 2 2" xfId="16112"/>
    <cellStyle name="Style 83 2 3" xfId="16113"/>
    <cellStyle name="Style 83 2 4" xfId="16114"/>
    <cellStyle name="Style 83 2 5" xfId="16115"/>
    <cellStyle name="Style 83 3" xfId="16116"/>
    <cellStyle name="Style 83 4" xfId="16117"/>
    <cellStyle name="Style 83 5" xfId="16118"/>
    <cellStyle name="Style 83 6" xfId="16119"/>
    <cellStyle name="Style 84" xfId="16120"/>
    <cellStyle name="Style 84 2" xfId="16121"/>
    <cellStyle name="Style 84 2 2" xfId="16122"/>
    <cellStyle name="Style 84 2 3" xfId="16123"/>
    <cellStyle name="Style 84 2 4" xfId="16124"/>
    <cellStyle name="Style 84 2 5" xfId="16125"/>
    <cellStyle name="Style 84 3" xfId="16126"/>
    <cellStyle name="Style 84 4" xfId="16127"/>
    <cellStyle name="Style 84 5" xfId="16128"/>
    <cellStyle name="Style 84 6" xfId="16129"/>
    <cellStyle name="Style 85" xfId="16130"/>
    <cellStyle name="Style 85 2" xfId="16131"/>
    <cellStyle name="Style 85 2 2" xfId="16132"/>
    <cellStyle name="Style 85 2 3" xfId="16133"/>
    <cellStyle name="Style 85 2 4" xfId="16134"/>
    <cellStyle name="Style 85 2 5" xfId="16135"/>
    <cellStyle name="Style 85 3" xfId="16136"/>
    <cellStyle name="Style 85 3 2" xfId="16137"/>
    <cellStyle name="Style 85 3 3" xfId="16138"/>
    <cellStyle name="Style 85 3 4" xfId="16139"/>
    <cellStyle name="Style 85 3 5" xfId="16140"/>
    <cellStyle name="Style 85 4" xfId="16141"/>
    <cellStyle name="Style 85 5" xfId="16142"/>
    <cellStyle name="Style 85 6" xfId="16143"/>
    <cellStyle name="Style 85 7" xfId="16144"/>
    <cellStyle name="Style 86" xfId="16145"/>
    <cellStyle name="Style 86 2" xfId="16146"/>
    <cellStyle name="Style 86 2 2" xfId="16147"/>
    <cellStyle name="Style 86 2 3" xfId="16148"/>
    <cellStyle name="Style 86 2 4" xfId="16149"/>
    <cellStyle name="Style 86 2 5" xfId="16150"/>
    <cellStyle name="Style 86 3" xfId="16151"/>
    <cellStyle name="Style 86 4" xfId="16152"/>
    <cellStyle name="Style 86 5" xfId="16153"/>
    <cellStyle name="Style 86 6" xfId="16154"/>
    <cellStyle name="Style 87" xfId="16155"/>
    <cellStyle name="Style 87 2" xfId="16156"/>
    <cellStyle name="Style 87 2 2" xfId="16157"/>
    <cellStyle name="Style 87 2 3" xfId="16158"/>
    <cellStyle name="Style 87 2 4" xfId="16159"/>
    <cellStyle name="Style 87 2 5" xfId="16160"/>
    <cellStyle name="Style 87 3" xfId="16161"/>
    <cellStyle name="Style 87 4" xfId="16162"/>
    <cellStyle name="Style 87 5" xfId="16163"/>
    <cellStyle name="Style 87 6" xfId="16164"/>
    <cellStyle name="Style 93" xfId="16165"/>
    <cellStyle name="Style 93 2" xfId="16166"/>
    <cellStyle name="Style 93 2 2" xfId="16167"/>
    <cellStyle name="Style 93 2 3" xfId="16168"/>
    <cellStyle name="Style 93 2 4" xfId="16169"/>
    <cellStyle name="Style 93 2 5" xfId="16170"/>
    <cellStyle name="Style 93 3" xfId="16171"/>
    <cellStyle name="Style 93 3 2" xfId="16172"/>
    <cellStyle name="Style 93 3 3" xfId="16173"/>
    <cellStyle name="Style 93 3 4" xfId="16174"/>
    <cellStyle name="Style 93 3 5" xfId="16175"/>
    <cellStyle name="Style 93 4" xfId="16176"/>
    <cellStyle name="Style 93 5" xfId="16177"/>
    <cellStyle name="Style 93 6" xfId="16178"/>
    <cellStyle name="Style 93 7" xfId="16179"/>
    <cellStyle name="Style 94" xfId="16180"/>
    <cellStyle name="Style 94 2" xfId="16181"/>
    <cellStyle name="Style 94 2 2" xfId="16182"/>
    <cellStyle name="Style 94 2 3" xfId="16183"/>
    <cellStyle name="Style 94 2 4" xfId="16184"/>
    <cellStyle name="Style 94 2 5" xfId="16185"/>
    <cellStyle name="Style 94 3" xfId="16186"/>
    <cellStyle name="Style 94 4" xfId="16187"/>
    <cellStyle name="Style 94 5" xfId="16188"/>
    <cellStyle name="Style 94 6" xfId="16189"/>
    <cellStyle name="Style 95" xfId="16190"/>
    <cellStyle name="Style 95 2" xfId="16191"/>
    <cellStyle name="Style 95 2 2" xfId="16192"/>
    <cellStyle name="Style 95 2 3" xfId="16193"/>
    <cellStyle name="Style 95 2 4" xfId="16194"/>
    <cellStyle name="Style 95 2 5" xfId="16195"/>
    <cellStyle name="Style 95 3" xfId="16196"/>
    <cellStyle name="Style 95 4" xfId="16197"/>
    <cellStyle name="Style 95 5" xfId="16198"/>
    <cellStyle name="Style 95 6" xfId="16199"/>
    <cellStyle name="Style 96" xfId="16200"/>
    <cellStyle name="Style 96 2" xfId="16201"/>
    <cellStyle name="Style 96 2 2" xfId="16202"/>
    <cellStyle name="Style 96 2 3" xfId="16203"/>
    <cellStyle name="Style 96 2 4" xfId="16204"/>
    <cellStyle name="Style 96 2 5" xfId="16205"/>
    <cellStyle name="Style 96 3" xfId="16206"/>
    <cellStyle name="Style 96 4" xfId="16207"/>
    <cellStyle name="Style 96 5" xfId="16208"/>
    <cellStyle name="Style 96 6" xfId="16209"/>
    <cellStyle name="Style 97" xfId="16210"/>
    <cellStyle name="Style 97 2" xfId="16211"/>
    <cellStyle name="Style 97 2 2" xfId="16212"/>
    <cellStyle name="Style 97 2 3" xfId="16213"/>
    <cellStyle name="Style 97 2 4" xfId="16214"/>
    <cellStyle name="Style 97 2 5" xfId="16215"/>
    <cellStyle name="Style 97 3" xfId="16216"/>
    <cellStyle name="Style 97 3 2" xfId="16217"/>
    <cellStyle name="Style 97 3 3" xfId="16218"/>
    <cellStyle name="Style 97 3 4" xfId="16219"/>
    <cellStyle name="Style 97 3 5" xfId="16220"/>
    <cellStyle name="Style 97 4" xfId="16221"/>
    <cellStyle name="Style 97 5" xfId="16222"/>
    <cellStyle name="Style 97 6" xfId="16223"/>
    <cellStyle name="Style 97 7" xfId="16224"/>
    <cellStyle name="Style 98" xfId="16225"/>
    <cellStyle name="Style 98 2" xfId="16226"/>
    <cellStyle name="Style 98 2 2" xfId="16227"/>
    <cellStyle name="Style 98 2 3" xfId="16228"/>
    <cellStyle name="Style 98 2 4" xfId="16229"/>
    <cellStyle name="Style 98 2 5" xfId="16230"/>
    <cellStyle name="Style 98 3" xfId="16231"/>
    <cellStyle name="Style 98 4" xfId="16232"/>
    <cellStyle name="Style 98 5" xfId="16233"/>
    <cellStyle name="Style 98 6" xfId="16234"/>
    <cellStyle name="Style 99" xfId="16235"/>
    <cellStyle name="Style 99 2" xfId="16236"/>
    <cellStyle name="Style 99 2 2" xfId="16237"/>
    <cellStyle name="Style 99 2 3" xfId="16238"/>
    <cellStyle name="Style 99 2 4" xfId="16239"/>
    <cellStyle name="Style 99 2 5" xfId="16240"/>
    <cellStyle name="Style 99 3" xfId="16241"/>
    <cellStyle name="Style 99 4" xfId="16242"/>
    <cellStyle name="Style 99 5" xfId="16243"/>
    <cellStyle name="Style 99 6" xfId="16244"/>
    <cellStyle name="tableau | cellule | normal | decimal 1" xfId="16245"/>
    <cellStyle name="tableau | cellule | normal | decimal 1 10" xfId="16246"/>
    <cellStyle name="tableau | cellule | normal | decimal 1 2" xfId="16247"/>
    <cellStyle name="tableau | cellule | normal | decimal 1 3" xfId="16248"/>
    <cellStyle name="tableau | cellule | normal | decimal 1 4" xfId="16249"/>
    <cellStyle name="tableau | cellule | normal | decimal 1 5" xfId="16250"/>
    <cellStyle name="tableau | cellule | normal | decimal 1 6" xfId="16251"/>
    <cellStyle name="tableau | cellule | normal | decimal 1 7" xfId="16252"/>
    <cellStyle name="tableau | cellule | normal | decimal 1 8" xfId="16253"/>
    <cellStyle name="tableau | cellule | normal | decimal 1 9" xfId="16254"/>
    <cellStyle name="tableau | cellule | normal | pourcentage | decimal 1" xfId="16255"/>
    <cellStyle name="tableau | cellule | normal | pourcentage | decimal 1 10" xfId="16256"/>
    <cellStyle name="tableau | cellule | normal | pourcentage | decimal 1 2" xfId="16257"/>
    <cellStyle name="tableau | cellule | normal | pourcentage | decimal 1 3" xfId="16258"/>
    <cellStyle name="tableau | cellule | normal | pourcentage | decimal 1 4" xfId="16259"/>
    <cellStyle name="tableau | cellule | normal | pourcentage | decimal 1 5" xfId="16260"/>
    <cellStyle name="tableau | cellule | normal | pourcentage | decimal 1 6" xfId="16261"/>
    <cellStyle name="tableau | cellule | normal | pourcentage | decimal 1 7" xfId="16262"/>
    <cellStyle name="tableau | cellule | normal | pourcentage | decimal 1 8" xfId="16263"/>
    <cellStyle name="tableau | cellule | normal | pourcentage | decimal 1 9" xfId="16264"/>
    <cellStyle name="tableau | cellule | total | decimal 1" xfId="16265"/>
    <cellStyle name="tableau | cellule | total | decimal 1 10" xfId="16266"/>
    <cellStyle name="tableau | cellule | total | decimal 1 2" xfId="16267"/>
    <cellStyle name="tableau | cellule | total | decimal 1 3" xfId="16268"/>
    <cellStyle name="tableau | cellule | total | decimal 1 4" xfId="16269"/>
    <cellStyle name="tableau | cellule | total | decimal 1 5" xfId="16270"/>
    <cellStyle name="tableau | cellule | total | decimal 1 6" xfId="16271"/>
    <cellStyle name="tableau | cellule | total | decimal 1 7" xfId="16272"/>
    <cellStyle name="tableau | cellule | total | decimal 1 8" xfId="16273"/>
    <cellStyle name="tableau | cellule | total | decimal 1 9" xfId="16274"/>
    <cellStyle name="tableau | coin superieur gauche" xfId="16275"/>
    <cellStyle name="tableau | coin superieur gauche 10" xfId="16276"/>
    <cellStyle name="tableau | coin superieur gauche 2" xfId="16277"/>
    <cellStyle name="tableau | coin superieur gauche 3" xfId="16278"/>
    <cellStyle name="tableau | coin superieur gauche 4" xfId="16279"/>
    <cellStyle name="tableau | coin superieur gauche 5" xfId="16280"/>
    <cellStyle name="tableau | coin superieur gauche 6" xfId="16281"/>
    <cellStyle name="tableau | coin superieur gauche 7" xfId="16282"/>
    <cellStyle name="tableau | coin superieur gauche 8" xfId="16283"/>
    <cellStyle name="tableau | coin superieur gauche 9" xfId="16284"/>
    <cellStyle name="tableau | entete-colonne | series" xfId="16285"/>
    <cellStyle name="tableau | entete-colonne | series 10" xfId="16286"/>
    <cellStyle name="tableau | entete-colonne | series 2" xfId="16287"/>
    <cellStyle name="tableau | entete-colonne | series 3" xfId="16288"/>
    <cellStyle name="tableau | entete-colonne | series 4" xfId="16289"/>
    <cellStyle name="tableau | entete-colonne | series 5" xfId="16290"/>
    <cellStyle name="tableau | entete-colonne | series 6" xfId="16291"/>
    <cellStyle name="tableau | entete-colonne | series 7" xfId="16292"/>
    <cellStyle name="tableau | entete-colonne | series 8" xfId="16293"/>
    <cellStyle name="tableau | entete-colonne | series 9" xfId="16294"/>
    <cellStyle name="tableau | entete-ligne | normal" xfId="16295"/>
    <cellStyle name="tableau | entete-ligne | normal 10" xfId="16296"/>
    <cellStyle name="tableau | entete-ligne | normal 2" xfId="16297"/>
    <cellStyle name="tableau | entete-ligne | normal 3" xfId="16298"/>
    <cellStyle name="tableau | entete-ligne | normal 4" xfId="16299"/>
    <cellStyle name="tableau | entete-ligne | normal 5" xfId="16300"/>
    <cellStyle name="tableau | entete-ligne | normal 6" xfId="16301"/>
    <cellStyle name="tableau | entete-ligne | normal 7" xfId="16302"/>
    <cellStyle name="tableau | entete-ligne | normal 8" xfId="16303"/>
    <cellStyle name="tableau | entete-ligne | normal 9" xfId="16304"/>
    <cellStyle name="tableau | entete-ligne | total" xfId="16305"/>
    <cellStyle name="tableau | entete-ligne | total 10" xfId="16306"/>
    <cellStyle name="tableau | entete-ligne | total 2" xfId="16307"/>
    <cellStyle name="tableau | entete-ligne | total 3" xfId="16308"/>
    <cellStyle name="tableau | entete-ligne | total 4" xfId="16309"/>
    <cellStyle name="tableau | entete-ligne | total 5" xfId="16310"/>
    <cellStyle name="tableau | entete-ligne | total 6" xfId="16311"/>
    <cellStyle name="tableau | entete-ligne | total 7" xfId="16312"/>
    <cellStyle name="tableau | entete-ligne | total 8" xfId="16313"/>
    <cellStyle name="tableau | entete-ligne | total 9" xfId="16314"/>
    <cellStyle name="tableau | ligne-titre | niveau1" xfId="16315"/>
    <cellStyle name="tableau | ligne-titre | niveau1 10" xfId="16316"/>
    <cellStyle name="tableau | ligne-titre | niveau1 2" xfId="16317"/>
    <cellStyle name="tableau | ligne-titre | niveau1 3" xfId="16318"/>
    <cellStyle name="tableau | ligne-titre | niveau1 4" xfId="16319"/>
    <cellStyle name="tableau | ligne-titre | niveau1 5" xfId="16320"/>
    <cellStyle name="tableau | ligne-titre | niveau1 6" xfId="16321"/>
    <cellStyle name="tableau | ligne-titre | niveau1 7" xfId="16322"/>
    <cellStyle name="tableau | ligne-titre | niveau1 8" xfId="16323"/>
    <cellStyle name="tableau | ligne-titre | niveau1 9" xfId="16324"/>
    <cellStyle name="tableau | ligne-titre | niveau2" xfId="16325"/>
    <cellStyle name="tableau | ligne-titre | niveau2 10" xfId="16326"/>
    <cellStyle name="tableau | ligne-titre | niveau2 2" xfId="16327"/>
    <cellStyle name="tableau | ligne-titre | niveau2 3" xfId="16328"/>
    <cellStyle name="tableau | ligne-titre | niveau2 4" xfId="16329"/>
    <cellStyle name="tableau | ligne-titre | niveau2 5" xfId="16330"/>
    <cellStyle name="tableau | ligne-titre | niveau2 6" xfId="16331"/>
    <cellStyle name="tableau | ligne-titre | niveau2 7" xfId="16332"/>
    <cellStyle name="tableau | ligne-titre | niveau2 8" xfId="16333"/>
    <cellStyle name="tableau | ligne-titre | niveau2 9" xfId="16334"/>
    <cellStyle name="Title 10" xfId="16335"/>
    <cellStyle name="Title 10 10" xfId="16336"/>
    <cellStyle name="Title 10 2" xfId="16337"/>
    <cellStyle name="Title 10 3" xfId="16338"/>
    <cellStyle name="Title 10 4" xfId="16339"/>
    <cellStyle name="Title 10 5" xfId="16340"/>
    <cellStyle name="Title 10 6" xfId="16341"/>
    <cellStyle name="Title 10 7" xfId="16342"/>
    <cellStyle name="Title 10 8" xfId="16343"/>
    <cellStyle name="Title 10 9" xfId="16344"/>
    <cellStyle name="Title 11" xfId="16345"/>
    <cellStyle name="Title 11 10" xfId="16346"/>
    <cellStyle name="Title 11 2" xfId="16347"/>
    <cellStyle name="Title 11 3" xfId="16348"/>
    <cellStyle name="Title 11 4" xfId="16349"/>
    <cellStyle name="Title 11 5" xfId="16350"/>
    <cellStyle name="Title 11 6" xfId="16351"/>
    <cellStyle name="Title 11 7" xfId="16352"/>
    <cellStyle name="Title 11 8" xfId="16353"/>
    <cellStyle name="Title 11 9" xfId="16354"/>
    <cellStyle name="Title 12" xfId="16355"/>
    <cellStyle name="Title 12 10" xfId="16356"/>
    <cellStyle name="Title 12 2" xfId="16357"/>
    <cellStyle name="Title 12 3" xfId="16358"/>
    <cellStyle name="Title 12 4" xfId="16359"/>
    <cellStyle name="Title 12 5" xfId="16360"/>
    <cellStyle name="Title 12 6" xfId="16361"/>
    <cellStyle name="Title 12 7" xfId="16362"/>
    <cellStyle name="Title 12 8" xfId="16363"/>
    <cellStyle name="Title 12 9" xfId="16364"/>
    <cellStyle name="Title 13" xfId="16365"/>
    <cellStyle name="Title 13 10" xfId="16366"/>
    <cellStyle name="Title 13 2" xfId="16367"/>
    <cellStyle name="Title 13 3" xfId="16368"/>
    <cellStyle name="Title 13 4" xfId="16369"/>
    <cellStyle name="Title 13 5" xfId="16370"/>
    <cellStyle name="Title 13 6" xfId="16371"/>
    <cellStyle name="Title 13 7" xfId="16372"/>
    <cellStyle name="Title 13 8" xfId="16373"/>
    <cellStyle name="Title 13 9" xfId="16374"/>
    <cellStyle name="Title 14" xfId="16375"/>
    <cellStyle name="Title 14 10" xfId="16376"/>
    <cellStyle name="Title 14 2" xfId="16377"/>
    <cellStyle name="Title 14 3" xfId="16378"/>
    <cellStyle name="Title 14 4" xfId="16379"/>
    <cellStyle name="Title 14 5" xfId="16380"/>
    <cellStyle name="Title 14 6" xfId="16381"/>
    <cellStyle name="Title 14 7" xfId="16382"/>
    <cellStyle name="Title 14 8" xfId="16383"/>
    <cellStyle name="Title 14 9" xfId="16384"/>
    <cellStyle name="Title 15" xfId="16385"/>
    <cellStyle name="Title 15 10" xfId="16386"/>
    <cellStyle name="Title 15 2" xfId="16387"/>
    <cellStyle name="Title 15 3" xfId="16388"/>
    <cellStyle name="Title 15 4" xfId="16389"/>
    <cellStyle name="Title 15 5" xfId="16390"/>
    <cellStyle name="Title 15 6" xfId="16391"/>
    <cellStyle name="Title 15 7" xfId="16392"/>
    <cellStyle name="Title 15 8" xfId="16393"/>
    <cellStyle name="Title 15 9" xfId="16394"/>
    <cellStyle name="Title 16" xfId="16395"/>
    <cellStyle name="Title 16 10" xfId="16396"/>
    <cellStyle name="Title 16 2" xfId="16397"/>
    <cellStyle name="Title 16 3" xfId="16398"/>
    <cellStyle name="Title 16 4" xfId="16399"/>
    <cellStyle name="Title 16 5" xfId="16400"/>
    <cellStyle name="Title 16 6" xfId="16401"/>
    <cellStyle name="Title 16 7" xfId="16402"/>
    <cellStyle name="Title 16 8" xfId="16403"/>
    <cellStyle name="Title 16 9" xfId="16404"/>
    <cellStyle name="Title 17" xfId="16405"/>
    <cellStyle name="Title 17 10" xfId="16406"/>
    <cellStyle name="Title 17 2" xfId="16407"/>
    <cellStyle name="Title 17 3" xfId="16408"/>
    <cellStyle name="Title 17 4" xfId="16409"/>
    <cellStyle name="Title 17 5" xfId="16410"/>
    <cellStyle name="Title 17 6" xfId="16411"/>
    <cellStyle name="Title 17 7" xfId="16412"/>
    <cellStyle name="Title 17 8" xfId="16413"/>
    <cellStyle name="Title 17 9" xfId="16414"/>
    <cellStyle name="Title 18" xfId="16415"/>
    <cellStyle name="Title 18 10" xfId="16416"/>
    <cellStyle name="Title 18 2" xfId="16417"/>
    <cellStyle name="Title 18 3" xfId="16418"/>
    <cellStyle name="Title 18 4" xfId="16419"/>
    <cellStyle name="Title 18 5" xfId="16420"/>
    <cellStyle name="Title 18 6" xfId="16421"/>
    <cellStyle name="Title 18 7" xfId="16422"/>
    <cellStyle name="Title 18 8" xfId="16423"/>
    <cellStyle name="Title 18 9" xfId="16424"/>
    <cellStyle name="Title 19" xfId="16425"/>
    <cellStyle name="Title 19 10" xfId="16426"/>
    <cellStyle name="Title 19 2" xfId="16427"/>
    <cellStyle name="Title 19 3" xfId="16428"/>
    <cellStyle name="Title 19 4" xfId="16429"/>
    <cellStyle name="Title 19 5" xfId="16430"/>
    <cellStyle name="Title 19 6" xfId="16431"/>
    <cellStyle name="Title 19 7" xfId="16432"/>
    <cellStyle name="Title 19 8" xfId="16433"/>
    <cellStyle name="Title 19 9" xfId="16434"/>
    <cellStyle name="Title 2" xfId="16435"/>
    <cellStyle name="Title 2 10" xfId="16436"/>
    <cellStyle name="Title 2 10 2" xfId="16437"/>
    <cellStyle name="Title 2 10 3" xfId="16438"/>
    <cellStyle name="Title 2 10 4" xfId="16439"/>
    <cellStyle name="Title 2 10 5" xfId="16440"/>
    <cellStyle name="Title 2 10 6" xfId="16441"/>
    <cellStyle name="Title 2 10 7" xfId="16442"/>
    <cellStyle name="Title 2 10 8" xfId="16443"/>
    <cellStyle name="Title 2 10 9" xfId="16444"/>
    <cellStyle name="Title 2 11" xfId="16445"/>
    <cellStyle name="Title 2 11 2" xfId="16446"/>
    <cellStyle name="Title 2 11 3" xfId="16447"/>
    <cellStyle name="Title 2 11 4" xfId="16448"/>
    <cellStyle name="Title 2 11 5" xfId="16449"/>
    <cellStyle name="Title 2 12" xfId="16450"/>
    <cellStyle name="Title 2 13" xfId="16451"/>
    <cellStyle name="Title 2 14" xfId="16452"/>
    <cellStyle name="Title 2 15" xfId="16453"/>
    <cellStyle name="Title 2 16" xfId="16454"/>
    <cellStyle name="Title 2 17" xfId="16455"/>
    <cellStyle name="Title 2 18" xfId="16456"/>
    <cellStyle name="Title 2 19" xfId="16457"/>
    <cellStyle name="Title 2 2" xfId="16458"/>
    <cellStyle name="Title 2 2 2" xfId="16459"/>
    <cellStyle name="Title 2 2 3" xfId="16460"/>
    <cellStyle name="Title 2 2 4" xfId="16461"/>
    <cellStyle name="Title 2 2 5" xfId="16462"/>
    <cellStyle name="Title 2 2 6" xfId="16463"/>
    <cellStyle name="Title 2 2 7" xfId="16464"/>
    <cellStyle name="Title 2 2 8" xfId="16465"/>
    <cellStyle name="Title 2 2 9" xfId="16466"/>
    <cellStyle name="Title 2 20" xfId="16467"/>
    <cellStyle name="Title 2 3" xfId="16468"/>
    <cellStyle name="Title 2 3 2" xfId="16469"/>
    <cellStyle name="Title 2 3 3" xfId="16470"/>
    <cellStyle name="Title 2 3 4" xfId="16471"/>
    <cellStyle name="Title 2 3 5" xfId="16472"/>
    <cellStyle name="Title 2 3 6" xfId="16473"/>
    <cellStyle name="Title 2 3 7" xfId="16474"/>
    <cellStyle name="Title 2 3 8" xfId="16475"/>
    <cellStyle name="Title 2 3 9" xfId="16476"/>
    <cellStyle name="Title 2 4" xfId="16477"/>
    <cellStyle name="Title 2 4 2" xfId="16478"/>
    <cellStyle name="Title 2 4 3" xfId="16479"/>
    <cellStyle name="Title 2 4 4" xfId="16480"/>
    <cellStyle name="Title 2 4 5" xfId="16481"/>
    <cellStyle name="Title 2 4 6" xfId="16482"/>
    <cellStyle name="Title 2 4 7" xfId="16483"/>
    <cellStyle name="Title 2 4 8" xfId="16484"/>
    <cellStyle name="Title 2 4 9" xfId="16485"/>
    <cellStyle name="Title 2 5" xfId="16486"/>
    <cellStyle name="Title 2 5 2" xfId="16487"/>
    <cellStyle name="Title 2 5 3" xfId="16488"/>
    <cellStyle name="Title 2 5 4" xfId="16489"/>
    <cellStyle name="Title 2 5 5" xfId="16490"/>
    <cellStyle name="Title 2 5 6" xfId="16491"/>
    <cellStyle name="Title 2 5 7" xfId="16492"/>
    <cellStyle name="Title 2 5 8" xfId="16493"/>
    <cellStyle name="Title 2 5 9" xfId="16494"/>
    <cellStyle name="Title 2 6" xfId="16495"/>
    <cellStyle name="Title 2 6 2" xfId="16496"/>
    <cellStyle name="Title 2 6 3" xfId="16497"/>
    <cellStyle name="Title 2 6 4" xfId="16498"/>
    <cellStyle name="Title 2 6 5" xfId="16499"/>
    <cellStyle name="Title 2 6 6" xfId="16500"/>
    <cellStyle name="Title 2 6 7" xfId="16501"/>
    <cellStyle name="Title 2 6 8" xfId="16502"/>
    <cellStyle name="Title 2 6 9" xfId="16503"/>
    <cellStyle name="Title 2 7" xfId="16504"/>
    <cellStyle name="Title 2 7 2" xfId="16505"/>
    <cellStyle name="Title 2 7 3" xfId="16506"/>
    <cellStyle name="Title 2 7 4" xfId="16507"/>
    <cellStyle name="Title 2 7 5" xfId="16508"/>
    <cellStyle name="Title 2 7 6" xfId="16509"/>
    <cellStyle name="Title 2 7 7" xfId="16510"/>
    <cellStyle name="Title 2 7 8" xfId="16511"/>
    <cellStyle name="Title 2 7 9" xfId="16512"/>
    <cellStyle name="Title 2 8" xfId="16513"/>
    <cellStyle name="Title 2 8 2" xfId="16514"/>
    <cellStyle name="Title 2 8 3" xfId="16515"/>
    <cellStyle name="Title 2 8 4" xfId="16516"/>
    <cellStyle name="Title 2 8 5" xfId="16517"/>
    <cellStyle name="Title 2 8 6" xfId="16518"/>
    <cellStyle name="Title 2 8 7" xfId="16519"/>
    <cellStyle name="Title 2 8 8" xfId="16520"/>
    <cellStyle name="Title 2 8 9" xfId="16521"/>
    <cellStyle name="Title 2 9" xfId="16522"/>
    <cellStyle name="Title 2 9 2" xfId="16523"/>
    <cellStyle name="Title 2 9 3" xfId="16524"/>
    <cellStyle name="Title 2 9 4" xfId="16525"/>
    <cellStyle name="Title 2 9 5" xfId="16526"/>
    <cellStyle name="Title 2 9 6" xfId="16527"/>
    <cellStyle name="Title 2 9 7" xfId="16528"/>
    <cellStyle name="Title 2 9 8" xfId="16529"/>
    <cellStyle name="Title 2 9 9" xfId="16530"/>
    <cellStyle name="Title 20" xfId="16531"/>
    <cellStyle name="Title 20 10" xfId="16532"/>
    <cellStyle name="Title 20 2" xfId="16533"/>
    <cellStyle name="Title 20 3" xfId="16534"/>
    <cellStyle name="Title 20 4" xfId="16535"/>
    <cellStyle name="Title 20 5" xfId="16536"/>
    <cellStyle name="Title 20 6" xfId="16537"/>
    <cellStyle name="Title 20 7" xfId="16538"/>
    <cellStyle name="Title 20 8" xfId="16539"/>
    <cellStyle name="Title 20 9" xfId="16540"/>
    <cellStyle name="Title 21" xfId="16541"/>
    <cellStyle name="Title 21 10" xfId="16542"/>
    <cellStyle name="Title 21 2" xfId="16543"/>
    <cellStyle name="Title 21 3" xfId="16544"/>
    <cellStyle name="Title 21 4" xfId="16545"/>
    <cellStyle name="Title 21 5" xfId="16546"/>
    <cellStyle name="Title 21 6" xfId="16547"/>
    <cellStyle name="Title 21 7" xfId="16548"/>
    <cellStyle name="Title 21 8" xfId="16549"/>
    <cellStyle name="Title 21 9" xfId="16550"/>
    <cellStyle name="Title 22" xfId="16551"/>
    <cellStyle name="Title 22 10" xfId="16552"/>
    <cellStyle name="Title 22 2" xfId="16553"/>
    <cellStyle name="Title 22 3" xfId="16554"/>
    <cellStyle name="Title 22 4" xfId="16555"/>
    <cellStyle name="Title 22 5" xfId="16556"/>
    <cellStyle name="Title 22 6" xfId="16557"/>
    <cellStyle name="Title 22 7" xfId="16558"/>
    <cellStyle name="Title 22 8" xfId="16559"/>
    <cellStyle name="Title 22 9" xfId="16560"/>
    <cellStyle name="Title 23" xfId="16561"/>
    <cellStyle name="Title 23 10" xfId="16562"/>
    <cellStyle name="Title 23 2" xfId="16563"/>
    <cellStyle name="Title 23 3" xfId="16564"/>
    <cellStyle name="Title 23 4" xfId="16565"/>
    <cellStyle name="Title 23 5" xfId="16566"/>
    <cellStyle name="Title 23 6" xfId="16567"/>
    <cellStyle name="Title 23 7" xfId="16568"/>
    <cellStyle name="Title 23 8" xfId="16569"/>
    <cellStyle name="Title 23 9" xfId="16570"/>
    <cellStyle name="Title 24" xfId="16571"/>
    <cellStyle name="Title 24 10" xfId="16572"/>
    <cellStyle name="Title 24 2" xfId="16573"/>
    <cellStyle name="Title 24 3" xfId="16574"/>
    <cellStyle name="Title 24 4" xfId="16575"/>
    <cellStyle name="Title 24 5" xfId="16576"/>
    <cellStyle name="Title 24 6" xfId="16577"/>
    <cellStyle name="Title 24 7" xfId="16578"/>
    <cellStyle name="Title 24 8" xfId="16579"/>
    <cellStyle name="Title 24 9" xfId="16580"/>
    <cellStyle name="Title 25" xfId="16581"/>
    <cellStyle name="Title 25 10" xfId="16582"/>
    <cellStyle name="Title 25 2" xfId="16583"/>
    <cellStyle name="Title 25 3" xfId="16584"/>
    <cellStyle name="Title 25 4" xfId="16585"/>
    <cellStyle name="Title 25 5" xfId="16586"/>
    <cellStyle name="Title 25 6" xfId="16587"/>
    <cellStyle name="Title 25 7" xfId="16588"/>
    <cellStyle name="Title 25 8" xfId="16589"/>
    <cellStyle name="Title 25 9" xfId="16590"/>
    <cellStyle name="Title 26" xfId="16591"/>
    <cellStyle name="Title 26 10" xfId="16592"/>
    <cellStyle name="Title 26 2" xfId="16593"/>
    <cellStyle name="Title 26 3" xfId="16594"/>
    <cellStyle name="Title 26 4" xfId="16595"/>
    <cellStyle name="Title 26 5" xfId="16596"/>
    <cellStyle name="Title 26 6" xfId="16597"/>
    <cellStyle name="Title 26 7" xfId="16598"/>
    <cellStyle name="Title 26 8" xfId="16599"/>
    <cellStyle name="Title 26 9" xfId="16600"/>
    <cellStyle name="Title 27" xfId="16601"/>
    <cellStyle name="Title 27 10" xfId="16602"/>
    <cellStyle name="Title 27 2" xfId="16603"/>
    <cellStyle name="Title 27 3" xfId="16604"/>
    <cellStyle name="Title 27 4" xfId="16605"/>
    <cellStyle name="Title 27 5" xfId="16606"/>
    <cellStyle name="Title 27 6" xfId="16607"/>
    <cellStyle name="Title 27 7" xfId="16608"/>
    <cellStyle name="Title 27 8" xfId="16609"/>
    <cellStyle name="Title 27 9" xfId="16610"/>
    <cellStyle name="Title 28" xfId="16611"/>
    <cellStyle name="Title 28 10" xfId="16612"/>
    <cellStyle name="Title 28 2" xfId="16613"/>
    <cellStyle name="Title 28 3" xfId="16614"/>
    <cellStyle name="Title 28 4" xfId="16615"/>
    <cellStyle name="Title 28 5" xfId="16616"/>
    <cellStyle name="Title 28 6" xfId="16617"/>
    <cellStyle name="Title 28 7" xfId="16618"/>
    <cellStyle name="Title 28 8" xfId="16619"/>
    <cellStyle name="Title 28 9" xfId="16620"/>
    <cellStyle name="Title 29" xfId="16621"/>
    <cellStyle name="Title 29 10" xfId="16622"/>
    <cellStyle name="Title 29 2" xfId="16623"/>
    <cellStyle name="Title 29 3" xfId="16624"/>
    <cellStyle name="Title 29 4" xfId="16625"/>
    <cellStyle name="Title 29 5" xfId="16626"/>
    <cellStyle name="Title 29 6" xfId="16627"/>
    <cellStyle name="Title 29 7" xfId="16628"/>
    <cellStyle name="Title 29 8" xfId="16629"/>
    <cellStyle name="Title 29 9" xfId="16630"/>
    <cellStyle name="Title 3" xfId="16631"/>
    <cellStyle name="Title 3 10" xfId="16632"/>
    <cellStyle name="Title 3 11" xfId="16633"/>
    <cellStyle name="Title 3 12" xfId="16634"/>
    <cellStyle name="Title 3 2" xfId="16635"/>
    <cellStyle name="Title 3 2 2" xfId="16636"/>
    <cellStyle name="Title 3 2 3" xfId="16637"/>
    <cellStyle name="Title 3 2 4" xfId="16638"/>
    <cellStyle name="Title 3 2 5" xfId="16639"/>
    <cellStyle name="Title 3 2 6" xfId="16640"/>
    <cellStyle name="Title 3 2 7" xfId="16641"/>
    <cellStyle name="Title 3 2 8" xfId="16642"/>
    <cellStyle name="Title 3 2 9" xfId="16643"/>
    <cellStyle name="Title 3 3" xfId="16644"/>
    <cellStyle name="Title 3 3 2" xfId="16645"/>
    <cellStyle name="Title 3 3 3" xfId="16646"/>
    <cellStyle name="Title 3 3 4" xfId="16647"/>
    <cellStyle name="Title 3 3 5" xfId="16648"/>
    <cellStyle name="Title 3 4" xfId="16649"/>
    <cellStyle name="Title 3 4 2" xfId="16650"/>
    <cellStyle name="Title 3 4 3" xfId="16651"/>
    <cellStyle name="Title 3 4 4" xfId="16652"/>
    <cellStyle name="Title 3 4 5" xfId="16653"/>
    <cellStyle name="Title 3 5" xfId="16654"/>
    <cellStyle name="Title 3 6" xfId="16655"/>
    <cellStyle name="Title 3 7" xfId="16656"/>
    <cellStyle name="Title 3 8" xfId="16657"/>
    <cellStyle name="Title 3 9" xfId="16658"/>
    <cellStyle name="Title 30" xfId="16659"/>
    <cellStyle name="Title 30 10" xfId="16660"/>
    <cellStyle name="Title 30 2" xfId="16661"/>
    <cellStyle name="Title 30 3" xfId="16662"/>
    <cellStyle name="Title 30 4" xfId="16663"/>
    <cellStyle name="Title 30 5" xfId="16664"/>
    <cellStyle name="Title 30 6" xfId="16665"/>
    <cellStyle name="Title 30 7" xfId="16666"/>
    <cellStyle name="Title 30 8" xfId="16667"/>
    <cellStyle name="Title 30 9" xfId="16668"/>
    <cellStyle name="Title 31" xfId="16669"/>
    <cellStyle name="Title 31 10" xfId="16670"/>
    <cellStyle name="Title 31 2" xfId="16671"/>
    <cellStyle name="Title 31 3" xfId="16672"/>
    <cellStyle name="Title 31 4" xfId="16673"/>
    <cellStyle name="Title 31 5" xfId="16674"/>
    <cellStyle name="Title 31 6" xfId="16675"/>
    <cellStyle name="Title 31 7" xfId="16676"/>
    <cellStyle name="Title 31 8" xfId="16677"/>
    <cellStyle name="Title 31 9" xfId="16678"/>
    <cellStyle name="Title 32" xfId="16679"/>
    <cellStyle name="Title 32 10" xfId="16680"/>
    <cellStyle name="Title 32 2" xfId="16681"/>
    <cellStyle name="Title 32 3" xfId="16682"/>
    <cellStyle name="Title 32 4" xfId="16683"/>
    <cellStyle name="Title 32 5" xfId="16684"/>
    <cellStyle name="Title 32 6" xfId="16685"/>
    <cellStyle name="Title 32 7" xfId="16686"/>
    <cellStyle name="Title 32 8" xfId="16687"/>
    <cellStyle name="Title 32 9" xfId="16688"/>
    <cellStyle name="Title 33" xfId="16689"/>
    <cellStyle name="Title 33 10" xfId="16690"/>
    <cellStyle name="Title 33 2" xfId="16691"/>
    <cellStyle name="Title 33 3" xfId="16692"/>
    <cellStyle name="Title 33 4" xfId="16693"/>
    <cellStyle name="Title 33 5" xfId="16694"/>
    <cellStyle name="Title 33 6" xfId="16695"/>
    <cellStyle name="Title 33 7" xfId="16696"/>
    <cellStyle name="Title 33 8" xfId="16697"/>
    <cellStyle name="Title 33 9" xfId="16698"/>
    <cellStyle name="Title 34" xfId="16699"/>
    <cellStyle name="Title 34 10" xfId="16700"/>
    <cellStyle name="Title 34 2" xfId="16701"/>
    <cellStyle name="Title 34 3" xfId="16702"/>
    <cellStyle name="Title 34 4" xfId="16703"/>
    <cellStyle name="Title 34 5" xfId="16704"/>
    <cellStyle name="Title 34 6" xfId="16705"/>
    <cellStyle name="Title 34 7" xfId="16706"/>
    <cellStyle name="Title 34 8" xfId="16707"/>
    <cellStyle name="Title 34 9" xfId="16708"/>
    <cellStyle name="Title 35" xfId="16709"/>
    <cellStyle name="Title 35 10" xfId="16710"/>
    <cellStyle name="Title 35 2" xfId="16711"/>
    <cellStyle name="Title 35 3" xfId="16712"/>
    <cellStyle name="Title 35 4" xfId="16713"/>
    <cellStyle name="Title 35 5" xfId="16714"/>
    <cellStyle name="Title 35 6" xfId="16715"/>
    <cellStyle name="Title 35 7" xfId="16716"/>
    <cellStyle name="Title 35 8" xfId="16717"/>
    <cellStyle name="Title 35 9" xfId="16718"/>
    <cellStyle name="Title 36" xfId="16719"/>
    <cellStyle name="Title 36 10" xfId="16720"/>
    <cellStyle name="Title 36 2" xfId="16721"/>
    <cellStyle name="Title 36 3" xfId="16722"/>
    <cellStyle name="Title 36 4" xfId="16723"/>
    <cellStyle name="Title 36 5" xfId="16724"/>
    <cellStyle name="Title 36 6" xfId="16725"/>
    <cellStyle name="Title 36 7" xfId="16726"/>
    <cellStyle name="Title 36 8" xfId="16727"/>
    <cellStyle name="Title 36 9" xfId="16728"/>
    <cellStyle name="Title 37" xfId="16729"/>
    <cellStyle name="Title 37 10" xfId="16730"/>
    <cellStyle name="Title 37 2" xfId="16731"/>
    <cellStyle name="Title 37 3" xfId="16732"/>
    <cellStyle name="Title 37 4" xfId="16733"/>
    <cellStyle name="Title 37 5" xfId="16734"/>
    <cellStyle name="Title 37 6" xfId="16735"/>
    <cellStyle name="Title 37 7" xfId="16736"/>
    <cellStyle name="Title 37 8" xfId="16737"/>
    <cellStyle name="Title 37 9" xfId="16738"/>
    <cellStyle name="Title 38" xfId="16739"/>
    <cellStyle name="Title 38 10" xfId="16740"/>
    <cellStyle name="Title 38 2" xfId="16741"/>
    <cellStyle name="Title 38 3" xfId="16742"/>
    <cellStyle name="Title 38 4" xfId="16743"/>
    <cellStyle name="Title 38 5" xfId="16744"/>
    <cellStyle name="Title 38 6" xfId="16745"/>
    <cellStyle name="Title 38 7" xfId="16746"/>
    <cellStyle name="Title 38 8" xfId="16747"/>
    <cellStyle name="Title 38 9" xfId="16748"/>
    <cellStyle name="Title 39" xfId="16749"/>
    <cellStyle name="Title 39 10" xfId="16750"/>
    <cellStyle name="Title 39 2" xfId="16751"/>
    <cellStyle name="Title 39 3" xfId="16752"/>
    <cellStyle name="Title 39 4" xfId="16753"/>
    <cellStyle name="Title 39 5" xfId="16754"/>
    <cellStyle name="Title 39 6" xfId="16755"/>
    <cellStyle name="Title 39 7" xfId="16756"/>
    <cellStyle name="Title 39 8" xfId="16757"/>
    <cellStyle name="Title 39 9" xfId="16758"/>
    <cellStyle name="Title 4" xfId="16759"/>
    <cellStyle name="Title 4 10" xfId="16760"/>
    <cellStyle name="Title 4 11" xfId="16761"/>
    <cellStyle name="Title 4 2" xfId="16762"/>
    <cellStyle name="Title 4 2 2" xfId="16763"/>
    <cellStyle name="Title 4 2 3" xfId="16764"/>
    <cellStyle name="Title 4 2 4" xfId="16765"/>
    <cellStyle name="Title 4 2 5" xfId="16766"/>
    <cellStyle name="Title 4 3" xfId="16767"/>
    <cellStyle name="Title 4 4" xfId="16768"/>
    <cellStyle name="Title 4 5" xfId="16769"/>
    <cellStyle name="Title 4 6" xfId="16770"/>
    <cellStyle name="Title 4 7" xfId="16771"/>
    <cellStyle name="Title 4 8" xfId="16772"/>
    <cellStyle name="Title 4 9" xfId="16773"/>
    <cellStyle name="Title 40" xfId="16774"/>
    <cellStyle name="Title 40 10" xfId="16775"/>
    <cellStyle name="Title 40 2" xfId="16776"/>
    <cellStyle name="Title 40 3" xfId="16777"/>
    <cellStyle name="Title 40 4" xfId="16778"/>
    <cellStyle name="Title 40 5" xfId="16779"/>
    <cellStyle name="Title 40 6" xfId="16780"/>
    <cellStyle name="Title 40 7" xfId="16781"/>
    <cellStyle name="Title 40 8" xfId="16782"/>
    <cellStyle name="Title 40 9" xfId="16783"/>
    <cellStyle name="Title 41" xfId="16784"/>
    <cellStyle name="Title 41 10" xfId="16785"/>
    <cellStyle name="Title 41 2" xfId="16786"/>
    <cellStyle name="Title 41 3" xfId="16787"/>
    <cellStyle name="Title 41 4" xfId="16788"/>
    <cellStyle name="Title 41 5" xfId="16789"/>
    <cellStyle name="Title 41 6" xfId="16790"/>
    <cellStyle name="Title 41 7" xfId="16791"/>
    <cellStyle name="Title 41 8" xfId="16792"/>
    <cellStyle name="Title 41 9" xfId="16793"/>
    <cellStyle name="Title 42" xfId="16794"/>
    <cellStyle name="Title 42 10" xfId="16795"/>
    <cellStyle name="Title 42 2" xfId="16796"/>
    <cellStyle name="Title 42 3" xfId="16797"/>
    <cellStyle name="Title 42 4" xfId="16798"/>
    <cellStyle name="Title 42 5" xfId="16799"/>
    <cellStyle name="Title 42 6" xfId="16800"/>
    <cellStyle name="Title 42 7" xfId="16801"/>
    <cellStyle name="Title 42 8" xfId="16802"/>
    <cellStyle name="Title 42 9" xfId="16803"/>
    <cellStyle name="Title 43" xfId="16804"/>
    <cellStyle name="Title 43 10" xfId="16805"/>
    <cellStyle name="Title 43 2" xfId="16806"/>
    <cellStyle name="Title 43 3" xfId="16807"/>
    <cellStyle name="Title 43 4" xfId="16808"/>
    <cellStyle name="Title 43 5" xfId="16809"/>
    <cellStyle name="Title 43 6" xfId="16810"/>
    <cellStyle name="Title 43 7" xfId="16811"/>
    <cellStyle name="Title 43 8" xfId="16812"/>
    <cellStyle name="Title 43 9" xfId="16813"/>
    <cellStyle name="Title 5" xfId="16814"/>
    <cellStyle name="Title 5 10" xfId="16815"/>
    <cellStyle name="Title 5 11" xfId="16816"/>
    <cellStyle name="Title 5 2" xfId="16817"/>
    <cellStyle name="Title 5 2 2" xfId="16818"/>
    <cellStyle name="Title 5 2 3" xfId="16819"/>
    <cellStyle name="Title 5 2 4" xfId="16820"/>
    <cellStyle name="Title 5 2 5" xfId="16821"/>
    <cellStyle name="Title 5 3" xfId="16822"/>
    <cellStyle name="Title 5 4" xfId="16823"/>
    <cellStyle name="Title 5 5" xfId="16824"/>
    <cellStyle name="Title 5 6" xfId="16825"/>
    <cellStyle name="Title 5 7" xfId="16826"/>
    <cellStyle name="Title 5 8" xfId="16827"/>
    <cellStyle name="Title 5 9" xfId="16828"/>
    <cellStyle name="Title 6" xfId="16829"/>
    <cellStyle name="Title 6 10" xfId="16830"/>
    <cellStyle name="Title 6 11" xfId="16831"/>
    <cellStyle name="Title 6 2" xfId="16832"/>
    <cellStyle name="Title 6 2 2" xfId="16833"/>
    <cellStyle name="Title 6 2 3" xfId="16834"/>
    <cellStyle name="Title 6 2 4" xfId="16835"/>
    <cellStyle name="Title 6 2 5" xfId="16836"/>
    <cellStyle name="Title 6 3" xfId="16837"/>
    <cellStyle name="Title 6 4" xfId="16838"/>
    <cellStyle name="Title 6 5" xfId="16839"/>
    <cellStyle name="Title 6 6" xfId="16840"/>
    <cellStyle name="Title 6 7" xfId="16841"/>
    <cellStyle name="Title 6 8" xfId="16842"/>
    <cellStyle name="Title 6 9" xfId="16843"/>
    <cellStyle name="Title 7" xfId="16844"/>
    <cellStyle name="Title 7 10" xfId="16845"/>
    <cellStyle name="Title 7 2" xfId="16846"/>
    <cellStyle name="Title 7 3" xfId="16847"/>
    <cellStyle name="Title 7 4" xfId="16848"/>
    <cellStyle name="Title 7 5" xfId="16849"/>
    <cellStyle name="Title 7 6" xfId="16850"/>
    <cellStyle name="Title 7 7" xfId="16851"/>
    <cellStyle name="Title 7 8" xfId="16852"/>
    <cellStyle name="Title 7 9" xfId="16853"/>
    <cellStyle name="Title 8" xfId="16854"/>
    <cellStyle name="Title 8 10" xfId="16855"/>
    <cellStyle name="Title 8 2" xfId="16856"/>
    <cellStyle name="Title 8 3" xfId="16857"/>
    <cellStyle name="Title 8 4" xfId="16858"/>
    <cellStyle name="Title 8 5" xfId="16859"/>
    <cellStyle name="Title 8 6" xfId="16860"/>
    <cellStyle name="Title 8 7" xfId="16861"/>
    <cellStyle name="Title 8 8" xfId="16862"/>
    <cellStyle name="Title 8 9" xfId="16863"/>
    <cellStyle name="Title 9" xfId="16864"/>
    <cellStyle name="Title 9 10" xfId="16865"/>
    <cellStyle name="Title 9 2" xfId="16866"/>
    <cellStyle name="Title 9 3" xfId="16867"/>
    <cellStyle name="Title 9 4" xfId="16868"/>
    <cellStyle name="Title 9 5" xfId="16869"/>
    <cellStyle name="Title 9 6" xfId="16870"/>
    <cellStyle name="Title 9 7" xfId="16871"/>
    <cellStyle name="Title 9 8" xfId="16872"/>
    <cellStyle name="Title 9 9" xfId="16873"/>
    <cellStyle name="Total 10" xfId="16874"/>
    <cellStyle name="Total 10 10" xfId="16875"/>
    <cellStyle name="Total 10 2" xfId="16876"/>
    <cellStyle name="Total 10 3" xfId="16877"/>
    <cellStyle name="Total 10 4" xfId="16878"/>
    <cellStyle name="Total 10 5" xfId="16879"/>
    <cellStyle name="Total 10 6" xfId="16880"/>
    <cellStyle name="Total 10 7" xfId="16881"/>
    <cellStyle name="Total 10 8" xfId="16882"/>
    <cellStyle name="Total 10 9" xfId="16883"/>
    <cellStyle name="Total 11" xfId="16884"/>
    <cellStyle name="Total 11 10" xfId="16885"/>
    <cellStyle name="Total 11 2" xfId="16886"/>
    <cellStyle name="Total 11 3" xfId="16887"/>
    <cellStyle name="Total 11 4" xfId="16888"/>
    <cellStyle name="Total 11 5" xfId="16889"/>
    <cellStyle name="Total 11 6" xfId="16890"/>
    <cellStyle name="Total 11 7" xfId="16891"/>
    <cellStyle name="Total 11 8" xfId="16892"/>
    <cellStyle name="Total 11 9" xfId="16893"/>
    <cellStyle name="Total 12" xfId="16894"/>
    <cellStyle name="Total 12 10" xfId="16895"/>
    <cellStyle name="Total 12 2" xfId="16896"/>
    <cellStyle name="Total 12 3" xfId="16897"/>
    <cellStyle name="Total 12 4" xfId="16898"/>
    <cellStyle name="Total 12 5" xfId="16899"/>
    <cellStyle name="Total 12 6" xfId="16900"/>
    <cellStyle name="Total 12 7" xfId="16901"/>
    <cellStyle name="Total 12 8" xfId="16902"/>
    <cellStyle name="Total 12 9" xfId="16903"/>
    <cellStyle name="Total 13" xfId="16904"/>
    <cellStyle name="Total 13 10" xfId="16905"/>
    <cellStyle name="Total 13 2" xfId="16906"/>
    <cellStyle name="Total 13 3" xfId="16907"/>
    <cellStyle name="Total 13 4" xfId="16908"/>
    <cellStyle name="Total 13 5" xfId="16909"/>
    <cellStyle name="Total 13 6" xfId="16910"/>
    <cellStyle name="Total 13 7" xfId="16911"/>
    <cellStyle name="Total 13 8" xfId="16912"/>
    <cellStyle name="Total 13 9" xfId="16913"/>
    <cellStyle name="Total 14" xfId="16914"/>
    <cellStyle name="Total 14 10" xfId="16915"/>
    <cellStyle name="Total 14 2" xfId="16916"/>
    <cellStyle name="Total 14 3" xfId="16917"/>
    <cellStyle name="Total 14 4" xfId="16918"/>
    <cellStyle name="Total 14 5" xfId="16919"/>
    <cellStyle name="Total 14 6" xfId="16920"/>
    <cellStyle name="Total 14 7" xfId="16921"/>
    <cellStyle name="Total 14 8" xfId="16922"/>
    <cellStyle name="Total 14 9" xfId="16923"/>
    <cellStyle name="Total 15" xfId="16924"/>
    <cellStyle name="Total 15 10" xfId="16925"/>
    <cellStyle name="Total 15 2" xfId="16926"/>
    <cellStyle name="Total 15 3" xfId="16927"/>
    <cellStyle name="Total 15 4" xfId="16928"/>
    <cellStyle name="Total 15 5" xfId="16929"/>
    <cellStyle name="Total 15 6" xfId="16930"/>
    <cellStyle name="Total 15 7" xfId="16931"/>
    <cellStyle name="Total 15 8" xfId="16932"/>
    <cellStyle name="Total 15 9" xfId="16933"/>
    <cellStyle name="Total 16" xfId="16934"/>
    <cellStyle name="Total 16 10" xfId="16935"/>
    <cellStyle name="Total 16 2" xfId="16936"/>
    <cellStyle name="Total 16 3" xfId="16937"/>
    <cellStyle name="Total 16 4" xfId="16938"/>
    <cellStyle name="Total 16 5" xfId="16939"/>
    <cellStyle name="Total 16 6" xfId="16940"/>
    <cellStyle name="Total 16 7" xfId="16941"/>
    <cellStyle name="Total 16 8" xfId="16942"/>
    <cellStyle name="Total 16 9" xfId="16943"/>
    <cellStyle name="Total 17" xfId="16944"/>
    <cellStyle name="Total 17 10" xfId="16945"/>
    <cellStyle name="Total 17 2" xfId="16946"/>
    <cellStyle name="Total 17 3" xfId="16947"/>
    <cellStyle name="Total 17 4" xfId="16948"/>
    <cellStyle name="Total 17 5" xfId="16949"/>
    <cellStyle name="Total 17 6" xfId="16950"/>
    <cellStyle name="Total 17 7" xfId="16951"/>
    <cellStyle name="Total 17 8" xfId="16952"/>
    <cellStyle name="Total 17 9" xfId="16953"/>
    <cellStyle name="Total 18" xfId="16954"/>
    <cellStyle name="Total 18 10" xfId="16955"/>
    <cellStyle name="Total 18 2" xfId="16956"/>
    <cellStyle name="Total 18 3" xfId="16957"/>
    <cellStyle name="Total 18 4" xfId="16958"/>
    <cellStyle name="Total 18 5" xfId="16959"/>
    <cellStyle name="Total 18 6" xfId="16960"/>
    <cellStyle name="Total 18 7" xfId="16961"/>
    <cellStyle name="Total 18 8" xfId="16962"/>
    <cellStyle name="Total 18 9" xfId="16963"/>
    <cellStyle name="Total 19" xfId="16964"/>
    <cellStyle name="Total 19 10" xfId="16965"/>
    <cellStyle name="Total 19 2" xfId="16966"/>
    <cellStyle name="Total 19 3" xfId="16967"/>
    <cellStyle name="Total 19 4" xfId="16968"/>
    <cellStyle name="Total 19 5" xfId="16969"/>
    <cellStyle name="Total 19 6" xfId="16970"/>
    <cellStyle name="Total 19 7" xfId="16971"/>
    <cellStyle name="Total 19 8" xfId="16972"/>
    <cellStyle name="Total 19 9" xfId="16973"/>
    <cellStyle name="Total 2" xfId="16974"/>
    <cellStyle name="Total 2 10" xfId="16975"/>
    <cellStyle name="Total 2 10 2" xfId="16976"/>
    <cellStyle name="Total 2 10 3" xfId="16977"/>
    <cellStyle name="Total 2 10 4" xfId="16978"/>
    <cellStyle name="Total 2 10 5" xfId="16979"/>
    <cellStyle name="Total 2 10 6" xfId="16980"/>
    <cellStyle name="Total 2 10 7" xfId="16981"/>
    <cellStyle name="Total 2 10 8" xfId="16982"/>
    <cellStyle name="Total 2 10 9" xfId="16983"/>
    <cellStyle name="Total 2 11" xfId="16984"/>
    <cellStyle name="Total 2 11 2" xfId="16985"/>
    <cellStyle name="Total 2 11 3" xfId="16986"/>
    <cellStyle name="Total 2 11 4" xfId="16987"/>
    <cellStyle name="Total 2 11 5" xfId="16988"/>
    <cellStyle name="Total 2 12" xfId="16989"/>
    <cellStyle name="Total 2 13" xfId="16990"/>
    <cellStyle name="Total 2 14" xfId="16991"/>
    <cellStyle name="Total 2 15" xfId="16992"/>
    <cellStyle name="Total 2 16" xfId="16993"/>
    <cellStyle name="Total 2 17" xfId="16994"/>
    <cellStyle name="Total 2 18" xfId="16995"/>
    <cellStyle name="Total 2 19" xfId="16996"/>
    <cellStyle name="Total 2 2" xfId="16997"/>
    <cellStyle name="Total 2 2 2" xfId="16998"/>
    <cellStyle name="Total 2 2 3" xfId="16999"/>
    <cellStyle name="Total 2 2 4" xfId="17000"/>
    <cellStyle name="Total 2 2 5" xfId="17001"/>
    <cellStyle name="Total 2 2 6" xfId="17002"/>
    <cellStyle name="Total 2 2 7" xfId="17003"/>
    <cellStyle name="Total 2 2 8" xfId="17004"/>
    <cellStyle name="Total 2 2 9" xfId="17005"/>
    <cellStyle name="Total 2 20" xfId="17006"/>
    <cellStyle name="Total 2 3" xfId="17007"/>
    <cellStyle name="Total 2 3 2" xfId="17008"/>
    <cellStyle name="Total 2 3 3" xfId="17009"/>
    <cellStyle name="Total 2 3 4" xfId="17010"/>
    <cellStyle name="Total 2 3 5" xfId="17011"/>
    <cellStyle name="Total 2 3 6" xfId="17012"/>
    <cellStyle name="Total 2 3 7" xfId="17013"/>
    <cellStyle name="Total 2 3 8" xfId="17014"/>
    <cellStyle name="Total 2 3 9" xfId="17015"/>
    <cellStyle name="Total 2 4" xfId="17016"/>
    <cellStyle name="Total 2 4 2" xfId="17017"/>
    <cellStyle name="Total 2 4 3" xfId="17018"/>
    <cellStyle name="Total 2 4 4" xfId="17019"/>
    <cellStyle name="Total 2 4 5" xfId="17020"/>
    <cellStyle name="Total 2 4 6" xfId="17021"/>
    <cellStyle name="Total 2 4 7" xfId="17022"/>
    <cellStyle name="Total 2 4 8" xfId="17023"/>
    <cellStyle name="Total 2 4 9" xfId="17024"/>
    <cellStyle name="Total 2 5" xfId="17025"/>
    <cellStyle name="Total 2 5 2" xfId="17026"/>
    <cellStyle name="Total 2 5 3" xfId="17027"/>
    <cellStyle name="Total 2 5 4" xfId="17028"/>
    <cellStyle name="Total 2 5 5" xfId="17029"/>
    <cellStyle name="Total 2 5 6" xfId="17030"/>
    <cellStyle name="Total 2 5 7" xfId="17031"/>
    <cellStyle name="Total 2 5 8" xfId="17032"/>
    <cellStyle name="Total 2 5 9" xfId="17033"/>
    <cellStyle name="Total 2 6" xfId="17034"/>
    <cellStyle name="Total 2 6 2" xfId="17035"/>
    <cellStyle name="Total 2 6 3" xfId="17036"/>
    <cellStyle name="Total 2 6 4" xfId="17037"/>
    <cellStyle name="Total 2 6 5" xfId="17038"/>
    <cellStyle name="Total 2 6 6" xfId="17039"/>
    <cellStyle name="Total 2 6 7" xfId="17040"/>
    <cellStyle name="Total 2 6 8" xfId="17041"/>
    <cellStyle name="Total 2 6 9" xfId="17042"/>
    <cellStyle name="Total 2 7" xfId="17043"/>
    <cellStyle name="Total 2 7 2" xfId="17044"/>
    <cellStyle name="Total 2 7 3" xfId="17045"/>
    <cellStyle name="Total 2 7 4" xfId="17046"/>
    <cellStyle name="Total 2 7 5" xfId="17047"/>
    <cellStyle name="Total 2 7 6" xfId="17048"/>
    <cellStyle name="Total 2 7 7" xfId="17049"/>
    <cellStyle name="Total 2 7 8" xfId="17050"/>
    <cellStyle name="Total 2 7 9" xfId="17051"/>
    <cellStyle name="Total 2 8" xfId="17052"/>
    <cellStyle name="Total 2 8 2" xfId="17053"/>
    <cellStyle name="Total 2 8 3" xfId="17054"/>
    <cellStyle name="Total 2 8 4" xfId="17055"/>
    <cellStyle name="Total 2 8 5" xfId="17056"/>
    <cellStyle name="Total 2 8 6" xfId="17057"/>
    <cellStyle name="Total 2 8 7" xfId="17058"/>
    <cellStyle name="Total 2 8 8" xfId="17059"/>
    <cellStyle name="Total 2 8 9" xfId="17060"/>
    <cellStyle name="Total 2 9" xfId="17061"/>
    <cellStyle name="Total 2 9 2" xfId="17062"/>
    <cellStyle name="Total 2 9 3" xfId="17063"/>
    <cellStyle name="Total 2 9 4" xfId="17064"/>
    <cellStyle name="Total 2 9 5" xfId="17065"/>
    <cellStyle name="Total 2 9 6" xfId="17066"/>
    <cellStyle name="Total 2 9 7" xfId="17067"/>
    <cellStyle name="Total 2 9 8" xfId="17068"/>
    <cellStyle name="Total 2 9 9" xfId="17069"/>
    <cellStyle name="Total 20" xfId="17070"/>
    <cellStyle name="Total 20 10" xfId="17071"/>
    <cellStyle name="Total 20 2" xfId="17072"/>
    <cellStyle name="Total 20 3" xfId="17073"/>
    <cellStyle name="Total 20 4" xfId="17074"/>
    <cellStyle name="Total 20 5" xfId="17075"/>
    <cellStyle name="Total 20 6" xfId="17076"/>
    <cellStyle name="Total 20 7" xfId="17077"/>
    <cellStyle name="Total 20 8" xfId="17078"/>
    <cellStyle name="Total 20 9" xfId="17079"/>
    <cellStyle name="Total 21" xfId="17080"/>
    <cellStyle name="Total 21 10" xfId="17081"/>
    <cellStyle name="Total 21 2" xfId="17082"/>
    <cellStyle name="Total 21 3" xfId="17083"/>
    <cellStyle name="Total 21 4" xfId="17084"/>
    <cellStyle name="Total 21 5" xfId="17085"/>
    <cellStyle name="Total 21 6" xfId="17086"/>
    <cellStyle name="Total 21 7" xfId="17087"/>
    <cellStyle name="Total 21 8" xfId="17088"/>
    <cellStyle name="Total 21 9" xfId="17089"/>
    <cellStyle name="Total 22" xfId="17090"/>
    <cellStyle name="Total 22 10" xfId="17091"/>
    <cellStyle name="Total 22 2" xfId="17092"/>
    <cellStyle name="Total 22 3" xfId="17093"/>
    <cellStyle name="Total 22 4" xfId="17094"/>
    <cellStyle name="Total 22 5" xfId="17095"/>
    <cellStyle name="Total 22 6" xfId="17096"/>
    <cellStyle name="Total 22 7" xfId="17097"/>
    <cellStyle name="Total 22 8" xfId="17098"/>
    <cellStyle name="Total 22 9" xfId="17099"/>
    <cellStyle name="Total 23" xfId="17100"/>
    <cellStyle name="Total 23 10" xfId="17101"/>
    <cellStyle name="Total 23 2" xfId="17102"/>
    <cellStyle name="Total 23 3" xfId="17103"/>
    <cellStyle name="Total 23 4" xfId="17104"/>
    <cellStyle name="Total 23 5" xfId="17105"/>
    <cellStyle name="Total 23 6" xfId="17106"/>
    <cellStyle name="Total 23 7" xfId="17107"/>
    <cellStyle name="Total 23 8" xfId="17108"/>
    <cellStyle name="Total 23 9" xfId="17109"/>
    <cellStyle name="Total 24" xfId="17110"/>
    <cellStyle name="Total 24 10" xfId="17111"/>
    <cellStyle name="Total 24 2" xfId="17112"/>
    <cellStyle name="Total 24 3" xfId="17113"/>
    <cellStyle name="Total 24 4" xfId="17114"/>
    <cellStyle name="Total 24 5" xfId="17115"/>
    <cellStyle name="Total 24 6" xfId="17116"/>
    <cellStyle name="Total 24 7" xfId="17117"/>
    <cellStyle name="Total 24 8" xfId="17118"/>
    <cellStyle name="Total 24 9" xfId="17119"/>
    <cellStyle name="Total 25" xfId="17120"/>
    <cellStyle name="Total 25 10" xfId="17121"/>
    <cellStyle name="Total 25 2" xfId="17122"/>
    <cellStyle name="Total 25 3" xfId="17123"/>
    <cellStyle name="Total 25 4" xfId="17124"/>
    <cellStyle name="Total 25 5" xfId="17125"/>
    <cellStyle name="Total 25 6" xfId="17126"/>
    <cellStyle name="Total 25 7" xfId="17127"/>
    <cellStyle name="Total 25 8" xfId="17128"/>
    <cellStyle name="Total 25 9" xfId="17129"/>
    <cellStyle name="Total 26" xfId="17130"/>
    <cellStyle name="Total 26 10" xfId="17131"/>
    <cellStyle name="Total 26 2" xfId="17132"/>
    <cellStyle name="Total 26 3" xfId="17133"/>
    <cellStyle name="Total 26 4" xfId="17134"/>
    <cellStyle name="Total 26 5" xfId="17135"/>
    <cellStyle name="Total 26 6" xfId="17136"/>
    <cellStyle name="Total 26 7" xfId="17137"/>
    <cellStyle name="Total 26 8" xfId="17138"/>
    <cellStyle name="Total 26 9" xfId="17139"/>
    <cellStyle name="Total 27" xfId="17140"/>
    <cellStyle name="Total 27 10" xfId="17141"/>
    <cellStyle name="Total 27 2" xfId="17142"/>
    <cellStyle name="Total 27 3" xfId="17143"/>
    <cellStyle name="Total 27 4" xfId="17144"/>
    <cellStyle name="Total 27 5" xfId="17145"/>
    <cellStyle name="Total 27 6" xfId="17146"/>
    <cellStyle name="Total 27 7" xfId="17147"/>
    <cellStyle name="Total 27 8" xfId="17148"/>
    <cellStyle name="Total 27 9" xfId="17149"/>
    <cellStyle name="Total 28" xfId="17150"/>
    <cellStyle name="Total 28 10" xfId="17151"/>
    <cellStyle name="Total 28 2" xfId="17152"/>
    <cellStyle name="Total 28 3" xfId="17153"/>
    <cellStyle name="Total 28 4" xfId="17154"/>
    <cellStyle name="Total 28 5" xfId="17155"/>
    <cellStyle name="Total 28 6" xfId="17156"/>
    <cellStyle name="Total 28 7" xfId="17157"/>
    <cellStyle name="Total 28 8" xfId="17158"/>
    <cellStyle name="Total 28 9" xfId="17159"/>
    <cellStyle name="Total 29" xfId="17160"/>
    <cellStyle name="Total 29 10" xfId="17161"/>
    <cellStyle name="Total 29 2" xfId="17162"/>
    <cellStyle name="Total 29 3" xfId="17163"/>
    <cellStyle name="Total 29 4" xfId="17164"/>
    <cellStyle name="Total 29 5" xfId="17165"/>
    <cellStyle name="Total 29 6" xfId="17166"/>
    <cellStyle name="Total 29 7" xfId="17167"/>
    <cellStyle name="Total 29 8" xfId="17168"/>
    <cellStyle name="Total 29 9" xfId="17169"/>
    <cellStyle name="Total 3" xfId="17170"/>
    <cellStyle name="Total 3 10" xfId="17171"/>
    <cellStyle name="Total 3 11" xfId="17172"/>
    <cellStyle name="Total 3 12" xfId="17173"/>
    <cellStyle name="Total 3 2" xfId="17174"/>
    <cellStyle name="Total 3 2 2" xfId="17175"/>
    <cellStyle name="Total 3 2 3" xfId="17176"/>
    <cellStyle name="Total 3 2 4" xfId="17177"/>
    <cellStyle name="Total 3 2 5" xfId="17178"/>
    <cellStyle name="Total 3 2 6" xfId="17179"/>
    <cellStyle name="Total 3 2 7" xfId="17180"/>
    <cellStyle name="Total 3 2 8" xfId="17181"/>
    <cellStyle name="Total 3 2 9" xfId="17182"/>
    <cellStyle name="Total 3 3" xfId="17183"/>
    <cellStyle name="Total 3 3 2" xfId="17184"/>
    <cellStyle name="Total 3 3 3" xfId="17185"/>
    <cellStyle name="Total 3 3 4" xfId="17186"/>
    <cellStyle name="Total 3 3 5" xfId="17187"/>
    <cellStyle name="Total 3 4" xfId="17188"/>
    <cellStyle name="Total 3 4 2" xfId="17189"/>
    <cellStyle name="Total 3 4 3" xfId="17190"/>
    <cellStyle name="Total 3 4 4" xfId="17191"/>
    <cellStyle name="Total 3 4 5" xfId="17192"/>
    <cellStyle name="Total 3 5" xfId="17193"/>
    <cellStyle name="Total 3 6" xfId="17194"/>
    <cellStyle name="Total 3 7" xfId="17195"/>
    <cellStyle name="Total 3 8" xfId="17196"/>
    <cellStyle name="Total 3 9" xfId="17197"/>
    <cellStyle name="Total 30" xfId="17198"/>
    <cellStyle name="Total 30 10" xfId="17199"/>
    <cellStyle name="Total 30 2" xfId="17200"/>
    <cellStyle name="Total 30 3" xfId="17201"/>
    <cellStyle name="Total 30 4" xfId="17202"/>
    <cellStyle name="Total 30 5" xfId="17203"/>
    <cellStyle name="Total 30 6" xfId="17204"/>
    <cellStyle name="Total 30 7" xfId="17205"/>
    <cellStyle name="Total 30 8" xfId="17206"/>
    <cellStyle name="Total 30 9" xfId="17207"/>
    <cellStyle name="Total 31" xfId="17208"/>
    <cellStyle name="Total 31 10" xfId="17209"/>
    <cellStyle name="Total 31 2" xfId="17210"/>
    <cellStyle name="Total 31 3" xfId="17211"/>
    <cellStyle name="Total 31 4" xfId="17212"/>
    <cellStyle name="Total 31 5" xfId="17213"/>
    <cellStyle name="Total 31 6" xfId="17214"/>
    <cellStyle name="Total 31 7" xfId="17215"/>
    <cellStyle name="Total 31 8" xfId="17216"/>
    <cellStyle name="Total 31 9" xfId="17217"/>
    <cellStyle name="Total 32" xfId="17218"/>
    <cellStyle name="Total 32 10" xfId="17219"/>
    <cellStyle name="Total 32 2" xfId="17220"/>
    <cellStyle name="Total 32 3" xfId="17221"/>
    <cellStyle name="Total 32 4" xfId="17222"/>
    <cellStyle name="Total 32 5" xfId="17223"/>
    <cellStyle name="Total 32 6" xfId="17224"/>
    <cellStyle name="Total 32 7" xfId="17225"/>
    <cellStyle name="Total 32 8" xfId="17226"/>
    <cellStyle name="Total 32 9" xfId="17227"/>
    <cellStyle name="Total 33" xfId="17228"/>
    <cellStyle name="Total 33 10" xfId="17229"/>
    <cellStyle name="Total 33 2" xfId="17230"/>
    <cellStyle name="Total 33 3" xfId="17231"/>
    <cellStyle name="Total 33 4" xfId="17232"/>
    <cellStyle name="Total 33 5" xfId="17233"/>
    <cellStyle name="Total 33 6" xfId="17234"/>
    <cellStyle name="Total 33 7" xfId="17235"/>
    <cellStyle name="Total 33 8" xfId="17236"/>
    <cellStyle name="Total 33 9" xfId="17237"/>
    <cellStyle name="Total 34" xfId="17238"/>
    <cellStyle name="Total 34 10" xfId="17239"/>
    <cellStyle name="Total 34 2" xfId="17240"/>
    <cellStyle name="Total 34 3" xfId="17241"/>
    <cellStyle name="Total 34 4" xfId="17242"/>
    <cellStyle name="Total 34 5" xfId="17243"/>
    <cellStyle name="Total 34 6" xfId="17244"/>
    <cellStyle name="Total 34 7" xfId="17245"/>
    <cellStyle name="Total 34 8" xfId="17246"/>
    <cellStyle name="Total 34 9" xfId="17247"/>
    <cellStyle name="Total 35" xfId="17248"/>
    <cellStyle name="Total 35 10" xfId="17249"/>
    <cellStyle name="Total 35 2" xfId="17250"/>
    <cellStyle name="Total 35 3" xfId="17251"/>
    <cellStyle name="Total 35 4" xfId="17252"/>
    <cellStyle name="Total 35 5" xfId="17253"/>
    <cellStyle name="Total 35 6" xfId="17254"/>
    <cellStyle name="Total 35 7" xfId="17255"/>
    <cellStyle name="Total 35 8" xfId="17256"/>
    <cellStyle name="Total 35 9" xfId="17257"/>
    <cellStyle name="Total 36" xfId="17258"/>
    <cellStyle name="Total 36 10" xfId="17259"/>
    <cellStyle name="Total 36 2" xfId="17260"/>
    <cellStyle name="Total 36 3" xfId="17261"/>
    <cellStyle name="Total 36 4" xfId="17262"/>
    <cellStyle name="Total 36 5" xfId="17263"/>
    <cellStyle name="Total 36 6" xfId="17264"/>
    <cellStyle name="Total 36 7" xfId="17265"/>
    <cellStyle name="Total 36 8" xfId="17266"/>
    <cellStyle name="Total 36 9" xfId="17267"/>
    <cellStyle name="Total 37" xfId="17268"/>
    <cellStyle name="Total 37 10" xfId="17269"/>
    <cellStyle name="Total 37 2" xfId="17270"/>
    <cellStyle name="Total 37 3" xfId="17271"/>
    <cellStyle name="Total 37 4" xfId="17272"/>
    <cellStyle name="Total 37 5" xfId="17273"/>
    <cellStyle name="Total 37 6" xfId="17274"/>
    <cellStyle name="Total 37 7" xfId="17275"/>
    <cellStyle name="Total 37 8" xfId="17276"/>
    <cellStyle name="Total 37 9" xfId="17277"/>
    <cellStyle name="Total 38" xfId="17278"/>
    <cellStyle name="Total 38 10" xfId="17279"/>
    <cellStyle name="Total 38 2" xfId="17280"/>
    <cellStyle name="Total 38 3" xfId="17281"/>
    <cellStyle name="Total 38 4" xfId="17282"/>
    <cellStyle name="Total 38 5" xfId="17283"/>
    <cellStyle name="Total 38 6" xfId="17284"/>
    <cellStyle name="Total 38 7" xfId="17285"/>
    <cellStyle name="Total 38 8" xfId="17286"/>
    <cellStyle name="Total 38 9" xfId="17287"/>
    <cellStyle name="Total 39" xfId="17288"/>
    <cellStyle name="Total 39 10" xfId="17289"/>
    <cellStyle name="Total 39 2" xfId="17290"/>
    <cellStyle name="Total 39 3" xfId="17291"/>
    <cellStyle name="Total 39 4" xfId="17292"/>
    <cellStyle name="Total 39 5" xfId="17293"/>
    <cellStyle name="Total 39 6" xfId="17294"/>
    <cellStyle name="Total 39 7" xfId="17295"/>
    <cellStyle name="Total 39 8" xfId="17296"/>
    <cellStyle name="Total 39 9" xfId="17297"/>
    <cellStyle name="Total 4" xfId="17298"/>
    <cellStyle name="Total 4 10" xfId="17299"/>
    <cellStyle name="Total 4 11" xfId="17300"/>
    <cellStyle name="Total 4 2" xfId="17301"/>
    <cellStyle name="Total 4 2 2" xfId="17302"/>
    <cellStyle name="Total 4 2 3" xfId="17303"/>
    <cellStyle name="Total 4 2 4" xfId="17304"/>
    <cellStyle name="Total 4 2 5" xfId="17305"/>
    <cellStyle name="Total 4 3" xfId="17306"/>
    <cellStyle name="Total 4 4" xfId="17307"/>
    <cellStyle name="Total 4 5" xfId="17308"/>
    <cellStyle name="Total 4 6" xfId="17309"/>
    <cellStyle name="Total 4 7" xfId="17310"/>
    <cellStyle name="Total 4 8" xfId="17311"/>
    <cellStyle name="Total 4 9" xfId="17312"/>
    <cellStyle name="Total 40" xfId="17313"/>
    <cellStyle name="Total 40 10" xfId="17314"/>
    <cellStyle name="Total 40 2" xfId="17315"/>
    <cellStyle name="Total 40 3" xfId="17316"/>
    <cellStyle name="Total 40 4" xfId="17317"/>
    <cellStyle name="Total 40 5" xfId="17318"/>
    <cellStyle name="Total 40 6" xfId="17319"/>
    <cellStyle name="Total 40 7" xfId="17320"/>
    <cellStyle name="Total 40 8" xfId="17321"/>
    <cellStyle name="Total 40 9" xfId="17322"/>
    <cellStyle name="Total 41" xfId="17323"/>
    <cellStyle name="Total 41 10" xfId="17324"/>
    <cellStyle name="Total 41 2" xfId="17325"/>
    <cellStyle name="Total 41 3" xfId="17326"/>
    <cellStyle name="Total 41 4" xfId="17327"/>
    <cellStyle name="Total 41 5" xfId="17328"/>
    <cellStyle name="Total 41 6" xfId="17329"/>
    <cellStyle name="Total 41 7" xfId="17330"/>
    <cellStyle name="Total 41 8" xfId="17331"/>
    <cellStyle name="Total 41 9" xfId="17332"/>
    <cellStyle name="Total 42" xfId="17333"/>
    <cellStyle name="Total 42 10" xfId="17334"/>
    <cellStyle name="Total 42 2" xfId="17335"/>
    <cellStyle name="Total 42 3" xfId="17336"/>
    <cellStyle name="Total 42 4" xfId="17337"/>
    <cellStyle name="Total 42 5" xfId="17338"/>
    <cellStyle name="Total 42 6" xfId="17339"/>
    <cellStyle name="Total 42 7" xfId="17340"/>
    <cellStyle name="Total 42 8" xfId="17341"/>
    <cellStyle name="Total 42 9" xfId="17342"/>
    <cellStyle name="Total 5" xfId="17343"/>
    <cellStyle name="Total 5 10" xfId="17344"/>
    <cellStyle name="Total 5 11" xfId="17345"/>
    <cellStyle name="Total 5 2" xfId="17346"/>
    <cellStyle name="Total 5 2 2" xfId="17347"/>
    <cellStyle name="Total 5 2 3" xfId="17348"/>
    <cellStyle name="Total 5 2 4" xfId="17349"/>
    <cellStyle name="Total 5 2 5" xfId="17350"/>
    <cellStyle name="Total 5 3" xfId="17351"/>
    <cellStyle name="Total 5 4" xfId="17352"/>
    <cellStyle name="Total 5 5" xfId="17353"/>
    <cellStyle name="Total 5 6" xfId="17354"/>
    <cellStyle name="Total 5 7" xfId="17355"/>
    <cellStyle name="Total 5 8" xfId="17356"/>
    <cellStyle name="Total 5 9" xfId="17357"/>
    <cellStyle name="Total 6" xfId="17358"/>
    <cellStyle name="Total 6 10" xfId="17359"/>
    <cellStyle name="Total 6 11" xfId="17360"/>
    <cellStyle name="Total 6 2" xfId="17361"/>
    <cellStyle name="Total 6 2 2" xfId="17362"/>
    <cellStyle name="Total 6 2 3" xfId="17363"/>
    <cellStyle name="Total 6 2 4" xfId="17364"/>
    <cellStyle name="Total 6 2 5" xfId="17365"/>
    <cellStyle name="Total 6 3" xfId="17366"/>
    <cellStyle name="Total 6 4" xfId="17367"/>
    <cellStyle name="Total 6 5" xfId="17368"/>
    <cellStyle name="Total 6 6" xfId="17369"/>
    <cellStyle name="Total 6 7" xfId="17370"/>
    <cellStyle name="Total 6 8" xfId="17371"/>
    <cellStyle name="Total 6 9" xfId="17372"/>
    <cellStyle name="Total 7" xfId="17373"/>
    <cellStyle name="Total 7 10" xfId="17374"/>
    <cellStyle name="Total 7 2" xfId="17375"/>
    <cellStyle name="Total 7 3" xfId="17376"/>
    <cellStyle name="Total 7 4" xfId="17377"/>
    <cellStyle name="Total 7 5" xfId="17378"/>
    <cellStyle name="Total 7 6" xfId="17379"/>
    <cellStyle name="Total 7 7" xfId="17380"/>
    <cellStyle name="Total 7 8" xfId="17381"/>
    <cellStyle name="Total 7 9" xfId="17382"/>
    <cellStyle name="Total 8" xfId="17383"/>
    <cellStyle name="Total 8 10" xfId="17384"/>
    <cellStyle name="Total 8 2" xfId="17385"/>
    <cellStyle name="Total 8 3" xfId="17386"/>
    <cellStyle name="Total 8 4" xfId="17387"/>
    <cellStyle name="Total 8 5" xfId="17388"/>
    <cellStyle name="Total 8 6" xfId="17389"/>
    <cellStyle name="Total 8 7" xfId="17390"/>
    <cellStyle name="Total 8 8" xfId="17391"/>
    <cellStyle name="Total 8 9" xfId="17392"/>
    <cellStyle name="Total 9" xfId="17393"/>
    <cellStyle name="Total 9 10" xfId="17394"/>
    <cellStyle name="Total 9 2" xfId="17395"/>
    <cellStyle name="Total 9 3" xfId="17396"/>
    <cellStyle name="Total 9 4" xfId="17397"/>
    <cellStyle name="Total 9 5" xfId="17398"/>
    <cellStyle name="Total 9 6" xfId="17399"/>
    <cellStyle name="Total 9 7" xfId="17400"/>
    <cellStyle name="Total 9 8" xfId="17401"/>
    <cellStyle name="Total 9 9" xfId="17402"/>
    <cellStyle name="Überschrift" xfId="17403"/>
    <cellStyle name="Überschrift 1" xfId="17404"/>
    <cellStyle name="Überschrift 1 10" xfId="17405"/>
    <cellStyle name="Überschrift 1 2" xfId="17406"/>
    <cellStyle name="Überschrift 1 3" xfId="17407"/>
    <cellStyle name="Überschrift 1 4" xfId="17408"/>
    <cellStyle name="Überschrift 1 5" xfId="17409"/>
    <cellStyle name="Überschrift 1 6" xfId="17410"/>
    <cellStyle name="Überschrift 1 7" xfId="17411"/>
    <cellStyle name="Überschrift 1 8" xfId="17412"/>
    <cellStyle name="Überschrift 1 9" xfId="17413"/>
    <cellStyle name="Überschrift 10" xfId="17414"/>
    <cellStyle name="Überschrift 11" xfId="17415"/>
    <cellStyle name="Überschrift 12" xfId="17416"/>
    <cellStyle name="Überschrift 13" xfId="17417"/>
    <cellStyle name="Überschrift 2" xfId="17418"/>
    <cellStyle name="Überschrift 2 10" xfId="17419"/>
    <cellStyle name="Überschrift 2 2" xfId="17420"/>
    <cellStyle name="Überschrift 2 3" xfId="17421"/>
    <cellStyle name="Überschrift 2 4" xfId="17422"/>
    <cellStyle name="Überschrift 2 5" xfId="17423"/>
    <cellStyle name="Überschrift 2 6" xfId="17424"/>
    <cellStyle name="Überschrift 2 7" xfId="17425"/>
    <cellStyle name="Überschrift 2 8" xfId="17426"/>
    <cellStyle name="Überschrift 2 9" xfId="17427"/>
    <cellStyle name="Überschrift 3" xfId="17428"/>
    <cellStyle name="Überschrift 3 10" xfId="17429"/>
    <cellStyle name="Überschrift 3 2" xfId="17430"/>
    <cellStyle name="Überschrift 3 3" xfId="17431"/>
    <cellStyle name="Überschrift 3 4" xfId="17432"/>
    <cellStyle name="Überschrift 3 5" xfId="17433"/>
    <cellStyle name="Überschrift 3 6" xfId="17434"/>
    <cellStyle name="Überschrift 3 7" xfId="17435"/>
    <cellStyle name="Überschrift 3 8" xfId="17436"/>
    <cellStyle name="Überschrift 3 9" xfId="17437"/>
    <cellStyle name="Überschrift 4" xfId="17438"/>
    <cellStyle name="Überschrift 4 10" xfId="17439"/>
    <cellStyle name="Überschrift 4 2" xfId="17440"/>
    <cellStyle name="Überschrift 4 3" xfId="17441"/>
    <cellStyle name="Überschrift 4 4" xfId="17442"/>
    <cellStyle name="Überschrift 4 5" xfId="17443"/>
    <cellStyle name="Überschrift 4 6" xfId="17444"/>
    <cellStyle name="Überschrift 4 7" xfId="17445"/>
    <cellStyle name="Überschrift 4 8" xfId="17446"/>
    <cellStyle name="Überschrift 4 9" xfId="17447"/>
    <cellStyle name="Überschrift 5" xfId="17448"/>
    <cellStyle name="Überschrift 6" xfId="17449"/>
    <cellStyle name="Überschrift 7" xfId="17450"/>
    <cellStyle name="Überschrift 8" xfId="17451"/>
    <cellStyle name="Überschrift 9" xfId="17452"/>
    <cellStyle name="Valuutta_Layo9704" xfId="17453"/>
    <cellStyle name="Verknüpfte Zelle" xfId="17454"/>
    <cellStyle name="Verknüpfte Zelle 10" xfId="17455"/>
    <cellStyle name="Verknüpfte Zelle 2" xfId="17456"/>
    <cellStyle name="Verknüpfte Zelle 3" xfId="17457"/>
    <cellStyle name="Verknüpfte Zelle 4" xfId="17458"/>
    <cellStyle name="Verknüpfte Zelle 5" xfId="17459"/>
    <cellStyle name="Verknüpfte Zelle 6" xfId="17460"/>
    <cellStyle name="Verknüpfte Zelle 7" xfId="17461"/>
    <cellStyle name="Verknüpfte Zelle 8" xfId="17462"/>
    <cellStyle name="Verknüpfte Zelle 9" xfId="17463"/>
    <cellStyle name="Warnender Text" xfId="17464"/>
    <cellStyle name="Warnender Text 10" xfId="17465"/>
    <cellStyle name="Warnender Text 2" xfId="17466"/>
    <cellStyle name="Warnender Text 3" xfId="17467"/>
    <cellStyle name="Warnender Text 4" xfId="17468"/>
    <cellStyle name="Warnender Text 5" xfId="17469"/>
    <cellStyle name="Warnender Text 6" xfId="17470"/>
    <cellStyle name="Warnender Text 7" xfId="17471"/>
    <cellStyle name="Warnender Text 8" xfId="17472"/>
    <cellStyle name="Warnender Text 9" xfId="17473"/>
    <cellStyle name="Warning Text 10" xfId="17474"/>
    <cellStyle name="Warning Text 10 10" xfId="17475"/>
    <cellStyle name="Warning Text 10 2" xfId="17476"/>
    <cellStyle name="Warning Text 10 3" xfId="17477"/>
    <cellStyle name="Warning Text 10 4" xfId="17478"/>
    <cellStyle name="Warning Text 10 5" xfId="17479"/>
    <cellStyle name="Warning Text 10 6" xfId="17480"/>
    <cellStyle name="Warning Text 10 7" xfId="17481"/>
    <cellStyle name="Warning Text 10 8" xfId="17482"/>
    <cellStyle name="Warning Text 10 9" xfId="17483"/>
    <cellStyle name="Warning Text 11" xfId="17484"/>
    <cellStyle name="Warning Text 11 10" xfId="17485"/>
    <cellStyle name="Warning Text 11 2" xfId="17486"/>
    <cellStyle name="Warning Text 11 3" xfId="17487"/>
    <cellStyle name="Warning Text 11 4" xfId="17488"/>
    <cellStyle name="Warning Text 11 5" xfId="17489"/>
    <cellStyle name="Warning Text 11 6" xfId="17490"/>
    <cellStyle name="Warning Text 11 7" xfId="17491"/>
    <cellStyle name="Warning Text 11 8" xfId="17492"/>
    <cellStyle name="Warning Text 11 9" xfId="17493"/>
    <cellStyle name="Warning Text 12" xfId="17494"/>
    <cellStyle name="Warning Text 12 10" xfId="17495"/>
    <cellStyle name="Warning Text 12 2" xfId="17496"/>
    <cellStyle name="Warning Text 12 3" xfId="17497"/>
    <cellStyle name="Warning Text 12 4" xfId="17498"/>
    <cellStyle name="Warning Text 12 5" xfId="17499"/>
    <cellStyle name="Warning Text 12 6" xfId="17500"/>
    <cellStyle name="Warning Text 12 7" xfId="17501"/>
    <cellStyle name="Warning Text 12 8" xfId="17502"/>
    <cellStyle name="Warning Text 12 9" xfId="17503"/>
    <cellStyle name="Warning Text 13" xfId="17504"/>
    <cellStyle name="Warning Text 13 10" xfId="17505"/>
    <cellStyle name="Warning Text 13 2" xfId="17506"/>
    <cellStyle name="Warning Text 13 3" xfId="17507"/>
    <cellStyle name="Warning Text 13 4" xfId="17508"/>
    <cellStyle name="Warning Text 13 5" xfId="17509"/>
    <cellStyle name="Warning Text 13 6" xfId="17510"/>
    <cellStyle name="Warning Text 13 7" xfId="17511"/>
    <cellStyle name="Warning Text 13 8" xfId="17512"/>
    <cellStyle name="Warning Text 13 9" xfId="17513"/>
    <cellStyle name="Warning Text 14" xfId="17514"/>
    <cellStyle name="Warning Text 14 10" xfId="17515"/>
    <cellStyle name="Warning Text 14 2" xfId="17516"/>
    <cellStyle name="Warning Text 14 3" xfId="17517"/>
    <cellStyle name="Warning Text 14 4" xfId="17518"/>
    <cellStyle name="Warning Text 14 5" xfId="17519"/>
    <cellStyle name="Warning Text 14 6" xfId="17520"/>
    <cellStyle name="Warning Text 14 7" xfId="17521"/>
    <cellStyle name="Warning Text 14 8" xfId="17522"/>
    <cellStyle name="Warning Text 14 9" xfId="17523"/>
    <cellStyle name="Warning Text 15" xfId="17524"/>
    <cellStyle name="Warning Text 15 10" xfId="17525"/>
    <cellStyle name="Warning Text 15 2" xfId="17526"/>
    <cellStyle name="Warning Text 15 3" xfId="17527"/>
    <cellStyle name="Warning Text 15 4" xfId="17528"/>
    <cellStyle name="Warning Text 15 5" xfId="17529"/>
    <cellStyle name="Warning Text 15 6" xfId="17530"/>
    <cellStyle name="Warning Text 15 7" xfId="17531"/>
    <cellStyle name="Warning Text 15 8" xfId="17532"/>
    <cellStyle name="Warning Text 15 9" xfId="17533"/>
    <cellStyle name="Warning Text 16" xfId="17534"/>
    <cellStyle name="Warning Text 16 10" xfId="17535"/>
    <cellStyle name="Warning Text 16 2" xfId="17536"/>
    <cellStyle name="Warning Text 16 3" xfId="17537"/>
    <cellStyle name="Warning Text 16 4" xfId="17538"/>
    <cellStyle name="Warning Text 16 5" xfId="17539"/>
    <cellStyle name="Warning Text 16 6" xfId="17540"/>
    <cellStyle name="Warning Text 16 7" xfId="17541"/>
    <cellStyle name="Warning Text 16 8" xfId="17542"/>
    <cellStyle name="Warning Text 16 9" xfId="17543"/>
    <cellStyle name="Warning Text 17" xfId="17544"/>
    <cellStyle name="Warning Text 17 10" xfId="17545"/>
    <cellStyle name="Warning Text 17 2" xfId="17546"/>
    <cellStyle name="Warning Text 17 3" xfId="17547"/>
    <cellStyle name="Warning Text 17 4" xfId="17548"/>
    <cellStyle name="Warning Text 17 5" xfId="17549"/>
    <cellStyle name="Warning Text 17 6" xfId="17550"/>
    <cellStyle name="Warning Text 17 7" xfId="17551"/>
    <cellStyle name="Warning Text 17 8" xfId="17552"/>
    <cellStyle name="Warning Text 17 9" xfId="17553"/>
    <cellStyle name="Warning Text 18" xfId="17554"/>
    <cellStyle name="Warning Text 18 10" xfId="17555"/>
    <cellStyle name="Warning Text 18 2" xfId="17556"/>
    <cellStyle name="Warning Text 18 3" xfId="17557"/>
    <cellStyle name="Warning Text 18 4" xfId="17558"/>
    <cellStyle name="Warning Text 18 5" xfId="17559"/>
    <cellStyle name="Warning Text 18 6" xfId="17560"/>
    <cellStyle name="Warning Text 18 7" xfId="17561"/>
    <cellStyle name="Warning Text 18 8" xfId="17562"/>
    <cellStyle name="Warning Text 18 9" xfId="17563"/>
    <cellStyle name="Warning Text 19" xfId="17564"/>
    <cellStyle name="Warning Text 19 10" xfId="17565"/>
    <cellStyle name="Warning Text 19 2" xfId="17566"/>
    <cellStyle name="Warning Text 19 3" xfId="17567"/>
    <cellStyle name="Warning Text 19 4" xfId="17568"/>
    <cellStyle name="Warning Text 19 5" xfId="17569"/>
    <cellStyle name="Warning Text 19 6" xfId="17570"/>
    <cellStyle name="Warning Text 19 7" xfId="17571"/>
    <cellStyle name="Warning Text 19 8" xfId="17572"/>
    <cellStyle name="Warning Text 19 9" xfId="17573"/>
    <cellStyle name="Warning Text 2" xfId="17574"/>
    <cellStyle name="Warning Text 2 10" xfId="17575"/>
    <cellStyle name="Warning Text 2 10 2" xfId="17576"/>
    <cellStyle name="Warning Text 2 10 3" xfId="17577"/>
    <cellStyle name="Warning Text 2 10 4" xfId="17578"/>
    <cellStyle name="Warning Text 2 10 5" xfId="17579"/>
    <cellStyle name="Warning Text 2 10 6" xfId="17580"/>
    <cellStyle name="Warning Text 2 10 7" xfId="17581"/>
    <cellStyle name="Warning Text 2 10 8" xfId="17582"/>
    <cellStyle name="Warning Text 2 10 9" xfId="17583"/>
    <cellStyle name="Warning Text 2 11" xfId="17584"/>
    <cellStyle name="Warning Text 2 12" xfId="17585"/>
    <cellStyle name="Warning Text 2 13" xfId="17586"/>
    <cellStyle name="Warning Text 2 14" xfId="17587"/>
    <cellStyle name="Warning Text 2 15" xfId="17588"/>
    <cellStyle name="Warning Text 2 16" xfId="17589"/>
    <cellStyle name="Warning Text 2 17" xfId="17590"/>
    <cellStyle name="Warning Text 2 18" xfId="17591"/>
    <cellStyle name="Warning Text 2 19" xfId="17592"/>
    <cellStyle name="Warning Text 2 2" xfId="17593"/>
    <cellStyle name="Warning Text 2 2 2" xfId="17594"/>
    <cellStyle name="Warning Text 2 2 3" xfId="17595"/>
    <cellStyle name="Warning Text 2 2 4" xfId="17596"/>
    <cellStyle name="Warning Text 2 2 5" xfId="17597"/>
    <cellStyle name="Warning Text 2 2 6" xfId="17598"/>
    <cellStyle name="Warning Text 2 2 7" xfId="17599"/>
    <cellStyle name="Warning Text 2 2 8" xfId="17600"/>
    <cellStyle name="Warning Text 2 2 9" xfId="17601"/>
    <cellStyle name="Warning Text 2 3" xfId="17602"/>
    <cellStyle name="Warning Text 2 3 2" xfId="17603"/>
    <cellStyle name="Warning Text 2 3 3" xfId="17604"/>
    <cellStyle name="Warning Text 2 3 4" xfId="17605"/>
    <cellStyle name="Warning Text 2 3 5" xfId="17606"/>
    <cellStyle name="Warning Text 2 3 6" xfId="17607"/>
    <cellStyle name="Warning Text 2 3 7" xfId="17608"/>
    <cellStyle name="Warning Text 2 3 8" xfId="17609"/>
    <cellStyle name="Warning Text 2 3 9" xfId="17610"/>
    <cellStyle name="Warning Text 2 4" xfId="17611"/>
    <cellStyle name="Warning Text 2 4 2" xfId="17612"/>
    <cellStyle name="Warning Text 2 4 3" xfId="17613"/>
    <cellStyle name="Warning Text 2 4 4" xfId="17614"/>
    <cellStyle name="Warning Text 2 4 5" xfId="17615"/>
    <cellStyle name="Warning Text 2 4 6" xfId="17616"/>
    <cellStyle name="Warning Text 2 4 7" xfId="17617"/>
    <cellStyle name="Warning Text 2 4 8" xfId="17618"/>
    <cellStyle name="Warning Text 2 4 9" xfId="17619"/>
    <cellStyle name="Warning Text 2 5" xfId="17620"/>
    <cellStyle name="Warning Text 2 5 2" xfId="17621"/>
    <cellStyle name="Warning Text 2 5 3" xfId="17622"/>
    <cellStyle name="Warning Text 2 5 4" xfId="17623"/>
    <cellStyle name="Warning Text 2 5 5" xfId="17624"/>
    <cellStyle name="Warning Text 2 5 6" xfId="17625"/>
    <cellStyle name="Warning Text 2 5 7" xfId="17626"/>
    <cellStyle name="Warning Text 2 5 8" xfId="17627"/>
    <cellStyle name="Warning Text 2 5 9" xfId="17628"/>
    <cellStyle name="Warning Text 2 6" xfId="17629"/>
    <cellStyle name="Warning Text 2 6 2" xfId="17630"/>
    <cellStyle name="Warning Text 2 6 3" xfId="17631"/>
    <cellStyle name="Warning Text 2 6 4" xfId="17632"/>
    <cellStyle name="Warning Text 2 6 5" xfId="17633"/>
    <cellStyle name="Warning Text 2 6 6" xfId="17634"/>
    <cellStyle name="Warning Text 2 6 7" xfId="17635"/>
    <cellStyle name="Warning Text 2 6 8" xfId="17636"/>
    <cellStyle name="Warning Text 2 6 9" xfId="17637"/>
    <cellStyle name="Warning Text 2 7" xfId="17638"/>
    <cellStyle name="Warning Text 2 7 2" xfId="17639"/>
    <cellStyle name="Warning Text 2 7 3" xfId="17640"/>
    <cellStyle name="Warning Text 2 7 4" xfId="17641"/>
    <cellStyle name="Warning Text 2 7 5" xfId="17642"/>
    <cellStyle name="Warning Text 2 7 6" xfId="17643"/>
    <cellStyle name="Warning Text 2 7 7" xfId="17644"/>
    <cellStyle name="Warning Text 2 7 8" xfId="17645"/>
    <cellStyle name="Warning Text 2 7 9" xfId="17646"/>
    <cellStyle name="Warning Text 2 8" xfId="17647"/>
    <cellStyle name="Warning Text 2 8 2" xfId="17648"/>
    <cellStyle name="Warning Text 2 8 3" xfId="17649"/>
    <cellStyle name="Warning Text 2 8 4" xfId="17650"/>
    <cellStyle name="Warning Text 2 8 5" xfId="17651"/>
    <cellStyle name="Warning Text 2 8 6" xfId="17652"/>
    <cellStyle name="Warning Text 2 8 7" xfId="17653"/>
    <cellStyle name="Warning Text 2 8 8" xfId="17654"/>
    <cellStyle name="Warning Text 2 8 9" xfId="17655"/>
    <cellStyle name="Warning Text 2 9" xfId="17656"/>
    <cellStyle name="Warning Text 2 9 2" xfId="17657"/>
    <cellStyle name="Warning Text 2 9 3" xfId="17658"/>
    <cellStyle name="Warning Text 2 9 4" xfId="17659"/>
    <cellStyle name="Warning Text 2 9 5" xfId="17660"/>
    <cellStyle name="Warning Text 2 9 6" xfId="17661"/>
    <cellStyle name="Warning Text 2 9 7" xfId="17662"/>
    <cellStyle name="Warning Text 2 9 8" xfId="17663"/>
    <cellStyle name="Warning Text 2 9 9" xfId="17664"/>
    <cellStyle name="Warning Text 20" xfId="17665"/>
    <cellStyle name="Warning Text 20 10" xfId="17666"/>
    <cellStyle name="Warning Text 20 2" xfId="17667"/>
    <cellStyle name="Warning Text 20 3" xfId="17668"/>
    <cellStyle name="Warning Text 20 4" xfId="17669"/>
    <cellStyle name="Warning Text 20 5" xfId="17670"/>
    <cellStyle name="Warning Text 20 6" xfId="17671"/>
    <cellStyle name="Warning Text 20 7" xfId="17672"/>
    <cellStyle name="Warning Text 20 8" xfId="17673"/>
    <cellStyle name="Warning Text 20 9" xfId="17674"/>
    <cellStyle name="Warning Text 21" xfId="17675"/>
    <cellStyle name="Warning Text 21 10" xfId="17676"/>
    <cellStyle name="Warning Text 21 2" xfId="17677"/>
    <cellStyle name="Warning Text 21 3" xfId="17678"/>
    <cellStyle name="Warning Text 21 4" xfId="17679"/>
    <cellStyle name="Warning Text 21 5" xfId="17680"/>
    <cellStyle name="Warning Text 21 6" xfId="17681"/>
    <cellStyle name="Warning Text 21 7" xfId="17682"/>
    <cellStyle name="Warning Text 21 8" xfId="17683"/>
    <cellStyle name="Warning Text 21 9" xfId="17684"/>
    <cellStyle name="Warning Text 22" xfId="17685"/>
    <cellStyle name="Warning Text 22 10" xfId="17686"/>
    <cellStyle name="Warning Text 22 2" xfId="17687"/>
    <cellStyle name="Warning Text 22 3" xfId="17688"/>
    <cellStyle name="Warning Text 22 4" xfId="17689"/>
    <cellStyle name="Warning Text 22 5" xfId="17690"/>
    <cellStyle name="Warning Text 22 6" xfId="17691"/>
    <cellStyle name="Warning Text 22 7" xfId="17692"/>
    <cellStyle name="Warning Text 22 8" xfId="17693"/>
    <cellStyle name="Warning Text 22 9" xfId="17694"/>
    <cellStyle name="Warning Text 23" xfId="17695"/>
    <cellStyle name="Warning Text 23 10" xfId="17696"/>
    <cellStyle name="Warning Text 23 2" xfId="17697"/>
    <cellStyle name="Warning Text 23 3" xfId="17698"/>
    <cellStyle name="Warning Text 23 4" xfId="17699"/>
    <cellStyle name="Warning Text 23 5" xfId="17700"/>
    <cellStyle name="Warning Text 23 6" xfId="17701"/>
    <cellStyle name="Warning Text 23 7" xfId="17702"/>
    <cellStyle name="Warning Text 23 8" xfId="17703"/>
    <cellStyle name="Warning Text 23 9" xfId="17704"/>
    <cellStyle name="Warning Text 24" xfId="17705"/>
    <cellStyle name="Warning Text 24 10" xfId="17706"/>
    <cellStyle name="Warning Text 24 2" xfId="17707"/>
    <cellStyle name="Warning Text 24 3" xfId="17708"/>
    <cellStyle name="Warning Text 24 4" xfId="17709"/>
    <cellStyle name="Warning Text 24 5" xfId="17710"/>
    <cellStyle name="Warning Text 24 6" xfId="17711"/>
    <cellStyle name="Warning Text 24 7" xfId="17712"/>
    <cellStyle name="Warning Text 24 8" xfId="17713"/>
    <cellStyle name="Warning Text 24 9" xfId="17714"/>
    <cellStyle name="Warning Text 25" xfId="17715"/>
    <cellStyle name="Warning Text 25 10" xfId="17716"/>
    <cellStyle name="Warning Text 25 2" xfId="17717"/>
    <cellStyle name="Warning Text 25 3" xfId="17718"/>
    <cellStyle name="Warning Text 25 4" xfId="17719"/>
    <cellStyle name="Warning Text 25 5" xfId="17720"/>
    <cellStyle name="Warning Text 25 6" xfId="17721"/>
    <cellStyle name="Warning Text 25 7" xfId="17722"/>
    <cellStyle name="Warning Text 25 8" xfId="17723"/>
    <cellStyle name="Warning Text 25 9" xfId="17724"/>
    <cellStyle name="Warning Text 26" xfId="17725"/>
    <cellStyle name="Warning Text 26 10" xfId="17726"/>
    <cellStyle name="Warning Text 26 2" xfId="17727"/>
    <cellStyle name="Warning Text 26 3" xfId="17728"/>
    <cellStyle name="Warning Text 26 4" xfId="17729"/>
    <cellStyle name="Warning Text 26 5" xfId="17730"/>
    <cellStyle name="Warning Text 26 6" xfId="17731"/>
    <cellStyle name="Warning Text 26 7" xfId="17732"/>
    <cellStyle name="Warning Text 26 8" xfId="17733"/>
    <cellStyle name="Warning Text 26 9" xfId="17734"/>
    <cellStyle name="Warning Text 27" xfId="17735"/>
    <cellStyle name="Warning Text 27 10" xfId="17736"/>
    <cellStyle name="Warning Text 27 2" xfId="17737"/>
    <cellStyle name="Warning Text 27 3" xfId="17738"/>
    <cellStyle name="Warning Text 27 4" xfId="17739"/>
    <cellStyle name="Warning Text 27 5" xfId="17740"/>
    <cellStyle name="Warning Text 27 6" xfId="17741"/>
    <cellStyle name="Warning Text 27 7" xfId="17742"/>
    <cellStyle name="Warning Text 27 8" xfId="17743"/>
    <cellStyle name="Warning Text 27 9" xfId="17744"/>
    <cellStyle name="Warning Text 28" xfId="17745"/>
    <cellStyle name="Warning Text 28 10" xfId="17746"/>
    <cellStyle name="Warning Text 28 2" xfId="17747"/>
    <cellStyle name="Warning Text 28 3" xfId="17748"/>
    <cellStyle name="Warning Text 28 4" xfId="17749"/>
    <cellStyle name="Warning Text 28 5" xfId="17750"/>
    <cellStyle name="Warning Text 28 6" xfId="17751"/>
    <cellStyle name="Warning Text 28 7" xfId="17752"/>
    <cellStyle name="Warning Text 28 8" xfId="17753"/>
    <cellStyle name="Warning Text 28 9" xfId="17754"/>
    <cellStyle name="Warning Text 29" xfId="17755"/>
    <cellStyle name="Warning Text 29 10" xfId="17756"/>
    <cellStyle name="Warning Text 29 2" xfId="17757"/>
    <cellStyle name="Warning Text 29 3" xfId="17758"/>
    <cellStyle name="Warning Text 29 4" xfId="17759"/>
    <cellStyle name="Warning Text 29 5" xfId="17760"/>
    <cellStyle name="Warning Text 29 6" xfId="17761"/>
    <cellStyle name="Warning Text 29 7" xfId="17762"/>
    <cellStyle name="Warning Text 29 8" xfId="17763"/>
    <cellStyle name="Warning Text 29 9" xfId="17764"/>
    <cellStyle name="Warning Text 3" xfId="17765"/>
    <cellStyle name="Warning Text 3 10" xfId="17766"/>
    <cellStyle name="Warning Text 3 2" xfId="17767"/>
    <cellStyle name="Warning Text 3 2 2" xfId="17768"/>
    <cellStyle name="Warning Text 3 2 3" xfId="17769"/>
    <cellStyle name="Warning Text 3 2 4" xfId="17770"/>
    <cellStyle name="Warning Text 3 2 5" xfId="17771"/>
    <cellStyle name="Warning Text 3 3" xfId="17772"/>
    <cellStyle name="Warning Text 3 4" xfId="17773"/>
    <cellStyle name="Warning Text 3 5" xfId="17774"/>
    <cellStyle name="Warning Text 3 6" xfId="17775"/>
    <cellStyle name="Warning Text 3 7" xfId="17776"/>
    <cellStyle name="Warning Text 3 8" xfId="17777"/>
    <cellStyle name="Warning Text 3 9" xfId="17778"/>
    <cellStyle name="Warning Text 30" xfId="17779"/>
    <cellStyle name="Warning Text 30 10" xfId="17780"/>
    <cellStyle name="Warning Text 30 2" xfId="17781"/>
    <cellStyle name="Warning Text 30 3" xfId="17782"/>
    <cellStyle name="Warning Text 30 4" xfId="17783"/>
    <cellStyle name="Warning Text 30 5" xfId="17784"/>
    <cellStyle name="Warning Text 30 6" xfId="17785"/>
    <cellStyle name="Warning Text 30 7" xfId="17786"/>
    <cellStyle name="Warning Text 30 8" xfId="17787"/>
    <cellStyle name="Warning Text 30 9" xfId="17788"/>
    <cellStyle name="Warning Text 31" xfId="17789"/>
    <cellStyle name="Warning Text 31 10" xfId="17790"/>
    <cellStyle name="Warning Text 31 2" xfId="17791"/>
    <cellStyle name="Warning Text 31 3" xfId="17792"/>
    <cellStyle name="Warning Text 31 4" xfId="17793"/>
    <cellStyle name="Warning Text 31 5" xfId="17794"/>
    <cellStyle name="Warning Text 31 6" xfId="17795"/>
    <cellStyle name="Warning Text 31 7" xfId="17796"/>
    <cellStyle name="Warning Text 31 8" xfId="17797"/>
    <cellStyle name="Warning Text 31 9" xfId="17798"/>
    <cellStyle name="Warning Text 32" xfId="17799"/>
    <cellStyle name="Warning Text 32 10" xfId="17800"/>
    <cellStyle name="Warning Text 32 2" xfId="17801"/>
    <cellStyle name="Warning Text 32 3" xfId="17802"/>
    <cellStyle name="Warning Text 32 4" xfId="17803"/>
    <cellStyle name="Warning Text 32 5" xfId="17804"/>
    <cellStyle name="Warning Text 32 6" xfId="17805"/>
    <cellStyle name="Warning Text 32 7" xfId="17806"/>
    <cellStyle name="Warning Text 32 8" xfId="17807"/>
    <cellStyle name="Warning Text 32 9" xfId="17808"/>
    <cellStyle name="Warning Text 33" xfId="17809"/>
    <cellStyle name="Warning Text 33 10" xfId="17810"/>
    <cellStyle name="Warning Text 33 2" xfId="17811"/>
    <cellStyle name="Warning Text 33 3" xfId="17812"/>
    <cellStyle name="Warning Text 33 4" xfId="17813"/>
    <cellStyle name="Warning Text 33 5" xfId="17814"/>
    <cellStyle name="Warning Text 33 6" xfId="17815"/>
    <cellStyle name="Warning Text 33 7" xfId="17816"/>
    <cellStyle name="Warning Text 33 8" xfId="17817"/>
    <cellStyle name="Warning Text 33 9" xfId="17818"/>
    <cellStyle name="Warning Text 34" xfId="17819"/>
    <cellStyle name="Warning Text 34 10" xfId="17820"/>
    <cellStyle name="Warning Text 34 2" xfId="17821"/>
    <cellStyle name="Warning Text 34 3" xfId="17822"/>
    <cellStyle name="Warning Text 34 4" xfId="17823"/>
    <cellStyle name="Warning Text 34 5" xfId="17824"/>
    <cellStyle name="Warning Text 34 6" xfId="17825"/>
    <cellStyle name="Warning Text 34 7" xfId="17826"/>
    <cellStyle name="Warning Text 34 8" xfId="17827"/>
    <cellStyle name="Warning Text 34 9" xfId="17828"/>
    <cellStyle name="Warning Text 35" xfId="17829"/>
    <cellStyle name="Warning Text 35 10" xfId="17830"/>
    <cellStyle name="Warning Text 35 2" xfId="17831"/>
    <cellStyle name="Warning Text 35 3" xfId="17832"/>
    <cellStyle name="Warning Text 35 4" xfId="17833"/>
    <cellStyle name="Warning Text 35 5" xfId="17834"/>
    <cellStyle name="Warning Text 35 6" xfId="17835"/>
    <cellStyle name="Warning Text 35 7" xfId="17836"/>
    <cellStyle name="Warning Text 35 8" xfId="17837"/>
    <cellStyle name="Warning Text 35 9" xfId="17838"/>
    <cellStyle name="Warning Text 36" xfId="17839"/>
    <cellStyle name="Warning Text 36 10" xfId="17840"/>
    <cellStyle name="Warning Text 36 2" xfId="17841"/>
    <cellStyle name="Warning Text 36 3" xfId="17842"/>
    <cellStyle name="Warning Text 36 4" xfId="17843"/>
    <cellStyle name="Warning Text 36 5" xfId="17844"/>
    <cellStyle name="Warning Text 36 6" xfId="17845"/>
    <cellStyle name="Warning Text 36 7" xfId="17846"/>
    <cellStyle name="Warning Text 36 8" xfId="17847"/>
    <cellStyle name="Warning Text 36 9" xfId="17848"/>
    <cellStyle name="Warning Text 37" xfId="17849"/>
    <cellStyle name="Warning Text 37 10" xfId="17850"/>
    <cellStyle name="Warning Text 37 2" xfId="17851"/>
    <cellStyle name="Warning Text 37 3" xfId="17852"/>
    <cellStyle name="Warning Text 37 4" xfId="17853"/>
    <cellStyle name="Warning Text 37 5" xfId="17854"/>
    <cellStyle name="Warning Text 37 6" xfId="17855"/>
    <cellStyle name="Warning Text 37 7" xfId="17856"/>
    <cellStyle name="Warning Text 37 8" xfId="17857"/>
    <cellStyle name="Warning Text 37 9" xfId="17858"/>
    <cellStyle name="Warning Text 38" xfId="17859"/>
    <cellStyle name="Warning Text 38 10" xfId="17860"/>
    <cellStyle name="Warning Text 38 2" xfId="17861"/>
    <cellStyle name="Warning Text 38 3" xfId="17862"/>
    <cellStyle name="Warning Text 38 4" xfId="17863"/>
    <cellStyle name="Warning Text 38 5" xfId="17864"/>
    <cellStyle name="Warning Text 38 6" xfId="17865"/>
    <cellStyle name="Warning Text 38 7" xfId="17866"/>
    <cellStyle name="Warning Text 38 8" xfId="17867"/>
    <cellStyle name="Warning Text 38 9" xfId="17868"/>
    <cellStyle name="Warning Text 39" xfId="17869"/>
    <cellStyle name="Warning Text 39 10" xfId="17870"/>
    <cellStyle name="Warning Text 39 2" xfId="17871"/>
    <cellStyle name="Warning Text 39 3" xfId="17872"/>
    <cellStyle name="Warning Text 39 4" xfId="17873"/>
    <cellStyle name="Warning Text 39 5" xfId="17874"/>
    <cellStyle name="Warning Text 39 6" xfId="17875"/>
    <cellStyle name="Warning Text 39 7" xfId="17876"/>
    <cellStyle name="Warning Text 39 8" xfId="17877"/>
    <cellStyle name="Warning Text 39 9" xfId="17878"/>
    <cellStyle name="Warning Text 4" xfId="17879"/>
    <cellStyle name="Warning Text 4 10" xfId="17880"/>
    <cellStyle name="Warning Text 4 11" xfId="17881"/>
    <cellStyle name="Warning Text 4 2" xfId="17882"/>
    <cellStyle name="Warning Text 4 2 2" xfId="17883"/>
    <cellStyle name="Warning Text 4 2 3" xfId="17884"/>
    <cellStyle name="Warning Text 4 2 4" xfId="17885"/>
    <cellStyle name="Warning Text 4 2 5" xfId="17886"/>
    <cellStyle name="Warning Text 4 3" xfId="17887"/>
    <cellStyle name="Warning Text 4 4" xfId="17888"/>
    <cellStyle name="Warning Text 4 5" xfId="17889"/>
    <cellStyle name="Warning Text 4 6" xfId="17890"/>
    <cellStyle name="Warning Text 4 7" xfId="17891"/>
    <cellStyle name="Warning Text 4 8" xfId="17892"/>
    <cellStyle name="Warning Text 4 9" xfId="17893"/>
    <cellStyle name="Warning Text 40" xfId="17894"/>
    <cellStyle name="Warning Text 40 10" xfId="17895"/>
    <cellStyle name="Warning Text 40 2" xfId="17896"/>
    <cellStyle name="Warning Text 40 3" xfId="17897"/>
    <cellStyle name="Warning Text 40 4" xfId="17898"/>
    <cellStyle name="Warning Text 40 5" xfId="17899"/>
    <cellStyle name="Warning Text 40 6" xfId="17900"/>
    <cellStyle name="Warning Text 40 7" xfId="17901"/>
    <cellStyle name="Warning Text 40 8" xfId="17902"/>
    <cellStyle name="Warning Text 40 9" xfId="17903"/>
    <cellStyle name="Warning Text 41" xfId="17904"/>
    <cellStyle name="Warning Text 41 10" xfId="17905"/>
    <cellStyle name="Warning Text 41 2" xfId="17906"/>
    <cellStyle name="Warning Text 41 3" xfId="17907"/>
    <cellStyle name="Warning Text 41 4" xfId="17908"/>
    <cellStyle name="Warning Text 41 5" xfId="17909"/>
    <cellStyle name="Warning Text 41 6" xfId="17910"/>
    <cellStyle name="Warning Text 41 7" xfId="17911"/>
    <cellStyle name="Warning Text 41 8" xfId="17912"/>
    <cellStyle name="Warning Text 41 9" xfId="17913"/>
    <cellStyle name="Warning Text 5" xfId="17914"/>
    <cellStyle name="Warning Text 5 10" xfId="17915"/>
    <cellStyle name="Warning Text 5 11" xfId="17916"/>
    <cellStyle name="Warning Text 5 2" xfId="17917"/>
    <cellStyle name="Warning Text 5 2 2" xfId="17918"/>
    <cellStyle name="Warning Text 5 2 3" xfId="17919"/>
    <cellStyle name="Warning Text 5 2 4" xfId="17920"/>
    <cellStyle name="Warning Text 5 2 5" xfId="17921"/>
    <cellStyle name="Warning Text 5 3" xfId="17922"/>
    <cellStyle name="Warning Text 5 4" xfId="17923"/>
    <cellStyle name="Warning Text 5 5" xfId="17924"/>
    <cellStyle name="Warning Text 5 6" xfId="17925"/>
    <cellStyle name="Warning Text 5 7" xfId="17926"/>
    <cellStyle name="Warning Text 5 8" xfId="17927"/>
    <cellStyle name="Warning Text 5 9" xfId="17928"/>
    <cellStyle name="Warning Text 6" xfId="17929"/>
    <cellStyle name="Warning Text 6 10" xfId="17930"/>
    <cellStyle name="Warning Text 6 11" xfId="17931"/>
    <cellStyle name="Warning Text 6 2" xfId="17932"/>
    <cellStyle name="Warning Text 6 2 2" xfId="17933"/>
    <cellStyle name="Warning Text 6 2 3" xfId="17934"/>
    <cellStyle name="Warning Text 6 2 4" xfId="17935"/>
    <cellStyle name="Warning Text 6 2 5" xfId="17936"/>
    <cellStyle name="Warning Text 6 3" xfId="17937"/>
    <cellStyle name="Warning Text 6 4" xfId="17938"/>
    <cellStyle name="Warning Text 6 5" xfId="17939"/>
    <cellStyle name="Warning Text 6 6" xfId="17940"/>
    <cellStyle name="Warning Text 6 7" xfId="17941"/>
    <cellStyle name="Warning Text 6 8" xfId="17942"/>
    <cellStyle name="Warning Text 6 9" xfId="17943"/>
    <cellStyle name="Warning Text 7" xfId="17944"/>
    <cellStyle name="Warning Text 7 10" xfId="17945"/>
    <cellStyle name="Warning Text 7 2" xfId="17946"/>
    <cellStyle name="Warning Text 7 3" xfId="17947"/>
    <cellStyle name="Warning Text 7 4" xfId="17948"/>
    <cellStyle name="Warning Text 7 5" xfId="17949"/>
    <cellStyle name="Warning Text 7 6" xfId="17950"/>
    <cellStyle name="Warning Text 7 7" xfId="17951"/>
    <cellStyle name="Warning Text 7 8" xfId="17952"/>
    <cellStyle name="Warning Text 7 9" xfId="17953"/>
    <cellStyle name="Warning Text 8" xfId="17954"/>
    <cellStyle name="Warning Text 8 10" xfId="17955"/>
    <cellStyle name="Warning Text 8 2" xfId="17956"/>
    <cellStyle name="Warning Text 8 3" xfId="17957"/>
    <cellStyle name="Warning Text 8 4" xfId="17958"/>
    <cellStyle name="Warning Text 8 5" xfId="17959"/>
    <cellStyle name="Warning Text 8 6" xfId="17960"/>
    <cellStyle name="Warning Text 8 7" xfId="17961"/>
    <cellStyle name="Warning Text 8 8" xfId="17962"/>
    <cellStyle name="Warning Text 8 9" xfId="17963"/>
    <cellStyle name="Warning Text 9" xfId="17964"/>
    <cellStyle name="Warning Text 9 10" xfId="17965"/>
    <cellStyle name="Warning Text 9 2" xfId="17966"/>
    <cellStyle name="Warning Text 9 3" xfId="17967"/>
    <cellStyle name="Warning Text 9 4" xfId="17968"/>
    <cellStyle name="Warning Text 9 5" xfId="17969"/>
    <cellStyle name="Warning Text 9 6" xfId="17970"/>
    <cellStyle name="Warning Text 9 7" xfId="17971"/>
    <cellStyle name="Warning Text 9 8" xfId="17972"/>
    <cellStyle name="Warning Text 9 9" xfId="17973"/>
    <cellStyle name="Zelle überprüfen" xfId="17974"/>
    <cellStyle name="Zelle überprüfen 10" xfId="17975"/>
    <cellStyle name="Zelle überprüfen 2" xfId="17976"/>
    <cellStyle name="Zelle überprüfen 3" xfId="17977"/>
    <cellStyle name="Zelle überprüfen 4" xfId="17978"/>
    <cellStyle name="Zelle überprüfen 5" xfId="17979"/>
    <cellStyle name="Zelle überprüfen 6" xfId="17980"/>
    <cellStyle name="Zelle überprüfen 7" xfId="17981"/>
    <cellStyle name="Zelle überprüfen 8" xfId="17982"/>
    <cellStyle name="Zelle überprüfen 9" xfId="17983"/>
    <cellStyle name="Гиперссылка" xfId="17984"/>
    <cellStyle name="Гиперссылка 10" xfId="17985"/>
    <cellStyle name="Гиперссылка 2" xfId="17986"/>
    <cellStyle name="Гиперссылка 3" xfId="17987"/>
    <cellStyle name="Гиперссылка 4" xfId="17988"/>
    <cellStyle name="Гиперссылка 5" xfId="17989"/>
    <cellStyle name="Гиперссылка 6" xfId="17990"/>
    <cellStyle name="Гиперссылка 7" xfId="17991"/>
    <cellStyle name="Гиперссылка 8" xfId="17992"/>
    <cellStyle name="Гиперссылка 9" xfId="17993"/>
    <cellStyle name="Обычный_2++" xfId="17994"/>
    <cellStyle name="已访问的超链接" xfId="17995"/>
    <cellStyle name="已访问的超链接 10" xfId="17996"/>
    <cellStyle name="已访问的超链接 2" xfId="17997"/>
    <cellStyle name="已访问的超链接 3" xfId="17998"/>
    <cellStyle name="已访问的超链接 4" xfId="17999"/>
    <cellStyle name="已访问的超链接 5" xfId="18000"/>
    <cellStyle name="已访问的超链接 6" xfId="18001"/>
    <cellStyle name="已访问的超链接 7" xfId="18002"/>
    <cellStyle name="已访问的超链接 8" xfId="18003"/>
    <cellStyle name="已访问的超链接 9" xfId="18004"/>
  </cellStyles>
  <dxfs count="8"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rillian\groups\TMPL_R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rillian\groups\SAGE\saic_technology\ResCOM\New%20Microsoft%20Excel%20Workshee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rillian\groups\VEDA_Models\NEEDS_SE\SUBRES_TMPL\TMPL_RES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argiulo/Desktop/SUBRES_IIS-NewTech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_Emi"/>
      <sheetName val="AGR"/>
      <sheetName val="RES_Fuels"/>
      <sheetName val="RES_Emi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EA"/>
      <sheetName val="ROT"/>
      <sheetName val="RL1"/>
      <sheetName val="RL2"/>
      <sheetName val="RL3"/>
      <sheetName val="RL4"/>
      <sheetName val="COM_Fuels"/>
      <sheetName val="COM_Emi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LA"/>
      <sheetName val="CCK"/>
      <sheetName val="CRF"/>
      <sheetName val="COE"/>
      <sheetName val="COT"/>
      <sheetName val="ElastPar"/>
      <sheetName val="Conversion Factors"/>
      <sheetName val="ANS_ITEMS"/>
      <sheetName val="ANS_TIDDATA"/>
      <sheetName val="ANS_TSDATA"/>
    </sheetNames>
    <sheetDataSet>
      <sheetData sheetId="0" refreshError="1"/>
      <sheetData sheetId="1" refreshError="1"/>
      <sheetData sheetId="2">
        <row r="2">
          <cell r="A2" t="str">
            <v>^FI_ST: TCH, PRC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w Microsoft Excel Worksheet"/>
      <sheetName val="AGR_Fuels"/>
      <sheetName val="TechRep-Doc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EA"/>
      <sheetName val="ROT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LA"/>
      <sheetName val="CCK"/>
      <sheetName val="CRF"/>
      <sheetName val="COE"/>
      <sheetName val="COT"/>
      <sheetName val="ElastPar"/>
      <sheetName val="Conversion Factors"/>
      <sheetName val="ANS_ITEMS"/>
      <sheetName val="ANS_TIDDATA"/>
      <sheetName val="ANS_TSDATA"/>
      <sheetName val="AGR_Emi"/>
      <sheetName val="RES_Emi"/>
      <sheetName val="COM_Emi"/>
    </sheetNames>
    <sheetDataSet>
      <sheetData sheetId="0"/>
      <sheetData sheetId="1"/>
      <sheetData sheetId="2">
        <row r="2">
          <cell r="A2" t="str">
            <v>^FI_ST: TCH, PRC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  <sheetData sheetId="49" refreshError="1"/>
      <sheetData sheetId="5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_II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P303"/>
  <sheetViews>
    <sheetView tabSelected="1" zoomScale="70" zoomScaleNormal="70" workbookViewId="0">
      <selection activeCell="K11" sqref="K11"/>
    </sheetView>
  </sheetViews>
  <sheetFormatPr defaultRowHeight="12.75"/>
  <cols>
    <col min="1" max="1" width="7.86328125" customWidth="1"/>
    <col min="2" max="2" width="6" customWidth="1"/>
    <col min="3" max="3" width="17.73046875" customWidth="1"/>
    <col min="4" max="4" width="30" customWidth="1"/>
    <col min="5" max="5" width="12.86328125" customWidth="1"/>
    <col min="6" max="6" width="11.1328125" bestFit="1" customWidth="1"/>
    <col min="8" max="8" width="9.1328125" bestFit="1" customWidth="1"/>
    <col min="17" max="17" width="5.73046875" customWidth="1"/>
    <col min="18" max="18" width="5.59765625" customWidth="1"/>
    <col min="19" max="19" width="5.86328125" customWidth="1"/>
    <col min="20" max="20" width="6.3984375" customWidth="1"/>
    <col min="21" max="21" width="6" customWidth="1"/>
    <col min="22" max="26" width="9.73046875" customWidth="1"/>
    <col min="29" max="33" width="9.265625" customWidth="1"/>
    <col min="34" max="38" width="8.265625" customWidth="1"/>
    <col min="52" max="52" width="16.73046875" bestFit="1" customWidth="1"/>
  </cols>
  <sheetData>
    <row r="1" spans="1:62">
      <c r="A1" t="s">
        <v>908</v>
      </c>
    </row>
    <row r="2" spans="1:62">
      <c r="A2" t="s">
        <v>214</v>
      </c>
    </row>
    <row r="3" spans="1:62">
      <c r="G3" t="s">
        <v>963</v>
      </c>
    </row>
    <row r="4" spans="1:62">
      <c r="A4" t="s">
        <v>308</v>
      </c>
      <c r="B4" t="s">
        <v>329</v>
      </c>
      <c r="C4" t="s">
        <v>309</v>
      </c>
      <c r="D4" t="s">
        <v>310</v>
      </c>
      <c r="E4" t="s">
        <v>313</v>
      </c>
      <c r="F4" t="s">
        <v>314</v>
      </c>
      <c r="G4" t="s">
        <v>330</v>
      </c>
      <c r="H4" t="s">
        <v>333</v>
      </c>
      <c r="I4" t="s">
        <v>350</v>
      </c>
      <c r="J4" t="s">
        <v>376</v>
      </c>
      <c r="K4" t="s">
        <v>755</v>
      </c>
      <c r="L4" t="s">
        <v>756</v>
      </c>
      <c r="M4" t="s">
        <v>195</v>
      </c>
      <c r="N4" t="s">
        <v>196</v>
      </c>
      <c r="O4" t="s">
        <v>571</v>
      </c>
      <c r="P4" t="s">
        <v>572</v>
      </c>
      <c r="Q4" t="s">
        <v>197</v>
      </c>
      <c r="R4" t="s">
        <v>198</v>
      </c>
      <c r="S4" t="s">
        <v>199</v>
      </c>
      <c r="T4" t="s">
        <v>200</v>
      </c>
      <c r="U4" t="s">
        <v>201</v>
      </c>
      <c r="V4" t="s">
        <v>852</v>
      </c>
      <c r="W4" t="s">
        <v>266</v>
      </c>
      <c r="X4" t="s">
        <v>267</v>
      </c>
      <c r="Y4" t="s">
        <v>853</v>
      </c>
      <c r="Z4" t="s">
        <v>854</v>
      </c>
      <c r="AA4" t="s">
        <v>202</v>
      </c>
      <c r="AB4" t="s">
        <v>203</v>
      </c>
      <c r="AC4" t="s">
        <v>204</v>
      </c>
      <c r="AD4" t="s">
        <v>205</v>
      </c>
      <c r="AE4" t="s">
        <v>206</v>
      </c>
      <c r="AF4" t="s">
        <v>348</v>
      </c>
      <c r="AG4" t="s">
        <v>207</v>
      </c>
      <c r="AH4" t="s">
        <v>375</v>
      </c>
      <c r="AI4" t="s">
        <v>335</v>
      </c>
      <c r="AJ4" t="s">
        <v>570</v>
      </c>
      <c r="AK4" t="s">
        <v>187</v>
      </c>
      <c r="AL4" t="s">
        <v>188</v>
      </c>
      <c r="AM4" t="s">
        <v>373</v>
      </c>
      <c r="AN4" t="s">
        <v>763</v>
      </c>
      <c r="AO4" t="s">
        <v>764</v>
      </c>
      <c r="AP4" t="s">
        <v>208</v>
      </c>
      <c r="AQ4" t="s">
        <v>209</v>
      </c>
      <c r="AR4" t="s">
        <v>374</v>
      </c>
      <c r="AS4" t="s">
        <v>767</v>
      </c>
      <c r="AT4" t="s">
        <v>768</v>
      </c>
      <c r="AU4" t="s">
        <v>210</v>
      </c>
      <c r="AV4" t="s">
        <v>211</v>
      </c>
      <c r="AW4" t="s">
        <v>377</v>
      </c>
      <c r="AX4" t="s">
        <v>772</v>
      </c>
      <c r="AY4" t="s">
        <v>773</v>
      </c>
      <c r="AZ4" t="s">
        <v>212</v>
      </c>
      <c r="BA4" t="s">
        <v>213</v>
      </c>
      <c r="BC4" t="s">
        <v>886</v>
      </c>
      <c r="BF4" t="s">
        <v>849</v>
      </c>
      <c r="BG4" t="s">
        <v>850</v>
      </c>
      <c r="BH4" t="s">
        <v>851</v>
      </c>
    </row>
    <row r="5" spans="1:62">
      <c r="A5" t="s">
        <v>573</v>
      </c>
      <c r="H5" t="s">
        <v>574</v>
      </c>
    </row>
    <row r="6" spans="1:62">
      <c r="C6" t="s">
        <v>221</v>
      </c>
      <c r="D6" t="s">
        <v>222</v>
      </c>
      <c r="E6" t="s">
        <v>511</v>
      </c>
      <c r="F6" t="s">
        <v>496</v>
      </c>
      <c r="H6">
        <v>31.536000000000001</v>
      </c>
      <c r="I6">
        <v>2023</v>
      </c>
      <c r="J6">
        <v>0.29699999999999999</v>
      </c>
      <c r="K6">
        <v>0.33</v>
      </c>
      <c r="L6">
        <v>0.33</v>
      </c>
      <c r="M6">
        <v>0.33700000000000002</v>
      </c>
      <c r="N6">
        <v>0.33700000000000002</v>
      </c>
      <c r="O6">
        <v>0.9</v>
      </c>
      <c r="P6">
        <v>1</v>
      </c>
      <c r="Q6">
        <v>0.2</v>
      </c>
      <c r="V6">
        <v>3.07</v>
      </c>
      <c r="W6">
        <v>3.07</v>
      </c>
      <c r="X6">
        <v>3.07</v>
      </c>
      <c r="Y6">
        <v>3.07</v>
      </c>
      <c r="Z6">
        <v>3.07</v>
      </c>
      <c r="AF6">
        <v>30</v>
      </c>
      <c r="AG6">
        <v>2</v>
      </c>
      <c r="AH6">
        <v>3214.75</v>
      </c>
      <c r="AI6">
        <v>2529.7199999999998</v>
      </c>
      <c r="AJ6">
        <v>2401.13</v>
      </c>
      <c r="AK6">
        <v>2271.37</v>
      </c>
      <c r="AL6">
        <v>1807.27</v>
      </c>
      <c r="AM6">
        <v>64.295000000000002</v>
      </c>
      <c r="AN6">
        <v>50.617699999999999</v>
      </c>
      <c r="AO6">
        <v>48.02252</v>
      </c>
      <c r="AP6">
        <v>45.4741</v>
      </c>
      <c r="AQ6">
        <v>36.122100000000003</v>
      </c>
      <c r="AR6">
        <v>3.0043299999999999</v>
      </c>
      <c r="AS6">
        <v>3.0043299999999999</v>
      </c>
      <c r="AT6">
        <v>3.0043299999999999</v>
      </c>
      <c r="AU6">
        <v>3.0043299999999999</v>
      </c>
      <c r="AV6">
        <v>2.7939099999999999</v>
      </c>
      <c r="BC6" t="s">
        <v>887</v>
      </c>
      <c r="BF6">
        <f>1*H6*O6/J6</f>
        <v>95.563636363636377</v>
      </c>
      <c r="BG6">
        <f>BF6*J6</f>
        <v>28.382400000000004</v>
      </c>
      <c r="BH6">
        <f>BG6*V6</f>
        <v>87.13396800000001</v>
      </c>
      <c r="BJ6">
        <f>(BG6+BH6)/BF6</f>
        <v>1.20879</v>
      </c>
    </row>
    <row r="7" spans="1:62">
      <c r="F7" t="s">
        <v>751</v>
      </c>
    </row>
    <row r="8" spans="1:62">
      <c r="F8" t="s">
        <v>94</v>
      </c>
      <c r="AW8">
        <v>5.5599999999999997E-2</v>
      </c>
    </row>
    <row r="9" spans="1:62">
      <c r="F9" t="s">
        <v>272</v>
      </c>
      <c r="AW9">
        <v>9.7199999999999995E-2</v>
      </c>
    </row>
    <row r="10" spans="1:62">
      <c r="F10" t="s">
        <v>95</v>
      </c>
      <c r="AW10">
        <v>9.7199999999999995E-2</v>
      </c>
    </row>
    <row r="11" spans="1:62">
      <c r="F11" t="s">
        <v>96</v>
      </c>
      <c r="AW11">
        <v>5.9999999999999995E-4</v>
      </c>
    </row>
    <row r="12" spans="1:62">
      <c r="F12" t="s">
        <v>97</v>
      </c>
      <c r="AW12">
        <v>5.7000000000000002E-3</v>
      </c>
    </row>
    <row r="13" spans="1:62">
      <c r="F13" t="s">
        <v>217</v>
      </c>
      <c r="AW13">
        <v>2.8999999999999998E-3</v>
      </c>
    </row>
    <row r="14" spans="1:62">
      <c r="F14" t="s">
        <v>98</v>
      </c>
      <c r="AW14">
        <v>2.32E-3</v>
      </c>
    </row>
    <row r="15" spans="1:62">
      <c r="F15" t="s">
        <v>99</v>
      </c>
      <c r="AW15">
        <v>1.6999999999999999E-3</v>
      </c>
    </row>
    <row r="16" spans="1:62">
      <c r="C16" t="s">
        <v>225</v>
      </c>
      <c r="D16" t="s">
        <v>226</v>
      </c>
      <c r="E16" t="s">
        <v>509</v>
      </c>
      <c r="F16" t="s">
        <v>496</v>
      </c>
      <c r="H16">
        <v>31.536000000000001</v>
      </c>
      <c r="I16">
        <v>2023</v>
      </c>
      <c r="J16">
        <v>0.4</v>
      </c>
      <c r="K16">
        <v>0.40427350427350428</v>
      </c>
      <c r="L16">
        <v>0.40591966173361521</v>
      </c>
      <c r="M16">
        <v>0.40333333333333332</v>
      </c>
      <c r="N16">
        <v>0.40413223140495869</v>
      </c>
      <c r="O16">
        <v>0.9</v>
      </c>
      <c r="P16">
        <v>1</v>
      </c>
      <c r="AA16">
        <v>1.1399999999999999</v>
      </c>
      <c r="AB16">
        <v>1.1708108108108104</v>
      </c>
      <c r="AC16">
        <v>1.192293577981651</v>
      </c>
      <c r="AD16">
        <v>1.2260377358490562</v>
      </c>
      <c r="AE16">
        <v>1.2377142857142855</v>
      </c>
      <c r="AF16">
        <v>25</v>
      </c>
      <c r="AG16">
        <v>2</v>
      </c>
      <c r="AH16">
        <v>1746.49</v>
      </c>
      <c r="AI16">
        <v>1745.32</v>
      </c>
      <c r="AJ16">
        <v>1744.15</v>
      </c>
      <c r="AK16">
        <v>1741.81</v>
      </c>
      <c r="AL16">
        <v>1707.91</v>
      </c>
      <c r="AM16">
        <v>34.953099999999999</v>
      </c>
      <c r="AN16">
        <v>34.953099999999999</v>
      </c>
      <c r="AO16">
        <v>34.871270000000003</v>
      </c>
      <c r="AP16">
        <v>34.836199999999998</v>
      </c>
      <c r="AQ16">
        <v>34.134799999999998</v>
      </c>
      <c r="AR16">
        <v>2.5484200000000001</v>
      </c>
      <c r="AS16">
        <v>2.5484200000000001</v>
      </c>
      <c r="AT16">
        <v>2.5484200000000001</v>
      </c>
      <c r="AU16">
        <v>2.5484200000000001</v>
      </c>
      <c r="AV16">
        <v>2.5484200000000001</v>
      </c>
      <c r="BF16">
        <f>1*H16*O16/J16</f>
        <v>70.956000000000003</v>
      </c>
      <c r="BG16">
        <f>BF16*J16</f>
        <v>28.382400000000004</v>
      </c>
      <c r="BH16">
        <f>BG16*AA16</f>
        <v>32.355936</v>
      </c>
      <c r="BJ16">
        <f>(BG16+BH16)/BF16</f>
        <v>0.85599999999999998</v>
      </c>
    </row>
    <row r="17" spans="3:62">
      <c r="F17" t="s">
        <v>751</v>
      </c>
      <c r="BC17" t="s">
        <v>887</v>
      </c>
    </row>
    <row r="18" spans="3:62">
      <c r="F18" t="s">
        <v>94</v>
      </c>
      <c r="AW18">
        <v>2.05E-4</v>
      </c>
    </row>
    <row r="19" spans="3:62">
      <c r="F19" t="s">
        <v>272</v>
      </c>
      <c r="AW19">
        <v>0</v>
      </c>
    </row>
    <row r="20" spans="3:62">
      <c r="F20" t="s">
        <v>95</v>
      </c>
      <c r="AW20">
        <v>1.5699999999999999E-5</v>
      </c>
    </row>
    <row r="21" spans="3:62">
      <c r="F21" t="s">
        <v>96</v>
      </c>
      <c r="AW21">
        <v>5.3299999999999998E-6</v>
      </c>
    </row>
    <row r="22" spans="3:62">
      <c r="F22" t="s">
        <v>97</v>
      </c>
      <c r="AW22">
        <v>5.3299999999999998E-6</v>
      </c>
    </row>
    <row r="23" spans="3:62">
      <c r="F23" t="s">
        <v>98</v>
      </c>
      <c r="AW23">
        <v>4.2699999999999998E-6</v>
      </c>
    </row>
    <row r="24" spans="3:62">
      <c r="F24" t="s">
        <v>217</v>
      </c>
      <c r="AW24">
        <v>1.33E-6</v>
      </c>
    </row>
    <row r="25" spans="3:62">
      <c r="F25" t="s">
        <v>99</v>
      </c>
      <c r="AW25">
        <v>2.5999999999999998E-5</v>
      </c>
    </row>
    <row r="26" spans="3:62">
      <c r="C26" t="s">
        <v>256</v>
      </c>
      <c r="D26" t="s">
        <v>257</v>
      </c>
      <c r="E26" t="s">
        <v>575</v>
      </c>
      <c r="F26" t="s">
        <v>496</v>
      </c>
      <c r="H26">
        <v>31.536000000000001</v>
      </c>
      <c r="I26">
        <v>2023</v>
      </c>
      <c r="J26">
        <v>0.46700000000000003</v>
      </c>
      <c r="K26">
        <v>0.46845083487940631</v>
      </c>
      <c r="L26">
        <v>0.47448979591836737</v>
      </c>
      <c r="M26">
        <v>0.48311688311688322</v>
      </c>
      <c r="N26">
        <v>0.51072356215213355</v>
      </c>
      <c r="O26">
        <v>0.9</v>
      </c>
      <c r="P26">
        <v>1</v>
      </c>
      <c r="Q26">
        <v>0.2</v>
      </c>
      <c r="V26">
        <v>1.07</v>
      </c>
      <c r="W26">
        <v>1.0903809523809525</v>
      </c>
      <c r="X26">
        <v>1.122450980392157</v>
      </c>
      <c r="Y26">
        <v>1.1499999999999999</v>
      </c>
      <c r="Z26">
        <v>1.18</v>
      </c>
      <c r="AF26">
        <v>25</v>
      </c>
      <c r="AG26">
        <v>2</v>
      </c>
      <c r="AH26">
        <v>1027.55</v>
      </c>
      <c r="AI26">
        <v>1019.37</v>
      </c>
      <c r="AJ26">
        <v>999.495</v>
      </c>
      <c r="AK26">
        <v>979.62199999999996</v>
      </c>
      <c r="AL26">
        <v>907.14400000000001</v>
      </c>
      <c r="AM26">
        <v>25.718</v>
      </c>
      <c r="AN26">
        <v>25.601099999999999</v>
      </c>
      <c r="AO26">
        <v>25.402370000000001</v>
      </c>
      <c r="AP26">
        <v>25.250399999999999</v>
      </c>
      <c r="AQ26">
        <v>24.432099999999998</v>
      </c>
      <c r="AR26">
        <v>2.3730699999999998</v>
      </c>
      <c r="AS26">
        <v>2.3263099999999999</v>
      </c>
      <c r="AT26">
        <v>2.27955</v>
      </c>
      <c r="AU26">
        <v>2.2327900000000001</v>
      </c>
      <c r="AV26">
        <v>2.12758</v>
      </c>
      <c r="BF26">
        <f>1*H26*O26/J26</f>
        <v>60.776017130620986</v>
      </c>
      <c r="BG26">
        <f>BF26*J26</f>
        <v>28.382400000000001</v>
      </c>
      <c r="BH26">
        <f>BG26*V26</f>
        <v>30.369168000000002</v>
      </c>
      <c r="BJ26">
        <f>(BG26+BH26)/BF26</f>
        <v>0.96669000000000005</v>
      </c>
    </row>
    <row r="27" spans="3:62">
      <c r="F27" t="s">
        <v>751</v>
      </c>
    </row>
    <row r="28" spans="3:62">
      <c r="F28" t="s">
        <v>94</v>
      </c>
      <c r="AW28">
        <v>0.01</v>
      </c>
      <c r="BC28" t="s">
        <v>887</v>
      </c>
    </row>
    <row r="29" spans="3:62">
      <c r="F29" t="s">
        <v>272</v>
      </c>
      <c r="AW29">
        <v>0</v>
      </c>
    </row>
    <row r="30" spans="3:62">
      <c r="F30" t="s">
        <v>95</v>
      </c>
      <c r="AW30">
        <v>0.09</v>
      </c>
    </row>
    <row r="31" spans="3:62">
      <c r="F31" t="s">
        <v>96</v>
      </c>
      <c r="AW31">
        <v>0</v>
      </c>
    </row>
    <row r="32" spans="3:62">
      <c r="F32" t="s">
        <v>97</v>
      </c>
      <c r="AW32">
        <v>0</v>
      </c>
    </row>
    <row r="33" spans="3:62">
      <c r="F33" t="s">
        <v>217</v>
      </c>
      <c r="AW33">
        <v>0</v>
      </c>
    </row>
    <row r="34" spans="3:62">
      <c r="F34" t="s">
        <v>99</v>
      </c>
      <c r="AW34">
        <v>0</v>
      </c>
    </row>
    <row r="35" spans="3:62">
      <c r="C35" t="s">
        <v>271</v>
      </c>
      <c r="D35" t="s">
        <v>270</v>
      </c>
      <c r="E35" t="s">
        <v>672</v>
      </c>
      <c r="F35" t="s">
        <v>496</v>
      </c>
      <c r="H35">
        <v>31.536000000000001</v>
      </c>
      <c r="I35">
        <v>2023</v>
      </c>
      <c r="J35">
        <v>0.33600000000000002</v>
      </c>
      <c r="K35">
        <v>0.33600000000000002</v>
      </c>
      <c r="L35">
        <v>0.33600000000000002</v>
      </c>
      <c r="M35">
        <v>0.33600000000000002</v>
      </c>
      <c r="N35">
        <v>0.33600000000000002</v>
      </c>
      <c r="O35">
        <v>0.7</v>
      </c>
      <c r="P35">
        <v>1</v>
      </c>
      <c r="Q35">
        <v>0.2</v>
      </c>
      <c r="V35">
        <v>1.1041666666666665</v>
      </c>
      <c r="W35">
        <v>1.1041666666666665</v>
      </c>
      <c r="X35">
        <v>1.1041666666666665</v>
      </c>
      <c r="Y35">
        <v>1.1041666666666665</v>
      </c>
      <c r="Z35">
        <v>1.1041666666666665</v>
      </c>
      <c r="AF35">
        <v>25</v>
      </c>
      <c r="AG35">
        <v>2</v>
      </c>
      <c r="AR35">
        <v>0</v>
      </c>
      <c r="AS35">
        <v>0</v>
      </c>
      <c r="AT35">
        <v>0</v>
      </c>
      <c r="AU35">
        <v>0</v>
      </c>
      <c r="AV35">
        <v>0</v>
      </c>
      <c r="BC35" t="s">
        <v>887</v>
      </c>
      <c r="BF35">
        <f>1*H35*O35/J35</f>
        <v>65.699999999999989</v>
      </c>
      <c r="BG35">
        <f>BF35*J35</f>
        <v>22.075199999999999</v>
      </c>
      <c r="BH35">
        <f>BG35*V35</f>
        <v>24.374699999999997</v>
      </c>
      <c r="BJ35">
        <f>(BG35+BH35)/BF35</f>
        <v>0.70700000000000007</v>
      </c>
    </row>
    <row r="36" spans="3:62">
      <c r="F36" t="s">
        <v>751</v>
      </c>
    </row>
    <row r="37" spans="3:62">
      <c r="F37" t="s">
        <v>94</v>
      </c>
      <c r="AW37">
        <v>5.5599999999999997E-2</v>
      </c>
    </row>
    <row r="38" spans="3:62">
      <c r="F38" t="s">
        <v>272</v>
      </c>
      <c r="AW38">
        <v>9.7199999999999995E-2</v>
      </c>
    </row>
    <row r="39" spans="3:62">
      <c r="F39" t="s">
        <v>95</v>
      </c>
      <c r="AW39">
        <v>9.7199999999999995E-2</v>
      </c>
    </row>
    <row r="40" spans="3:62">
      <c r="F40" t="s">
        <v>96</v>
      </c>
      <c r="AW40">
        <v>5.9999999999999995E-4</v>
      </c>
    </row>
    <row r="41" spans="3:62">
      <c r="F41" t="s">
        <v>97</v>
      </c>
      <c r="AW41">
        <v>5.7000000000000002E-3</v>
      </c>
    </row>
    <row r="42" spans="3:62">
      <c r="F42" t="s">
        <v>217</v>
      </c>
      <c r="AW42">
        <v>2.8999999999999998E-3</v>
      </c>
    </row>
    <row r="43" spans="3:62">
      <c r="F43" t="s">
        <v>98</v>
      </c>
      <c r="AW43">
        <v>2.32E-3</v>
      </c>
    </row>
    <row r="44" spans="3:62">
      <c r="F44" t="s">
        <v>99</v>
      </c>
      <c r="AW44">
        <v>1.6999999999999999E-3</v>
      </c>
    </row>
    <row r="45" spans="3:62">
      <c r="C45" t="s">
        <v>223</v>
      </c>
      <c r="D45" t="s">
        <v>224</v>
      </c>
      <c r="E45" t="s">
        <v>13</v>
      </c>
      <c r="F45" t="s">
        <v>496</v>
      </c>
      <c r="H45">
        <v>31.536000000000001</v>
      </c>
      <c r="I45">
        <v>2023</v>
      </c>
      <c r="J45">
        <v>0.31266630770182247</v>
      </c>
      <c r="K45">
        <v>0.31612887867438849</v>
      </c>
      <c r="L45">
        <v>0.33680130618475507</v>
      </c>
      <c r="M45">
        <v>0.33729842905888208</v>
      </c>
      <c r="N45">
        <v>0.33831219564275267</v>
      </c>
      <c r="O45">
        <v>0.7</v>
      </c>
      <c r="P45">
        <v>1</v>
      </c>
      <c r="Q45">
        <v>0.2</v>
      </c>
      <c r="V45">
        <v>1.4715168104753342</v>
      </c>
      <c r="W45">
        <v>1.4730351860622455</v>
      </c>
      <c r="X45">
        <v>1.4933529127665521</v>
      </c>
      <c r="Y45">
        <v>1.5475817834606167</v>
      </c>
      <c r="Z45">
        <v>1.6660206835387787</v>
      </c>
      <c r="AF45">
        <v>25</v>
      </c>
      <c r="AG45">
        <v>2</v>
      </c>
      <c r="AR45">
        <v>0</v>
      </c>
      <c r="AS45">
        <v>0</v>
      </c>
      <c r="AT45">
        <v>0</v>
      </c>
      <c r="AU45">
        <v>0</v>
      </c>
      <c r="AV45">
        <v>0</v>
      </c>
      <c r="BC45" t="s">
        <v>887</v>
      </c>
      <c r="BF45">
        <f>1*H45*O45/J45</f>
        <v>70.603066132255762</v>
      </c>
      <c r="BG45">
        <f>BF45*J45</f>
        <v>22.075200000000002</v>
      </c>
      <c r="BH45">
        <f>BG45*V45</f>
        <v>32.484027894605099</v>
      </c>
      <c r="BJ45">
        <f>(BG45+BH45)/BF45</f>
        <v>0.77276003555430772</v>
      </c>
    </row>
    <row r="46" spans="3:62">
      <c r="F46" t="s">
        <v>751</v>
      </c>
    </row>
    <row r="47" spans="3:62">
      <c r="F47" t="s">
        <v>94</v>
      </c>
      <c r="AW47">
        <v>5.9888999999999998E-2</v>
      </c>
    </row>
    <row r="48" spans="3:62">
      <c r="F48" t="s">
        <v>272</v>
      </c>
      <c r="AW48">
        <v>3.1110000000000001E-3</v>
      </c>
    </row>
    <row r="49" spans="3:62">
      <c r="F49" t="s">
        <v>95</v>
      </c>
      <c r="AW49">
        <v>3.1110000000000001E-3</v>
      </c>
    </row>
    <row r="50" spans="3:62">
      <c r="F50" t="s">
        <v>96</v>
      </c>
      <c r="AW50">
        <v>1.5560000000000001E-3</v>
      </c>
    </row>
    <row r="51" spans="3:62">
      <c r="F51" t="s">
        <v>97</v>
      </c>
      <c r="AW51">
        <v>1.5560000000000001E-3</v>
      </c>
    </row>
    <row r="52" spans="3:62">
      <c r="F52" t="s">
        <v>217</v>
      </c>
      <c r="AW52">
        <v>0</v>
      </c>
    </row>
    <row r="53" spans="3:62">
      <c r="F53" t="s">
        <v>99</v>
      </c>
      <c r="AW53">
        <v>0</v>
      </c>
    </row>
    <row r="54" spans="3:62">
      <c r="C54" t="s">
        <v>231</v>
      </c>
      <c r="D54" t="s">
        <v>232</v>
      </c>
      <c r="E54" t="s">
        <v>761</v>
      </c>
      <c r="F54" t="s">
        <v>496</v>
      </c>
      <c r="H54">
        <v>31.536000000000001</v>
      </c>
      <c r="I54">
        <v>2035</v>
      </c>
      <c r="L54">
        <v>0.315</v>
      </c>
      <c r="M54">
        <v>0.315</v>
      </c>
      <c r="N54">
        <v>0.35899999999999999</v>
      </c>
      <c r="O54">
        <v>0.9</v>
      </c>
      <c r="P54">
        <v>1</v>
      </c>
      <c r="S54">
        <v>0.25</v>
      </c>
      <c r="X54">
        <v>2.38</v>
      </c>
      <c r="Y54">
        <v>2.38</v>
      </c>
      <c r="Z54">
        <v>2.8753299492385787</v>
      </c>
      <c r="AF54">
        <v>30</v>
      </c>
      <c r="AG54">
        <v>2</v>
      </c>
      <c r="AT54">
        <v>3.93953</v>
      </c>
      <c r="AU54">
        <v>3.93953</v>
      </c>
      <c r="AV54">
        <v>3.78756</v>
      </c>
      <c r="BC54" t="s">
        <v>887</v>
      </c>
      <c r="BF54" t="e">
        <f>1*H54*O54/J54</f>
        <v>#DIV/0!</v>
      </c>
      <c r="BG54" t="e">
        <f>BF54*J54</f>
        <v>#DIV/0!</v>
      </c>
      <c r="BH54" t="e">
        <f>BG54*V54</f>
        <v>#DIV/0!</v>
      </c>
      <c r="BJ54" t="e">
        <f>(BG54+BH54)/BF54</f>
        <v>#DIV/0!</v>
      </c>
    </row>
    <row r="55" spans="3:62">
      <c r="F55" t="s">
        <v>751</v>
      </c>
    </row>
    <row r="56" spans="3:62">
      <c r="F56" t="s">
        <v>94</v>
      </c>
      <c r="AY56">
        <v>0</v>
      </c>
    </row>
    <row r="57" spans="3:62">
      <c r="F57" t="s">
        <v>272</v>
      </c>
      <c r="AY57">
        <v>5.4167E-2</v>
      </c>
      <c r="AZ57">
        <v>5.0555999999999997E-2</v>
      </c>
      <c r="BA57">
        <v>0.05</v>
      </c>
    </row>
    <row r="58" spans="3:62">
      <c r="F58" t="s">
        <v>95</v>
      </c>
      <c r="AY58">
        <v>5.4167E-2</v>
      </c>
      <c r="AZ58">
        <v>5.0555999999999997E-2</v>
      </c>
      <c r="BA58">
        <v>0.05</v>
      </c>
    </row>
    <row r="59" spans="3:62">
      <c r="F59" t="s">
        <v>96</v>
      </c>
      <c r="AY59">
        <v>3.9630000000000004E-3</v>
      </c>
      <c r="AZ59">
        <v>3.699E-3</v>
      </c>
      <c r="BA59">
        <v>3.6579999999999998E-3</v>
      </c>
    </row>
    <row r="60" spans="3:62">
      <c r="F60" t="s">
        <v>97</v>
      </c>
      <c r="AY60">
        <v>9.4439999999999993E-3</v>
      </c>
      <c r="AZ60">
        <v>8.8149999999999999E-3</v>
      </c>
      <c r="BA60">
        <v>8.7180000000000001E-3</v>
      </c>
    </row>
    <row r="61" spans="3:62">
      <c r="F61" t="s">
        <v>217</v>
      </c>
      <c r="AY61">
        <v>0</v>
      </c>
    </row>
    <row r="62" spans="3:62">
      <c r="F62" t="s">
        <v>98</v>
      </c>
      <c r="AY62">
        <v>0</v>
      </c>
    </row>
    <row r="63" spans="3:62">
      <c r="F63" t="s">
        <v>99</v>
      </c>
      <c r="AY63">
        <v>0</v>
      </c>
    </row>
    <row r="64" spans="3:62">
      <c r="C64" t="s">
        <v>792</v>
      </c>
      <c r="D64" t="s">
        <v>233</v>
      </c>
      <c r="E64" t="s">
        <v>761</v>
      </c>
      <c r="F64" t="s">
        <v>496</v>
      </c>
      <c r="H64">
        <v>31.536000000000001</v>
      </c>
      <c r="I64">
        <v>2035</v>
      </c>
      <c r="L64">
        <v>0.30499999999999999</v>
      </c>
      <c r="M64">
        <v>0.30499999999999999</v>
      </c>
      <c r="N64">
        <v>0.36</v>
      </c>
      <c r="O64">
        <v>0.9</v>
      </c>
      <c r="P64">
        <v>1</v>
      </c>
      <c r="S64">
        <v>0.25</v>
      </c>
      <c r="X64">
        <v>2.5</v>
      </c>
      <c r="Y64">
        <v>2.5</v>
      </c>
      <c r="Z64">
        <v>3.1725888324873095</v>
      </c>
      <c r="AF64">
        <v>30</v>
      </c>
      <c r="AG64">
        <v>2</v>
      </c>
      <c r="AT64">
        <v>5.6930300000000003</v>
      </c>
      <c r="AU64">
        <v>5.6930300000000003</v>
      </c>
      <c r="AV64">
        <v>5.4709199999999996</v>
      </c>
      <c r="BC64" t="s">
        <v>887</v>
      </c>
      <c r="BF64" t="e">
        <f>1*H64*O64/J64</f>
        <v>#DIV/0!</v>
      </c>
      <c r="BG64" t="e">
        <f>BF64*J64</f>
        <v>#DIV/0!</v>
      </c>
      <c r="BH64" t="e">
        <f>BG64*V64</f>
        <v>#DIV/0!</v>
      </c>
      <c r="BJ64" t="e">
        <f>(BG64+BH64)/BF64</f>
        <v>#DIV/0!</v>
      </c>
    </row>
    <row r="65" spans="3:62">
      <c r="F65" t="s">
        <v>751</v>
      </c>
    </row>
    <row r="66" spans="3:62">
      <c r="F66" t="s">
        <v>94</v>
      </c>
      <c r="AY66">
        <v>0</v>
      </c>
    </row>
    <row r="67" spans="3:62">
      <c r="F67" t="s">
        <v>95</v>
      </c>
      <c r="AY67">
        <v>5.4167E-2</v>
      </c>
      <c r="AZ67">
        <v>5.0555999999999997E-2</v>
      </c>
      <c r="BA67">
        <v>0.05</v>
      </c>
    </row>
    <row r="68" spans="3:62">
      <c r="F68" t="s">
        <v>272</v>
      </c>
      <c r="AY68">
        <v>5.4167E-2</v>
      </c>
      <c r="AZ68">
        <v>5.0555999999999997E-2</v>
      </c>
      <c r="BA68">
        <v>0.05</v>
      </c>
    </row>
    <row r="69" spans="3:62">
      <c r="F69" t="s">
        <v>96</v>
      </c>
      <c r="AY69">
        <v>3.9630000000000004E-3</v>
      </c>
      <c r="AZ69">
        <v>3.699E-3</v>
      </c>
      <c r="BA69">
        <v>3.6579999999999998E-3</v>
      </c>
    </row>
    <row r="70" spans="3:62">
      <c r="F70" t="s">
        <v>97</v>
      </c>
      <c r="AY70">
        <v>9.4439999999999993E-3</v>
      </c>
      <c r="AZ70">
        <v>8.8149999999999999E-3</v>
      </c>
      <c r="BA70">
        <v>8.7180000000000001E-3</v>
      </c>
    </row>
    <row r="71" spans="3:62">
      <c r="F71" t="s">
        <v>217</v>
      </c>
      <c r="AY71">
        <v>0</v>
      </c>
    </row>
    <row r="72" spans="3:62">
      <c r="F72" t="s">
        <v>99</v>
      </c>
      <c r="AY72">
        <v>0</v>
      </c>
    </row>
    <row r="73" spans="3:62">
      <c r="F73" t="s">
        <v>316</v>
      </c>
      <c r="AY73">
        <v>0</v>
      </c>
    </row>
    <row r="74" spans="3:62">
      <c r="C74" t="s">
        <v>234</v>
      </c>
      <c r="D74" t="s">
        <v>235</v>
      </c>
      <c r="E74" t="s">
        <v>761</v>
      </c>
      <c r="F74" t="s">
        <v>496</v>
      </c>
      <c r="H74">
        <v>31.536000000000001</v>
      </c>
      <c r="I74">
        <v>2035</v>
      </c>
      <c r="L74">
        <v>0.34599999999999997</v>
      </c>
      <c r="M74">
        <v>0.34599999999999997</v>
      </c>
      <c r="N74">
        <v>0.39500000000000002</v>
      </c>
      <c r="O74">
        <v>0.9</v>
      </c>
      <c r="P74">
        <v>1</v>
      </c>
      <c r="S74">
        <v>0.25</v>
      </c>
      <c r="X74">
        <v>2.09</v>
      </c>
      <c r="Y74">
        <v>2.09</v>
      </c>
      <c r="Z74">
        <v>2.5694705882352937</v>
      </c>
      <c r="AF74">
        <v>25</v>
      </c>
      <c r="AG74">
        <v>2</v>
      </c>
      <c r="AT74">
        <v>7.7972299999999999</v>
      </c>
      <c r="AU74">
        <v>7.7972299999999999</v>
      </c>
      <c r="AV74">
        <v>7.5166700000000004</v>
      </c>
      <c r="BC74" t="s">
        <v>887</v>
      </c>
      <c r="BF74" t="e">
        <f>1*H74*O74/J74</f>
        <v>#DIV/0!</v>
      </c>
      <c r="BG74" t="e">
        <f>BF74*J74</f>
        <v>#DIV/0!</v>
      </c>
      <c r="BH74" t="e">
        <f>BG74*V74</f>
        <v>#DIV/0!</v>
      </c>
      <c r="BJ74" t="e">
        <f>(BG74+BH74)/BF74</f>
        <v>#DIV/0!</v>
      </c>
    </row>
    <row r="75" spans="3:62">
      <c r="F75" t="s">
        <v>751</v>
      </c>
    </row>
    <row r="76" spans="3:62">
      <c r="F76" t="s">
        <v>94</v>
      </c>
      <c r="AY76">
        <v>0</v>
      </c>
    </row>
    <row r="77" spans="3:62">
      <c r="F77" t="s">
        <v>95</v>
      </c>
      <c r="AY77">
        <v>5.4167E-2</v>
      </c>
      <c r="AZ77">
        <v>5.0555999999999997E-2</v>
      </c>
      <c r="BA77">
        <v>0.05</v>
      </c>
    </row>
    <row r="78" spans="3:62">
      <c r="F78" t="s">
        <v>272</v>
      </c>
      <c r="AY78">
        <v>5.4167E-2</v>
      </c>
      <c r="AZ78">
        <v>5.0555999999999997E-2</v>
      </c>
      <c r="BA78">
        <v>0.05</v>
      </c>
    </row>
    <row r="79" spans="3:62">
      <c r="F79" t="s">
        <v>96</v>
      </c>
      <c r="AY79">
        <v>3.9630000000000004E-3</v>
      </c>
      <c r="AZ79">
        <v>3.699E-3</v>
      </c>
      <c r="BA79">
        <v>3.6579999999999998E-3</v>
      </c>
    </row>
    <row r="80" spans="3:62">
      <c r="F80" t="s">
        <v>97</v>
      </c>
      <c r="AY80">
        <v>9.4439999999999993E-3</v>
      </c>
      <c r="AZ80">
        <v>8.8149999999999999E-3</v>
      </c>
      <c r="BA80">
        <v>8.7180000000000001E-3</v>
      </c>
    </row>
    <row r="81" spans="3:62">
      <c r="F81" t="s">
        <v>217</v>
      </c>
      <c r="AY81">
        <v>0</v>
      </c>
    </row>
    <row r="82" spans="3:62">
      <c r="F82" t="s">
        <v>99</v>
      </c>
      <c r="AY82">
        <v>0</v>
      </c>
    </row>
    <row r="83" spans="3:62">
      <c r="F83" t="s">
        <v>316</v>
      </c>
      <c r="AY83">
        <v>0</v>
      </c>
    </row>
    <row r="84" spans="3:62">
      <c r="C84" t="s">
        <v>236</v>
      </c>
      <c r="D84" t="s">
        <v>237</v>
      </c>
      <c r="E84" t="s">
        <v>761</v>
      </c>
      <c r="F84" t="s">
        <v>496</v>
      </c>
      <c r="H84">
        <v>31.536000000000001</v>
      </c>
      <c r="I84">
        <v>2035</v>
      </c>
      <c r="L84">
        <v>0.33400000000000002</v>
      </c>
      <c r="M84">
        <v>0.33400000000000002</v>
      </c>
      <c r="N84">
        <v>0.39300000000000002</v>
      </c>
      <c r="O84">
        <v>0.9</v>
      </c>
      <c r="P84">
        <v>1</v>
      </c>
      <c r="S84">
        <v>0.25</v>
      </c>
      <c r="X84">
        <v>2.2000000000000002</v>
      </c>
      <c r="Y84">
        <v>2.2000000000000002</v>
      </c>
      <c r="Z84">
        <v>2.8304093567251467</v>
      </c>
      <c r="AF84">
        <v>25</v>
      </c>
      <c r="AG84">
        <v>2</v>
      </c>
      <c r="AT84">
        <v>7.15428</v>
      </c>
      <c r="AU84">
        <v>7.15428</v>
      </c>
      <c r="AV84">
        <v>6.8971</v>
      </c>
      <c r="BC84" t="s">
        <v>887</v>
      </c>
      <c r="BF84" t="e">
        <f>1*H84*O84/J84</f>
        <v>#DIV/0!</v>
      </c>
      <c r="BG84" t="e">
        <f>BF84*J84</f>
        <v>#DIV/0!</v>
      </c>
      <c r="BH84" t="e">
        <f>BG84*V84</f>
        <v>#DIV/0!</v>
      </c>
      <c r="BJ84" t="e">
        <f>(BG84+BH84)/BF84</f>
        <v>#DIV/0!</v>
      </c>
    </row>
    <row r="85" spans="3:62">
      <c r="F85" t="s">
        <v>751</v>
      </c>
    </row>
    <row r="86" spans="3:62">
      <c r="F86" t="s">
        <v>94</v>
      </c>
      <c r="AY86">
        <v>0</v>
      </c>
    </row>
    <row r="87" spans="3:62">
      <c r="F87" t="s">
        <v>95</v>
      </c>
      <c r="AY87">
        <v>5.4167E-2</v>
      </c>
      <c r="AZ87">
        <v>5.0555999999999997E-2</v>
      </c>
      <c r="BA87">
        <v>0.05</v>
      </c>
    </row>
    <row r="88" spans="3:62">
      <c r="F88" t="s">
        <v>272</v>
      </c>
      <c r="AY88">
        <v>5.4167E-2</v>
      </c>
      <c r="AZ88">
        <v>5.0555999999999997E-2</v>
      </c>
      <c r="BA88">
        <v>0.05</v>
      </c>
    </row>
    <row r="89" spans="3:62">
      <c r="F89" t="s">
        <v>96</v>
      </c>
      <c r="AY89">
        <v>3.9630000000000004E-3</v>
      </c>
      <c r="AZ89">
        <v>3.699E-3</v>
      </c>
      <c r="BA89">
        <v>3.6579999999999998E-3</v>
      </c>
    </row>
    <row r="90" spans="3:62">
      <c r="F90" t="s">
        <v>97</v>
      </c>
      <c r="AY90">
        <v>9.4439999999999993E-3</v>
      </c>
      <c r="AZ90">
        <v>8.8149999999999999E-3</v>
      </c>
      <c r="BA90">
        <v>8.7180000000000001E-3</v>
      </c>
    </row>
    <row r="91" spans="3:62">
      <c r="F91" t="s">
        <v>217</v>
      </c>
      <c r="AY91">
        <v>0</v>
      </c>
    </row>
    <row r="92" spans="3:62">
      <c r="F92" t="s">
        <v>99</v>
      </c>
      <c r="AY92">
        <v>0</v>
      </c>
    </row>
    <row r="93" spans="3:62">
      <c r="F93" t="s">
        <v>316</v>
      </c>
      <c r="AY93">
        <v>0</v>
      </c>
    </row>
    <row r="94" spans="3:62">
      <c r="C94" t="s">
        <v>238</v>
      </c>
      <c r="D94" t="s">
        <v>239</v>
      </c>
      <c r="E94" t="s">
        <v>761</v>
      </c>
      <c r="F94" t="s">
        <v>496</v>
      </c>
      <c r="H94">
        <v>31.536000000000001</v>
      </c>
      <c r="I94">
        <v>2035</v>
      </c>
      <c r="L94">
        <v>0.33</v>
      </c>
      <c r="M94">
        <v>0.33</v>
      </c>
      <c r="N94">
        <v>0.39400000000000002</v>
      </c>
      <c r="O94">
        <v>0.9</v>
      </c>
      <c r="P94">
        <v>1</v>
      </c>
      <c r="S94">
        <v>0.25</v>
      </c>
      <c r="X94">
        <v>2.23</v>
      </c>
      <c r="Y94">
        <v>2.23</v>
      </c>
      <c r="Z94">
        <v>2.9081286549707603</v>
      </c>
      <c r="AF94">
        <v>25</v>
      </c>
      <c r="AG94">
        <v>2</v>
      </c>
      <c r="AT94">
        <v>8.1946899999999996</v>
      </c>
      <c r="AU94">
        <v>8.1946899999999996</v>
      </c>
      <c r="AV94">
        <v>7.9024400000000004</v>
      </c>
      <c r="BC94" t="s">
        <v>887</v>
      </c>
      <c r="BF94" t="e">
        <f>1*H94*O94/J94</f>
        <v>#DIV/0!</v>
      </c>
      <c r="BG94" t="e">
        <f>BF94*J94</f>
        <v>#DIV/0!</v>
      </c>
      <c r="BH94" t="e">
        <f>BG94*V94</f>
        <v>#DIV/0!</v>
      </c>
      <c r="BJ94" t="e">
        <f>(BG94+BH94)/BF94</f>
        <v>#DIV/0!</v>
      </c>
    </row>
    <row r="95" spans="3:62">
      <c r="F95" t="s">
        <v>751</v>
      </c>
    </row>
    <row r="96" spans="3:62">
      <c r="F96" t="s">
        <v>94</v>
      </c>
      <c r="AY96">
        <v>0</v>
      </c>
    </row>
    <row r="97" spans="3:62">
      <c r="F97" t="s">
        <v>95</v>
      </c>
      <c r="AY97">
        <v>5.4167E-2</v>
      </c>
      <c r="AZ97">
        <v>5.0555999999999997E-2</v>
      </c>
      <c r="BA97">
        <v>0.05</v>
      </c>
    </row>
    <row r="98" spans="3:62">
      <c r="F98" t="s">
        <v>272</v>
      </c>
      <c r="AY98">
        <v>5.4167E-2</v>
      </c>
      <c r="AZ98">
        <v>5.0555999999999997E-2</v>
      </c>
      <c r="BA98">
        <v>0.05</v>
      </c>
    </row>
    <row r="99" spans="3:62">
      <c r="F99" t="s">
        <v>96</v>
      </c>
      <c r="AY99">
        <v>3.9630000000000004E-3</v>
      </c>
      <c r="AZ99">
        <v>3.699E-3</v>
      </c>
      <c r="BA99">
        <v>3.6579999999999998E-3</v>
      </c>
    </row>
    <row r="100" spans="3:62">
      <c r="F100" t="s">
        <v>97</v>
      </c>
      <c r="AY100">
        <v>9.4439999999999993E-3</v>
      </c>
      <c r="AZ100">
        <v>8.8149999999999999E-3</v>
      </c>
      <c r="BA100">
        <v>8.7180000000000001E-3</v>
      </c>
    </row>
    <row r="101" spans="3:62">
      <c r="F101" t="s">
        <v>217</v>
      </c>
      <c r="AY101">
        <v>0</v>
      </c>
    </row>
    <row r="102" spans="3:62">
      <c r="F102" t="s">
        <v>99</v>
      </c>
      <c r="AY102">
        <v>0</v>
      </c>
    </row>
    <row r="103" spans="3:62">
      <c r="F103" t="s">
        <v>316</v>
      </c>
      <c r="AY103">
        <v>0</v>
      </c>
    </row>
    <row r="104" spans="3:62">
      <c r="C104" t="s">
        <v>244</v>
      </c>
      <c r="D104" t="s">
        <v>245</v>
      </c>
      <c r="E104" t="s">
        <v>382</v>
      </c>
      <c r="F104" t="s">
        <v>496</v>
      </c>
      <c r="H104">
        <v>31.536000000000001</v>
      </c>
      <c r="I104">
        <v>2035</v>
      </c>
      <c r="L104">
        <v>0.28599999999999998</v>
      </c>
      <c r="M104">
        <v>0.28599999999999998</v>
      </c>
      <c r="N104">
        <v>0.33400000000000002</v>
      </c>
      <c r="O104">
        <v>0.9</v>
      </c>
      <c r="P104">
        <v>1</v>
      </c>
      <c r="S104">
        <v>0.25</v>
      </c>
      <c r="X104">
        <v>2.73</v>
      </c>
      <c r="Y104">
        <v>2.73</v>
      </c>
      <c r="Z104">
        <v>3.3876818181818176</v>
      </c>
      <c r="AF104">
        <v>30</v>
      </c>
      <c r="AG104">
        <v>2</v>
      </c>
      <c r="AT104">
        <v>3.93953</v>
      </c>
      <c r="AU104">
        <v>3.93953</v>
      </c>
      <c r="AV104">
        <v>3.78756</v>
      </c>
      <c r="BC104" t="s">
        <v>887</v>
      </c>
      <c r="BF104" t="e">
        <f>1*H104*O104/J104</f>
        <v>#DIV/0!</v>
      </c>
      <c r="BG104" t="e">
        <f>BF104*J104</f>
        <v>#DIV/0!</v>
      </c>
      <c r="BH104" t="e">
        <f>BG104*V104</f>
        <v>#DIV/0!</v>
      </c>
      <c r="BJ104" t="e">
        <f>(BG104+BH104)/BF104</f>
        <v>#DIV/0!</v>
      </c>
    </row>
    <row r="105" spans="3:62">
      <c r="F105" t="s">
        <v>751</v>
      </c>
    </row>
    <row r="106" spans="3:62">
      <c r="F106" t="s">
        <v>94</v>
      </c>
      <c r="AY106">
        <v>0</v>
      </c>
    </row>
    <row r="107" spans="3:62">
      <c r="F107" t="s">
        <v>95</v>
      </c>
      <c r="AY107">
        <v>5.4167E-2</v>
      </c>
      <c r="AZ107">
        <v>5.0555999999999997E-2</v>
      </c>
      <c r="BA107">
        <v>0.05</v>
      </c>
    </row>
    <row r="108" spans="3:62">
      <c r="F108" t="s">
        <v>272</v>
      </c>
      <c r="AY108">
        <v>5.4167E-2</v>
      </c>
      <c r="AZ108">
        <v>5.0555999999999997E-2</v>
      </c>
      <c r="BA108">
        <v>0.05</v>
      </c>
    </row>
    <row r="109" spans="3:62">
      <c r="F109" t="s">
        <v>96</v>
      </c>
      <c r="AY109">
        <v>3.9630000000000004E-3</v>
      </c>
      <c r="AZ109">
        <v>3.699E-3</v>
      </c>
      <c r="BA109">
        <v>3.6579999999999998E-3</v>
      </c>
    </row>
    <row r="110" spans="3:62">
      <c r="F110" t="s">
        <v>97</v>
      </c>
      <c r="AY110">
        <v>9.4439999999999993E-3</v>
      </c>
      <c r="AZ110">
        <v>8.8149999999999999E-3</v>
      </c>
      <c r="BA110">
        <v>8.7180000000000001E-3</v>
      </c>
    </row>
    <row r="111" spans="3:62">
      <c r="F111" t="s">
        <v>217</v>
      </c>
      <c r="AY111">
        <v>0</v>
      </c>
    </row>
    <row r="112" spans="3:62">
      <c r="F112" t="s">
        <v>99</v>
      </c>
      <c r="AY112">
        <v>0</v>
      </c>
    </row>
    <row r="113" spans="3:62">
      <c r="F113" t="s">
        <v>316</v>
      </c>
      <c r="AY113">
        <v>0</v>
      </c>
    </row>
    <row r="114" spans="3:62">
      <c r="C114" t="s">
        <v>791</v>
      </c>
      <c r="D114" t="s">
        <v>246</v>
      </c>
      <c r="E114" t="s">
        <v>382</v>
      </c>
      <c r="F114" t="s">
        <v>496</v>
      </c>
      <c r="H114">
        <v>31.536000000000001</v>
      </c>
      <c r="I114">
        <v>2035</v>
      </c>
      <c r="L114">
        <v>0.27700000000000002</v>
      </c>
      <c r="M114">
        <v>0.27700000000000002</v>
      </c>
      <c r="N114">
        <v>0.33800000000000002</v>
      </c>
      <c r="O114">
        <v>0.9</v>
      </c>
      <c r="P114">
        <v>1</v>
      </c>
      <c r="S114">
        <v>0.25</v>
      </c>
      <c r="X114">
        <v>2.86</v>
      </c>
      <c r="Y114">
        <v>2.86</v>
      </c>
      <c r="Z114">
        <v>3.7868518518518512</v>
      </c>
      <c r="AF114">
        <v>30</v>
      </c>
      <c r="AG114">
        <v>2</v>
      </c>
      <c r="AT114">
        <v>5.6930300000000003</v>
      </c>
      <c r="AU114">
        <v>5.6930300000000003</v>
      </c>
      <c r="AV114">
        <v>5.4709199999999996</v>
      </c>
      <c r="BC114" t="s">
        <v>887</v>
      </c>
      <c r="BF114" t="e">
        <f>1*H114*O114/J114</f>
        <v>#DIV/0!</v>
      </c>
      <c r="BG114" t="e">
        <f>BF114*J114</f>
        <v>#DIV/0!</v>
      </c>
      <c r="BH114" t="e">
        <f>BG114*V114</f>
        <v>#DIV/0!</v>
      </c>
      <c r="BJ114" t="e">
        <f>(BG114+BH114)/BF114</f>
        <v>#DIV/0!</v>
      </c>
    </row>
    <row r="115" spans="3:62">
      <c r="F115" t="s">
        <v>751</v>
      </c>
    </row>
    <row r="116" spans="3:62">
      <c r="F116" t="s">
        <v>94</v>
      </c>
      <c r="AY116">
        <v>0</v>
      </c>
    </row>
    <row r="117" spans="3:62">
      <c r="F117" t="s">
        <v>95</v>
      </c>
      <c r="AY117">
        <v>5.4167E-2</v>
      </c>
      <c r="AZ117">
        <v>5.0555999999999997E-2</v>
      </c>
      <c r="BA117">
        <v>0.05</v>
      </c>
    </row>
    <row r="118" spans="3:62">
      <c r="F118" t="s">
        <v>272</v>
      </c>
      <c r="AY118">
        <v>5.4167E-2</v>
      </c>
      <c r="AZ118">
        <v>5.0555999999999997E-2</v>
      </c>
      <c r="BA118">
        <v>0.05</v>
      </c>
    </row>
    <row r="119" spans="3:62">
      <c r="F119" t="s">
        <v>96</v>
      </c>
      <c r="AY119">
        <v>3.9630000000000004E-3</v>
      </c>
      <c r="AZ119">
        <v>3.699E-3</v>
      </c>
      <c r="BA119">
        <v>3.6579999999999998E-3</v>
      </c>
    </row>
    <row r="120" spans="3:62">
      <c r="F120" t="s">
        <v>97</v>
      </c>
      <c r="AY120">
        <v>9.4439999999999993E-3</v>
      </c>
      <c r="AZ120">
        <v>8.8149999999999999E-3</v>
      </c>
      <c r="BA120">
        <v>8.7180000000000001E-3</v>
      </c>
    </row>
    <row r="121" spans="3:62">
      <c r="F121" t="s">
        <v>217</v>
      </c>
      <c r="AY121">
        <v>0</v>
      </c>
    </row>
    <row r="122" spans="3:62">
      <c r="F122" t="s">
        <v>99</v>
      </c>
      <c r="AY122">
        <v>0</v>
      </c>
    </row>
    <row r="123" spans="3:62">
      <c r="F123" t="s">
        <v>316</v>
      </c>
      <c r="AY123">
        <v>0</v>
      </c>
    </row>
    <row r="124" spans="3:62">
      <c r="C124" t="s">
        <v>247</v>
      </c>
      <c r="D124" t="s">
        <v>248</v>
      </c>
      <c r="E124" t="s">
        <v>382</v>
      </c>
      <c r="F124" t="s">
        <v>496</v>
      </c>
      <c r="H124">
        <v>31.536000000000001</v>
      </c>
      <c r="I124">
        <v>2035</v>
      </c>
      <c r="L124">
        <v>0.31900000000000001</v>
      </c>
      <c r="M124">
        <v>0.31900000000000001</v>
      </c>
      <c r="N124">
        <v>0.36899999999999999</v>
      </c>
      <c r="O124">
        <v>0.9</v>
      </c>
      <c r="P124">
        <v>1</v>
      </c>
      <c r="S124">
        <v>0.25</v>
      </c>
      <c r="X124">
        <v>2.34</v>
      </c>
      <c r="Y124">
        <v>2.34</v>
      </c>
      <c r="Z124">
        <v>2.8971428571428572</v>
      </c>
      <c r="AF124">
        <v>25</v>
      </c>
      <c r="AG124">
        <v>2</v>
      </c>
      <c r="AT124">
        <v>7.7972299999999999</v>
      </c>
      <c r="AU124">
        <v>7.7972299999999999</v>
      </c>
      <c r="AV124">
        <v>7.5166700000000004</v>
      </c>
      <c r="BC124" t="s">
        <v>887</v>
      </c>
      <c r="BF124" t="e">
        <f>1*H124*O124/J124</f>
        <v>#DIV/0!</v>
      </c>
      <c r="BG124" t="e">
        <f>BF124*J124</f>
        <v>#DIV/0!</v>
      </c>
      <c r="BH124" t="e">
        <f>BG124*V124</f>
        <v>#DIV/0!</v>
      </c>
      <c r="BJ124" t="e">
        <f>(BG124+BH124)/BF124</f>
        <v>#DIV/0!</v>
      </c>
    </row>
    <row r="125" spans="3:62">
      <c r="F125" t="s">
        <v>751</v>
      </c>
    </row>
    <row r="126" spans="3:62">
      <c r="F126" t="s">
        <v>94</v>
      </c>
      <c r="AY126">
        <v>0</v>
      </c>
    </row>
    <row r="127" spans="3:62">
      <c r="F127" t="s">
        <v>95</v>
      </c>
      <c r="AY127">
        <v>5.4167E-2</v>
      </c>
      <c r="AZ127">
        <v>5.0555999999999997E-2</v>
      </c>
      <c r="BA127">
        <v>0.05</v>
      </c>
    </row>
    <row r="128" spans="3:62">
      <c r="F128" t="s">
        <v>272</v>
      </c>
      <c r="AY128">
        <v>5.4167E-2</v>
      </c>
      <c r="AZ128">
        <v>5.0555999999999997E-2</v>
      </c>
      <c r="BA128">
        <v>0.05</v>
      </c>
    </row>
    <row r="129" spans="3:62">
      <c r="F129" t="s">
        <v>96</v>
      </c>
      <c r="AY129">
        <v>3.9630000000000004E-3</v>
      </c>
      <c r="AZ129">
        <v>3.699E-3</v>
      </c>
      <c r="BA129">
        <v>3.6579999999999998E-3</v>
      </c>
    </row>
    <row r="130" spans="3:62">
      <c r="F130" t="s">
        <v>97</v>
      </c>
      <c r="AY130">
        <v>9.4439999999999993E-3</v>
      </c>
      <c r="AZ130">
        <v>8.8149999999999999E-3</v>
      </c>
      <c r="BA130">
        <v>8.7180000000000001E-3</v>
      </c>
    </row>
    <row r="131" spans="3:62">
      <c r="F131" t="s">
        <v>217</v>
      </c>
      <c r="AY131">
        <v>0</v>
      </c>
    </row>
    <row r="132" spans="3:62">
      <c r="F132" t="s">
        <v>99</v>
      </c>
      <c r="AY132">
        <v>0</v>
      </c>
    </row>
    <row r="133" spans="3:62">
      <c r="F133" t="s">
        <v>316</v>
      </c>
      <c r="AY133">
        <v>0</v>
      </c>
    </row>
    <row r="134" spans="3:62">
      <c r="C134" t="s">
        <v>249</v>
      </c>
      <c r="D134" t="s">
        <v>250</v>
      </c>
      <c r="E134" t="s">
        <v>382</v>
      </c>
      <c r="F134" t="s">
        <v>496</v>
      </c>
      <c r="H134">
        <v>31.536000000000001</v>
      </c>
      <c r="I134">
        <v>2035</v>
      </c>
      <c r="L134">
        <v>0.312</v>
      </c>
      <c r="M134">
        <v>0.312</v>
      </c>
      <c r="N134">
        <v>0.36699999999999999</v>
      </c>
      <c r="O134">
        <v>0.9</v>
      </c>
      <c r="P134">
        <v>1</v>
      </c>
      <c r="S134">
        <v>0.25</v>
      </c>
      <c r="X134">
        <v>2.42</v>
      </c>
      <c r="Y134">
        <v>2.42</v>
      </c>
      <c r="Z134">
        <v>3.0661780104712042</v>
      </c>
      <c r="AF134">
        <v>25</v>
      </c>
      <c r="AG134">
        <v>2</v>
      </c>
      <c r="AT134">
        <v>7.15428</v>
      </c>
      <c r="AU134">
        <v>7.15428</v>
      </c>
      <c r="AV134">
        <v>6.8971</v>
      </c>
      <c r="BC134" t="s">
        <v>887</v>
      </c>
      <c r="BF134" t="e">
        <f>1*H134*O134/J134</f>
        <v>#DIV/0!</v>
      </c>
      <c r="BG134" t="e">
        <f>BF134*J134</f>
        <v>#DIV/0!</v>
      </c>
      <c r="BH134" t="e">
        <f>BG134*V134</f>
        <v>#DIV/0!</v>
      </c>
      <c r="BJ134" t="e">
        <f>(BG134+BH134)/BF134</f>
        <v>#DIV/0!</v>
      </c>
    </row>
    <row r="135" spans="3:62">
      <c r="F135" t="s">
        <v>751</v>
      </c>
    </row>
    <row r="136" spans="3:62">
      <c r="F136" t="s">
        <v>94</v>
      </c>
      <c r="AY136">
        <v>0</v>
      </c>
    </row>
    <row r="137" spans="3:62">
      <c r="F137" t="s">
        <v>95</v>
      </c>
      <c r="AY137">
        <v>5.4167E-2</v>
      </c>
      <c r="AZ137">
        <v>5.0555999999999997E-2</v>
      </c>
      <c r="BA137">
        <v>0.05</v>
      </c>
    </row>
    <row r="138" spans="3:62">
      <c r="F138" t="s">
        <v>272</v>
      </c>
      <c r="AY138">
        <v>5.4167E-2</v>
      </c>
      <c r="AZ138">
        <v>5.0555999999999997E-2</v>
      </c>
      <c r="BA138">
        <v>0.05</v>
      </c>
    </row>
    <row r="139" spans="3:62">
      <c r="F139" t="s">
        <v>96</v>
      </c>
      <c r="AY139">
        <v>3.9630000000000004E-3</v>
      </c>
      <c r="AZ139">
        <v>3.699E-3</v>
      </c>
      <c r="BA139">
        <v>3.6579999999999998E-3</v>
      </c>
    </row>
    <row r="140" spans="3:62">
      <c r="F140" t="s">
        <v>97</v>
      </c>
      <c r="AY140">
        <v>9.4439999999999993E-3</v>
      </c>
      <c r="AZ140">
        <v>8.8149999999999999E-3</v>
      </c>
      <c r="BA140">
        <v>8.7180000000000001E-3</v>
      </c>
    </row>
    <row r="141" spans="3:62">
      <c r="F141" t="s">
        <v>217</v>
      </c>
      <c r="AY141">
        <v>0</v>
      </c>
    </row>
    <row r="142" spans="3:62">
      <c r="F142" t="s">
        <v>99</v>
      </c>
      <c r="AY142">
        <v>0</v>
      </c>
    </row>
    <row r="143" spans="3:62">
      <c r="F143" t="s">
        <v>316</v>
      </c>
      <c r="AY143">
        <v>0</v>
      </c>
    </row>
    <row r="144" spans="3:62">
      <c r="C144" t="s">
        <v>790</v>
      </c>
      <c r="D144" t="s">
        <v>251</v>
      </c>
      <c r="E144" t="s">
        <v>382</v>
      </c>
      <c r="F144" t="s">
        <v>496</v>
      </c>
      <c r="H144">
        <v>31.536000000000001</v>
      </c>
      <c r="I144">
        <v>2035</v>
      </c>
      <c r="L144">
        <v>0.309</v>
      </c>
      <c r="M144">
        <v>0.309</v>
      </c>
      <c r="N144">
        <v>0.36599999999999999</v>
      </c>
      <c r="O144">
        <v>0.9</v>
      </c>
      <c r="P144">
        <v>1</v>
      </c>
      <c r="S144">
        <v>0.25</v>
      </c>
      <c r="X144">
        <v>2.46</v>
      </c>
      <c r="Y144">
        <v>2.46</v>
      </c>
      <c r="Z144">
        <v>3.1683769633507857</v>
      </c>
      <c r="AF144">
        <v>25</v>
      </c>
      <c r="AG144">
        <v>2</v>
      </c>
      <c r="AT144">
        <v>8.1946899999999996</v>
      </c>
      <c r="AU144">
        <v>8.1946899999999996</v>
      </c>
      <c r="AV144">
        <v>7.9024400000000004</v>
      </c>
      <c r="BC144" t="s">
        <v>887</v>
      </c>
      <c r="BF144" t="e">
        <f>1*H144*O144/J144</f>
        <v>#DIV/0!</v>
      </c>
      <c r="BG144" t="e">
        <f>BF144*J144</f>
        <v>#DIV/0!</v>
      </c>
      <c r="BH144" t="e">
        <f>BG144*V144</f>
        <v>#DIV/0!</v>
      </c>
      <c r="BJ144" t="e">
        <f>(BG144+BH144)/BF144</f>
        <v>#DIV/0!</v>
      </c>
    </row>
    <row r="145" spans="3:62">
      <c r="F145" t="s">
        <v>751</v>
      </c>
    </row>
    <row r="146" spans="3:62">
      <c r="F146" t="s">
        <v>94</v>
      </c>
      <c r="AY146">
        <v>0</v>
      </c>
    </row>
    <row r="147" spans="3:62">
      <c r="F147" t="s">
        <v>95</v>
      </c>
      <c r="AY147">
        <v>5.4167E-2</v>
      </c>
      <c r="AZ147">
        <v>5.0555999999999997E-2</v>
      </c>
      <c r="BA147">
        <v>0.05</v>
      </c>
    </row>
    <row r="148" spans="3:62">
      <c r="F148" t="s">
        <v>272</v>
      </c>
      <c r="AY148">
        <v>5.4167E-2</v>
      </c>
      <c r="AZ148">
        <v>5.0555999999999997E-2</v>
      </c>
      <c r="BA148">
        <v>0.05</v>
      </c>
    </row>
    <row r="149" spans="3:62">
      <c r="F149" t="s">
        <v>96</v>
      </c>
      <c r="AY149">
        <v>3.9630000000000004E-3</v>
      </c>
      <c r="AZ149">
        <v>3.699E-3</v>
      </c>
      <c r="BA149">
        <v>3.6579999999999998E-3</v>
      </c>
    </row>
    <row r="150" spans="3:62">
      <c r="F150" t="s">
        <v>97</v>
      </c>
      <c r="AY150">
        <v>9.4439999999999993E-3</v>
      </c>
      <c r="AZ150">
        <v>8.8149999999999999E-3</v>
      </c>
      <c r="BA150">
        <v>8.7180000000000001E-3</v>
      </c>
    </row>
    <row r="151" spans="3:62">
      <c r="F151" t="s">
        <v>217</v>
      </c>
      <c r="AY151">
        <v>0</v>
      </c>
    </row>
    <row r="152" spans="3:62">
      <c r="F152" t="s">
        <v>99</v>
      </c>
      <c r="AY152">
        <v>0</v>
      </c>
    </row>
    <row r="153" spans="3:62">
      <c r="F153" t="s">
        <v>316</v>
      </c>
      <c r="AY153">
        <v>0</v>
      </c>
    </row>
    <row r="154" spans="3:62">
      <c r="C154" t="s">
        <v>258</v>
      </c>
      <c r="D154" t="s">
        <v>259</v>
      </c>
      <c r="E154" t="s">
        <v>575</v>
      </c>
      <c r="F154" t="s">
        <v>496</v>
      </c>
      <c r="H154">
        <v>31.536000000000001</v>
      </c>
      <c r="I154">
        <v>2035</v>
      </c>
      <c r="L154">
        <v>0.44400000000000001</v>
      </c>
      <c r="M154">
        <v>0.44400000000000001</v>
      </c>
      <c r="N154">
        <v>0.46369685767097962</v>
      </c>
      <c r="O154">
        <v>0.9</v>
      </c>
      <c r="P154">
        <v>1</v>
      </c>
      <c r="S154">
        <v>0.2</v>
      </c>
      <c r="X154">
        <v>1.122450980392157</v>
      </c>
      <c r="Y154">
        <v>1.1499999999999999</v>
      </c>
      <c r="Z154">
        <v>1.18</v>
      </c>
      <c r="AF154">
        <v>25</v>
      </c>
      <c r="AG154">
        <v>2</v>
      </c>
      <c r="AT154">
        <v>3.47193</v>
      </c>
      <c r="AU154">
        <v>3.47193</v>
      </c>
      <c r="AV154">
        <v>3.3550300000000002</v>
      </c>
      <c r="BC154" t="s">
        <v>887</v>
      </c>
      <c r="BF154" t="e">
        <f>1*H154*O154/J154</f>
        <v>#DIV/0!</v>
      </c>
      <c r="BG154" t="e">
        <f>BF154*J154</f>
        <v>#DIV/0!</v>
      </c>
      <c r="BH154" t="e">
        <f>BG154*V154</f>
        <v>#DIV/0!</v>
      </c>
      <c r="BJ154" t="e">
        <f>(BG154+BH154)/BF154</f>
        <v>#DIV/0!</v>
      </c>
    </row>
    <row r="155" spans="3:62">
      <c r="F155" t="s">
        <v>751</v>
      </c>
    </row>
    <row r="156" spans="3:62">
      <c r="F156" t="s">
        <v>94</v>
      </c>
      <c r="AY156">
        <v>6.1939999999999999E-3</v>
      </c>
      <c r="AZ156">
        <v>5.9719999999999999E-3</v>
      </c>
      <c r="BA156">
        <v>5.8890000000000001E-3</v>
      </c>
    </row>
    <row r="157" spans="3:62">
      <c r="F157" t="s">
        <v>272</v>
      </c>
      <c r="AY157">
        <v>0</v>
      </c>
    </row>
    <row r="158" spans="3:62">
      <c r="F158" t="s">
        <v>95</v>
      </c>
      <c r="AY158">
        <v>8.0556000000000003E-2</v>
      </c>
      <c r="AZ158">
        <v>7.7778E-2</v>
      </c>
      <c r="BA158">
        <v>7.4999999999999997E-2</v>
      </c>
    </row>
    <row r="159" spans="3:62">
      <c r="F159" t="s">
        <v>96</v>
      </c>
      <c r="AY159">
        <v>1.4809999999999999E-3</v>
      </c>
      <c r="AZ159">
        <v>1.428E-3</v>
      </c>
      <c r="BA159">
        <v>1.403E-3</v>
      </c>
    </row>
    <row r="160" spans="3:62">
      <c r="F160" t="s">
        <v>97</v>
      </c>
      <c r="AY160">
        <v>2.7799999999999999E-3</v>
      </c>
      <c r="AZ160">
        <v>2.6809999999999998E-3</v>
      </c>
      <c r="BA160">
        <v>2.6340000000000001E-3</v>
      </c>
    </row>
    <row r="161" spans="3:62">
      <c r="F161" t="s">
        <v>217</v>
      </c>
      <c r="AY161">
        <v>0</v>
      </c>
    </row>
    <row r="162" spans="3:62">
      <c r="F162" t="s">
        <v>99</v>
      </c>
      <c r="AY162">
        <v>0</v>
      </c>
    </row>
    <row r="163" spans="3:62">
      <c r="F163" t="s">
        <v>316</v>
      </c>
      <c r="AY163">
        <v>0</v>
      </c>
    </row>
    <row r="164" spans="3:62">
      <c r="C164" t="s">
        <v>260</v>
      </c>
      <c r="D164" t="s">
        <v>261</v>
      </c>
      <c r="E164" t="s">
        <v>575</v>
      </c>
      <c r="F164" t="s">
        <v>496</v>
      </c>
      <c r="H164">
        <v>31.536000000000001</v>
      </c>
      <c r="I164">
        <v>2035</v>
      </c>
      <c r="L164">
        <v>0.42699999999999999</v>
      </c>
      <c r="M164">
        <v>0.42699999999999999</v>
      </c>
      <c r="N164">
        <v>0.44594269870609976</v>
      </c>
      <c r="O164">
        <v>0.9</v>
      </c>
      <c r="P164">
        <v>1</v>
      </c>
      <c r="S164">
        <v>0.2</v>
      </c>
      <c r="X164">
        <v>1.176638269100744</v>
      </c>
      <c r="Y164">
        <v>1.2055172413793103</v>
      </c>
      <c r="Z164">
        <v>1.2966810939357907</v>
      </c>
      <c r="AF164">
        <v>25</v>
      </c>
      <c r="AG164">
        <v>2</v>
      </c>
      <c r="AT164">
        <v>2.7822200000000001</v>
      </c>
      <c r="AU164">
        <v>2.7822200000000001</v>
      </c>
      <c r="AV164">
        <v>2.6886999999999999</v>
      </c>
      <c r="BC164" t="s">
        <v>887</v>
      </c>
      <c r="BF164" t="e">
        <f>1*H164*O164/J164</f>
        <v>#DIV/0!</v>
      </c>
      <c r="BG164" t="e">
        <f>BF164*J164</f>
        <v>#DIV/0!</v>
      </c>
      <c r="BH164" t="e">
        <f>BG164*V164</f>
        <v>#DIV/0!</v>
      </c>
      <c r="BJ164" t="e">
        <f>(BG164+BH164)/BF164</f>
        <v>#DIV/0!</v>
      </c>
    </row>
    <row r="165" spans="3:62">
      <c r="F165" t="s">
        <v>751</v>
      </c>
    </row>
    <row r="166" spans="3:62">
      <c r="F166" t="s">
        <v>94</v>
      </c>
      <c r="AY166">
        <v>6.1939999999999999E-3</v>
      </c>
      <c r="AZ166">
        <v>5.9719999999999999E-3</v>
      </c>
      <c r="BA166">
        <v>5.8890000000000001E-3</v>
      </c>
    </row>
    <row r="167" spans="3:62">
      <c r="F167" t="s">
        <v>272</v>
      </c>
      <c r="AY167">
        <v>0</v>
      </c>
    </row>
    <row r="168" spans="3:62">
      <c r="F168" t="s">
        <v>95</v>
      </c>
      <c r="AY168">
        <v>8.0556000000000003E-2</v>
      </c>
      <c r="AZ168">
        <v>7.7778E-2</v>
      </c>
      <c r="BA168">
        <v>7.4999999999999997E-2</v>
      </c>
    </row>
    <row r="169" spans="3:62">
      <c r="F169" t="s">
        <v>96</v>
      </c>
      <c r="AY169">
        <v>1.4809999999999999E-3</v>
      </c>
      <c r="AZ169">
        <v>1.428E-3</v>
      </c>
      <c r="BA169">
        <v>1.403E-3</v>
      </c>
    </row>
    <row r="170" spans="3:62">
      <c r="F170" t="s">
        <v>97</v>
      </c>
      <c r="AY170">
        <v>2.7799999999999999E-3</v>
      </c>
      <c r="AZ170">
        <v>2.6809999999999998E-3</v>
      </c>
      <c r="BA170">
        <v>2.6340000000000001E-3</v>
      </c>
    </row>
    <row r="171" spans="3:62">
      <c r="F171" t="s">
        <v>217</v>
      </c>
      <c r="AY171">
        <v>0</v>
      </c>
    </row>
    <row r="172" spans="3:62">
      <c r="F172" t="s">
        <v>99</v>
      </c>
      <c r="AY172">
        <v>0</v>
      </c>
    </row>
    <row r="173" spans="3:62">
      <c r="F173" t="s">
        <v>316</v>
      </c>
      <c r="AY173">
        <v>0</v>
      </c>
    </row>
    <row r="174" spans="3:62">
      <c r="C174" t="s">
        <v>262</v>
      </c>
      <c r="D174" t="s">
        <v>263</v>
      </c>
      <c r="E174" t="s">
        <v>575</v>
      </c>
      <c r="F174" t="s">
        <v>496</v>
      </c>
      <c r="H174">
        <v>31.536000000000001</v>
      </c>
      <c r="I174">
        <v>2035</v>
      </c>
      <c r="L174">
        <v>0.40899999999999997</v>
      </c>
      <c r="M174">
        <v>0.40899999999999997</v>
      </c>
      <c r="N174">
        <v>0.42714417744916816</v>
      </c>
      <c r="O174">
        <v>0.9</v>
      </c>
      <c r="P174">
        <v>1</v>
      </c>
      <c r="S174">
        <v>0.2</v>
      </c>
      <c r="X174">
        <v>1.230825557809331</v>
      </c>
      <c r="Y174">
        <v>1.2610344827586208</v>
      </c>
      <c r="Z174">
        <v>1.4188623067776456</v>
      </c>
      <c r="AF174">
        <v>25</v>
      </c>
      <c r="AG174">
        <v>2</v>
      </c>
      <c r="AT174">
        <v>3.8693900000000001</v>
      </c>
      <c r="AU174">
        <v>3.8693900000000001</v>
      </c>
      <c r="AV174">
        <v>3.7408000000000001</v>
      </c>
      <c r="BC174" t="s">
        <v>887</v>
      </c>
      <c r="BF174" t="e">
        <f>1*H174*O174/J174</f>
        <v>#DIV/0!</v>
      </c>
      <c r="BG174" t="e">
        <f>BF174*J174</f>
        <v>#DIV/0!</v>
      </c>
      <c r="BH174" t="e">
        <f>BG174*V174</f>
        <v>#DIV/0!</v>
      </c>
      <c r="BJ174" t="e">
        <f>(BG174+BH174)/BF174</f>
        <v>#DIV/0!</v>
      </c>
    </row>
    <row r="175" spans="3:62">
      <c r="F175" t="s">
        <v>751</v>
      </c>
    </row>
    <row r="176" spans="3:62">
      <c r="F176" t="s">
        <v>94</v>
      </c>
      <c r="AY176">
        <v>6.1939999999999999E-3</v>
      </c>
      <c r="AZ176">
        <v>5.9719999999999999E-3</v>
      </c>
      <c r="BA176">
        <v>5.8890000000000001E-3</v>
      </c>
    </row>
    <row r="177" spans="1:53">
      <c r="F177" t="s">
        <v>272</v>
      </c>
      <c r="AY177">
        <v>0</v>
      </c>
    </row>
    <row r="178" spans="1:53">
      <c r="F178" t="s">
        <v>95</v>
      </c>
      <c r="AY178">
        <v>8.0556000000000003E-2</v>
      </c>
      <c r="AZ178">
        <v>7.7778E-2</v>
      </c>
      <c r="BA178">
        <v>7.4999999999999997E-2</v>
      </c>
    </row>
    <row r="179" spans="1:53">
      <c r="F179" t="s">
        <v>96</v>
      </c>
      <c r="AY179">
        <v>1.4809999999999999E-3</v>
      </c>
      <c r="AZ179">
        <v>1.428E-3</v>
      </c>
      <c r="BA179">
        <v>1.403E-3</v>
      </c>
    </row>
    <row r="180" spans="1:53">
      <c r="F180" t="s">
        <v>97</v>
      </c>
      <c r="AY180">
        <v>2.7799999999999999E-3</v>
      </c>
      <c r="AZ180">
        <v>2.6809999999999998E-3</v>
      </c>
      <c r="BA180">
        <v>2.6340000000000001E-3</v>
      </c>
    </row>
    <row r="181" spans="1:53">
      <c r="F181" t="s">
        <v>217</v>
      </c>
      <c r="AY181">
        <v>0</v>
      </c>
    </row>
    <row r="182" spans="1:53">
      <c r="F182" t="s">
        <v>99</v>
      </c>
      <c r="AY182">
        <v>0</v>
      </c>
    </row>
    <row r="183" spans="1:53">
      <c r="F183" t="s">
        <v>316</v>
      </c>
      <c r="AY183">
        <v>0</v>
      </c>
    </row>
    <row r="189" spans="1:53">
      <c r="A189" t="s">
        <v>378</v>
      </c>
    </row>
    <row r="190" spans="1:53" ht="12" customHeight="1">
      <c r="G190" t="s">
        <v>963</v>
      </c>
    </row>
    <row r="191" spans="1:53" ht="46.5" customHeight="1">
      <c r="A191" t="s">
        <v>308</v>
      </c>
      <c r="B191" t="s">
        <v>329</v>
      </c>
      <c r="C191" t="s">
        <v>309</v>
      </c>
      <c r="D191" t="s">
        <v>310</v>
      </c>
      <c r="E191" t="s">
        <v>313</v>
      </c>
      <c r="F191" t="s">
        <v>314</v>
      </c>
      <c r="G191" t="s">
        <v>330</v>
      </c>
      <c r="H191" t="s">
        <v>333</v>
      </c>
      <c r="I191" t="s">
        <v>350</v>
      </c>
      <c r="J191" t="s">
        <v>348</v>
      </c>
      <c r="K191" t="s">
        <v>373</v>
      </c>
      <c r="L191" t="s">
        <v>763</v>
      </c>
      <c r="M191" t="s">
        <v>764</v>
      </c>
      <c r="N191" t="s">
        <v>765</v>
      </c>
      <c r="O191" t="s">
        <v>766</v>
      </c>
      <c r="P191" t="s">
        <v>374</v>
      </c>
      <c r="Q191" t="s">
        <v>767</v>
      </c>
      <c r="R191" t="s">
        <v>768</v>
      </c>
      <c r="S191" t="s">
        <v>769</v>
      </c>
      <c r="T191" t="s">
        <v>770</v>
      </c>
      <c r="U191" t="s">
        <v>375</v>
      </c>
      <c r="V191" t="s">
        <v>335</v>
      </c>
      <c r="W191" t="s">
        <v>570</v>
      </c>
      <c r="X191" t="s">
        <v>753</v>
      </c>
      <c r="Y191" t="s">
        <v>754</v>
      </c>
      <c r="Z191" t="s">
        <v>376</v>
      </c>
      <c r="AA191" t="s">
        <v>755</v>
      </c>
      <c r="AB191" t="s">
        <v>756</v>
      </c>
      <c r="AC191" t="s">
        <v>757</v>
      </c>
      <c r="AD191" t="s">
        <v>758</v>
      </c>
      <c r="AE191" t="s">
        <v>571</v>
      </c>
      <c r="AF191" t="s">
        <v>572</v>
      </c>
      <c r="AG191" t="s">
        <v>377</v>
      </c>
      <c r="AH191" t="s">
        <v>772</v>
      </c>
      <c r="AI191" t="s">
        <v>773</v>
      </c>
      <c r="AJ191" t="s">
        <v>351</v>
      </c>
      <c r="AK191" t="s">
        <v>352</v>
      </c>
      <c r="AM191" t="s">
        <v>886</v>
      </c>
      <c r="AO191" t="s">
        <v>1635</v>
      </c>
    </row>
    <row r="192" spans="1:53">
      <c r="A192" t="s">
        <v>573</v>
      </c>
    </row>
    <row r="193" spans="3:43" ht="12" customHeight="1">
      <c r="C193" t="s">
        <v>118</v>
      </c>
      <c r="D193" t="s">
        <v>114</v>
      </c>
      <c r="E193" t="s">
        <v>575</v>
      </c>
      <c r="F193" t="s">
        <v>751</v>
      </c>
      <c r="H193">
        <v>31.536000000000001</v>
      </c>
      <c r="I193">
        <v>2006</v>
      </c>
      <c r="J193">
        <v>25</v>
      </c>
      <c r="K193">
        <v>2.9885010460000001</v>
      </c>
      <c r="L193">
        <v>2.9885010460000001</v>
      </c>
      <c r="M193">
        <v>2.9885010460000001</v>
      </c>
      <c r="N193">
        <v>2.9885010460000001</v>
      </c>
      <c r="O193">
        <v>2.9885010460000001</v>
      </c>
      <c r="P193">
        <v>0.149425052</v>
      </c>
      <c r="Q193">
        <v>0.149425052</v>
      </c>
      <c r="R193">
        <v>0.149425052</v>
      </c>
      <c r="S193">
        <v>0.149425052</v>
      </c>
      <c r="T193">
        <v>0.149425052</v>
      </c>
      <c r="U193">
        <v>140.28</v>
      </c>
      <c r="V193">
        <v>140.28</v>
      </c>
      <c r="W193">
        <v>140.28</v>
      </c>
      <c r="X193">
        <v>140.28</v>
      </c>
      <c r="Y193">
        <v>140.28</v>
      </c>
      <c r="Z193">
        <v>0.9</v>
      </c>
      <c r="AA193">
        <v>0.9</v>
      </c>
      <c r="AB193">
        <v>0.9</v>
      </c>
      <c r="AC193">
        <v>0.9</v>
      </c>
      <c r="AD193">
        <v>0.9</v>
      </c>
      <c r="AE193">
        <v>0.2</v>
      </c>
      <c r="AF193">
        <v>1</v>
      </c>
      <c r="AM193" t="s">
        <v>887</v>
      </c>
      <c r="AO193" t="s">
        <v>916</v>
      </c>
      <c r="AP193" t="s">
        <v>1636</v>
      </c>
      <c r="AQ193" t="s">
        <v>183</v>
      </c>
    </row>
    <row r="194" spans="3:43" ht="12" customHeight="1">
      <c r="F194" t="s">
        <v>94</v>
      </c>
      <c r="AG194">
        <v>2.1666666666666667E-2</v>
      </c>
    </row>
    <row r="195" spans="3:43" ht="12" customHeight="1">
      <c r="F195" t="s">
        <v>95</v>
      </c>
      <c r="AG195">
        <v>2.1666666666666667E-2</v>
      </c>
    </row>
    <row r="196" spans="3:43" ht="12" customHeight="1">
      <c r="F196" t="s">
        <v>96</v>
      </c>
      <c r="AG196">
        <v>3.4444444444444449E-3</v>
      </c>
    </row>
    <row r="197" spans="3:43" ht="12" customHeight="1">
      <c r="F197" t="s">
        <v>97</v>
      </c>
      <c r="AG197">
        <v>1.1111111111111111E-3</v>
      </c>
    </row>
    <row r="198" spans="3:43" ht="12" customHeight="1">
      <c r="F198" t="s">
        <v>98</v>
      </c>
      <c r="AG198">
        <v>1.5555555555555556E-4</v>
      </c>
    </row>
    <row r="199" spans="3:43" ht="12" customHeight="1">
      <c r="F199" t="s">
        <v>99</v>
      </c>
      <c r="AG199">
        <v>4.3333333333333337E-4</v>
      </c>
    </row>
    <row r="200" spans="3:43" ht="12" customHeight="1">
      <c r="C200" t="str">
        <f>D272</f>
        <v>HHTHH2001</v>
      </c>
      <c r="D200" t="str">
        <f>E272</f>
        <v>District Heating. Heat.Hydrogen. New</v>
      </c>
      <c r="E200" t="s">
        <v>1631</v>
      </c>
      <c r="F200" t="s">
        <v>751</v>
      </c>
      <c r="H200">
        <f>H193</f>
        <v>31.536000000000001</v>
      </c>
      <c r="I200">
        <f>I193</f>
        <v>2006</v>
      </c>
      <c r="J200">
        <f>J193</f>
        <v>25</v>
      </c>
      <c r="K200">
        <v>2.9885010460000001</v>
      </c>
      <c r="L200">
        <v>2.9885010460000001</v>
      </c>
      <c r="M200">
        <v>2.9885010460000001</v>
      </c>
      <c r="N200">
        <v>2.9885010460000001</v>
      </c>
      <c r="O200">
        <v>2.9885010460000001</v>
      </c>
      <c r="P200">
        <v>0.149425052</v>
      </c>
      <c r="Q200">
        <v>0.149425052</v>
      </c>
      <c r="R200">
        <v>0.149425052</v>
      </c>
      <c r="S200">
        <v>0.149425052</v>
      </c>
      <c r="T200">
        <v>0.149425052</v>
      </c>
      <c r="U200">
        <v>140.28</v>
      </c>
      <c r="V200">
        <v>140.28</v>
      </c>
      <c r="W200">
        <v>140.28</v>
      </c>
      <c r="X200">
        <v>140.28</v>
      </c>
      <c r="Y200">
        <v>140.28</v>
      </c>
      <c r="Z200">
        <f t="shared" ref="Z200:AF200" si="0">Z193</f>
        <v>0.9</v>
      </c>
      <c r="AA200">
        <f t="shared" si="0"/>
        <v>0.9</v>
      </c>
      <c r="AB200">
        <f t="shared" si="0"/>
        <v>0.9</v>
      </c>
      <c r="AC200">
        <f t="shared" si="0"/>
        <v>0.9</v>
      </c>
      <c r="AD200">
        <f t="shared" si="0"/>
        <v>0.9</v>
      </c>
      <c r="AE200">
        <f t="shared" si="0"/>
        <v>0.2</v>
      </c>
      <c r="AF200">
        <f t="shared" si="0"/>
        <v>1</v>
      </c>
      <c r="AM200" t="s">
        <v>887</v>
      </c>
      <c r="AO200" t="s">
        <v>1637</v>
      </c>
      <c r="AP200" t="s">
        <v>1636</v>
      </c>
      <c r="AQ200" t="s">
        <v>183</v>
      </c>
    </row>
    <row r="201" spans="3:43" ht="12" customHeight="1">
      <c r="E201" t="s">
        <v>964</v>
      </c>
    </row>
    <row r="202" spans="3:43" ht="12" customHeight="1">
      <c r="E202" t="s">
        <v>1632</v>
      </c>
    </row>
    <row r="203" spans="3:43" ht="12" customHeight="1">
      <c r="C203" t="str">
        <f>D273</f>
        <v>HHTHELC001</v>
      </c>
      <c r="D203" t="str">
        <f>E273</f>
        <v>District Heating. Heat.Electricity. New</v>
      </c>
      <c r="E203" t="s">
        <v>17</v>
      </c>
      <c r="F203" t="s">
        <v>751</v>
      </c>
      <c r="H203">
        <f>H193</f>
        <v>31.536000000000001</v>
      </c>
      <c r="I203">
        <f>I193</f>
        <v>2006</v>
      </c>
      <c r="J203">
        <f>J193</f>
        <v>25</v>
      </c>
      <c r="K203">
        <v>2.9885010460000001</v>
      </c>
      <c r="L203">
        <v>2.9885010460000001</v>
      </c>
      <c r="M203">
        <v>2.9885010460000001</v>
      </c>
      <c r="N203">
        <v>2.9885010460000001</v>
      </c>
      <c r="O203">
        <v>2.9885010460000001</v>
      </c>
      <c r="P203">
        <v>0.149425052</v>
      </c>
      <c r="Q203">
        <v>0.149425052</v>
      </c>
      <c r="R203">
        <v>0.149425052</v>
      </c>
      <c r="S203">
        <v>0.149425052</v>
      </c>
      <c r="T203">
        <v>0.149425052</v>
      </c>
      <c r="U203">
        <v>140.28</v>
      </c>
      <c r="V203">
        <v>140.28</v>
      </c>
      <c r="W203">
        <v>140.28</v>
      </c>
      <c r="X203">
        <v>140.28</v>
      </c>
      <c r="Y203">
        <v>140.28</v>
      </c>
      <c r="Z203">
        <v>0.95</v>
      </c>
      <c r="AA203">
        <v>0.95</v>
      </c>
      <c r="AB203">
        <v>0.95</v>
      </c>
      <c r="AC203">
        <v>0.95</v>
      </c>
      <c r="AD203">
        <v>0.95</v>
      </c>
      <c r="AE203">
        <f>AE193</f>
        <v>0.2</v>
      </c>
      <c r="AF203">
        <f>AF193</f>
        <v>1</v>
      </c>
      <c r="AM203" t="s">
        <v>887</v>
      </c>
      <c r="AO203" t="s">
        <v>916</v>
      </c>
      <c r="AP203" t="s">
        <v>1636</v>
      </c>
      <c r="AQ203" t="s">
        <v>183</v>
      </c>
    </row>
    <row r="204" spans="3:43" ht="12" customHeight="1">
      <c r="C204" t="s">
        <v>784</v>
      </c>
      <c r="D204" t="s">
        <v>372</v>
      </c>
      <c r="E204" t="s">
        <v>672</v>
      </c>
      <c r="F204" t="s">
        <v>751</v>
      </c>
      <c r="H204">
        <v>31.536000000000001</v>
      </c>
      <c r="I204">
        <v>2006</v>
      </c>
      <c r="J204">
        <v>25</v>
      </c>
      <c r="K204">
        <v>23.462587939999999</v>
      </c>
      <c r="L204">
        <v>22.46611884</v>
      </c>
      <c r="M204">
        <v>21.388106910000001</v>
      </c>
      <c r="N204">
        <v>20.220335710000001</v>
      </c>
      <c r="O204">
        <v>18.000300029999998</v>
      </c>
      <c r="P204">
        <v>0</v>
      </c>
      <c r="Q204">
        <v>0</v>
      </c>
      <c r="R204">
        <v>0</v>
      </c>
      <c r="S204">
        <v>0.149425052</v>
      </c>
      <c r="T204">
        <v>0</v>
      </c>
      <c r="U204">
        <v>450.27245490000001</v>
      </c>
      <c r="V204">
        <v>488.62610100000001</v>
      </c>
      <c r="W204">
        <v>482.67305970000001</v>
      </c>
      <c r="X204">
        <v>473.80448510000002</v>
      </c>
      <c r="Y204">
        <v>448.88317160000003</v>
      </c>
      <c r="Z204">
        <v>0.8607499032742002</v>
      </c>
      <c r="AA204">
        <v>0.87706153251699648</v>
      </c>
      <c r="AB204">
        <v>0.88199740994353981</v>
      </c>
      <c r="AC204">
        <v>0.88092981282200156</v>
      </c>
      <c r="AD204">
        <v>0.87958808659425491</v>
      </c>
      <c r="AE204">
        <v>0.2</v>
      </c>
      <c r="AF204">
        <v>1</v>
      </c>
      <c r="AM204" t="s">
        <v>887</v>
      </c>
      <c r="AO204" t="s">
        <v>1638</v>
      </c>
      <c r="AP204" t="s">
        <v>1636</v>
      </c>
      <c r="AQ204" t="s">
        <v>183</v>
      </c>
    </row>
    <row r="205" spans="3:43" ht="12" customHeight="1">
      <c r="F205" t="s">
        <v>94</v>
      </c>
      <c r="AG205">
        <v>5.5599999999999997E-2</v>
      </c>
    </row>
    <row r="206" spans="3:43" ht="12" customHeight="1">
      <c r="F206" t="s">
        <v>272</v>
      </c>
      <c r="AG206">
        <v>9.7200000000000009E-2</v>
      </c>
    </row>
    <row r="207" spans="3:43" ht="12" customHeight="1">
      <c r="F207" t="s">
        <v>95</v>
      </c>
      <c r="AG207">
        <v>9.7200000000000009E-2</v>
      </c>
    </row>
    <row r="208" spans="3:43" ht="12" customHeight="1">
      <c r="F208" t="s">
        <v>96</v>
      </c>
      <c r="AG208">
        <v>5.9999999999999995E-4</v>
      </c>
    </row>
    <row r="209" spans="3:43" ht="12" customHeight="1">
      <c r="F209" t="s">
        <v>97</v>
      </c>
      <c r="AG209">
        <v>5.7000000000000002E-3</v>
      </c>
    </row>
    <row r="210" spans="3:43" ht="12" customHeight="1">
      <c r="F210" t="s">
        <v>99</v>
      </c>
      <c r="AG210">
        <v>4.3333333333333337E-4</v>
      </c>
    </row>
    <row r="211" spans="3:43" ht="12" customHeight="1">
      <c r="C211" t="s">
        <v>119</v>
      </c>
      <c r="D211" t="s">
        <v>115</v>
      </c>
      <c r="E211" t="s">
        <v>762</v>
      </c>
      <c r="F211" t="s">
        <v>751</v>
      </c>
      <c r="H211">
        <v>31.536000000000001</v>
      </c>
      <c r="I211">
        <v>2006</v>
      </c>
      <c r="J211">
        <v>25</v>
      </c>
      <c r="K211">
        <v>2.9885010460000001</v>
      </c>
      <c r="L211">
        <v>2.9885010460000001</v>
      </c>
      <c r="M211">
        <v>2.9885010460000001</v>
      </c>
      <c r="N211">
        <v>2.9885010460000001</v>
      </c>
      <c r="O211">
        <v>2.9885010460000001</v>
      </c>
      <c r="P211">
        <v>0.17931006299999999</v>
      </c>
      <c r="Q211">
        <v>0.17931006299999999</v>
      </c>
      <c r="R211">
        <v>0.17931006299999999</v>
      </c>
      <c r="S211">
        <v>0.17931006299999999</v>
      </c>
      <c r="T211">
        <v>0.17931006299999999</v>
      </c>
      <c r="U211">
        <v>128.59</v>
      </c>
      <c r="V211">
        <v>128.59</v>
      </c>
      <c r="W211">
        <v>128.59</v>
      </c>
      <c r="X211">
        <v>128.59</v>
      </c>
      <c r="Y211">
        <v>128.59</v>
      </c>
      <c r="Z211">
        <v>0.88</v>
      </c>
      <c r="AA211">
        <v>0.88</v>
      </c>
      <c r="AB211">
        <v>0.88</v>
      </c>
      <c r="AC211">
        <v>0.88</v>
      </c>
      <c r="AD211">
        <v>0.88</v>
      </c>
      <c r="AE211">
        <v>0.2</v>
      </c>
      <c r="AF211">
        <v>1</v>
      </c>
      <c r="AM211" t="s">
        <v>887</v>
      </c>
      <c r="AO211" t="s">
        <v>1639</v>
      </c>
      <c r="AP211" t="s">
        <v>1636</v>
      </c>
      <c r="AQ211" t="s">
        <v>183</v>
      </c>
    </row>
    <row r="212" spans="3:43" ht="12" customHeight="1">
      <c r="F212" t="s">
        <v>94</v>
      </c>
      <c r="AG212">
        <v>3.4166666666666665E-2</v>
      </c>
    </row>
    <row r="213" spans="3:43" ht="12" customHeight="1">
      <c r="F213" t="s">
        <v>95</v>
      </c>
      <c r="AG213">
        <v>3.4166666666666665E-2</v>
      </c>
    </row>
    <row r="214" spans="3:43" ht="12" customHeight="1">
      <c r="F214" t="s">
        <v>96</v>
      </c>
      <c r="AG214">
        <v>3.6111111111111109E-3</v>
      </c>
    </row>
    <row r="215" spans="3:43" ht="12" customHeight="1">
      <c r="F215" t="s">
        <v>97</v>
      </c>
      <c r="AG215">
        <v>1.1111111111111111E-3</v>
      </c>
    </row>
    <row r="216" spans="3:43" ht="12" customHeight="1">
      <c r="F216" t="s">
        <v>98</v>
      </c>
      <c r="AG216">
        <v>1.1111111111111111E-3</v>
      </c>
    </row>
    <row r="217" spans="3:43" ht="12" customHeight="1">
      <c r="F217" t="s">
        <v>99</v>
      </c>
      <c r="AG217">
        <v>1.3888888888888889E-3</v>
      </c>
    </row>
    <row r="218" spans="3:43" ht="12" customHeight="1">
      <c r="C218" t="s">
        <v>120</v>
      </c>
      <c r="D218" t="s">
        <v>116</v>
      </c>
      <c r="E218" t="s">
        <v>761</v>
      </c>
      <c r="F218" t="s">
        <v>751</v>
      </c>
      <c r="H218">
        <v>31.536000000000001</v>
      </c>
      <c r="I218">
        <v>2006</v>
      </c>
      <c r="J218">
        <v>25</v>
      </c>
      <c r="K218">
        <v>2.9885010460000001</v>
      </c>
      <c r="L218">
        <v>2.9885010460000001</v>
      </c>
      <c r="M218">
        <v>2.9885010460000001</v>
      </c>
      <c r="N218">
        <v>2.9885010460000001</v>
      </c>
      <c r="O218">
        <v>2.9885010460000001</v>
      </c>
      <c r="P218">
        <v>0.17931006299999999</v>
      </c>
      <c r="Q218">
        <v>0.17931006299999999</v>
      </c>
      <c r="R218">
        <v>0.17931006299999999</v>
      </c>
      <c r="S218">
        <v>0.17931006299999999</v>
      </c>
      <c r="T218">
        <v>0.17931006299999999</v>
      </c>
      <c r="U218">
        <v>128.59</v>
      </c>
      <c r="V218">
        <v>128.59</v>
      </c>
      <c r="W218">
        <v>128.59</v>
      </c>
      <c r="X218">
        <v>128.59</v>
      </c>
      <c r="Y218">
        <v>128.59</v>
      </c>
      <c r="Z218">
        <v>0.88</v>
      </c>
      <c r="AA218">
        <v>0.88</v>
      </c>
      <c r="AB218">
        <v>0.88</v>
      </c>
      <c r="AC218">
        <v>0.88</v>
      </c>
      <c r="AD218">
        <v>0.88</v>
      </c>
      <c r="AE218">
        <v>0.2</v>
      </c>
      <c r="AF218">
        <v>1</v>
      </c>
      <c r="AM218" t="s">
        <v>887</v>
      </c>
      <c r="AO218" t="s">
        <v>1640</v>
      </c>
      <c r="AP218" t="s">
        <v>1636</v>
      </c>
      <c r="AQ218" t="s">
        <v>183</v>
      </c>
    </row>
    <row r="219" spans="3:43" ht="12" customHeight="1">
      <c r="F219" t="s">
        <v>94</v>
      </c>
      <c r="AG219">
        <v>1.9888888888888887E-2</v>
      </c>
    </row>
    <row r="220" spans="3:43" ht="12" customHeight="1">
      <c r="F220" t="s">
        <v>95</v>
      </c>
      <c r="AG220">
        <v>7.9722222222222208E-2</v>
      </c>
    </row>
    <row r="221" spans="3:43" ht="12" customHeight="1">
      <c r="F221" t="s">
        <v>96</v>
      </c>
      <c r="AG221">
        <v>1.8888888888888887E-3</v>
      </c>
    </row>
    <row r="222" spans="3:43" ht="12" customHeight="1">
      <c r="F222" t="s">
        <v>97</v>
      </c>
      <c r="AG222">
        <v>4.4999999999999997E-3</v>
      </c>
    </row>
    <row r="223" spans="3:43" ht="12" customHeight="1">
      <c r="F223" t="s">
        <v>98</v>
      </c>
      <c r="AG223">
        <v>3.9166666666666664E-3</v>
      </c>
    </row>
    <row r="224" spans="3:43" ht="12" customHeight="1">
      <c r="F224" t="s">
        <v>99</v>
      </c>
      <c r="AG224">
        <v>1.8888888888888887E-3</v>
      </c>
    </row>
    <row r="225" spans="1:68" ht="12" customHeight="1">
      <c r="C225" t="s">
        <v>909</v>
      </c>
      <c r="D225" t="s">
        <v>910</v>
      </c>
      <c r="E225" t="s">
        <v>911</v>
      </c>
      <c r="F225" t="s">
        <v>751</v>
      </c>
      <c r="H225">
        <v>31.536000000000001</v>
      </c>
      <c r="I225">
        <v>2010</v>
      </c>
      <c r="J225">
        <v>25</v>
      </c>
      <c r="K225">
        <v>112.0687892</v>
      </c>
      <c r="L225">
        <v>112.0687892</v>
      </c>
      <c r="M225">
        <v>112.0687892</v>
      </c>
      <c r="N225">
        <v>112.0687892</v>
      </c>
      <c r="O225">
        <v>112.0687892</v>
      </c>
      <c r="P225">
        <v>5.6034394599999997</v>
      </c>
      <c r="Q225">
        <v>5.6034394599999997</v>
      </c>
      <c r="R225">
        <v>5.6034394599999997</v>
      </c>
      <c r="S225">
        <v>5.6034394599999997</v>
      </c>
      <c r="T225">
        <v>5.6034394599999997</v>
      </c>
      <c r="U225">
        <v>1315.8263999999999</v>
      </c>
      <c r="V225">
        <v>1315.8263999999999</v>
      </c>
      <c r="W225">
        <v>1315.8263999999999</v>
      </c>
      <c r="X225">
        <v>1315.8263999999999</v>
      </c>
      <c r="Y225">
        <v>1315.8263999999999</v>
      </c>
      <c r="Z225">
        <v>0.88</v>
      </c>
      <c r="AA225">
        <v>0.88</v>
      </c>
      <c r="AB225">
        <v>0.88</v>
      </c>
      <c r="AC225">
        <v>0.88</v>
      </c>
      <c r="AD225">
        <v>0.88</v>
      </c>
      <c r="AE225">
        <v>0.2</v>
      </c>
      <c r="AF225">
        <v>1</v>
      </c>
      <c r="AM225" t="s">
        <v>887</v>
      </c>
      <c r="AO225" t="s">
        <v>1641</v>
      </c>
      <c r="AP225" t="s">
        <v>1636</v>
      </c>
      <c r="AQ225" t="s">
        <v>183</v>
      </c>
    </row>
    <row r="227" spans="1:68" ht="12" customHeight="1">
      <c r="B227" t="s">
        <v>303</v>
      </c>
      <c r="G227" t="s">
        <v>27</v>
      </c>
    </row>
    <row r="228" spans="1:68" ht="12" customHeight="1">
      <c r="A228" t="s">
        <v>308</v>
      </c>
      <c r="B228" t="s">
        <v>329</v>
      </c>
      <c r="C228" t="s">
        <v>309</v>
      </c>
      <c r="D228" t="s">
        <v>286</v>
      </c>
      <c r="E228" t="s">
        <v>313</v>
      </c>
      <c r="F228" t="s">
        <v>314</v>
      </c>
      <c r="G228" t="s">
        <v>330</v>
      </c>
      <c r="H228" t="s">
        <v>331</v>
      </c>
      <c r="I228" t="s">
        <v>290</v>
      </c>
      <c r="J228" t="s">
        <v>333</v>
      </c>
      <c r="K228" t="s">
        <v>350</v>
      </c>
      <c r="L228" t="s">
        <v>348</v>
      </c>
    </row>
    <row r="229" spans="1:68" ht="12" customHeight="1">
      <c r="A229" t="s">
        <v>573</v>
      </c>
      <c r="J229" t="s">
        <v>574</v>
      </c>
    </row>
    <row r="230" spans="1:68" ht="12" customHeight="1">
      <c r="C230" t="s">
        <v>325</v>
      </c>
      <c r="E230" t="s">
        <v>316</v>
      </c>
      <c r="F230" t="s">
        <v>101</v>
      </c>
      <c r="H230">
        <v>1</v>
      </c>
      <c r="K230">
        <v>2006</v>
      </c>
      <c r="L230">
        <v>100</v>
      </c>
    </row>
    <row r="231" spans="1:68" ht="12" customHeight="1">
      <c r="C231" t="s">
        <v>326</v>
      </c>
      <c r="E231" t="s">
        <v>317</v>
      </c>
      <c r="F231" t="s">
        <v>101</v>
      </c>
      <c r="I231">
        <v>1</v>
      </c>
      <c r="K231">
        <v>2006</v>
      </c>
      <c r="L231">
        <v>100</v>
      </c>
    </row>
    <row r="232" spans="1:68" ht="12" customHeight="1">
      <c r="E232" t="str">
        <f>D303</f>
        <v>INDSCO2P</v>
      </c>
    </row>
    <row r="233" spans="1:68" ht="12" customHeight="1">
      <c r="C233" t="s">
        <v>327</v>
      </c>
      <c r="E233" t="s">
        <v>320</v>
      </c>
      <c r="F233" t="s">
        <v>101</v>
      </c>
      <c r="H233">
        <v>1</v>
      </c>
      <c r="K233">
        <v>2006</v>
      </c>
      <c r="L233">
        <v>100</v>
      </c>
    </row>
    <row r="234" spans="1:68" ht="12" customHeight="1">
      <c r="C234" t="s">
        <v>328</v>
      </c>
      <c r="E234" t="s">
        <v>321</v>
      </c>
      <c r="F234" t="s">
        <v>101</v>
      </c>
      <c r="H234">
        <v>1</v>
      </c>
      <c r="K234">
        <v>2006</v>
      </c>
      <c r="L234">
        <v>100</v>
      </c>
    </row>
    <row r="235" spans="1:68" ht="12" customHeight="1">
      <c r="BP235" t="str">
        <f>RIGHT(E235,3)</f>
        <v/>
      </c>
    </row>
    <row r="236" spans="1:68">
      <c r="BP236" t="str">
        <f>RIGHT(E236,3)</f>
        <v/>
      </c>
    </row>
    <row r="240" spans="1:68">
      <c r="C240" t="s">
        <v>409</v>
      </c>
    </row>
    <row r="241" spans="3:10">
      <c r="C241" t="s">
        <v>308</v>
      </c>
      <c r="D241" t="s">
        <v>309</v>
      </c>
      <c r="E241" t="s">
        <v>310</v>
      </c>
      <c r="F241" t="s">
        <v>410</v>
      </c>
      <c r="G241" t="s">
        <v>411</v>
      </c>
      <c r="H241" t="s">
        <v>412</v>
      </c>
      <c r="I241" t="s">
        <v>413</v>
      </c>
      <c r="J241" t="s">
        <v>414</v>
      </c>
    </row>
    <row r="242" spans="3:10">
      <c r="C242" t="s">
        <v>488</v>
      </c>
      <c r="D242" t="s">
        <v>215</v>
      </c>
      <c r="E242" t="s">
        <v>216</v>
      </c>
      <c r="F242" t="s">
        <v>651</v>
      </c>
      <c r="G242" t="s">
        <v>23</v>
      </c>
      <c r="H242" t="s">
        <v>16</v>
      </c>
      <c r="J242" t="s">
        <v>415</v>
      </c>
    </row>
    <row r="243" spans="3:10">
      <c r="C243" t="s">
        <v>488</v>
      </c>
      <c r="D243" t="s">
        <v>218</v>
      </c>
      <c r="E243" t="s">
        <v>219</v>
      </c>
      <c r="F243" t="s">
        <v>651</v>
      </c>
      <c r="G243" t="s">
        <v>23</v>
      </c>
      <c r="H243" t="s">
        <v>16</v>
      </c>
      <c r="J243" t="s">
        <v>415</v>
      </c>
    </row>
    <row r="244" spans="3:10">
      <c r="C244" t="s">
        <v>488</v>
      </c>
      <c r="D244" t="s">
        <v>269</v>
      </c>
      <c r="E244" t="s">
        <v>220</v>
      </c>
      <c r="F244" t="s">
        <v>651</v>
      </c>
      <c r="G244" t="s">
        <v>23</v>
      </c>
      <c r="H244" t="s">
        <v>16</v>
      </c>
      <c r="J244" t="s">
        <v>415</v>
      </c>
    </row>
    <row r="245" spans="3:10">
      <c r="C245" t="s">
        <v>488</v>
      </c>
      <c r="D245" t="s">
        <v>271</v>
      </c>
      <c r="E245" t="s">
        <v>270</v>
      </c>
      <c r="F245" t="s">
        <v>651</v>
      </c>
      <c r="G245" t="s">
        <v>23</v>
      </c>
      <c r="H245" t="s">
        <v>16</v>
      </c>
      <c r="J245" t="s">
        <v>415</v>
      </c>
    </row>
    <row r="246" spans="3:10">
      <c r="C246" t="s">
        <v>488</v>
      </c>
      <c r="D246" t="s">
        <v>221</v>
      </c>
      <c r="E246" t="s">
        <v>222</v>
      </c>
      <c r="F246" t="s">
        <v>651</v>
      </c>
      <c r="G246" t="s">
        <v>23</v>
      </c>
      <c r="H246" t="s">
        <v>16</v>
      </c>
      <c r="J246" t="s">
        <v>415</v>
      </c>
    </row>
    <row r="247" spans="3:10">
      <c r="C247" t="s">
        <v>488</v>
      </c>
      <c r="D247" t="s">
        <v>223</v>
      </c>
      <c r="E247" t="s">
        <v>224</v>
      </c>
      <c r="F247" t="s">
        <v>651</v>
      </c>
      <c r="G247" t="s">
        <v>23</v>
      </c>
      <c r="H247" t="s">
        <v>16</v>
      </c>
      <c r="J247" t="s">
        <v>415</v>
      </c>
    </row>
    <row r="248" spans="3:10">
      <c r="C248" t="s">
        <v>488</v>
      </c>
      <c r="D248" t="s">
        <v>225</v>
      </c>
      <c r="E248" t="s">
        <v>226</v>
      </c>
      <c r="F248" t="s">
        <v>651</v>
      </c>
      <c r="G248" t="s">
        <v>23</v>
      </c>
      <c r="H248" t="s">
        <v>16</v>
      </c>
      <c r="J248" t="s">
        <v>415</v>
      </c>
    </row>
    <row r="249" spans="3:10">
      <c r="C249" t="s">
        <v>488</v>
      </c>
      <c r="D249" t="s">
        <v>227</v>
      </c>
      <c r="E249" t="s">
        <v>228</v>
      </c>
      <c r="F249" t="s">
        <v>651</v>
      </c>
      <c r="G249" t="s">
        <v>23</v>
      </c>
      <c r="H249" t="s">
        <v>16</v>
      </c>
      <c r="J249" t="s">
        <v>415</v>
      </c>
    </row>
    <row r="250" spans="3:10">
      <c r="C250" t="s">
        <v>488</v>
      </c>
      <c r="D250" t="s">
        <v>229</v>
      </c>
      <c r="E250" t="s">
        <v>230</v>
      </c>
      <c r="F250" t="s">
        <v>651</v>
      </c>
      <c r="G250" t="s">
        <v>23</v>
      </c>
      <c r="H250" t="s">
        <v>16</v>
      </c>
      <c r="J250" t="s">
        <v>415</v>
      </c>
    </row>
    <row r="251" spans="3:10">
      <c r="C251" t="s">
        <v>488</v>
      </c>
      <c r="D251" t="s">
        <v>231</v>
      </c>
      <c r="E251" t="s">
        <v>232</v>
      </c>
      <c r="F251" t="s">
        <v>651</v>
      </c>
      <c r="G251" t="s">
        <v>23</v>
      </c>
      <c r="H251" t="s">
        <v>16</v>
      </c>
      <c r="J251" t="s">
        <v>415</v>
      </c>
    </row>
    <row r="252" spans="3:10">
      <c r="C252" t="s">
        <v>488</v>
      </c>
      <c r="D252" t="s">
        <v>792</v>
      </c>
      <c r="E252" t="s">
        <v>233</v>
      </c>
      <c r="F252" t="s">
        <v>651</v>
      </c>
      <c r="G252" t="s">
        <v>23</v>
      </c>
      <c r="H252" t="s">
        <v>16</v>
      </c>
      <c r="J252" t="s">
        <v>415</v>
      </c>
    </row>
    <row r="253" spans="3:10">
      <c r="C253" t="s">
        <v>488</v>
      </c>
      <c r="D253" t="s">
        <v>234</v>
      </c>
      <c r="E253" t="s">
        <v>235</v>
      </c>
      <c r="F253" t="s">
        <v>651</v>
      </c>
      <c r="G253" t="s">
        <v>23</v>
      </c>
      <c r="H253" t="s">
        <v>16</v>
      </c>
      <c r="J253" t="s">
        <v>415</v>
      </c>
    </row>
    <row r="254" spans="3:10">
      <c r="C254" t="s">
        <v>488</v>
      </c>
      <c r="D254" t="s">
        <v>236</v>
      </c>
      <c r="E254" t="s">
        <v>237</v>
      </c>
      <c r="F254" t="s">
        <v>651</v>
      </c>
      <c r="G254" t="s">
        <v>23</v>
      </c>
      <c r="H254" t="s">
        <v>16</v>
      </c>
      <c r="J254" t="s">
        <v>415</v>
      </c>
    </row>
    <row r="255" spans="3:10">
      <c r="C255" t="s">
        <v>488</v>
      </c>
      <c r="D255" t="s">
        <v>238</v>
      </c>
      <c r="E255" t="s">
        <v>239</v>
      </c>
      <c r="F255" t="s">
        <v>651</v>
      </c>
      <c r="G255" t="s">
        <v>23</v>
      </c>
      <c r="H255" t="s">
        <v>16</v>
      </c>
      <c r="J255" t="s">
        <v>415</v>
      </c>
    </row>
    <row r="256" spans="3:10">
      <c r="C256" t="s">
        <v>488</v>
      </c>
      <c r="D256" t="s">
        <v>240</v>
      </c>
      <c r="E256" t="s">
        <v>241</v>
      </c>
      <c r="F256" t="s">
        <v>651</v>
      </c>
      <c r="G256" t="s">
        <v>23</v>
      </c>
      <c r="H256" t="s">
        <v>16</v>
      </c>
      <c r="J256" t="s">
        <v>415</v>
      </c>
    </row>
    <row r="257" spans="3:10">
      <c r="C257" t="s">
        <v>488</v>
      </c>
      <c r="D257" t="s">
        <v>242</v>
      </c>
      <c r="E257" t="s">
        <v>243</v>
      </c>
      <c r="F257" t="s">
        <v>651</v>
      </c>
      <c r="G257" t="s">
        <v>23</v>
      </c>
      <c r="H257" t="s">
        <v>16</v>
      </c>
      <c r="J257" t="s">
        <v>415</v>
      </c>
    </row>
    <row r="258" spans="3:10">
      <c r="C258" t="s">
        <v>488</v>
      </c>
      <c r="D258" t="s">
        <v>244</v>
      </c>
      <c r="E258" t="s">
        <v>245</v>
      </c>
      <c r="F258" t="s">
        <v>651</v>
      </c>
      <c r="G258" t="s">
        <v>23</v>
      </c>
      <c r="H258" t="s">
        <v>16</v>
      </c>
      <c r="J258" t="s">
        <v>415</v>
      </c>
    </row>
    <row r="259" spans="3:10">
      <c r="C259" t="s">
        <v>488</v>
      </c>
      <c r="D259" t="s">
        <v>791</v>
      </c>
      <c r="E259" t="s">
        <v>246</v>
      </c>
      <c r="F259" t="s">
        <v>651</v>
      </c>
      <c r="G259" t="s">
        <v>23</v>
      </c>
      <c r="H259" t="s">
        <v>16</v>
      </c>
      <c r="J259" t="s">
        <v>415</v>
      </c>
    </row>
    <row r="260" spans="3:10">
      <c r="C260" t="s">
        <v>488</v>
      </c>
      <c r="D260" t="s">
        <v>247</v>
      </c>
      <c r="E260" t="s">
        <v>248</v>
      </c>
      <c r="F260" t="s">
        <v>651</v>
      </c>
      <c r="G260" t="s">
        <v>23</v>
      </c>
      <c r="H260" t="s">
        <v>16</v>
      </c>
      <c r="J260" t="s">
        <v>415</v>
      </c>
    </row>
    <row r="261" spans="3:10">
      <c r="C261" t="s">
        <v>488</v>
      </c>
      <c r="D261" t="s">
        <v>249</v>
      </c>
      <c r="E261" t="s">
        <v>250</v>
      </c>
      <c r="F261" t="s">
        <v>651</v>
      </c>
      <c r="G261" t="s">
        <v>23</v>
      </c>
      <c r="H261" t="s">
        <v>16</v>
      </c>
      <c r="J261" t="s">
        <v>415</v>
      </c>
    </row>
    <row r="262" spans="3:10">
      <c r="C262" t="s">
        <v>488</v>
      </c>
      <c r="D262" t="s">
        <v>790</v>
      </c>
      <c r="E262" t="s">
        <v>251</v>
      </c>
      <c r="F262" t="s">
        <v>651</v>
      </c>
      <c r="G262" t="s">
        <v>23</v>
      </c>
      <c r="H262" t="s">
        <v>16</v>
      </c>
      <c r="J262" t="s">
        <v>415</v>
      </c>
    </row>
    <row r="263" spans="3:10">
      <c r="C263" t="s">
        <v>488</v>
      </c>
      <c r="D263" t="s">
        <v>252</v>
      </c>
      <c r="E263" t="s">
        <v>253</v>
      </c>
      <c r="F263" t="s">
        <v>651</v>
      </c>
      <c r="G263" t="s">
        <v>23</v>
      </c>
      <c r="H263" t="s">
        <v>16</v>
      </c>
      <c r="J263" t="s">
        <v>415</v>
      </c>
    </row>
    <row r="264" spans="3:10">
      <c r="C264" t="s">
        <v>488</v>
      </c>
      <c r="D264" t="s">
        <v>254</v>
      </c>
      <c r="E264" t="s">
        <v>255</v>
      </c>
      <c r="F264" t="s">
        <v>651</v>
      </c>
      <c r="G264" t="s">
        <v>23</v>
      </c>
      <c r="H264" t="s">
        <v>16</v>
      </c>
      <c r="J264" t="s">
        <v>415</v>
      </c>
    </row>
    <row r="265" spans="3:10">
      <c r="C265" t="s">
        <v>488</v>
      </c>
      <c r="D265" t="s">
        <v>256</v>
      </c>
      <c r="E265" t="s">
        <v>257</v>
      </c>
      <c r="F265" t="s">
        <v>651</v>
      </c>
      <c r="G265" t="s">
        <v>23</v>
      </c>
      <c r="H265" t="s">
        <v>16</v>
      </c>
      <c r="J265" t="s">
        <v>415</v>
      </c>
    </row>
    <row r="266" spans="3:10">
      <c r="C266" t="s">
        <v>488</v>
      </c>
      <c r="D266" t="s">
        <v>258</v>
      </c>
      <c r="E266" t="s">
        <v>259</v>
      </c>
      <c r="F266" t="s">
        <v>651</v>
      </c>
      <c r="G266" t="s">
        <v>23</v>
      </c>
      <c r="H266" t="s">
        <v>16</v>
      </c>
      <c r="J266" t="s">
        <v>415</v>
      </c>
    </row>
    <row r="267" spans="3:10">
      <c r="C267" t="s">
        <v>488</v>
      </c>
      <c r="D267" t="s">
        <v>260</v>
      </c>
      <c r="E267" t="s">
        <v>261</v>
      </c>
      <c r="F267" t="s">
        <v>651</v>
      </c>
      <c r="G267" t="s">
        <v>23</v>
      </c>
      <c r="H267" t="s">
        <v>16</v>
      </c>
      <c r="J267" t="s">
        <v>415</v>
      </c>
    </row>
    <row r="268" spans="3:10">
      <c r="C268" t="s">
        <v>488</v>
      </c>
      <c r="D268" t="s">
        <v>262</v>
      </c>
      <c r="E268" t="s">
        <v>263</v>
      </c>
      <c r="F268" t="s">
        <v>651</v>
      </c>
      <c r="G268" t="s">
        <v>23</v>
      </c>
      <c r="H268" t="s">
        <v>16</v>
      </c>
      <c r="J268" t="s">
        <v>415</v>
      </c>
    </row>
    <row r="269" spans="3:10">
      <c r="C269" t="s">
        <v>488</v>
      </c>
      <c r="D269" t="s">
        <v>264</v>
      </c>
      <c r="E269" t="s">
        <v>265</v>
      </c>
      <c r="F269" t="s">
        <v>651</v>
      </c>
      <c r="G269" t="s">
        <v>23</v>
      </c>
      <c r="H269" t="s">
        <v>16</v>
      </c>
      <c r="J269" t="s">
        <v>415</v>
      </c>
    </row>
    <row r="270" spans="3:10">
      <c r="C270" t="s">
        <v>117</v>
      </c>
      <c r="D270" t="s">
        <v>120</v>
      </c>
      <c r="E270" t="s">
        <v>116</v>
      </c>
      <c r="F270" t="s">
        <v>651</v>
      </c>
      <c r="G270" t="s">
        <v>23</v>
      </c>
      <c r="H270" t="s">
        <v>16</v>
      </c>
      <c r="J270" t="s">
        <v>415</v>
      </c>
    </row>
    <row r="271" spans="3:10">
      <c r="C271" t="s">
        <v>117</v>
      </c>
      <c r="D271" t="s">
        <v>118</v>
      </c>
      <c r="E271" t="s">
        <v>114</v>
      </c>
      <c r="F271" t="s">
        <v>651</v>
      </c>
      <c r="G271" t="s">
        <v>23</v>
      </c>
      <c r="H271" t="s">
        <v>16</v>
      </c>
      <c r="J271" t="s">
        <v>415</v>
      </c>
    </row>
    <row r="272" spans="3:10">
      <c r="C272" t="s">
        <v>117</v>
      </c>
      <c r="D272" t="s">
        <v>1629</v>
      </c>
      <c r="E272" t="s">
        <v>1630</v>
      </c>
      <c r="F272" t="s">
        <v>651</v>
      </c>
      <c r="G272" t="s">
        <v>23</v>
      </c>
      <c r="H272" t="s">
        <v>16</v>
      </c>
      <c r="J272" t="s">
        <v>415</v>
      </c>
    </row>
    <row r="273" spans="3:10">
      <c r="C273" t="s">
        <v>117</v>
      </c>
      <c r="D273" t="s">
        <v>1633</v>
      </c>
      <c r="E273" t="s">
        <v>1634</v>
      </c>
      <c r="F273" t="s">
        <v>651</v>
      </c>
      <c r="G273" t="s">
        <v>23</v>
      </c>
      <c r="H273" t="s">
        <v>16</v>
      </c>
      <c r="J273" t="s">
        <v>415</v>
      </c>
    </row>
    <row r="274" spans="3:10">
      <c r="C274" t="s">
        <v>117</v>
      </c>
      <c r="D274" t="s">
        <v>119</v>
      </c>
      <c r="E274" t="s">
        <v>115</v>
      </c>
      <c r="F274" t="s">
        <v>651</v>
      </c>
      <c r="G274" t="s">
        <v>23</v>
      </c>
      <c r="H274" t="s">
        <v>16</v>
      </c>
      <c r="J274" t="s">
        <v>415</v>
      </c>
    </row>
    <row r="275" spans="3:10">
      <c r="C275" t="s">
        <v>117</v>
      </c>
      <c r="D275" t="s">
        <v>784</v>
      </c>
      <c r="E275" t="s">
        <v>372</v>
      </c>
      <c r="F275" t="s">
        <v>651</v>
      </c>
      <c r="G275" t="s">
        <v>23</v>
      </c>
      <c r="H275" t="s">
        <v>16</v>
      </c>
      <c r="J275" t="s">
        <v>415</v>
      </c>
    </row>
    <row r="276" spans="3:10">
      <c r="C276" t="s">
        <v>117</v>
      </c>
      <c r="D276" t="s">
        <v>909</v>
      </c>
      <c r="E276" t="s">
        <v>910</v>
      </c>
      <c r="F276" t="s">
        <v>651</v>
      </c>
      <c r="G276" t="s">
        <v>23</v>
      </c>
      <c r="H276" t="s">
        <v>16</v>
      </c>
      <c r="J276" t="s">
        <v>415</v>
      </c>
    </row>
    <row r="277" spans="3:10">
      <c r="C277" t="s">
        <v>469</v>
      </c>
      <c r="D277" t="s">
        <v>328</v>
      </c>
      <c r="E277" t="s">
        <v>446</v>
      </c>
      <c r="F277" t="s">
        <v>287</v>
      </c>
      <c r="G277" t="s">
        <v>417</v>
      </c>
      <c r="J277" t="s">
        <v>415</v>
      </c>
    </row>
    <row r="278" spans="3:10">
      <c r="C278" t="s">
        <v>469</v>
      </c>
      <c r="D278" t="s">
        <v>325</v>
      </c>
      <c r="E278" t="s">
        <v>315</v>
      </c>
      <c r="F278" t="s">
        <v>287</v>
      </c>
      <c r="G278" t="s">
        <v>417</v>
      </c>
      <c r="J278" t="s">
        <v>415</v>
      </c>
    </row>
    <row r="279" spans="3:10">
      <c r="C279" t="s">
        <v>469</v>
      </c>
      <c r="D279" t="s">
        <v>326</v>
      </c>
      <c r="E279" t="s">
        <v>324</v>
      </c>
      <c r="F279" t="s">
        <v>287</v>
      </c>
      <c r="G279" t="s">
        <v>417</v>
      </c>
      <c r="J279" t="s">
        <v>415</v>
      </c>
    </row>
    <row r="280" spans="3:10">
      <c r="C280" t="s">
        <v>469</v>
      </c>
      <c r="D280" t="s">
        <v>327</v>
      </c>
      <c r="E280" t="s">
        <v>319</v>
      </c>
      <c r="F280" t="s">
        <v>287</v>
      </c>
      <c r="G280" t="s">
        <v>417</v>
      </c>
      <c r="J280" t="s">
        <v>415</v>
      </c>
    </row>
    <row r="282" spans="3:10">
      <c r="C282" t="s">
        <v>1628</v>
      </c>
    </row>
    <row r="283" spans="3:10">
      <c r="C283" t="s">
        <v>380</v>
      </c>
      <c r="D283" t="s">
        <v>28</v>
      </c>
      <c r="E283" t="s">
        <v>29</v>
      </c>
      <c r="F283" t="s">
        <v>30</v>
      </c>
      <c r="G283" t="s">
        <v>494</v>
      </c>
      <c r="H283" t="s">
        <v>31</v>
      </c>
      <c r="I283" t="s">
        <v>32</v>
      </c>
      <c r="J283" t="s">
        <v>33</v>
      </c>
    </row>
    <row r="284" spans="3:10">
      <c r="C284" t="s">
        <v>616</v>
      </c>
      <c r="D284" t="s">
        <v>509</v>
      </c>
      <c r="E284" t="s">
        <v>510</v>
      </c>
      <c r="F284" t="s">
        <v>651</v>
      </c>
    </row>
    <row r="285" spans="3:10">
      <c r="C285" t="s">
        <v>616</v>
      </c>
      <c r="D285" t="s">
        <v>511</v>
      </c>
      <c r="E285" t="s">
        <v>12</v>
      </c>
      <c r="F285" t="s">
        <v>651</v>
      </c>
    </row>
    <row r="286" spans="3:10">
      <c r="C286" t="s">
        <v>616</v>
      </c>
      <c r="D286" t="s">
        <v>13</v>
      </c>
      <c r="E286" t="s">
        <v>14</v>
      </c>
      <c r="F286" t="s">
        <v>651</v>
      </c>
    </row>
    <row r="287" spans="3:10">
      <c r="C287" t="s">
        <v>616</v>
      </c>
      <c r="D287" t="s">
        <v>774</v>
      </c>
      <c r="E287" t="s">
        <v>830</v>
      </c>
      <c r="F287" t="s">
        <v>651</v>
      </c>
    </row>
    <row r="288" spans="3:10">
      <c r="C288" t="s">
        <v>616</v>
      </c>
      <c r="D288" t="s">
        <v>86</v>
      </c>
      <c r="E288" t="s">
        <v>829</v>
      </c>
      <c r="F288" t="s">
        <v>651</v>
      </c>
    </row>
    <row r="289" spans="3:7">
      <c r="C289" t="s">
        <v>616</v>
      </c>
      <c r="D289" t="s">
        <v>672</v>
      </c>
      <c r="E289" t="s">
        <v>508</v>
      </c>
      <c r="F289" t="s">
        <v>651</v>
      </c>
    </row>
    <row r="290" spans="3:7">
      <c r="C290" t="s">
        <v>576</v>
      </c>
      <c r="D290" t="s">
        <v>96</v>
      </c>
      <c r="E290" t="s">
        <v>501</v>
      </c>
      <c r="F290" t="s">
        <v>287</v>
      </c>
    </row>
    <row r="291" spans="3:7">
      <c r="C291" t="s">
        <v>576</v>
      </c>
      <c r="D291" t="s">
        <v>100</v>
      </c>
      <c r="E291" t="s">
        <v>499</v>
      </c>
      <c r="F291" t="s">
        <v>287</v>
      </c>
    </row>
    <row r="292" spans="3:7">
      <c r="C292" t="s">
        <v>576</v>
      </c>
      <c r="D292" t="s">
        <v>94</v>
      </c>
      <c r="E292" t="s">
        <v>500</v>
      </c>
      <c r="F292" t="s">
        <v>287</v>
      </c>
    </row>
    <row r="293" spans="3:7">
      <c r="C293" t="s">
        <v>576</v>
      </c>
      <c r="D293" t="s">
        <v>97</v>
      </c>
      <c r="E293" t="s">
        <v>462</v>
      </c>
      <c r="F293" t="s">
        <v>287</v>
      </c>
    </row>
    <row r="294" spans="3:7">
      <c r="C294" t="s">
        <v>576</v>
      </c>
      <c r="D294" t="s">
        <v>95</v>
      </c>
      <c r="E294" t="s">
        <v>502</v>
      </c>
      <c r="F294" t="s">
        <v>287</v>
      </c>
    </row>
    <row r="295" spans="3:7">
      <c r="C295" t="s">
        <v>576</v>
      </c>
      <c r="D295" t="s">
        <v>98</v>
      </c>
      <c r="E295" t="s">
        <v>463</v>
      </c>
      <c r="F295" t="s">
        <v>287</v>
      </c>
    </row>
    <row r="296" spans="3:7">
      <c r="C296" t="s">
        <v>576</v>
      </c>
      <c r="D296" t="s">
        <v>272</v>
      </c>
      <c r="E296" t="s">
        <v>273</v>
      </c>
      <c r="F296" t="s">
        <v>287</v>
      </c>
    </row>
    <row r="297" spans="3:7">
      <c r="C297" t="s">
        <v>576</v>
      </c>
      <c r="D297" t="s">
        <v>99</v>
      </c>
      <c r="E297" t="s">
        <v>464</v>
      </c>
      <c r="F297" t="s">
        <v>287</v>
      </c>
    </row>
    <row r="298" spans="3:7">
      <c r="C298" t="s">
        <v>576</v>
      </c>
      <c r="D298" t="s">
        <v>322</v>
      </c>
      <c r="E298" t="s">
        <v>341</v>
      </c>
      <c r="F298" t="s">
        <v>287</v>
      </c>
      <c r="G298" t="s">
        <v>647</v>
      </c>
    </row>
    <row r="299" spans="3:7">
      <c r="C299" t="s">
        <v>576</v>
      </c>
      <c r="D299" t="s">
        <v>321</v>
      </c>
      <c r="E299" t="s">
        <v>340</v>
      </c>
      <c r="F299" t="s">
        <v>287</v>
      </c>
      <c r="G299" t="s">
        <v>647</v>
      </c>
    </row>
    <row r="300" spans="3:7">
      <c r="C300" t="s">
        <v>576</v>
      </c>
      <c r="D300" t="s">
        <v>316</v>
      </c>
      <c r="E300" t="s">
        <v>268</v>
      </c>
      <c r="F300" t="s">
        <v>287</v>
      </c>
      <c r="G300" t="s">
        <v>647</v>
      </c>
    </row>
    <row r="301" spans="3:7">
      <c r="C301" t="s">
        <v>576</v>
      </c>
      <c r="D301" t="s">
        <v>317</v>
      </c>
      <c r="E301" t="s">
        <v>318</v>
      </c>
      <c r="F301" t="s">
        <v>287</v>
      </c>
      <c r="G301" t="s">
        <v>647</v>
      </c>
    </row>
    <row r="302" spans="3:7">
      <c r="C302" t="s">
        <v>576</v>
      </c>
      <c r="D302" t="s">
        <v>320</v>
      </c>
      <c r="E302" t="s">
        <v>323</v>
      </c>
      <c r="F302" t="s">
        <v>287</v>
      </c>
      <c r="G302" t="s">
        <v>647</v>
      </c>
    </row>
    <row r="303" spans="3:7">
      <c r="C303" t="s">
        <v>576</v>
      </c>
      <c r="D303" t="s">
        <v>912</v>
      </c>
      <c r="E303" t="s">
        <v>323</v>
      </c>
      <c r="F303" t="s">
        <v>287</v>
      </c>
      <c r="G303" t="s">
        <v>647</v>
      </c>
    </row>
  </sheetData>
  <pageMargins left="0.75" right="0.75" top="1" bottom="1" header="0.5" footer="0.5"/>
  <pageSetup paperSize="9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3:AG55"/>
  <sheetViews>
    <sheetView workbookViewId="0">
      <selection activeCell="B13" sqref="B13"/>
    </sheetView>
  </sheetViews>
  <sheetFormatPr defaultRowHeight="12.75"/>
  <cols>
    <col min="2" max="2" width="16" customWidth="1"/>
    <col min="3" max="3" width="17.86328125" bestFit="1" customWidth="1"/>
    <col min="4" max="4" width="20.59765625" customWidth="1"/>
  </cols>
  <sheetData>
    <row r="3" spans="2:9">
      <c r="B3" t="s">
        <v>409</v>
      </c>
    </row>
    <row r="4" spans="2:9">
      <c r="B4" t="s">
        <v>308</v>
      </c>
      <c r="C4" t="s">
        <v>309</v>
      </c>
      <c r="D4" t="s">
        <v>310</v>
      </c>
      <c r="E4" t="s">
        <v>410</v>
      </c>
      <c r="F4" t="s">
        <v>411</v>
      </c>
      <c r="G4" t="s">
        <v>412</v>
      </c>
      <c r="H4" t="s">
        <v>413</v>
      </c>
      <c r="I4" t="s">
        <v>414</v>
      </c>
    </row>
    <row r="5" spans="2:9">
      <c r="B5" t="s">
        <v>929</v>
      </c>
      <c r="C5" t="s">
        <v>930</v>
      </c>
      <c r="D5" t="s">
        <v>931</v>
      </c>
      <c r="E5" t="s">
        <v>651</v>
      </c>
      <c r="F5" t="s">
        <v>23</v>
      </c>
      <c r="G5" t="s">
        <v>16</v>
      </c>
      <c r="I5" t="s">
        <v>415</v>
      </c>
    </row>
    <row r="6" spans="2:9">
      <c r="B6" t="s">
        <v>929</v>
      </c>
      <c r="C6" t="s">
        <v>932</v>
      </c>
      <c r="D6" t="s">
        <v>933</v>
      </c>
      <c r="E6" t="s">
        <v>651</v>
      </c>
      <c r="F6" t="s">
        <v>23</v>
      </c>
      <c r="G6" t="s">
        <v>16</v>
      </c>
      <c r="I6" t="s">
        <v>415</v>
      </c>
    </row>
    <row r="7" spans="2:9">
      <c r="B7" t="s">
        <v>469</v>
      </c>
      <c r="C7" t="s">
        <v>934</v>
      </c>
      <c r="D7" t="s">
        <v>935</v>
      </c>
      <c r="E7" t="s">
        <v>651</v>
      </c>
      <c r="F7" t="s">
        <v>416</v>
      </c>
      <c r="I7" t="s">
        <v>415</v>
      </c>
    </row>
    <row r="8" spans="2:9">
      <c r="B8" t="s">
        <v>469</v>
      </c>
      <c r="C8" t="s">
        <v>936</v>
      </c>
      <c r="D8" t="s">
        <v>937</v>
      </c>
      <c r="E8" t="s">
        <v>651</v>
      </c>
      <c r="F8" t="s">
        <v>416</v>
      </c>
      <c r="I8" t="s">
        <v>415</v>
      </c>
    </row>
    <row r="9" spans="2:9">
      <c r="B9" t="s">
        <v>469</v>
      </c>
      <c r="C9" t="s">
        <v>938</v>
      </c>
      <c r="D9" t="s">
        <v>939</v>
      </c>
      <c r="E9" t="s">
        <v>651</v>
      </c>
      <c r="F9" t="s">
        <v>416</v>
      </c>
      <c r="I9" t="s">
        <v>415</v>
      </c>
    </row>
    <row r="10" spans="2:9">
      <c r="B10" t="s">
        <v>469</v>
      </c>
      <c r="C10" t="s">
        <v>940</v>
      </c>
      <c r="D10" t="s">
        <v>941</v>
      </c>
      <c r="E10" t="s">
        <v>651</v>
      </c>
      <c r="F10" t="s">
        <v>416</v>
      </c>
      <c r="I10" t="s">
        <v>415</v>
      </c>
    </row>
    <row r="11" spans="2:9">
      <c r="B11" t="s">
        <v>469</v>
      </c>
      <c r="C11" t="s">
        <v>942</v>
      </c>
      <c r="D11" t="s">
        <v>943</v>
      </c>
      <c r="E11" t="s">
        <v>651</v>
      </c>
      <c r="F11" t="s">
        <v>416</v>
      </c>
      <c r="I11" t="s">
        <v>415</v>
      </c>
    </row>
    <row r="13" spans="2:9">
      <c r="B13" t="s">
        <v>1628</v>
      </c>
    </row>
    <row r="14" spans="2:9" ht="13.15" thickBot="1">
      <c r="B14" t="s">
        <v>380</v>
      </c>
      <c r="C14" t="s">
        <v>28</v>
      </c>
      <c r="D14" t="s">
        <v>29</v>
      </c>
      <c r="E14" t="s">
        <v>30</v>
      </c>
      <c r="F14" t="s">
        <v>494</v>
      </c>
      <c r="G14" t="s">
        <v>31</v>
      </c>
      <c r="H14" t="s">
        <v>32</v>
      </c>
      <c r="I14" t="s">
        <v>33</v>
      </c>
    </row>
    <row r="15" spans="2:9">
      <c r="B15" t="s">
        <v>616</v>
      </c>
      <c r="C15" t="s">
        <v>944</v>
      </c>
      <c r="D15" t="s">
        <v>945</v>
      </c>
      <c r="E15" t="s">
        <v>651</v>
      </c>
    </row>
    <row r="16" spans="2:9">
      <c r="B16" t="s">
        <v>616</v>
      </c>
      <c r="C16" t="s">
        <v>946</v>
      </c>
      <c r="D16" t="s">
        <v>947</v>
      </c>
      <c r="E16" t="s">
        <v>651</v>
      </c>
    </row>
    <row r="17" spans="2:33">
      <c r="B17" t="s">
        <v>616</v>
      </c>
      <c r="C17" t="s">
        <v>948</v>
      </c>
      <c r="D17" t="s">
        <v>949</v>
      </c>
      <c r="E17" t="s">
        <v>651</v>
      </c>
    </row>
    <row r="18" spans="2:33">
      <c r="B18" t="s">
        <v>616</v>
      </c>
      <c r="C18" t="s">
        <v>950</v>
      </c>
      <c r="D18" t="s">
        <v>951</v>
      </c>
      <c r="E18" t="s">
        <v>651</v>
      </c>
    </row>
    <row r="19" spans="2:33">
      <c r="B19" t="s">
        <v>616</v>
      </c>
      <c r="C19" t="s">
        <v>952</v>
      </c>
      <c r="D19" t="s">
        <v>953</v>
      </c>
      <c r="E19" t="s">
        <v>651</v>
      </c>
    </row>
    <row r="20" spans="2:33">
      <c r="B20" t="s">
        <v>1625</v>
      </c>
      <c r="C20" t="s">
        <v>954</v>
      </c>
      <c r="D20" t="s">
        <v>281</v>
      </c>
      <c r="E20" t="s">
        <v>651</v>
      </c>
    </row>
    <row r="23" spans="2:33">
      <c r="E23" t="s">
        <v>27</v>
      </c>
    </row>
    <row r="24" spans="2:33">
      <c r="B24" t="s">
        <v>309</v>
      </c>
      <c r="C24" t="s">
        <v>313</v>
      </c>
      <c r="D24" t="s">
        <v>314</v>
      </c>
      <c r="E24" t="s">
        <v>330</v>
      </c>
      <c r="F24" t="s">
        <v>333</v>
      </c>
      <c r="G24" t="s">
        <v>350</v>
      </c>
      <c r="H24" t="s">
        <v>376</v>
      </c>
      <c r="I24" t="s">
        <v>755</v>
      </c>
      <c r="J24" t="s">
        <v>756</v>
      </c>
      <c r="K24" t="s">
        <v>757</v>
      </c>
      <c r="L24" t="s">
        <v>758</v>
      </c>
      <c r="M24" t="s">
        <v>375</v>
      </c>
      <c r="N24" t="s">
        <v>335</v>
      </c>
      <c r="O24" t="s">
        <v>570</v>
      </c>
      <c r="P24" t="s">
        <v>753</v>
      </c>
      <c r="Q24" t="s">
        <v>754</v>
      </c>
      <c r="R24" t="s">
        <v>373</v>
      </c>
      <c r="S24" t="s">
        <v>763</v>
      </c>
      <c r="T24" t="s">
        <v>764</v>
      </c>
      <c r="U24" t="s">
        <v>765</v>
      </c>
      <c r="V24" t="s">
        <v>766</v>
      </c>
      <c r="W24" t="s">
        <v>374</v>
      </c>
      <c r="X24" t="s">
        <v>767</v>
      </c>
      <c r="Y24" t="s">
        <v>768</v>
      </c>
      <c r="Z24" t="s">
        <v>769</v>
      </c>
      <c r="AA24" t="s">
        <v>770</v>
      </c>
      <c r="AB24" t="s">
        <v>571</v>
      </c>
      <c r="AC24" t="s">
        <v>348</v>
      </c>
      <c r="AD24" t="s">
        <v>955</v>
      </c>
      <c r="AE24" t="s">
        <v>956</v>
      </c>
      <c r="AF24" t="s">
        <v>957</v>
      </c>
      <c r="AG24" t="s">
        <v>958</v>
      </c>
    </row>
    <row r="25" spans="2:33" ht="13.15" thickBot="1">
      <c r="B25" t="s">
        <v>573</v>
      </c>
      <c r="F25" t="s">
        <v>574</v>
      </c>
      <c r="M25" t="s">
        <v>959</v>
      </c>
      <c r="N25" t="s">
        <v>959</v>
      </c>
      <c r="O25" t="s">
        <v>959</v>
      </c>
      <c r="P25" t="s">
        <v>959</v>
      </c>
      <c r="Q25" t="s">
        <v>959</v>
      </c>
      <c r="R25" t="s">
        <v>959</v>
      </c>
      <c r="S25" t="s">
        <v>959</v>
      </c>
      <c r="T25" t="s">
        <v>959</v>
      </c>
      <c r="U25" t="s">
        <v>959</v>
      </c>
      <c r="V25" t="s">
        <v>959</v>
      </c>
      <c r="W25" t="s">
        <v>960</v>
      </c>
      <c r="X25" t="s">
        <v>960</v>
      </c>
      <c r="Y25" t="s">
        <v>960</v>
      </c>
      <c r="Z25" t="s">
        <v>960</v>
      </c>
      <c r="AA25" t="s">
        <v>960</v>
      </c>
    </row>
    <row r="26" spans="2:33">
      <c r="B26" t="s">
        <v>961</v>
      </c>
    </row>
    <row r="27" spans="2:33">
      <c r="B27" t="s">
        <v>930</v>
      </c>
      <c r="C27" t="s">
        <v>944</v>
      </c>
      <c r="D27" t="s">
        <v>496</v>
      </c>
      <c r="E27">
        <v>2006</v>
      </c>
      <c r="F27">
        <v>31.536000000000001</v>
      </c>
      <c r="G27">
        <v>2006</v>
      </c>
      <c r="H27">
        <v>0.42000000000000004</v>
      </c>
      <c r="I27">
        <v>0.42000000000000004</v>
      </c>
      <c r="J27">
        <v>0.4425</v>
      </c>
      <c r="K27">
        <v>0.46499999999999997</v>
      </c>
      <c r="L27">
        <v>0.47250000000000003</v>
      </c>
      <c r="M27">
        <v>1071.0134094368339</v>
      </c>
      <c r="N27">
        <v>1071.0134094368339</v>
      </c>
      <c r="O27">
        <v>1071.0134094368339</v>
      </c>
      <c r="P27">
        <v>973.64855403348554</v>
      </c>
      <c r="Q27">
        <v>876.283698630137</v>
      </c>
      <c r="R27">
        <v>25.331609159999999</v>
      </c>
      <c r="S27">
        <v>22.51698592</v>
      </c>
      <c r="W27">
        <v>0.47961180009599996</v>
      </c>
      <c r="X27">
        <v>0.47961180009599996</v>
      </c>
      <c r="Y27">
        <v>0.47961180009599996</v>
      </c>
      <c r="Z27">
        <v>0.47961180009599996</v>
      </c>
      <c r="AA27">
        <v>0.47961180009599996</v>
      </c>
      <c r="AB27">
        <v>0.85</v>
      </c>
      <c r="AC27">
        <v>25</v>
      </c>
      <c r="AD27">
        <v>1</v>
      </c>
      <c r="AE27">
        <v>2</v>
      </c>
      <c r="AF27">
        <v>3</v>
      </c>
      <c r="AG27">
        <v>0.8</v>
      </c>
    </row>
    <row r="28" spans="2:33">
      <c r="C28" t="s">
        <v>946</v>
      </c>
    </row>
    <row r="29" spans="2:33">
      <c r="C29" t="s">
        <v>948</v>
      </c>
    </row>
    <row r="30" spans="2:33">
      <c r="C30" t="s">
        <v>950</v>
      </c>
    </row>
    <row r="31" spans="2:33">
      <c r="C31" t="s">
        <v>952</v>
      </c>
    </row>
    <row r="32" spans="2:33">
      <c r="C32" t="s">
        <v>1626</v>
      </c>
    </row>
    <row r="33" spans="2:33">
      <c r="B33" t="s">
        <v>932</v>
      </c>
      <c r="C33" t="s">
        <v>944</v>
      </c>
      <c r="D33" t="s">
        <v>496</v>
      </c>
      <c r="E33">
        <v>2015</v>
      </c>
      <c r="F33">
        <v>31.536000000000001</v>
      </c>
      <c r="G33">
        <v>2015</v>
      </c>
      <c r="H33" t="s">
        <v>919</v>
      </c>
      <c r="I33" t="s">
        <v>919</v>
      </c>
      <c r="J33">
        <v>0.35250000000000004</v>
      </c>
      <c r="K33">
        <v>0.375</v>
      </c>
      <c r="L33">
        <v>0.38250000000000006</v>
      </c>
      <c r="M33" t="s">
        <v>919</v>
      </c>
      <c r="N33" t="s">
        <v>919</v>
      </c>
      <c r="O33">
        <v>1246.6514459665145</v>
      </c>
      <c r="P33">
        <v>1169.6831326968313</v>
      </c>
      <c r="Q33">
        <v>1092.7148194271481</v>
      </c>
      <c r="R33" t="s">
        <v>919</v>
      </c>
      <c r="S33">
        <v>59.107088039999994</v>
      </c>
      <c r="W33" t="s">
        <v>919</v>
      </c>
      <c r="X33">
        <v>0.52768556503520003</v>
      </c>
      <c r="Y33">
        <v>0.52768556503520003</v>
      </c>
      <c r="Z33">
        <v>0.52768556503520003</v>
      </c>
      <c r="AA33">
        <v>0.52768556503520003</v>
      </c>
      <c r="AB33">
        <v>0.85</v>
      </c>
      <c r="AC33">
        <v>25</v>
      </c>
      <c r="AD33">
        <v>1</v>
      </c>
      <c r="AE33">
        <v>2</v>
      </c>
      <c r="AF33">
        <v>3</v>
      </c>
      <c r="AG33">
        <v>0.8</v>
      </c>
    </row>
    <row r="34" spans="2:33">
      <c r="C34" t="s">
        <v>946</v>
      </c>
    </row>
    <row r="35" spans="2:33">
      <c r="C35" t="s">
        <v>948</v>
      </c>
    </row>
    <row r="36" spans="2:33">
      <c r="C36" t="s">
        <v>950</v>
      </c>
    </row>
    <row r="37" spans="2:33">
      <c r="C37" t="s">
        <v>952</v>
      </c>
    </row>
    <row r="38" spans="2:33">
      <c r="C38" t="s">
        <v>1626</v>
      </c>
    </row>
    <row r="41" spans="2:33">
      <c r="B41" t="s">
        <v>923</v>
      </c>
    </row>
    <row r="43" spans="2:33">
      <c r="B43" t="s">
        <v>924</v>
      </c>
      <c r="D43" t="s">
        <v>27</v>
      </c>
    </row>
    <row r="44" spans="2:33">
      <c r="B44" t="s">
        <v>309</v>
      </c>
      <c r="C44" t="s">
        <v>313</v>
      </c>
      <c r="D44" t="s">
        <v>314</v>
      </c>
      <c r="E44" t="s">
        <v>290</v>
      </c>
      <c r="F44" t="s">
        <v>347</v>
      </c>
      <c r="G44" t="s">
        <v>925</v>
      </c>
      <c r="H44" t="s">
        <v>350</v>
      </c>
    </row>
    <row r="45" spans="2:33" ht="13.15" thickBot="1">
      <c r="D45" t="s">
        <v>926</v>
      </c>
      <c r="F45" t="s">
        <v>962</v>
      </c>
      <c r="G45" t="s">
        <v>927</v>
      </c>
    </row>
    <row r="46" spans="2:33">
      <c r="B46" t="s">
        <v>934</v>
      </c>
      <c r="C46" t="s">
        <v>109</v>
      </c>
      <c r="E46">
        <v>1</v>
      </c>
      <c r="F46">
        <v>1</v>
      </c>
      <c r="G46">
        <v>60</v>
      </c>
      <c r="H46">
        <v>2006</v>
      </c>
    </row>
    <row r="47" spans="2:33">
      <c r="D47" t="s">
        <v>944</v>
      </c>
    </row>
    <row r="48" spans="2:33">
      <c r="B48" t="s">
        <v>936</v>
      </c>
      <c r="C48" t="s">
        <v>920</v>
      </c>
      <c r="E48">
        <v>1</v>
      </c>
      <c r="F48">
        <v>1</v>
      </c>
      <c r="G48">
        <v>60</v>
      </c>
      <c r="H48">
        <v>2006</v>
      </c>
    </row>
    <row r="49" spans="2:8">
      <c r="D49" t="s">
        <v>946</v>
      </c>
    </row>
    <row r="50" spans="2:8">
      <c r="B50" t="s">
        <v>938</v>
      </c>
      <c r="C50" t="s">
        <v>928</v>
      </c>
      <c r="E50">
        <v>1</v>
      </c>
      <c r="F50">
        <v>1</v>
      </c>
      <c r="G50">
        <v>60</v>
      </c>
      <c r="H50">
        <v>2006</v>
      </c>
    </row>
    <row r="51" spans="2:8">
      <c r="D51" t="s">
        <v>948</v>
      </c>
    </row>
    <row r="52" spans="2:8">
      <c r="B52" t="s">
        <v>940</v>
      </c>
      <c r="C52" t="s">
        <v>921</v>
      </c>
      <c r="E52">
        <v>1</v>
      </c>
      <c r="F52">
        <v>1</v>
      </c>
      <c r="G52">
        <v>60</v>
      </c>
      <c r="H52">
        <v>2006</v>
      </c>
    </row>
    <row r="53" spans="2:8">
      <c r="D53" t="s">
        <v>950</v>
      </c>
    </row>
    <row r="54" spans="2:8">
      <c r="B54" t="s">
        <v>942</v>
      </c>
      <c r="C54" t="s">
        <v>922</v>
      </c>
      <c r="E54">
        <v>1</v>
      </c>
      <c r="F54">
        <v>1</v>
      </c>
      <c r="G54">
        <v>60</v>
      </c>
      <c r="H54">
        <v>2006</v>
      </c>
    </row>
    <row r="55" spans="2:8">
      <c r="D55" t="s">
        <v>952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2:AC608"/>
  <sheetViews>
    <sheetView zoomScale="85" zoomScaleNormal="85" workbookViewId="0">
      <selection activeCell="C300" sqref="C300"/>
    </sheetView>
  </sheetViews>
  <sheetFormatPr defaultRowHeight="12.75"/>
  <cols>
    <col min="1" max="1" width="16.86328125" customWidth="1"/>
    <col min="2" max="2" width="46.3984375" customWidth="1"/>
    <col min="3" max="3" width="55.265625" bestFit="1" customWidth="1"/>
    <col min="4" max="4" width="56" bestFit="1" customWidth="1"/>
    <col min="5" max="5" width="38.73046875" bestFit="1" customWidth="1"/>
    <col min="8" max="8" width="11.59765625" customWidth="1"/>
    <col min="14" max="14" width="10.73046875" customWidth="1"/>
    <col min="15" max="15" width="10.265625" customWidth="1"/>
    <col min="16" max="16" width="11.86328125" customWidth="1"/>
    <col min="17" max="17" width="26.86328125" customWidth="1"/>
    <col min="22" max="22" width="10" customWidth="1"/>
    <col min="23" max="23" width="11.265625" customWidth="1"/>
  </cols>
  <sheetData>
    <row r="2" spans="2:19">
      <c r="I2" t="s">
        <v>27</v>
      </c>
    </row>
    <row r="3" spans="2:19" ht="13.15" thickBot="1">
      <c r="B3" t="s">
        <v>309</v>
      </c>
      <c r="C3" t="s">
        <v>310</v>
      </c>
      <c r="D3" t="s">
        <v>311</v>
      </c>
      <c r="E3" t="s">
        <v>312</v>
      </c>
      <c r="F3" t="s">
        <v>313</v>
      </c>
      <c r="G3" t="s">
        <v>314</v>
      </c>
      <c r="H3" t="s">
        <v>342</v>
      </c>
      <c r="I3" t="s">
        <v>343</v>
      </c>
      <c r="J3" t="s">
        <v>706</v>
      </c>
      <c r="K3" t="s">
        <v>344</v>
      </c>
      <c r="L3" t="s">
        <v>290</v>
      </c>
      <c r="M3" t="s">
        <v>345</v>
      </c>
      <c r="N3" t="s">
        <v>346</v>
      </c>
      <c r="O3" t="s">
        <v>347</v>
      </c>
      <c r="P3" t="s">
        <v>348</v>
      </c>
      <c r="Q3" t="s">
        <v>349</v>
      </c>
      <c r="R3" t="s">
        <v>350</v>
      </c>
      <c r="S3" t="s">
        <v>433</v>
      </c>
    </row>
    <row r="4" spans="2:19">
      <c r="B4" t="s">
        <v>661</v>
      </c>
      <c r="C4" t="s">
        <v>169</v>
      </c>
      <c r="D4" t="s">
        <v>23</v>
      </c>
      <c r="E4" t="s">
        <v>651</v>
      </c>
      <c r="H4" t="s">
        <v>434</v>
      </c>
      <c r="K4" t="s">
        <v>168</v>
      </c>
      <c r="P4" t="s">
        <v>57</v>
      </c>
      <c r="R4" t="s">
        <v>274</v>
      </c>
    </row>
    <row r="5" spans="2:19">
      <c r="F5" t="s">
        <v>391</v>
      </c>
      <c r="G5" t="s">
        <v>561</v>
      </c>
      <c r="I5" t="s">
        <v>274</v>
      </c>
      <c r="J5" t="s">
        <v>170</v>
      </c>
      <c r="M5">
        <v>12.2222222222222</v>
      </c>
      <c r="N5" t="s">
        <v>171</v>
      </c>
      <c r="O5">
        <v>611.11111111111097</v>
      </c>
      <c r="Q5">
        <v>1</v>
      </c>
      <c r="S5" t="s">
        <v>172</v>
      </c>
    </row>
    <row r="6" spans="2:19">
      <c r="G6" t="s">
        <v>186</v>
      </c>
      <c r="I6" t="s">
        <v>274</v>
      </c>
      <c r="Q6">
        <v>0.2</v>
      </c>
    </row>
    <row r="7" spans="2:19">
      <c r="B7" t="s">
        <v>569</v>
      </c>
      <c r="C7" t="s">
        <v>173</v>
      </c>
      <c r="D7" t="s">
        <v>23</v>
      </c>
      <c r="E7" t="s">
        <v>651</v>
      </c>
      <c r="H7" t="s">
        <v>434</v>
      </c>
      <c r="K7" t="s">
        <v>168</v>
      </c>
      <c r="P7" t="s">
        <v>57</v>
      </c>
      <c r="R7" t="s">
        <v>274</v>
      </c>
    </row>
    <row r="8" spans="2:19">
      <c r="F8" t="s">
        <v>391</v>
      </c>
      <c r="G8" t="s">
        <v>562</v>
      </c>
      <c r="I8" t="s">
        <v>274</v>
      </c>
      <c r="J8" t="s">
        <v>170</v>
      </c>
      <c r="M8">
        <v>18.8888888888889</v>
      </c>
      <c r="N8" t="s">
        <v>174</v>
      </c>
      <c r="O8">
        <v>944.444444444444</v>
      </c>
      <c r="Q8">
        <v>1</v>
      </c>
      <c r="S8" t="s">
        <v>440</v>
      </c>
    </row>
    <row r="9" spans="2:19">
      <c r="G9" t="s">
        <v>186</v>
      </c>
      <c r="I9" t="s">
        <v>274</v>
      </c>
      <c r="Q9">
        <v>0.2</v>
      </c>
    </row>
    <row r="10" spans="2:19">
      <c r="B10" t="s">
        <v>662</v>
      </c>
      <c r="C10" t="s">
        <v>782</v>
      </c>
      <c r="D10" t="s">
        <v>23</v>
      </c>
      <c r="E10" t="s">
        <v>651</v>
      </c>
      <c r="H10" t="s">
        <v>434</v>
      </c>
      <c r="K10" t="s">
        <v>168</v>
      </c>
      <c r="P10" t="s">
        <v>57</v>
      </c>
      <c r="R10" t="s">
        <v>274</v>
      </c>
    </row>
    <row r="11" spans="2:19">
      <c r="F11" t="s">
        <v>391</v>
      </c>
      <c r="G11" t="s">
        <v>277</v>
      </c>
      <c r="I11" t="s">
        <v>274</v>
      </c>
      <c r="J11" t="s">
        <v>170</v>
      </c>
      <c r="M11">
        <v>12.8888888888889</v>
      </c>
      <c r="N11" t="s">
        <v>282</v>
      </c>
      <c r="O11">
        <v>644.444444444444</v>
      </c>
      <c r="Q11">
        <v>1</v>
      </c>
      <c r="S11" t="s">
        <v>283</v>
      </c>
    </row>
    <row r="12" spans="2:19">
      <c r="G12" t="s">
        <v>186</v>
      </c>
      <c r="I12" t="s">
        <v>274</v>
      </c>
      <c r="Q12">
        <v>0.2</v>
      </c>
    </row>
    <row r="13" spans="2:19">
      <c r="B13" t="s">
        <v>477</v>
      </c>
      <c r="C13" t="s">
        <v>284</v>
      </c>
      <c r="D13" t="s">
        <v>23</v>
      </c>
      <c r="E13" t="s">
        <v>651</v>
      </c>
      <c r="H13" t="s">
        <v>434</v>
      </c>
      <c r="K13" t="s">
        <v>168</v>
      </c>
      <c r="P13" t="s">
        <v>57</v>
      </c>
      <c r="R13" t="s">
        <v>274</v>
      </c>
    </row>
    <row r="14" spans="2:19">
      <c r="F14" t="s">
        <v>391</v>
      </c>
      <c r="G14" t="s">
        <v>475</v>
      </c>
      <c r="I14" t="s">
        <v>274</v>
      </c>
      <c r="J14" t="s">
        <v>170</v>
      </c>
      <c r="M14">
        <v>11.1111111111111</v>
      </c>
      <c r="N14" t="s">
        <v>285</v>
      </c>
      <c r="O14">
        <v>555.555555555556</v>
      </c>
      <c r="Q14">
        <v>1</v>
      </c>
      <c r="S14" t="s">
        <v>172</v>
      </c>
    </row>
    <row r="15" spans="2:19">
      <c r="G15" t="s">
        <v>186</v>
      </c>
      <c r="I15" t="s">
        <v>274</v>
      </c>
      <c r="Q15">
        <v>0.2</v>
      </c>
    </row>
    <row r="16" spans="2:19">
      <c r="B16" t="s">
        <v>149</v>
      </c>
      <c r="C16" t="s">
        <v>72</v>
      </c>
      <c r="D16" t="s">
        <v>23</v>
      </c>
      <c r="E16" t="s">
        <v>651</v>
      </c>
      <c r="F16" t="s">
        <v>279</v>
      </c>
      <c r="G16" t="s">
        <v>277</v>
      </c>
      <c r="H16" t="s">
        <v>434</v>
      </c>
      <c r="J16" t="s">
        <v>170</v>
      </c>
      <c r="K16" t="s">
        <v>168</v>
      </c>
      <c r="M16">
        <v>55.5555555555556</v>
      </c>
      <c r="N16" t="s">
        <v>55</v>
      </c>
      <c r="O16">
        <v>2777.7777777777801</v>
      </c>
      <c r="P16" t="s">
        <v>57</v>
      </c>
      <c r="Q16" t="s">
        <v>435</v>
      </c>
      <c r="R16">
        <v>2006</v>
      </c>
      <c r="S16" t="s">
        <v>73</v>
      </c>
    </row>
    <row r="17" spans="2:19">
      <c r="B17" t="s">
        <v>665</v>
      </c>
      <c r="C17" t="s">
        <v>526</v>
      </c>
      <c r="D17" t="s">
        <v>23</v>
      </c>
      <c r="E17" t="s">
        <v>651</v>
      </c>
      <c r="H17" t="s">
        <v>434</v>
      </c>
      <c r="K17" t="s">
        <v>168</v>
      </c>
      <c r="P17" t="s">
        <v>57</v>
      </c>
      <c r="R17" t="s">
        <v>274</v>
      </c>
    </row>
    <row r="18" spans="2:19">
      <c r="F18" t="s">
        <v>276</v>
      </c>
      <c r="G18" t="s">
        <v>277</v>
      </c>
      <c r="I18" t="s">
        <v>274</v>
      </c>
      <c r="J18" t="s">
        <v>170</v>
      </c>
      <c r="M18">
        <v>30</v>
      </c>
      <c r="N18" t="s">
        <v>110</v>
      </c>
      <c r="O18">
        <v>1500</v>
      </c>
      <c r="Q18">
        <v>1</v>
      </c>
      <c r="S18" t="s">
        <v>527</v>
      </c>
    </row>
    <row r="19" spans="2:19">
      <c r="G19" t="s">
        <v>91</v>
      </c>
      <c r="I19" t="s">
        <v>274</v>
      </c>
      <c r="Q19">
        <v>0.2</v>
      </c>
    </row>
    <row r="20" spans="2:19">
      <c r="B20" t="s">
        <v>5</v>
      </c>
      <c r="C20" t="s">
        <v>642</v>
      </c>
      <c r="D20" t="s">
        <v>23</v>
      </c>
      <c r="E20" t="s">
        <v>651</v>
      </c>
      <c r="H20" t="s">
        <v>434</v>
      </c>
      <c r="K20" t="s">
        <v>168</v>
      </c>
      <c r="P20" t="s">
        <v>57</v>
      </c>
      <c r="R20" t="s">
        <v>274</v>
      </c>
    </row>
    <row r="21" spans="2:19">
      <c r="B21" t="s">
        <v>5</v>
      </c>
      <c r="F21" t="s">
        <v>391</v>
      </c>
      <c r="G21" t="s">
        <v>547</v>
      </c>
      <c r="I21" t="s">
        <v>274</v>
      </c>
      <c r="J21" t="s">
        <v>170</v>
      </c>
      <c r="M21">
        <v>11.1111111111111</v>
      </c>
      <c r="N21" t="s">
        <v>55</v>
      </c>
      <c r="O21">
        <v>555.555555555556</v>
      </c>
      <c r="Q21">
        <v>1</v>
      </c>
      <c r="S21" t="s">
        <v>56</v>
      </c>
    </row>
    <row r="22" spans="2:19">
      <c r="B22" t="s">
        <v>5</v>
      </c>
      <c r="G22" t="s">
        <v>186</v>
      </c>
      <c r="I22" t="s">
        <v>274</v>
      </c>
      <c r="Q22">
        <v>0.2</v>
      </c>
    </row>
    <row r="23" spans="2:19">
      <c r="B23" t="s">
        <v>667</v>
      </c>
      <c r="C23" t="s">
        <v>193</v>
      </c>
      <c r="D23" t="s">
        <v>23</v>
      </c>
      <c r="E23" t="s">
        <v>651</v>
      </c>
      <c r="H23" t="s">
        <v>434</v>
      </c>
      <c r="K23" t="s">
        <v>168</v>
      </c>
      <c r="P23" t="s">
        <v>57</v>
      </c>
      <c r="R23" t="s">
        <v>274</v>
      </c>
    </row>
    <row r="24" spans="2:19">
      <c r="F24" t="s">
        <v>436</v>
      </c>
      <c r="G24" t="s">
        <v>91</v>
      </c>
      <c r="I24" t="s">
        <v>274</v>
      </c>
      <c r="J24" t="s">
        <v>170</v>
      </c>
      <c r="M24">
        <v>28.8888888888889</v>
      </c>
      <c r="N24">
        <v>1.75</v>
      </c>
      <c r="O24">
        <v>1444.44444444444</v>
      </c>
      <c r="Q24" t="s">
        <v>437</v>
      </c>
      <c r="S24" t="s">
        <v>172</v>
      </c>
    </row>
    <row r="25" spans="2:19">
      <c r="G25" t="s">
        <v>514</v>
      </c>
      <c r="I25" t="s">
        <v>274</v>
      </c>
      <c r="Q25" t="s">
        <v>435</v>
      </c>
    </row>
    <row r="26" spans="2:19">
      <c r="B26" t="s">
        <v>668</v>
      </c>
      <c r="C26" t="s">
        <v>194</v>
      </c>
      <c r="D26" t="s">
        <v>23</v>
      </c>
      <c r="E26" t="s">
        <v>651</v>
      </c>
      <c r="H26" t="s">
        <v>434</v>
      </c>
      <c r="K26" t="s">
        <v>168</v>
      </c>
      <c r="P26" t="s">
        <v>57</v>
      </c>
      <c r="R26" t="s">
        <v>274</v>
      </c>
    </row>
    <row r="27" spans="2:19">
      <c r="F27" t="s">
        <v>436</v>
      </c>
      <c r="G27" t="s">
        <v>166</v>
      </c>
      <c r="I27" t="s">
        <v>274</v>
      </c>
      <c r="J27" t="s">
        <v>170</v>
      </c>
      <c r="M27">
        <v>38.8888888888889</v>
      </c>
      <c r="N27" t="s">
        <v>659</v>
      </c>
      <c r="O27">
        <v>1944.44444444444</v>
      </c>
      <c r="Q27">
        <v>1</v>
      </c>
      <c r="S27" t="s">
        <v>660</v>
      </c>
    </row>
    <row r="28" spans="2:19">
      <c r="G28" t="s">
        <v>91</v>
      </c>
      <c r="I28" t="s">
        <v>274</v>
      </c>
      <c r="Q28">
        <v>0.22</v>
      </c>
    </row>
    <row r="29" spans="2:19">
      <c r="B29" t="s">
        <v>669</v>
      </c>
      <c r="C29" t="s">
        <v>438</v>
      </c>
      <c r="D29" t="s">
        <v>23</v>
      </c>
      <c r="E29" t="s">
        <v>651</v>
      </c>
      <c r="H29" t="s">
        <v>434</v>
      </c>
      <c r="K29" t="s">
        <v>168</v>
      </c>
      <c r="P29" t="s">
        <v>57</v>
      </c>
      <c r="R29" t="s">
        <v>274</v>
      </c>
    </row>
    <row r="30" spans="2:19">
      <c r="F30" t="s">
        <v>436</v>
      </c>
      <c r="G30" t="s">
        <v>275</v>
      </c>
      <c r="I30" t="s">
        <v>274</v>
      </c>
      <c r="J30" t="s">
        <v>170</v>
      </c>
      <c r="M30">
        <v>30</v>
      </c>
      <c r="N30" t="s">
        <v>110</v>
      </c>
      <c r="O30">
        <v>1500</v>
      </c>
      <c r="Q30">
        <v>1</v>
      </c>
      <c r="S30" t="s">
        <v>527</v>
      </c>
    </row>
    <row r="31" spans="2:19">
      <c r="G31" t="s">
        <v>91</v>
      </c>
      <c r="I31" t="s">
        <v>274</v>
      </c>
      <c r="Q31">
        <v>0.2</v>
      </c>
    </row>
    <row r="32" spans="2:19">
      <c r="B32" t="s">
        <v>478</v>
      </c>
      <c r="C32" t="s">
        <v>439</v>
      </c>
      <c r="D32" t="s">
        <v>23</v>
      </c>
      <c r="E32" t="s">
        <v>651</v>
      </c>
      <c r="H32" t="s">
        <v>434</v>
      </c>
      <c r="K32" t="s">
        <v>168</v>
      </c>
      <c r="P32" t="s">
        <v>57</v>
      </c>
      <c r="R32" t="s">
        <v>274</v>
      </c>
    </row>
    <row r="33" spans="2:19">
      <c r="F33" t="s">
        <v>436</v>
      </c>
      <c r="G33" t="s">
        <v>474</v>
      </c>
      <c r="I33" t="s">
        <v>274</v>
      </c>
      <c r="J33" t="s">
        <v>170</v>
      </c>
      <c r="M33">
        <v>27.7777777777778</v>
      </c>
      <c r="N33" t="s">
        <v>641</v>
      </c>
      <c r="O33">
        <v>1388.8888888888901</v>
      </c>
      <c r="Q33">
        <v>1</v>
      </c>
      <c r="S33" t="s">
        <v>283</v>
      </c>
    </row>
    <row r="34" spans="2:19">
      <c r="G34" t="s">
        <v>91</v>
      </c>
      <c r="I34" t="s">
        <v>274</v>
      </c>
      <c r="Q34">
        <v>0.19</v>
      </c>
    </row>
    <row r="35" spans="2:19">
      <c r="B35" t="s">
        <v>670</v>
      </c>
      <c r="C35" t="s">
        <v>648</v>
      </c>
      <c r="D35" t="s">
        <v>23</v>
      </c>
      <c r="E35" t="s">
        <v>651</v>
      </c>
      <c r="F35" t="s">
        <v>275</v>
      </c>
      <c r="G35" t="s">
        <v>514</v>
      </c>
      <c r="H35" t="s">
        <v>434</v>
      </c>
      <c r="J35" t="s">
        <v>170</v>
      </c>
      <c r="K35" t="s">
        <v>168</v>
      </c>
      <c r="M35">
        <v>25.86</v>
      </c>
      <c r="N35" t="s">
        <v>388</v>
      </c>
      <c r="O35">
        <v>555.555555555556</v>
      </c>
      <c r="P35" t="s">
        <v>57</v>
      </c>
      <c r="Q35" t="s">
        <v>435</v>
      </c>
      <c r="R35" t="s">
        <v>274</v>
      </c>
      <c r="S35" t="s">
        <v>649</v>
      </c>
    </row>
    <row r="36" spans="2:19">
      <c r="B36" t="s">
        <v>384</v>
      </c>
      <c r="C36" t="s">
        <v>650</v>
      </c>
      <c r="D36" t="s">
        <v>23</v>
      </c>
      <c r="E36" t="s">
        <v>651</v>
      </c>
      <c r="F36" t="s">
        <v>275</v>
      </c>
      <c r="G36" t="s">
        <v>166</v>
      </c>
      <c r="H36" t="s">
        <v>434</v>
      </c>
      <c r="J36" t="s">
        <v>170</v>
      </c>
      <c r="K36" t="s">
        <v>168</v>
      </c>
      <c r="M36">
        <v>14.4444444444444</v>
      </c>
      <c r="N36" t="s">
        <v>74</v>
      </c>
      <c r="O36">
        <v>722.22222222222194</v>
      </c>
      <c r="P36" t="s">
        <v>57</v>
      </c>
      <c r="Q36" t="s">
        <v>435</v>
      </c>
      <c r="R36" t="s">
        <v>274</v>
      </c>
      <c r="S36" t="s">
        <v>776</v>
      </c>
    </row>
    <row r="37" spans="2:19">
      <c r="B37" t="s">
        <v>779</v>
      </c>
      <c r="C37" t="s">
        <v>650</v>
      </c>
      <c r="D37" t="s">
        <v>23</v>
      </c>
      <c r="E37" t="s">
        <v>651</v>
      </c>
      <c r="F37" t="s">
        <v>275</v>
      </c>
      <c r="G37" t="s">
        <v>166</v>
      </c>
      <c r="H37" t="s">
        <v>434</v>
      </c>
      <c r="I37">
        <v>2030</v>
      </c>
      <c r="J37" t="s">
        <v>170</v>
      </c>
      <c r="K37" t="s">
        <v>168</v>
      </c>
      <c r="M37">
        <v>5.05</v>
      </c>
      <c r="N37">
        <v>1.54</v>
      </c>
      <c r="O37">
        <v>287.3</v>
      </c>
      <c r="P37" t="s">
        <v>57</v>
      </c>
      <c r="Q37" t="s">
        <v>435</v>
      </c>
      <c r="R37">
        <v>2030</v>
      </c>
      <c r="S37" t="s">
        <v>776</v>
      </c>
    </row>
    <row r="38" spans="2:19">
      <c r="B38" t="s">
        <v>479</v>
      </c>
      <c r="C38" t="s">
        <v>777</v>
      </c>
      <c r="D38" t="s">
        <v>23</v>
      </c>
      <c r="E38" t="s">
        <v>651</v>
      </c>
      <c r="F38" t="s">
        <v>275</v>
      </c>
      <c r="G38" t="s">
        <v>474</v>
      </c>
      <c r="H38" t="s">
        <v>434</v>
      </c>
      <c r="J38" t="s">
        <v>170</v>
      </c>
      <c r="K38" t="s">
        <v>168</v>
      </c>
      <c r="M38">
        <v>10.6666666666667</v>
      </c>
      <c r="N38" t="s">
        <v>498</v>
      </c>
      <c r="O38">
        <v>533.33333333333303</v>
      </c>
      <c r="P38" t="s">
        <v>57</v>
      </c>
      <c r="Q38" t="s">
        <v>435</v>
      </c>
      <c r="R38" t="s">
        <v>274</v>
      </c>
      <c r="S38" t="s">
        <v>390</v>
      </c>
    </row>
    <row r="39" spans="2:19">
      <c r="B39" t="s">
        <v>968</v>
      </c>
      <c r="C39" t="s">
        <v>564</v>
      </c>
      <c r="D39" t="s">
        <v>23</v>
      </c>
      <c r="E39" t="s">
        <v>184</v>
      </c>
      <c r="F39" t="s">
        <v>586</v>
      </c>
      <c r="G39" t="s">
        <v>277</v>
      </c>
      <c r="H39" t="s">
        <v>434</v>
      </c>
      <c r="J39" t="s">
        <v>170</v>
      </c>
      <c r="K39" t="s">
        <v>168</v>
      </c>
      <c r="M39">
        <v>20</v>
      </c>
      <c r="N39" t="s">
        <v>55</v>
      </c>
      <c r="O39">
        <v>1000</v>
      </c>
      <c r="P39" t="s">
        <v>57</v>
      </c>
      <c r="Q39" t="s">
        <v>435</v>
      </c>
      <c r="R39">
        <v>2006</v>
      </c>
      <c r="S39">
        <f>0.462962962962964</f>
        <v>0.46296296296296402</v>
      </c>
    </row>
    <row r="40" spans="2:19">
      <c r="B40" t="s">
        <v>967</v>
      </c>
      <c r="C40" t="s">
        <v>566</v>
      </c>
      <c r="D40" t="s">
        <v>23</v>
      </c>
      <c r="E40" t="s">
        <v>651</v>
      </c>
      <c r="F40" t="s">
        <v>586</v>
      </c>
      <c r="G40" t="s">
        <v>277</v>
      </c>
      <c r="H40" t="s">
        <v>434</v>
      </c>
      <c r="I40">
        <v>2030</v>
      </c>
      <c r="J40" t="s">
        <v>170</v>
      </c>
      <c r="K40" t="s">
        <v>168</v>
      </c>
      <c r="M40">
        <v>21.13</v>
      </c>
      <c r="N40">
        <v>1.5625</v>
      </c>
      <c r="O40">
        <v>568</v>
      </c>
      <c r="P40" t="s">
        <v>57</v>
      </c>
      <c r="Q40">
        <f>1.85/2.5*0.2</f>
        <v>0.14799999999999999</v>
      </c>
      <c r="R40">
        <v>2006</v>
      </c>
    </row>
    <row r="41" spans="2:19">
      <c r="B41" t="s">
        <v>5</v>
      </c>
      <c r="G41" t="s">
        <v>512</v>
      </c>
      <c r="I41">
        <v>2030</v>
      </c>
      <c r="Q41" t="s">
        <v>435</v>
      </c>
    </row>
    <row r="50" spans="2:24">
      <c r="I50" t="s">
        <v>493</v>
      </c>
    </row>
    <row r="51" spans="2:24" ht="13.15" thickBot="1">
      <c r="B51" t="s">
        <v>309</v>
      </c>
      <c r="C51" t="s">
        <v>310</v>
      </c>
      <c r="D51" t="s">
        <v>311</v>
      </c>
      <c r="E51" t="s">
        <v>312</v>
      </c>
      <c r="F51" t="s">
        <v>313</v>
      </c>
      <c r="G51" t="s">
        <v>314</v>
      </c>
      <c r="H51" t="s">
        <v>342</v>
      </c>
      <c r="I51" t="s">
        <v>343</v>
      </c>
      <c r="J51" t="s">
        <v>706</v>
      </c>
      <c r="K51" t="s">
        <v>344</v>
      </c>
      <c r="L51" t="s">
        <v>290</v>
      </c>
      <c r="M51" t="s">
        <v>345</v>
      </c>
      <c r="N51" t="s">
        <v>346</v>
      </c>
      <c r="O51" t="s">
        <v>334</v>
      </c>
      <c r="P51" t="s">
        <v>335</v>
      </c>
      <c r="Q51" t="s">
        <v>570</v>
      </c>
      <c r="R51" t="s">
        <v>187</v>
      </c>
      <c r="S51" t="s">
        <v>753</v>
      </c>
      <c r="T51" t="s">
        <v>188</v>
      </c>
      <c r="U51" t="s">
        <v>348</v>
      </c>
      <c r="V51" t="s">
        <v>349</v>
      </c>
      <c r="W51" t="s">
        <v>350</v>
      </c>
      <c r="X51" t="s">
        <v>433</v>
      </c>
    </row>
    <row r="52" spans="2:24">
      <c r="B52" t="s">
        <v>577</v>
      </c>
      <c r="C52" t="s">
        <v>578</v>
      </c>
      <c r="D52" t="s">
        <v>23</v>
      </c>
      <c r="E52" t="s">
        <v>651</v>
      </c>
      <c r="F52" t="s">
        <v>579</v>
      </c>
      <c r="G52" t="s">
        <v>513</v>
      </c>
      <c r="H52" t="s">
        <v>580</v>
      </c>
      <c r="J52" t="s">
        <v>170</v>
      </c>
      <c r="K52">
        <v>31.536000000000001</v>
      </c>
      <c r="M52">
        <f>80.6*0.25/1/37.3/(1000000/365/24/3600)</f>
        <v>17.036203753351209</v>
      </c>
      <c r="N52">
        <f>1/(37.3/36)</f>
        <v>0.96514745308311001</v>
      </c>
      <c r="O52">
        <f>200/1/37.3/(1000000/365/24/3600)</f>
        <v>169.09383378016088</v>
      </c>
      <c r="P52">
        <f>$O52*(1-0.02)</f>
        <v>165.71195710455765</v>
      </c>
      <c r="Q52">
        <f>$O52*(1-0.07)</f>
        <v>157.2572654155496</v>
      </c>
      <c r="R52">
        <f>$O52*(1-0.11)</f>
        <v>150.49351206434318</v>
      </c>
      <c r="S52">
        <f>$O52*(1-0.14)</f>
        <v>145.42069705093834</v>
      </c>
      <c r="T52">
        <f>$O52*(1-0.15)</f>
        <v>143.72975871313673</v>
      </c>
      <c r="U52">
        <v>20</v>
      </c>
      <c r="V52">
        <v>1</v>
      </c>
      <c r="W52">
        <v>2001</v>
      </c>
      <c r="X52">
        <f>80.6*0.75/1/37.3</f>
        <v>1.6206434316353888</v>
      </c>
    </row>
    <row r="53" spans="2:24">
      <c r="G53" t="s">
        <v>581</v>
      </c>
      <c r="V53">
        <f>(0.1125*12.8)/(1*37.3)</f>
        <v>3.8605898123324406E-2</v>
      </c>
    </row>
    <row r="54" spans="2:24">
      <c r="B54" t="s">
        <v>582</v>
      </c>
      <c r="C54" t="s">
        <v>583</v>
      </c>
      <c r="D54" t="s">
        <v>23</v>
      </c>
      <c r="E54" t="s">
        <v>651</v>
      </c>
      <c r="F54" t="s">
        <v>71</v>
      </c>
      <c r="G54" t="s">
        <v>579</v>
      </c>
      <c r="H54" t="s">
        <v>580</v>
      </c>
      <c r="J54" t="s">
        <v>170</v>
      </c>
      <c r="K54">
        <v>31.536000000000001</v>
      </c>
      <c r="M54">
        <f>26.61*0.25/0.39/36/(1000000/365/24/3600)</f>
        <v>14.942538461538462</v>
      </c>
      <c r="N54">
        <f>1/(0.39*36/24.4)</f>
        <v>1.7378917378917378</v>
      </c>
      <c r="O54">
        <f>102.5/0.39/36/(1000000/365/24/3600)</f>
        <v>230.23076923076923</v>
      </c>
      <c r="P54">
        <f>$O54</f>
        <v>230.23076923076923</v>
      </c>
      <c r="Q54">
        <f>$O54</f>
        <v>230.23076923076923</v>
      </c>
      <c r="R54">
        <f>$O54</f>
        <v>230.23076923076923</v>
      </c>
      <c r="S54">
        <f>$O54</f>
        <v>230.23076923076923</v>
      </c>
      <c r="T54">
        <f>$O54</f>
        <v>230.23076923076923</v>
      </c>
      <c r="U54">
        <v>20</v>
      </c>
      <c r="V54">
        <v>1</v>
      </c>
      <c r="W54">
        <v>2001</v>
      </c>
      <c r="X54">
        <f>26.61*0.75/0.39/36</f>
        <v>1.4214743589743588</v>
      </c>
    </row>
    <row r="55" spans="2:24">
      <c r="G55" t="s">
        <v>584</v>
      </c>
      <c r="V55">
        <f>0.59*17.5/(0.39*36)</f>
        <v>0.73539886039886027</v>
      </c>
    </row>
    <row r="56" spans="2:24">
      <c r="B56" t="s">
        <v>148</v>
      </c>
      <c r="C56" t="s">
        <v>585</v>
      </c>
      <c r="D56" t="s">
        <v>23</v>
      </c>
      <c r="E56" t="s">
        <v>651</v>
      </c>
      <c r="F56" t="s">
        <v>586</v>
      </c>
      <c r="G56" t="s">
        <v>512</v>
      </c>
      <c r="H56" t="s">
        <v>580</v>
      </c>
      <c r="J56" t="s">
        <v>170</v>
      </c>
      <c r="K56">
        <v>31.536000000000001</v>
      </c>
      <c r="M56">
        <f>9.9*0.3/(1000000/365/24/3600)</f>
        <v>93.661920000000009</v>
      </c>
      <c r="N56">
        <f>1/(0.35*26.7/16.1)</f>
        <v>1.722846441947566</v>
      </c>
      <c r="O56">
        <f>264/0.35/26.7/(1000000/365/24/3600)</f>
        <v>890.90465489566623</v>
      </c>
      <c r="P56">
        <f>$O56*(1-0.08)</f>
        <v>819.63228250401301</v>
      </c>
      <c r="Q56">
        <f>$O56*(1-0.16)</f>
        <v>748.35991011235956</v>
      </c>
      <c r="R56">
        <f>$O56*(1-0.24)</f>
        <v>677.08753772070634</v>
      </c>
      <c r="S56">
        <f>$O56*(1-0.31)</f>
        <v>614.72421187800967</v>
      </c>
      <c r="T56">
        <f>$O56*(1-0.36)</f>
        <v>570.17897913322645</v>
      </c>
      <c r="U56">
        <v>20</v>
      </c>
      <c r="V56">
        <v>1</v>
      </c>
      <c r="W56">
        <v>2001</v>
      </c>
      <c r="X56">
        <f>9.9*0.7</f>
        <v>6.93</v>
      </c>
    </row>
    <row r="57" spans="2:24">
      <c r="G57" t="s">
        <v>587</v>
      </c>
      <c r="V57">
        <f>0.281*16/(0.35*26.7)</f>
        <v>0.48111289459604079</v>
      </c>
    </row>
    <row r="58" spans="2:24">
      <c r="B58" t="s">
        <v>588</v>
      </c>
      <c r="C58" t="s">
        <v>589</v>
      </c>
      <c r="D58" t="s">
        <v>23</v>
      </c>
      <c r="E58" t="s">
        <v>651</v>
      </c>
      <c r="F58" t="s">
        <v>590</v>
      </c>
      <c r="G58" t="s">
        <v>512</v>
      </c>
      <c r="H58" t="s">
        <v>580</v>
      </c>
      <c r="J58" t="s">
        <v>170</v>
      </c>
      <c r="K58">
        <v>31.536000000000001</v>
      </c>
      <c r="M58">
        <f>8.7*0.3/(1000000/365/24/3600)</f>
        <v>82.308959999999999</v>
      </c>
      <c r="N58">
        <f>1/(0.292*26.7/17.3)</f>
        <v>2.2189728592683808</v>
      </c>
      <c r="O58">
        <f>163/0.292/26.7/(1000000/365/24/3600)</f>
        <v>659.32584269662925</v>
      </c>
      <c r="P58">
        <f>$O58*(1-0.08)</f>
        <v>606.57977528089896</v>
      </c>
      <c r="Q58">
        <f>$O58*(1-0.16)</f>
        <v>553.83370786516855</v>
      </c>
      <c r="R58">
        <f>$O58*(1-0.24)</f>
        <v>501.08764044943825</v>
      </c>
      <c r="S58">
        <f>$O58*(1-0.31)</f>
        <v>454.93483146067416</v>
      </c>
      <c r="T58">
        <f>$O58*(1-0.36)</f>
        <v>421.96853932584276</v>
      </c>
      <c r="U58">
        <v>20</v>
      </c>
      <c r="V58">
        <v>1</v>
      </c>
      <c r="W58">
        <v>2001</v>
      </c>
      <c r="X58">
        <f>8.7*0.7</f>
        <v>6.089999999999999</v>
      </c>
    </row>
    <row r="59" spans="2:24">
      <c r="G59" t="s">
        <v>591</v>
      </c>
      <c r="V59">
        <f>(0.311*14.4+0.116*15)/(0.292*26.7)</f>
        <v>0.79759889179621368</v>
      </c>
    </row>
    <row r="60" spans="2:24">
      <c r="B60" t="s">
        <v>592</v>
      </c>
      <c r="C60" t="s">
        <v>593</v>
      </c>
      <c r="D60" t="s">
        <v>23</v>
      </c>
      <c r="E60" t="s">
        <v>651</v>
      </c>
      <c r="F60" t="s">
        <v>276</v>
      </c>
      <c r="G60" t="s">
        <v>562</v>
      </c>
      <c r="H60" t="s">
        <v>580</v>
      </c>
      <c r="I60">
        <v>2010</v>
      </c>
      <c r="J60">
        <f>0.913</f>
        <v>0.91300000000000003</v>
      </c>
      <c r="K60">
        <v>31.536000000000001</v>
      </c>
      <c r="M60">
        <f>0.04*P60+(0.04+0.02)*P60*0.85*0.42</f>
        <v>145.37144949413533</v>
      </c>
      <c r="N60">
        <f>1/(0.95*0.525)</f>
        <v>2.0050125313283211</v>
      </c>
      <c r="P60">
        <f>697/20.5/0.525/(1000000/365/24/3600)+92.38/18/0.95/0.525/(1000000/365/24/3600)</f>
        <v>2366.8422255639098</v>
      </c>
      <c r="R60">
        <f>$P60*(1-0.04)</f>
        <v>2272.1685365413532</v>
      </c>
      <c r="S60">
        <f>$P60*(1-0.19)</f>
        <v>1917.142202706767</v>
      </c>
      <c r="T60">
        <f>$P60*(1-0.28)</f>
        <v>1704.1264024060149</v>
      </c>
      <c r="U60">
        <v>20</v>
      </c>
      <c r="V60">
        <v>1</v>
      </c>
      <c r="W60">
        <v>2010</v>
      </c>
      <c r="X60">
        <f>(0.02*P60+(0.04+0.02)*P60*0.85*0.58)*(1000000/365/24/3600)</f>
        <v>3.7210818602060707</v>
      </c>
    </row>
    <row r="61" spans="2:24">
      <c r="F61" t="s">
        <v>5</v>
      </c>
      <c r="G61" t="s">
        <v>19</v>
      </c>
      <c r="I61">
        <v>2010</v>
      </c>
      <c r="V61">
        <f>0.03*N60</f>
        <v>6.0150375939849635E-2</v>
      </c>
    </row>
    <row r="62" spans="2:24">
      <c r="B62" t="s">
        <v>664</v>
      </c>
      <c r="C62" t="s">
        <v>594</v>
      </c>
      <c r="D62" t="s">
        <v>23</v>
      </c>
      <c r="E62" t="s">
        <v>651</v>
      </c>
      <c r="F62" t="s">
        <v>276</v>
      </c>
      <c r="G62" t="s">
        <v>512</v>
      </c>
      <c r="H62" t="s">
        <v>580</v>
      </c>
      <c r="I62">
        <v>2010</v>
      </c>
      <c r="J62" t="s">
        <v>170</v>
      </c>
      <c r="K62">
        <v>31.536000000000001</v>
      </c>
      <c r="M62">
        <f>0.156/0.789*1000/26.7/(1000000/365/24/3600)</f>
        <v>233.53014055624388</v>
      </c>
      <c r="N62">
        <f>1/0.39</f>
        <v>2.5641025641025639</v>
      </c>
      <c r="P62">
        <f>678/18/0.39/(1000000/365/24/3600)</f>
        <v>3045.7846153846149</v>
      </c>
      <c r="R62">
        <f>$P62*(1-0.04)</f>
        <v>2923.9532307692302</v>
      </c>
      <c r="S62">
        <f>$P62*(1-0.2)</f>
        <v>2436.6276923076921</v>
      </c>
      <c r="T62">
        <f>$P62*(1-0.32)</f>
        <v>2071.1335384615381</v>
      </c>
      <c r="U62">
        <v>20</v>
      </c>
      <c r="V62">
        <v>1</v>
      </c>
      <c r="W62">
        <v>2010</v>
      </c>
      <c r="X62">
        <f>0.055/0.789*1000/26.7</f>
        <v>2.6108049348960187</v>
      </c>
    </row>
    <row r="63" spans="2:24">
      <c r="F63" t="s">
        <v>5</v>
      </c>
      <c r="G63" t="s">
        <v>19</v>
      </c>
      <c r="I63">
        <v>2010</v>
      </c>
      <c r="V63">
        <f>0.095*N62</f>
        <v>0.24358974358974358</v>
      </c>
    </row>
    <row r="64" spans="2:24">
      <c r="B64" t="s">
        <v>480</v>
      </c>
      <c r="C64" t="s">
        <v>595</v>
      </c>
      <c r="D64" t="s">
        <v>23</v>
      </c>
      <c r="E64" t="s">
        <v>651</v>
      </c>
      <c r="F64" t="s">
        <v>276</v>
      </c>
      <c r="G64" t="s">
        <v>475</v>
      </c>
      <c r="H64" t="s">
        <v>580</v>
      </c>
      <c r="I64">
        <v>2010</v>
      </c>
      <c r="J64" t="s">
        <v>170</v>
      </c>
      <c r="K64">
        <v>31.536000000000001</v>
      </c>
      <c r="M64">
        <f>0.04*P64+(0.04+0.02)*P64*0.85*0.42</f>
        <v>118.73853211677974</v>
      </c>
      <c r="N64">
        <f>1/(0.95*0.54)</f>
        <v>1.9493177387914229</v>
      </c>
      <c r="P64">
        <f>P66</f>
        <v>1933.2226004034474</v>
      </c>
      <c r="R64">
        <f>$P64*(1-0.04)</f>
        <v>1855.8936963873093</v>
      </c>
      <c r="S64">
        <f>$P64*(1-0.19)</f>
        <v>1565.9103063267924</v>
      </c>
      <c r="T64">
        <f>$P64*(1-0.28)</f>
        <v>1391.920272290482</v>
      </c>
      <c r="U64">
        <v>20</v>
      </c>
      <c r="V64">
        <v>1</v>
      </c>
      <c r="W64">
        <v>2010</v>
      </c>
      <c r="X64">
        <f>(0.02*P64+(0.04+0.02)*P64*0.85*0.58)*(1000000/365/24/3600)</f>
        <v>3.0393574495181035</v>
      </c>
    </row>
    <row r="65" spans="1:24">
      <c r="F65" t="s">
        <v>5</v>
      </c>
      <c r="G65" t="s">
        <v>19</v>
      </c>
      <c r="I65">
        <v>2010</v>
      </c>
      <c r="V65">
        <f>0.03*N64</f>
        <v>5.8479532163742687E-2</v>
      </c>
    </row>
    <row r="66" spans="1:24">
      <c r="B66" t="s">
        <v>663</v>
      </c>
      <c r="C66" t="s">
        <v>596</v>
      </c>
      <c r="D66" t="s">
        <v>23</v>
      </c>
      <c r="E66" t="s">
        <v>651</v>
      </c>
      <c r="F66" t="s">
        <v>276</v>
      </c>
      <c r="G66" t="s">
        <v>561</v>
      </c>
      <c r="H66" t="s">
        <v>580</v>
      </c>
      <c r="I66">
        <v>2010</v>
      </c>
      <c r="J66" t="s">
        <v>170</v>
      </c>
      <c r="K66">
        <v>31.536000000000001</v>
      </c>
      <c r="M66">
        <f>0.04*P66+(0.04+0.02)*P66*0.85*0.42</f>
        <v>118.73853211677974</v>
      </c>
      <c r="N66">
        <f>1/(0.95*0.56)</f>
        <v>1.8796992481203008</v>
      </c>
      <c r="P66">
        <f>593/20.5/0.56/(1000000/365/24/3600)+92.38/18/0.95/0.56/(1000000/365/24/3600)</f>
        <v>1933.2226004034474</v>
      </c>
      <c r="R66">
        <f>$P66*(1-0.04)</f>
        <v>1855.8936963873093</v>
      </c>
      <c r="S66">
        <f>$P66*(1-0.19)</f>
        <v>1565.9103063267924</v>
      </c>
      <c r="T66">
        <f>$P66*(1-0.28)</f>
        <v>1391.920272290482</v>
      </c>
      <c r="U66">
        <v>20</v>
      </c>
      <c r="V66">
        <v>1</v>
      </c>
      <c r="W66">
        <v>2010</v>
      </c>
      <c r="X66">
        <f>(0.02*P66+(0.04+0.02)*P66*0.85*0.58)*(1000000/365/24/3600)</f>
        <v>3.0393574495181035</v>
      </c>
    </row>
    <row r="67" spans="1:24">
      <c r="F67" t="s">
        <v>5</v>
      </c>
      <c r="G67" t="s">
        <v>19</v>
      </c>
      <c r="I67">
        <v>2010</v>
      </c>
      <c r="V67">
        <f>0.03*N66</f>
        <v>5.6390977443609019E-2</v>
      </c>
    </row>
    <row r="68" spans="1:24">
      <c r="A68" t="s">
        <v>597</v>
      </c>
    </row>
    <row r="69" spans="1:24">
      <c r="B69" t="s">
        <v>598</v>
      </c>
      <c r="C69" t="s">
        <v>599</v>
      </c>
      <c r="D69" t="s">
        <v>651</v>
      </c>
      <c r="E69" t="s">
        <v>651</v>
      </c>
      <c r="F69" t="s">
        <v>581</v>
      </c>
      <c r="J69">
        <v>1</v>
      </c>
      <c r="K69">
        <v>1</v>
      </c>
      <c r="N69">
        <v>1</v>
      </c>
      <c r="W69">
        <v>2001</v>
      </c>
      <c r="X69">
        <f>-120/12.8</f>
        <v>-9.375</v>
      </c>
    </row>
    <row r="70" spans="1:24">
      <c r="B70" t="s">
        <v>600</v>
      </c>
      <c r="C70" t="s">
        <v>601</v>
      </c>
      <c r="D70" t="s">
        <v>651</v>
      </c>
      <c r="E70" t="s">
        <v>651</v>
      </c>
      <c r="F70" t="s">
        <v>584</v>
      </c>
      <c r="J70">
        <v>1</v>
      </c>
      <c r="K70">
        <v>1</v>
      </c>
      <c r="N70">
        <v>1</v>
      </c>
      <c r="W70">
        <v>2001</v>
      </c>
      <c r="X70">
        <f>-62.88/19.3</f>
        <v>-3.2580310880829018</v>
      </c>
    </row>
    <row r="71" spans="1:24">
      <c r="B71" t="s">
        <v>602</v>
      </c>
      <c r="C71" t="s">
        <v>603</v>
      </c>
      <c r="D71" t="s">
        <v>651</v>
      </c>
      <c r="E71" t="s">
        <v>651</v>
      </c>
      <c r="F71" t="s">
        <v>587</v>
      </c>
      <c r="J71">
        <v>1</v>
      </c>
      <c r="K71">
        <v>1</v>
      </c>
      <c r="N71">
        <v>1</v>
      </c>
      <c r="W71">
        <v>2001</v>
      </c>
      <c r="X71">
        <f>-104.7/16</f>
        <v>-6.5437500000000002</v>
      </c>
    </row>
    <row r="72" spans="1:24">
      <c r="B72" t="s">
        <v>604</v>
      </c>
      <c r="C72" t="s">
        <v>605</v>
      </c>
      <c r="D72" t="s">
        <v>651</v>
      </c>
      <c r="E72" t="s">
        <v>651</v>
      </c>
      <c r="F72" t="s">
        <v>591</v>
      </c>
      <c r="J72">
        <v>1</v>
      </c>
      <c r="K72">
        <v>1</v>
      </c>
      <c r="N72">
        <v>1</v>
      </c>
      <c r="W72">
        <v>2001</v>
      </c>
      <c r="X72">
        <f>-75.23/14.6</f>
        <v>-5.1527397260273977</v>
      </c>
    </row>
    <row r="76" spans="1:24">
      <c r="B76" t="s">
        <v>141</v>
      </c>
      <c r="D76" t="s">
        <v>27</v>
      </c>
    </row>
    <row r="77" spans="1:24">
      <c r="B77" t="s">
        <v>309</v>
      </c>
      <c r="C77" t="s">
        <v>310</v>
      </c>
      <c r="D77" t="s">
        <v>314</v>
      </c>
      <c r="E77" t="s">
        <v>350</v>
      </c>
    </row>
    <row r="78" spans="1:24" ht="13.15" thickBot="1">
      <c r="B78" t="s">
        <v>121</v>
      </c>
    </row>
    <row r="79" spans="1:24">
      <c r="B79" t="s">
        <v>383</v>
      </c>
      <c r="C79" t="s">
        <v>131</v>
      </c>
      <c r="D79" t="s">
        <v>71</v>
      </c>
      <c r="E79">
        <v>2005</v>
      </c>
    </row>
    <row r="80" spans="1:24">
      <c r="B80" t="s">
        <v>606</v>
      </c>
      <c r="C80" t="s">
        <v>130</v>
      </c>
      <c r="D80" t="s">
        <v>586</v>
      </c>
      <c r="E80">
        <v>2005</v>
      </c>
    </row>
    <row r="81" spans="2:5">
      <c r="B81" t="s">
        <v>607</v>
      </c>
      <c r="C81" t="s">
        <v>129</v>
      </c>
      <c r="D81" t="s">
        <v>590</v>
      </c>
      <c r="E81">
        <v>2005</v>
      </c>
    </row>
    <row r="82" spans="2:5">
      <c r="B82" t="s">
        <v>608</v>
      </c>
      <c r="C82" t="s">
        <v>128</v>
      </c>
      <c r="D82" t="s">
        <v>276</v>
      </c>
      <c r="E82">
        <v>2005</v>
      </c>
    </row>
    <row r="83" spans="2:5">
      <c r="B83" t="s">
        <v>609</v>
      </c>
      <c r="C83" t="s">
        <v>126</v>
      </c>
      <c r="D83" t="s">
        <v>276</v>
      </c>
      <c r="E83">
        <v>2005</v>
      </c>
    </row>
    <row r="84" spans="2:5">
      <c r="B84" t="s">
        <v>122</v>
      </c>
      <c r="C84" t="s">
        <v>127</v>
      </c>
      <c r="D84" t="s">
        <v>276</v>
      </c>
      <c r="E84">
        <v>2005</v>
      </c>
    </row>
    <row r="85" spans="2:5">
      <c r="B85" t="s">
        <v>610</v>
      </c>
      <c r="C85" t="s">
        <v>611</v>
      </c>
      <c r="D85" t="s">
        <v>276</v>
      </c>
      <c r="E85">
        <v>2005</v>
      </c>
    </row>
    <row r="86" spans="2:5">
      <c r="B86" t="s">
        <v>612</v>
      </c>
      <c r="C86" t="s">
        <v>613</v>
      </c>
      <c r="D86" t="s">
        <v>276</v>
      </c>
      <c r="E86">
        <v>2005</v>
      </c>
    </row>
    <row r="87" spans="2:5">
      <c r="B87" t="s">
        <v>135</v>
      </c>
      <c r="C87" t="s">
        <v>136</v>
      </c>
      <c r="D87" t="s">
        <v>276</v>
      </c>
      <c r="E87">
        <v>2005</v>
      </c>
    </row>
    <row r="88" spans="2:5">
      <c r="B88" t="s">
        <v>614</v>
      </c>
      <c r="C88" t="s">
        <v>615</v>
      </c>
      <c r="D88" t="s">
        <v>276</v>
      </c>
      <c r="E88">
        <v>2005</v>
      </c>
    </row>
    <row r="89" spans="2:5">
      <c r="B89" t="s">
        <v>133</v>
      </c>
      <c r="C89" t="s">
        <v>134</v>
      </c>
      <c r="D89" t="s">
        <v>276</v>
      </c>
      <c r="E89">
        <v>2005</v>
      </c>
    </row>
    <row r="90" spans="2:5">
      <c r="B90" t="s">
        <v>123</v>
      </c>
      <c r="C90" t="s">
        <v>124</v>
      </c>
      <c r="D90" t="s">
        <v>276</v>
      </c>
      <c r="E90">
        <v>2005</v>
      </c>
    </row>
    <row r="91" spans="2:5">
      <c r="B91" t="s">
        <v>125</v>
      </c>
      <c r="C91" t="s">
        <v>132</v>
      </c>
      <c r="D91" t="s">
        <v>276</v>
      </c>
      <c r="E91">
        <v>2005</v>
      </c>
    </row>
    <row r="92" spans="2:5">
      <c r="B92" t="s">
        <v>137</v>
      </c>
      <c r="C92" t="s">
        <v>142</v>
      </c>
      <c r="D92" t="s">
        <v>278</v>
      </c>
      <c r="E92">
        <v>2005</v>
      </c>
    </row>
    <row r="93" spans="2:5">
      <c r="B93" t="s">
        <v>138</v>
      </c>
      <c r="C93" t="s">
        <v>143</v>
      </c>
      <c r="D93" t="s">
        <v>279</v>
      </c>
      <c r="E93">
        <v>2005</v>
      </c>
    </row>
    <row r="94" spans="2:5">
      <c r="B94" t="s">
        <v>139</v>
      </c>
      <c r="C94" t="s">
        <v>144</v>
      </c>
      <c r="D94" t="s">
        <v>277</v>
      </c>
      <c r="E94">
        <v>2005</v>
      </c>
    </row>
    <row r="95" spans="2:5">
      <c r="B95" t="s">
        <v>140</v>
      </c>
      <c r="C95" t="s">
        <v>146</v>
      </c>
      <c r="D95" t="s">
        <v>145</v>
      </c>
      <c r="E95">
        <v>2005</v>
      </c>
    </row>
    <row r="97" spans="1:22">
      <c r="I97" t="s">
        <v>27</v>
      </c>
    </row>
    <row r="98" spans="1:22" ht="13.15" thickBot="1">
      <c r="A98" t="s">
        <v>308</v>
      </c>
      <c r="B98" t="s">
        <v>309</v>
      </c>
      <c r="C98" t="s">
        <v>310</v>
      </c>
      <c r="D98" t="s">
        <v>311</v>
      </c>
      <c r="E98" t="s">
        <v>312</v>
      </c>
      <c r="F98" t="s">
        <v>313</v>
      </c>
      <c r="G98" t="s">
        <v>314</v>
      </c>
      <c r="H98" t="s">
        <v>342</v>
      </c>
      <c r="I98" t="s">
        <v>343</v>
      </c>
      <c r="J98" t="s">
        <v>706</v>
      </c>
      <c r="K98" t="s">
        <v>344</v>
      </c>
      <c r="L98" t="s">
        <v>290</v>
      </c>
      <c r="M98" t="s">
        <v>345</v>
      </c>
      <c r="N98" t="s">
        <v>346</v>
      </c>
      <c r="O98" t="s">
        <v>347</v>
      </c>
      <c r="P98" t="s">
        <v>348</v>
      </c>
      <c r="Q98" t="s">
        <v>349</v>
      </c>
      <c r="R98" t="s">
        <v>350</v>
      </c>
      <c r="S98" t="s">
        <v>433</v>
      </c>
      <c r="T98" t="s">
        <v>771</v>
      </c>
      <c r="U98" t="s">
        <v>332</v>
      </c>
      <c r="V98" t="s">
        <v>846</v>
      </c>
    </row>
    <row r="99" spans="1:22">
      <c r="B99" t="s">
        <v>5</v>
      </c>
      <c r="C99" t="s">
        <v>191</v>
      </c>
      <c r="D99" t="s">
        <v>192</v>
      </c>
      <c r="E99" t="s">
        <v>651</v>
      </c>
      <c r="F99" t="s">
        <v>496</v>
      </c>
      <c r="G99" t="s">
        <v>547</v>
      </c>
      <c r="H99" t="s">
        <v>189</v>
      </c>
      <c r="J99">
        <v>0.9</v>
      </c>
      <c r="K99">
        <v>1</v>
      </c>
      <c r="M99">
        <v>0.5454</v>
      </c>
      <c r="N99">
        <v>1.43</v>
      </c>
      <c r="O99">
        <v>27.27</v>
      </c>
      <c r="P99">
        <v>20</v>
      </c>
      <c r="Q99">
        <v>1</v>
      </c>
      <c r="R99">
        <v>2010</v>
      </c>
      <c r="S99">
        <v>0</v>
      </c>
    </row>
    <row r="100" spans="1:22">
      <c r="B100" t="s">
        <v>5</v>
      </c>
      <c r="F100" t="s">
        <v>496</v>
      </c>
      <c r="G100" t="s">
        <v>547</v>
      </c>
      <c r="I100">
        <v>2030</v>
      </c>
      <c r="J100">
        <v>0.9</v>
      </c>
      <c r="K100">
        <v>1</v>
      </c>
      <c r="M100">
        <v>0.40588533739218668</v>
      </c>
      <c r="N100">
        <v>1.3</v>
      </c>
      <c r="O100">
        <v>20.294266869609334</v>
      </c>
      <c r="P100">
        <v>20</v>
      </c>
      <c r="Q100">
        <v>1</v>
      </c>
    </row>
    <row r="101" spans="1:22">
      <c r="B101" t="s">
        <v>5</v>
      </c>
      <c r="C101" t="s">
        <v>190</v>
      </c>
      <c r="D101" t="s">
        <v>192</v>
      </c>
      <c r="E101" t="s">
        <v>651</v>
      </c>
      <c r="F101" t="s">
        <v>496</v>
      </c>
      <c r="G101" t="s">
        <v>547</v>
      </c>
      <c r="H101" t="s">
        <v>189</v>
      </c>
      <c r="J101">
        <v>0.9</v>
      </c>
      <c r="K101">
        <v>1</v>
      </c>
      <c r="M101">
        <v>0.43759999999999999</v>
      </c>
      <c r="N101">
        <v>1.43</v>
      </c>
      <c r="O101">
        <v>21.88</v>
      </c>
      <c r="P101">
        <v>20</v>
      </c>
      <c r="Q101">
        <v>1</v>
      </c>
      <c r="R101">
        <v>2010</v>
      </c>
      <c r="S101">
        <v>0</v>
      </c>
    </row>
    <row r="102" spans="1:22">
      <c r="B102" t="s">
        <v>5</v>
      </c>
      <c r="F102" t="s">
        <v>496</v>
      </c>
      <c r="G102" t="s">
        <v>547</v>
      </c>
      <c r="I102">
        <v>2030</v>
      </c>
      <c r="J102">
        <v>0.9</v>
      </c>
      <c r="K102">
        <v>1</v>
      </c>
      <c r="M102">
        <v>0.32343987823439874</v>
      </c>
      <c r="N102">
        <v>1.3</v>
      </c>
      <c r="O102">
        <v>16.171993911719937</v>
      </c>
      <c r="P102">
        <v>20</v>
      </c>
      <c r="Q102">
        <v>1</v>
      </c>
    </row>
    <row r="103" spans="1:22">
      <c r="B103" t="s">
        <v>5</v>
      </c>
      <c r="C103" t="s">
        <v>516</v>
      </c>
      <c r="D103" t="s">
        <v>192</v>
      </c>
      <c r="E103" t="s">
        <v>651</v>
      </c>
      <c r="F103" t="s">
        <v>496</v>
      </c>
      <c r="G103" t="s">
        <v>0</v>
      </c>
      <c r="H103" t="s">
        <v>189</v>
      </c>
      <c r="J103">
        <v>0.9</v>
      </c>
      <c r="K103">
        <v>1</v>
      </c>
      <c r="M103">
        <v>0.5454</v>
      </c>
      <c r="N103">
        <v>1.43</v>
      </c>
      <c r="O103">
        <v>27.27</v>
      </c>
      <c r="P103">
        <v>20</v>
      </c>
      <c r="Q103">
        <v>1</v>
      </c>
      <c r="R103">
        <v>2010</v>
      </c>
      <c r="S103">
        <v>0</v>
      </c>
    </row>
    <row r="104" spans="1:22">
      <c r="B104" t="s">
        <v>5</v>
      </c>
      <c r="C104" t="s">
        <v>517</v>
      </c>
      <c r="D104" t="s">
        <v>192</v>
      </c>
      <c r="E104" t="s">
        <v>651</v>
      </c>
      <c r="H104" t="s">
        <v>189</v>
      </c>
      <c r="K104">
        <v>1</v>
      </c>
      <c r="P104">
        <v>20</v>
      </c>
      <c r="R104">
        <v>2020</v>
      </c>
    </row>
    <row r="105" spans="1:22">
      <c r="B105" t="s">
        <v>5</v>
      </c>
      <c r="F105" t="s">
        <v>496</v>
      </c>
      <c r="G105" t="s">
        <v>547</v>
      </c>
      <c r="I105">
        <v>2020</v>
      </c>
      <c r="J105">
        <v>0.9</v>
      </c>
      <c r="M105">
        <v>0.80542871638762048</v>
      </c>
      <c r="N105">
        <v>1.07</v>
      </c>
      <c r="O105">
        <v>40.271435819381026</v>
      </c>
      <c r="Q105">
        <v>1</v>
      </c>
      <c r="S105">
        <v>0</v>
      </c>
    </row>
    <row r="106" spans="1:22">
      <c r="B106" t="s">
        <v>5</v>
      </c>
      <c r="F106" t="s">
        <v>91</v>
      </c>
      <c r="I106">
        <v>2020</v>
      </c>
      <c r="N106">
        <v>0.2</v>
      </c>
    </row>
    <row r="107" spans="1:22">
      <c r="B107" t="s">
        <v>5</v>
      </c>
      <c r="C107" t="s">
        <v>442</v>
      </c>
      <c r="D107" t="s">
        <v>192</v>
      </c>
      <c r="E107" t="s">
        <v>651</v>
      </c>
      <c r="H107" t="s">
        <v>189</v>
      </c>
      <c r="P107">
        <v>25</v>
      </c>
      <c r="R107">
        <v>2006</v>
      </c>
    </row>
    <row r="108" spans="1:22">
      <c r="B108" t="s">
        <v>5</v>
      </c>
      <c r="F108" t="s">
        <v>275</v>
      </c>
      <c r="G108" t="s">
        <v>547</v>
      </c>
      <c r="J108">
        <v>0.8</v>
      </c>
      <c r="K108">
        <v>1</v>
      </c>
      <c r="M108">
        <v>1.0939878234398781</v>
      </c>
      <c r="N108">
        <v>1.5</v>
      </c>
      <c r="O108">
        <v>21.879756468797563</v>
      </c>
      <c r="Q108">
        <v>1</v>
      </c>
      <c r="S108">
        <v>0.51</v>
      </c>
    </row>
    <row r="109" spans="1:22">
      <c r="B109" t="s">
        <v>5</v>
      </c>
      <c r="F109" t="s">
        <v>275</v>
      </c>
      <c r="G109" t="s">
        <v>547</v>
      </c>
      <c r="I109">
        <v>2030</v>
      </c>
      <c r="J109">
        <v>0.8</v>
      </c>
      <c r="K109">
        <v>1</v>
      </c>
      <c r="M109">
        <v>0.77688990360223231</v>
      </c>
      <c r="N109">
        <v>1.43</v>
      </c>
      <c r="O109">
        <v>15.537798072044646</v>
      </c>
      <c r="Q109">
        <v>1</v>
      </c>
      <c r="S109">
        <v>0.51</v>
      </c>
    </row>
    <row r="110" spans="1:22">
      <c r="B110" t="s">
        <v>5</v>
      </c>
      <c r="C110" t="s">
        <v>443</v>
      </c>
      <c r="D110" t="s">
        <v>192</v>
      </c>
      <c r="E110" t="s">
        <v>651</v>
      </c>
      <c r="H110" t="s">
        <v>189</v>
      </c>
      <c r="P110">
        <v>25</v>
      </c>
      <c r="R110">
        <v>2006</v>
      </c>
    </row>
    <row r="111" spans="1:22">
      <c r="B111" t="s">
        <v>5</v>
      </c>
      <c r="F111" t="s">
        <v>275</v>
      </c>
      <c r="G111" t="s">
        <v>547</v>
      </c>
      <c r="J111">
        <v>0.9</v>
      </c>
      <c r="K111">
        <v>1</v>
      </c>
      <c r="M111">
        <v>0.53113901572805688</v>
      </c>
      <c r="N111">
        <v>1.35</v>
      </c>
      <c r="O111">
        <v>10.622780314561137</v>
      </c>
      <c r="Q111">
        <v>1</v>
      </c>
      <c r="S111">
        <v>0.51</v>
      </c>
    </row>
    <row r="112" spans="1:22">
      <c r="B112" t="s">
        <v>5</v>
      </c>
      <c r="F112" t="s">
        <v>275</v>
      </c>
      <c r="G112" t="s">
        <v>547</v>
      </c>
      <c r="I112">
        <v>2030</v>
      </c>
      <c r="J112">
        <v>0.9</v>
      </c>
      <c r="K112">
        <v>1</v>
      </c>
      <c r="M112">
        <v>0.38051750380517507</v>
      </c>
      <c r="N112">
        <v>1.28</v>
      </c>
      <c r="O112">
        <v>7.6103500761035008</v>
      </c>
      <c r="Q112">
        <v>1</v>
      </c>
      <c r="S112">
        <v>0.51</v>
      </c>
    </row>
    <row r="113" spans="2:21">
      <c r="B113" t="s">
        <v>5</v>
      </c>
      <c r="C113" t="s">
        <v>444</v>
      </c>
      <c r="D113" t="s">
        <v>192</v>
      </c>
      <c r="E113" t="s">
        <v>651</v>
      </c>
      <c r="H113" t="s">
        <v>189</v>
      </c>
      <c r="K113">
        <v>1</v>
      </c>
      <c r="P113">
        <v>20</v>
      </c>
      <c r="R113">
        <v>2030</v>
      </c>
    </row>
    <row r="114" spans="2:21">
      <c r="B114" t="s">
        <v>5</v>
      </c>
      <c r="F114" t="s">
        <v>275</v>
      </c>
      <c r="G114" t="s">
        <v>547</v>
      </c>
      <c r="I114">
        <v>2030</v>
      </c>
      <c r="J114">
        <v>0.23</v>
      </c>
      <c r="M114">
        <v>0.82128361237950276</v>
      </c>
      <c r="N114">
        <v>0.83</v>
      </c>
      <c r="O114">
        <v>11.732623033992896</v>
      </c>
      <c r="Q114">
        <v>1</v>
      </c>
      <c r="S114">
        <v>0</v>
      </c>
    </row>
    <row r="115" spans="2:21">
      <c r="B115" t="s">
        <v>5</v>
      </c>
      <c r="F115" t="s">
        <v>445</v>
      </c>
      <c r="I115">
        <v>2030</v>
      </c>
      <c r="N115">
        <v>0.32</v>
      </c>
    </row>
    <row r="116" spans="2:21">
      <c r="B116" t="s">
        <v>5</v>
      </c>
      <c r="C116" t="s">
        <v>88</v>
      </c>
      <c r="D116" t="s">
        <v>192</v>
      </c>
      <c r="E116" t="s">
        <v>651</v>
      </c>
      <c r="H116" t="s">
        <v>189</v>
      </c>
      <c r="K116">
        <v>1</v>
      </c>
      <c r="P116">
        <v>25</v>
      </c>
      <c r="R116">
        <v>2006</v>
      </c>
    </row>
    <row r="117" spans="2:21">
      <c r="B117" t="s">
        <v>5</v>
      </c>
      <c r="F117" t="s">
        <v>360</v>
      </c>
      <c r="G117" t="s">
        <v>547</v>
      </c>
      <c r="J117">
        <v>0.9</v>
      </c>
      <c r="M117">
        <v>0.7927447995941147</v>
      </c>
      <c r="N117">
        <v>1.3</v>
      </c>
      <c r="O117">
        <v>15.854895991882293</v>
      </c>
      <c r="Q117">
        <v>1</v>
      </c>
      <c r="S117">
        <v>0</v>
      </c>
    </row>
    <row r="118" spans="2:21">
      <c r="B118" t="s">
        <v>5</v>
      </c>
      <c r="F118" t="s">
        <v>496</v>
      </c>
      <c r="N118">
        <v>6.3E-2</v>
      </c>
    </row>
    <row r="119" spans="2:21">
      <c r="B119" t="s">
        <v>5</v>
      </c>
      <c r="F119" t="s">
        <v>360</v>
      </c>
      <c r="G119" t="s">
        <v>547</v>
      </c>
      <c r="I119">
        <v>2030</v>
      </c>
      <c r="J119">
        <v>0.9</v>
      </c>
      <c r="M119">
        <v>0.57077625570776258</v>
      </c>
      <c r="N119">
        <v>1.24</v>
      </c>
      <c r="O119">
        <v>11.415525114155251</v>
      </c>
      <c r="Q119">
        <v>1</v>
      </c>
      <c r="S119">
        <v>0</v>
      </c>
    </row>
    <row r="120" spans="2:21">
      <c r="B120" t="s">
        <v>5</v>
      </c>
      <c r="F120" t="s">
        <v>496</v>
      </c>
      <c r="I120">
        <v>2030</v>
      </c>
      <c r="N120">
        <v>5.7000000000000002E-2</v>
      </c>
    </row>
    <row r="121" spans="2:21">
      <c r="B121" t="s">
        <v>5</v>
      </c>
      <c r="C121" t="s">
        <v>89</v>
      </c>
      <c r="D121" t="s">
        <v>192</v>
      </c>
      <c r="E121" t="s">
        <v>651</v>
      </c>
      <c r="H121" t="s">
        <v>189</v>
      </c>
      <c r="K121">
        <v>1</v>
      </c>
      <c r="P121">
        <v>20</v>
      </c>
      <c r="R121">
        <v>2010</v>
      </c>
    </row>
    <row r="122" spans="2:21">
      <c r="B122" t="s">
        <v>5</v>
      </c>
      <c r="F122" t="s">
        <v>276</v>
      </c>
      <c r="G122" t="s">
        <v>547</v>
      </c>
      <c r="J122">
        <v>0.8</v>
      </c>
      <c r="M122">
        <v>5.9043632673769659</v>
      </c>
      <c r="N122">
        <v>1.37</v>
      </c>
      <c r="O122">
        <v>84.348046676813794</v>
      </c>
      <c r="Q122">
        <v>1</v>
      </c>
      <c r="S122">
        <v>0</v>
      </c>
    </row>
    <row r="123" spans="2:21">
      <c r="B123" t="s">
        <v>5</v>
      </c>
      <c r="F123" t="s">
        <v>496</v>
      </c>
      <c r="N123">
        <v>8.6999999999999994E-2</v>
      </c>
    </row>
    <row r="124" spans="2:21">
      <c r="B124" t="s">
        <v>5</v>
      </c>
      <c r="F124" t="s">
        <v>276</v>
      </c>
      <c r="G124" t="s">
        <v>547</v>
      </c>
      <c r="I124">
        <v>2030</v>
      </c>
      <c r="J124">
        <v>0.9</v>
      </c>
      <c r="M124">
        <v>1.7123287671232876</v>
      </c>
      <c r="N124">
        <v>1.3</v>
      </c>
      <c r="O124">
        <v>28.538812785388128</v>
      </c>
      <c r="Q124">
        <v>1</v>
      </c>
      <c r="S124">
        <v>0</v>
      </c>
    </row>
    <row r="125" spans="2:21">
      <c r="B125" t="s">
        <v>5</v>
      </c>
      <c r="F125" t="s">
        <v>496</v>
      </c>
      <c r="I125">
        <v>2030</v>
      </c>
      <c r="N125">
        <v>7.8125E-2</v>
      </c>
    </row>
    <row r="126" spans="2:21">
      <c r="B126" t="s">
        <v>5</v>
      </c>
      <c r="C126" t="s">
        <v>90</v>
      </c>
      <c r="D126" t="s">
        <v>192</v>
      </c>
      <c r="E126" t="s">
        <v>651</v>
      </c>
      <c r="H126" t="s">
        <v>189</v>
      </c>
      <c r="K126">
        <v>1</v>
      </c>
      <c r="P126">
        <v>20</v>
      </c>
      <c r="R126">
        <v>2006</v>
      </c>
    </row>
    <row r="127" spans="2:21">
      <c r="B127" t="s">
        <v>5</v>
      </c>
      <c r="F127" t="s">
        <v>275</v>
      </c>
      <c r="G127" t="s">
        <v>547</v>
      </c>
      <c r="J127">
        <v>0.9</v>
      </c>
      <c r="M127">
        <v>2.9173008625063419</v>
      </c>
      <c r="N127">
        <v>1.7508804448563484</v>
      </c>
      <c r="O127">
        <v>72.93252156265855</v>
      </c>
      <c r="Q127">
        <v>1</v>
      </c>
      <c r="S127">
        <v>0</v>
      </c>
    </row>
    <row r="128" spans="2:21">
      <c r="B128" t="s">
        <v>5</v>
      </c>
      <c r="F128" t="s">
        <v>496</v>
      </c>
      <c r="G128" t="s">
        <v>529</v>
      </c>
      <c r="N128">
        <v>0.35</v>
      </c>
      <c r="U128">
        <v>2.3169601482854494E-2</v>
      </c>
    </row>
    <row r="129" spans="2:19">
      <c r="B129" t="s">
        <v>5</v>
      </c>
      <c r="C129" t="s">
        <v>778</v>
      </c>
      <c r="D129" t="s">
        <v>192</v>
      </c>
      <c r="E129" t="s">
        <v>651</v>
      </c>
      <c r="H129" t="s">
        <v>189</v>
      </c>
      <c r="K129">
        <v>1</v>
      </c>
      <c r="P129">
        <v>20</v>
      </c>
      <c r="R129">
        <v>2030</v>
      </c>
    </row>
    <row r="130" spans="2:19">
      <c r="B130" t="s">
        <v>5</v>
      </c>
      <c r="F130" t="s">
        <v>276</v>
      </c>
      <c r="G130" t="s">
        <v>547</v>
      </c>
      <c r="I130">
        <v>2030</v>
      </c>
      <c r="J130">
        <v>0.9</v>
      </c>
      <c r="M130">
        <v>1.0083713850837137</v>
      </c>
      <c r="N130">
        <v>2.04</v>
      </c>
      <c r="O130">
        <v>16.806189751395198</v>
      </c>
      <c r="Q130">
        <v>1</v>
      </c>
      <c r="S130">
        <v>0</v>
      </c>
    </row>
    <row r="131" spans="2:19">
      <c r="B131" t="s">
        <v>5</v>
      </c>
      <c r="C131" t="s">
        <v>82</v>
      </c>
      <c r="D131" t="s">
        <v>192</v>
      </c>
      <c r="E131" t="s">
        <v>651</v>
      </c>
      <c r="H131" t="s">
        <v>189</v>
      </c>
      <c r="K131">
        <v>1</v>
      </c>
      <c r="P131">
        <v>25</v>
      </c>
      <c r="R131">
        <v>2006</v>
      </c>
    </row>
    <row r="132" spans="2:19">
      <c r="B132" t="s">
        <v>5</v>
      </c>
      <c r="F132" t="s">
        <v>496</v>
      </c>
      <c r="G132" t="s">
        <v>553</v>
      </c>
      <c r="J132">
        <v>0.74</v>
      </c>
      <c r="M132">
        <v>6.8455999999999992</v>
      </c>
      <c r="N132">
        <v>0.45</v>
      </c>
      <c r="O132">
        <v>85.57</v>
      </c>
      <c r="Q132">
        <v>1</v>
      </c>
      <c r="S132">
        <v>0</v>
      </c>
    </row>
    <row r="133" spans="2:19">
      <c r="B133" t="s">
        <v>5</v>
      </c>
      <c r="F133" t="s">
        <v>547</v>
      </c>
      <c r="N133">
        <v>1</v>
      </c>
    </row>
    <row r="134" spans="2:19">
      <c r="B134" t="s">
        <v>5</v>
      </c>
      <c r="C134" t="s">
        <v>83</v>
      </c>
      <c r="D134" t="s">
        <v>192</v>
      </c>
      <c r="E134" t="s">
        <v>651</v>
      </c>
      <c r="H134" t="s">
        <v>189</v>
      </c>
      <c r="K134">
        <v>1</v>
      </c>
      <c r="P134">
        <v>25</v>
      </c>
      <c r="R134">
        <v>2006</v>
      </c>
    </row>
    <row r="135" spans="2:19">
      <c r="B135" t="s">
        <v>5</v>
      </c>
      <c r="F135" t="s">
        <v>496</v>
      </c>
      <c r="G135" t="s">
        <v>553</v>
      </c>
      <c r="J135">
        <v>0.74</v>
      </c>
      <c r="M135">
        <v>2.2831050228310503</v>
      </c>
      <c r="N135">
        <v>0.3</v>
      </c>
      <c r="O135">
        <v>28.538812785388128</v>
      </c>
      <c r="Q135">
        <v>1</v>
      </c>
      <c r="S135">
        <v>0</v>
      </c>
    </row>
    <row r="136" spans="2:19">
      <c r="B136" t="s">
        <v>5</v>
      </c>
      <c r="F136" t="s">
        <v>547</v>
      </c>
      <c r="N136">
        <v>1</v>
      </c>
    </row>
    <row r="137" spans="2:19">
      <c r="B137" t="s">
        <v>5</v>
      </c>
      <c r="F137" t="s">
        <v>496</v>
      </c>
      <c r="G137" t="s">
        <v>553</v>
      </c>
      <c r="I137">
        <v>2030</v>
      </c>
      <c r="J137">
        <v>0.74</v>
      </c>
      <c r="M137">
        <v>2.0294266869609334</v>
      </c>
      <c r="N137">
        <v>0.27</v>
      </c>
      <c r="O137">
        <v>25.367833587011667</v>
      </c>
      <c r="Q137">
        <v>1</v>
      </c>
      <c r="S137">
        <v>0</v>
      </c>
    </row>
    <row r="138" spans="2:19">
      <c r="B138" t="s">
        <v>5</v>
      </c>
      <c r="F138" t="s">
        <v>547</v>
      </c>
      <c r="I138">
        <v>2030</v>
      </c>
      <c r="N138">
        <v>1</v>
      </c>
    </row>
    <row r="139" spans="2:19">
      <c r="B139" t="s">
        <v>5</v>
      </c>
      <c r="C139" t="s">
        <v>84</v>
      </c>
      <c r="D139" t="s">
        <v>192</v>
      </c>
      <c r="E139" t="s">
        <v>651</v>
      </c>
      <c r="H139" t="s">
        <v>189</v>
      </c>
      <c r="K139">
        <v>1</v>
      </c>
      <c r="P139">
        <v>25</v>
      </c>
      <c r="R139">
        <v>2030</v>
      </c>
    </row>
    <row r="140" spans="2:19">
      <c r="B140" t="s">
        <v>5</v>
      </c>
      <c r="F140" t="s">
        <v>496</v>
      </c>
      <c r="G140" t="s">
        <v>553</v>
      </c>
      <c r="I140">
        <v>2030</v>
      </c>
      <c r="J140">
        <v>0.74</v>
      </c>
      <c r="M140">
        <v>0.57077625570776258</v>
      </c>
      <c r="N140">
        <v>0.21</v>
      </c>
      <c r="O140">
        <v>9.512937595129376</v>
      </c>
      <c r="Q140">
        <v>1</v>
      </c>
      <c r="S140">
        <v>0</v>
      </c>
    </row>
    <row r="141" spans="2:19">
      <c r="B141" t="s">
        <v>5</v>
      </c>
      <c r="F141" t="s">
        <v>547</v>
      </c>
      <c r="I141">
        <v>2030</v>
      </c>
      <c r="N141">
        <v>1</v>
      </c>
    </row>
    <row r="142" spans="2:19">
      <c r="B142" t="s">
        <v>5</v>
      </c>
      <c r="C142" t="s">
        <v>707</v>
      </c>
      <c r="D142" t="s">
        <v>192</v>
      </c>
      <c r="E142" t="s">
        <v>651</v>
      </c>
      <c r="H142" t="s">
        <v>189</v>
      </c>
      <c r="K142">
        <v>1</v>
      </c>
      <c r="P142">
        <v>20</v>
      </c>
      <c r="R142">
        <v>2010</v>
      </c>
    </row>
    <row r="143" spans="2:19">
      <c r="B143" t="s">
        <v>5</v>
      </c>
      <c r="F143" t="s">
        <v>436</v>
      </c>
      <c r="G143" t="s">
        <v>547</v>
      </c>
      <c r="J143">
        <v>0.9</v>
      </c>
      <c r="M143">
        <v>1.9755200405885338</v>
      </c>
      <c r="N143">
        <v>1.78</v>
      </c>
      <c r="O143">
        <v>28.221714865550481</v>
      </c>
      <c r="Q143">
        <v>1</v>
      </c>
      <c r="S143">
        <v>0</v>
      </c>
    </row>
    <row r="144" spans="2:19">
      <c r="B144" t="s">
        <v>5</v>
      </c>
      <c r="G144" t="s">
        <v>496</v>
      </c>
      <c r="Q144">
        <v>4.3999999999999997E-2</v>
      </c>
    </row>
    <row r="145" spans="2:19">
      <c r="B145" t="s">
        <v>5</v>
      </c>
      <c r="C145" t="s">
        <v>708</v>
      </c>
      <c r="D145" t="s">
        <v>192</v>
      </c>
      <c r="E145" t="s">
        <v>651</v>
      </c>
      <c r="H145" t="s">
        <v>189</v>
      </c>
      <c r="K145">
        <v>1</v>
      </c>
      <c r="P145">
        <v>20</v>
      </c>
      <c r="R145">
        <v>2030</v>
      </c>
    </row>
    <row r="146" spans="2:19">
      <c r="B146" t="s">
        <v>5</v>
      </c>
      <c r="F146" t="s">
        <v>436</v>
      </c>
      <c r="G146" t="s">
        <v>547</v>
      </c>
      <c r="I146">
        <v>2010</v>
      </c>
      <c r="J146">
        <v>0.9</v>
      </c>
      <c r="M146">
        <v>2.1689497716894972</v>
      </c>
      <c r="N146">
        <v>1.95</v>
      </c>
      <c r="O146">
        <v>36.149162861491625</v>
      </c>
      <c r="Q146">
        <v>1</v>
      </c>
      <c r="S146">
        <v>0</v>
      </c>
    </row>
    <row r="147" spans="2:19">
      <c r="B147" t="s">
        <v>5</v>
      </c>
      <c r="G147" t="s">
        <v>496</v>
      </c>
      <c r="I147">
        <v>2010</v>
      </c>
      <c r="Q147">
        <v>6.6000000000000003E-2</v>
      </c>
    </row>
    <row r="148" spans="2:19">
      <c r="B148" t="s">
        <v>5</v>
      </c>
      <c r="C148" t="s">
        <v>709</v>
      </c>
      <c r="D148" t="s">
        <v>192</v>
      </c>
      <c r="E148" t="s">
        <v>651</v>
      </c>
      <c r="H148" t="s">
        <v>189</v>
      </c>
      <c r="K148">
        <v>1</v>
      </c>
      <c r="P148">
        <v>20</v>
      </c>
      <c r="R148">
        <v>2030</v>
      </c>
    </row>
    <row r="149" spans="2:19">
      <c r="B149" t="s">
        <v>5</v>
      </c>
      <c r="F149" t="s">
        <v>436</v>
      </c>
      <c r="G149" t="s">
        <v>547</v>
      </c>
      <c r="I149">
        <v>2010</v>
      </c>
      <c r="J149">
        <v>0.9</v>
      </c>
      <c r="M149">
        <v>1.7028158295281581</v>
      </c>
      <c r="N149">
        <v>1.5</v>
      </c>
      <c r="O149">
        <v>28.380263825469303</v>
      </c>
      <c r="Q149">
        <v>1</v>
      </c>
      <c r="S149">
        <v>0</v>
      </c>
    </row>
    <row r="150" spans="2:19">
      <c r="B150" t="s">
        <v>5</v>
      </c>
      <c r="G150" t="s">
        <v>496</v>
      </c>
      <c r="I150">
        <v>2010</v>
      </c>
      <c r="Q150">
        <v>4.7E-2</v>
      </c>
    </row>
    <row r="151" spans="2:19">
      <c r="B151" t="s">
        <v>5</v>
      </c>
      <c r="C151" t="s">
        <v>653</v>
      </c>
      <c r="D151" t="s">
        <v>192</v>
      </c>
      <c r="E151" t="s">
        <v>651</v>
      </c>
      <c r="H151" t="s">
        <v>85</v>
      </c>
      <c r="K151">
        <v>1</v>
      </c>
      <c r="P151">
        <v>10</v>
      </c>
      <c r="R151">
        <v>2006</v>
      </c>
    </row>
    <row r="152" spans="2:19">
      <c r="B152" t="s">
        <v>5</v>
      </c>
      <c r="F152" t="s">
        <v>964</v>
      </c>
      <c r="G152" t="s">
        <v>165</v>
      </c>
      <c r="J152">
        <v>0.98</v>
      </c>
      <c r="M152">
        <v>0</v>
      </c>
      <c r="N152">
        <v>1.0204081632653061</v>
      </c>
      <c r="O152">
        <v>0</v>
      </c>
      <c r="Q152">
        <v>1</v>
      </c>
      <c r="S152">
        <v>1.7</v>
      </c>
    </row>
    <row r="153" spans="2:19">
      <c r="B153" t="s">
        <v>5</v>
      </c>
      <c r="F153" t="s">
        <v>496</v>
      </c>
      <c r="N153">
        <v>1.0999999999999999E-2</v>
      </c>
    </row>
    <row r="154" spans="2:19">
      <c r="B154" t="s">
        <v>5</v>
      </c>
      <c r="C154" t="s">
        <v>654</v>
      </c>
      <c r="D154" t="s">
        <v>192</v>
      </c>
      <c r="E154" t="s">
        <v>651</v>
      </c>
      <c r="H154" t="s">
        <v>85</v>
      </c>
      <c r="K154">
        <v>1</v>
      </c>
      <c r="P154">
        <v>10</v>
      </c>
      <c r="R154">
        <v>2006</v>
      </c>
    </row>
    <row r="155" spans="2:19">
      <c r="B155" t="s">
        <v>5</v>
      </c>
      <c r="F155" t="s">
        <v>547</v>
      </c>
      <c r="G155" t="s">
        <v>673</v>
      </c>
      <c r="J155">
        <v>0.98</v>
      </c>
      <c r="M155">
        <v>0</v>
      </c>
      <c r="N155">
        <v>1.0204081632653061</v>
      </c>
      <c r="O155">
        <v>0</v>
      </c>
      <c r="Q155">
        <v>1</v>
      </c>
      <c r="S155">
        <v>1.7</v>
      </c>
    </row>
    <row r="156" spans="2:19">
      <c r="B156" t="s">
        <v>5</v>
      </c>
      <c r="F156" t="s">
        <v>496</v>
      </c>
      <c r="N156">
        <v>1.0999999999999999E-2</v>
      </c>
    </row>
    <row r="157" spans="2:19">
      <c r="B157" t="s">
        <v>5</v>
      </c>
      <c r="C157" t="s">
        <v>655</v>
      </c>
      <c r="D157" t="s">
        <v>192</v>
      </c>
      <c r="E157" t="s">
        <v>651</v>
      </c>
      <c r="H157" t="s">
        <v>85</v>
      </c>
      <c r="K157">
        <v>1</v>
      </c>
      <c r="P157">
        <v>10</v>
      </c>
      <c r="R157">
        <v>2006</v>
      </c>
    </row>
    <row r="158" spans="2:19">
      <c r="B158" t="s">
        <v>5</v>
      </c>
      <c r="F158" t="s">
        <v>547</v>
      </c>
      <c r="G158" t="s">
        <v>710</v>
      </c>
      <c r="J158">
        <v>0.3</v>
      </c>
      <c r="M158">
        <v>0</v>
      </c>
      <c r="N158">
        <v>1.0416666666666667</v>
      </c>
      <c r="O158">
        <v>0</v>
      </c>
      <c r="Q158">
        <v>1</v>
      </c>
      <c r="S158">
        <v>7.6</v>
      </c>
    </row>
    <row r="159" spans="2:19">
      <c r="B159" t="s">
        <v>5</v>
      </c>
      <c r="F159" t="s">
        <v>496</v>
      </c>
      <c r="N159">
        <v>1.0999999999999999E-2</v>
      </c>
    </row>
    <row r="160" spans="2:19">
      <c r="B160" t="s">
        <v>5</v>
      </c>
      <c r="C160" t="s">
        <v>656</v>
      </c>
      <c r="D160" t="s">
        <v>192</v>
      </c>
      <c r="E160" t="s">
        <v>651</v>
      </c>
      <c r="H160" t="s">
        <v>85</v>
      </c>
      <c r="K160">
        <v>1</v>
      </c>
      <c r="P160">
        <v>10</v>
      </c>
      <c r="R160">
        <v>2006</v>
      </c>
    </row>
    <row r="161" spans="2:23">
      <c r="B161" t="s">
        <v>5</v>
      </c>
      <c r="F161" t="s">
        <v>547</v>
      </c>
      <c r="G161" t="s">
        <v>711</v>
      </c>
      <c r="J161">
        <v>0.3</v>
      </c>
      <c r="M161">
        <v>0</v>
      </c>
      <c r="N161">
        <v>1.0101010101010102</v>
      </c>
      <c r="O161">
        <v>0</v>
      </c>
      <c r="Q161">
        <v>1</v>
      </c>
      <c r="S161">
        <v>10.95</v>
      </c>
    </row>
    <row r="162" spans="2:23">
      <c r="B162" t="s">
        <v>5</v>
      </c>
      <c r="F162" t="s">
        <v>280</v>
      </c>
      <c r="N162">
        <v>6.8000000000000005E-2</v>
      </c>
    </row>
    <row r="163" spans="2:23">
      <c r="B163" t="s">
        <v>5</v>
      </c>
      <c r="C163" t="s">
        <v>657</v>
      </c>
      <c r="D163" t="s">
        <v>192</v>
      </c>
      <c r="E163" t="s">
        <v>651</v>
      </c>
      <c r="H163" t="s">
        <v>85</v>
      </c>
      <c r="K163">
        <v>1</v>
      </c>
      <c r="P163">
        <v>10</v>
      </c>
      <c r="R163">
        <v>2006</v>
      </c>
    </row>
    <row r="164" spans="2:23">
      <c r="B164" t="s">
        <v>5</v>
      </c>
      <c r="F164" t="s">
        <v>547</v>
      </c>
      <c r="G164" t="s">
        <v>441</v>
      </c>
      <c r="J164">
        <v>0.3</v>
      </c>
      <c r="M164">
        <v>0</v>
      </c>
      <c r="N164">
        <v>1.0416666666666667</v>
      </c>
      <c r="O164">
        <v>0</v>
      </c>
      <c r="Q164">
        <v>1</v>
      </c>
      <c r="S164">
        <v>7.6</v>
      </c>
    </row>
    <row r="165" spans="2:23">
      <c r="B165" t="s">
        <v>5</v>
      </c>
      <c r="F165" t="s">
        <v>496</v>
      </c>
      <c r="N165">
        <v>1.0999999999999999E-2</v>
      </c>
    </row>
    <row r="166" spans="2:23">
      <c r="B166" t="s">
        <v>5</v>
      </c>
      <c r="C166" t="s">
        <v>658</v>
      </c>
      <c r="D166" t="s">
        <v>192</v>
      </c>
      <c r="E166" t="s">
        <v>651</v>
      </c>
      <c r="H166" t="s">
        <v>85</v>
      </c>
      <c r="K166">
        <v>1</v>
      </c>
      <c r="P166">
        <v>10</v>
      </c>
      <c r="R166">
        <v>2006</v>
      </c>
    </row>
    <row r="167" spans="2:23">
      <c r="B167" t="s">
        <v>5</v>
      </c>
      <c r="F167" t="s">
        <v>553</v>
      </c>
      <c r="G167" t="s">
        <v>392</v>
      </c>
      <c r="J167">
        <v>0.98</v>
      </c>
      <c r="M167">
        <v>0</v>
      </c>
      <c r="N167">
        <v>1.0101010101010102</v>
      </c>
      <c r="O167">
        <v>0</v>
      </c>
      <c r="Q167">
        <v>1</v>
      </c>
      <c r="S167">
        <v>9.65</v>
      </c>
      <c r="V167">
        <v>5</v>
      </c>
      <c r="W167" t="s">
        <v>789</v>
      </c>
    </row>
    <row r="168" spans="2:23">
      <c r="B168" t="s">
        <v>5</v>
      </c>
      <c r="F168" t="s">
        <v>496</v>
      </c>
      <c r="N168">
        <v>2.4E-2</v>
      </c>
    </row>
    <row r="169" spans="2:23">
      <c r="B169" t="s">
        <v>5</v>
      </c>
      <c r="F169" t="s">
        <v>280</v>
      </c>
      <c r="N169">
        <v>4.0000000000000001E-3</v>
      </c>
    </row>
    <row r="170" spans="2:23">
      <c r="B170" t="s">
        <v>5</v>
      </c>
      <c r="C170" t="s">
        <v>652</v>
      </c>
      <c r="D170" t="s">
        <v>192</v>
      </c>
      <c r="E170" t="s">
        <v>651</v>
      </c>
      <c r="H170" t="s">
        <v>85</v>
      </c>
      <c r="K170">
        <v>1</v>
      </c>
      <c r="P170">
        <v>10</v>
      </c>
      <c r="R170">
        <v>2006</v>
      </c>
    </row>
    <row r="171" spans="2:23">
      <c r="B171" t="s">
        <v>5</v>
      </c>
      <c r="F171" t="s">
        <v>553</v>
      </c>
      <c r="G171" t="s">
        <v>0</v>
      </c>
      <c r="J171">
        <v>0.98</v>
      </c>
      <c r="M171">
        <v>0</v>
      </c>
      <c r="N171">
        <v>1.0101010101010102</v>
      </c>
      <c r="O171">
        <v>0</v>
      </c>
      <c r="Q171">
        <v>1</v>
      </c>
      <c r="S171">
        <v>11.58</v>
      </c>
    </row>
    <row r="172" spans="2:23">
      <c r="B172" t="s">
        <v>5</v>
      </c>
      <c r="F172" t="s">
        <v>496</v>
      </c>
      <c r="N172">
        <v>4.4999999999999998E-2</v>
      </c>
    </row>
    <row r="173" spans="2:23">
      <c r="B173" t="s">
        <v>5</v>
      </c>
      <c r="F173" t="s">
        <v>280</v>
      </c>
      <c r="N173">
        <v>4.0000000000000001E-3</v>
      </c>
    </row>
    <row r="174" spans="2:23">
      <c r="B174" t="s">
        <v>5</v>
      </c>
      <c r="C174" t="s">
        <v>24</v>
      </c>
      <c r="D174" t="s">
        <v>192</v>
      </c>
      <c r="E174" t="s">
        <v>651</v>
      </c>
      <c r="H174" t="s">
        <v>85</v>
      </c>
      <c r="K174">
        <v>1</v>
      </c>
      <c r="P174">
        <v>10</v>
      </c>
      <c r="R174">
        <v>2006</v>
      </c>
    </row>
    <row r="175" spans="2:23">
      <c r="B175" t="s">
        <v>5</v>
      </c>
      <c r="F175" t="s">
        <v>553</v>
      </c>
      <c r="G175" t="s">
        <v>392</v>
      </c>
      <c r="J175">
        <v>0.98</v>
      </c>
      <c r="M175">
        <v>0</v>
      </c>
      <c r="N175">
        <v>1.0101010101010102</v>
      </c>
      <c r="O175">
        <v>0</v>
      </c>
      <c r="Q175">
        <v>1</v>
      </c>
      <c r="S175">
        <v>9.27</v>
      </c>
    </row>
    <row r="176" spans="2:23">
      <c r="B176" t="s">
        <v>5</v>
      </c>
      <c r="F176" t="s">
        <v>496</v>
      </c>
      <c r="N176">
        <v>2.4E-2</v>
      </c>
    </row>
    <row r="177" spans="2:19">
      <c r="B177" t="s">
        <v>5</v>
      </c>
      <c r="F177" t="s">
        <v>280</v>
      </c>
      <c r="N177">
        <v>3.0000000000000001E-3</v>
      </c>
    </row>
    <row r="178" spans="2:19">
      <c r="B178" t="s">
        <v>5</v>
      </c>
      <c r="C178" t="s">
        <v>25</v>
      </c>
      <c r="D178" t="s">
        <v>192</v>
      </c>
      <c r="E178" t="s">
        <v>651</v>
      </c>
      <c r="H178" t="s">
        <v>85</v>
      </c>
      <c r="K178">
        <v>1</v>
      </c>
      <c r="P178">
        <v>10</v>
      </c>
      <c r="R178">
        <v>2006</v>
      </c>
    </row>
    <row r="179" spans="2:19">
      <c r="B179" t="s">
        <v>5</v>
      </c>
      <c r="F179" t="s">
        <v>553</v>
      </c>
      <c r="G179" t="s">
        <v>0</v>
      </c>
      <c r="J179">
        <v>0.98</v>
      </c>
      <c r="M179">
        <v>0</v>
      </c>
      <c r="N179">
        <v>1.0101010101010102</v>
      </c>
      <c r="O179">
        <v>0</v>
      </c>
      <c r="Q179">
        <v>1</v>
      </c>
      <c r="S179">
        <v>11.2</v>
      </c>
    </row>
    <row r="180" spans="2:19">
      <c r="B180" t="s">
        <v>5</v>
      </c>
      <c r="F180" t="s">
        <v>496</v>
      </c>
      <c r="N180">
        <v>4.4999999999999998E-2</v>
      </c>
    </row>
    <row r="181" spans="2:19">
      <c r="B181" t="s">
        <v>5</v>
      </c>
      <c r="F181" t="s">
        <v>280</v>
      </c>
      <c r="N181">
        <v>3.0000000000000001E-3</v>
      </c>
    </row>
    <row r="182" spans="2:19">
      <c r="B182" t="s">
        <v>5</v>
      </c>
      <c r="C182" t="s">
        <v>26</v>
      </c>
      <c r="D182" t="s">
        <v>192</v>
      </c>
      <c r="E182" t="s">
        <v>651</v>
      </c>
      <c r="H182" t="s">
        <v>85</v>
      </c>
      <c r="K182">
        <v>1</v>
      </c>
      <c r="P182">
        <v>10</v>
      </c>
      <c r="R182">
        <v>2006</v>
      </c>
    </row>
    <row r="183" spans="2:19">
      <c r="B183" t="s">
        <v>5</v>
      </c>
      <c r="F183" t="s">
        <v>547</v>
      </c>
      <c r="G183" t="s">
        <v>0</v>
      </c>
      <c r="J183">
        <v>0.98</v>
      </c>
      <c r="M183">
        <v>0</v>
      </c>
      <c r="N183">
        <v>1.0416666666666667</v>
      </c>
      <c r="O183">
        <v>0</v>
      </c>
      <c r="Q183">
        <v>1</v>
      </c>
      <c r="S183">
        <v>11.59</v>
      </c>
    </row>
    <row r="184" spans="2:19">
      <c r="B184" t="s">
        <v>5</v>
      </c>
      <c r="F184" t="s">
        <v>496</v>
      </c>
      <c r="N184">
        <v>7.2999999999999995E-2</v>
      </c>
    </row>
    <row r="185" spans="2:19">
      <c r="B185" t="s">
        <v>5</v>
      </c>
      <c r="C185" t="s">
        <v>20</v>
      </c>
      <c r="D185" t="s">
        <v>192</v>
      </c>
      <c r="E185" t="s">
        <v>651</v>
      </c>
      <c r="H185" t="s">
        <v>85</v>
      </c>
      <c r="K185">
        <v>1</v>
      </c>
      <c r="P185">
        <v>10</v>
      </c>
      <c r="R185">
        <v>2006</v>
      </c>
    </row>
    <row r="186" spans="2:19">
      <c r="B186" t="s">
        <v>5</v>
      </c>
      <c r="F186" t="s">
        <v>547</v>
      </c>
      <c r="G186" t="s">
        <v>0</v>
      </c>
      <c r="J186">
        <v>0.98</v>
      </c>
      <c r="M186">
        <v>0</v>
      </c>
      <c r="N186">
        <v>1.0101010101010102</v>
      </c>
      <c r="O186">
        <v>0</v>
      </c>
      <c r="Q186">
        <v>1</v>
      </c>
      <c r="S186">
        <v>15.83</v>
      </c>
    </row>
    <row r="187" spans="2:19">
      <c r="B187" t="s">
        <v>5</v>
      </c>
      <c r="F187" t="s">
        <v>496</v>
      </c>
      <c r="N187">
        <v>6.2E-2</v>
      </c>
    </row>
    <row r="188" spans="2:19">
      <c r="B188" t="s">
        <v>5</v>
      </c>
      <c r="F188" t="s">
        <v>280</v>
      </c>
      <c r="N188">
        <v>3.4000000000000002E-2</v>
      </c>
    </row>
    <row r="189" spans="2:19">
      <c r="B189" t="s">
        <v>5</v>
      </c>
      <c r="C189" t="s">
        <v>305</v>
      </c>
      <c r="D189" t="s">
        <v>192</v>
      </c>
      <c r="E189" t="s">
        <v>651</v>
      </c>
      <c r="F189" t="s">
        <v>514</v>
      </c>
      <c r="G189" t="s">
        <v>306</v>
      </c>
      <c r="J189">
        <v>0.9</v>
      </c>
      <c r="K189">
        <v>1</v>
      </c>
      <c r="L189">
        <v>1</v>
      </c>
      <c r="R189">
        <v>2006</v>
      </c>
    </row>
    <row r="190" spans="2:19">
      <c r="B190" t="s">
        <v>5</v>
      </c>
      <c r="F190" t="s">
        <v>561</v>
      </c>
    </row>
    <row r="191" spans="2:19">
      <c r="B191" t="s">
        <v>634</v>
      </c>
      <c r="C191" t="s">
        <v>635</v>
      </c>
      <c r="D191" t="s">
        <v>192</v>
      </c>
      <c r="E191" t="s">
        <v>651</v>
      </c>
      <c r="F191" t="s">
        <v>514</v>
      </c>
      <c r="G191" t="s">
        <v>632</v>
      </c>
      <c r="I191">
        <v>2001</v>
      </c>
      <c r="J191">
        <v>0.9</v>
      </c>
      <c r="K191">
        <v>1</v>
      </c>
      <c r="L191">
        <v>1</v>
      </c>
      <c r="R191">
        <v>2006</v>
      </c>
    </row>
    <row r="192" spans="2:19">
      <c r="F192" t="s">
        <v>561</v>
      </c>
    </row>
    <row r="193" spans="2:22">
      <c r="B193" t="s">
        <v>636</v>
      </c>
      <c r="C193" t="s">
        <v>637</v>
      </c>
      <c r="D193" t="s">
        <v>192</v>
      </c>
      <c r="E193" t="s">
        <v>651</v>
      </c>
      <c r="F193" t="s">
        <v>514</v>
      </c>
      <c r="G193" t="s">
        <v>633</v>
      </c>
      <c r="I193">
        <v>2001</v>
      </c>
      <c r="J193">
        <v>0.9</v>
      </c>
      <c r="K193">
        <v>1</v>
      </c>
      <c r="L193">
        <v>1</v>
      </c>
      <c r="R193">
        <v>2006</v>
      </c>
    </row>
    <row r="194" spans="2:22">
      <c r="F194" t="s">
        <v>561</v>
      </c>
    </row>
    <row r="195" spans="2:22">
      <c r="B195" t="s">
        <v>638</v>
      </c>
      <c r="C195" t="s">
        <v>385</v>
      </c>
      <c r="D195" t="s">
        <v>192</v>
      </c>
      <c r="E195" t="s">
        <v>651</v>
      </c>
      <c r="F195" t="s">
        <v>514</v>
      </c>
      <c r="G195" t="s">
        <v>630</v>
      </c>
      <c r="I195">
        <v>2001</v>
      </c>
      <c r="J195">
        <v>0.9</v>
      </c>
      <c r="K195">
        <v>1</v>
      </c>
      <c r="L195">
        <v>1</v>
      </c>
      <c r="R195">
        <v>2006</v>
      </c>
    </row>
    <row r="196" spans="2:22">
      <c r="F196" t="s">
        <v>561</v>
      </c>
    </row>
    <row r="197" spans="2:22">
      <c r="B197" t="s">
        <v>386</v>
      </c>
      <c r="C197" t="s">
        <v>387</v>
      </c>
      <c r="D197" t="s">
        <v>192</v>
      </c>
      <c r="E197" t="s">
        <v>651</v>
      </c>
      <c r="F197" t="s">
        <v>514</v>
      </c>
      <c r="G197" t="s">
        <v>631</v>
      </c>
      <c r="I197">
        <v>2001</v>
      </c>
      <c r="J197">
        <v>0.9</v>
      </c>
      <c r="K197">
        <v>1</v>
      </c>
      <c r="L197">
        <v>1</v>
      </c>
      <c r="R197">
        <v>2006</v>
      </c>
    </row>
    <row r="198" spans="2:22">
      <c r="F198" t="s">
        <v>561</v>
      </c>
    </row>
    <row r="199" spans="2:22">
      <c r="B199" t="s">
        <v>467</v>
      </c>
      <c r="F199" t="s">
        <v>513</v>
      </c>
      <c r="G199" t="s">
        <v>468</v>
      </c>
      <c r="I199">
        <v>2001</v>
      </c>
      <c r="J199">
        <v>0.9</v>
      </c>
      <c r="K199">
        <v>1</v>
      </c>
      <c r="L199">
        <v>1</v>
      </c>
      <c r="R199">
        <v>2006</v>
      </c>
    </row>
    <row r="200" spans="2:22" ht="18.600000000000001" customHeight="1">
      <c r="B200" t="s">
        <v>5</v>
      </c>
      <c r="C200" t="s">
        <v>834</v>
      </c>
      <c r="D200" t="s">
        <v>192</v>
      </c>
      <c r="E200" t="s">
        <v>651</v>
      </c>
      <c r="F200" t="s">
        <v>275</v>
      </c>
      <c r="G200" t="s">
        <v>843</v>
      </c>
      <c r="J200">
        <v>1</v>
      </c>
      <c r="K200">
        <v>1</v>
      </c>
      <c r="L200">
        <v>1</v>
      </c>
      <c r="P200">
        <v>50</v>
      </c>
      <c r="R200">
        <v>2015</v>
      </c>
    </row>
    <row r="201" spans="2:22">
      <c r="B201" t="s">
        <v>5</v>
      </c>
      <c r="F201" t="s">
        <v>547</v>
      </c>
      <c r="V201">
        <v>0.15</v>
      </c>
    </row>
    <row r="202" spans="2:22">
      <c r="B202" t="s">
        <v>5</v>
      </c>
      <c r="C202" t="s">
        <v>835</v>
      </c>
      <c r="D202" t="s">
        <v>192</v>
      </c>
      <c r="E202" t="s">
        <v>651</v>
      </c>
      <c r="F202" t="s">
        <v>275</v>
      </c>
      <c r="G202" t="s">
        <v>22</v>
      </c>
      <c r="J202">
        <v>1</v>
      </c>
      <c r="K202">
        <v>1</v>
      </c>
      <c r="L202">
        <v>1</v>
      </c>
      <c r="P202">
        <v>50</v>
      </c>
      <c r="R202">
        <v>2015</v>
      </c>
    </row>
    <row r="203" spans="2:22">
      <c r="B203" t="s">
        <v>5</v>
      </c>
      <c r="F203" t="s">
        <v>547</v>
      </c>
      <c r="V203">
        <v>0.15</v>
      </c>
    </row>
    <row r="204" spans="2:22">
      <c r="B204" t="s">
        <v>5</v>
      </c>
      <c r="C204" t="s">
        <v>836</v>
      </c>
      <c r="D204" t="s">
        <v>192</v>
      </c>
      <c r="E204" t="s">
        <v>651</v>
      </c>
      <c r="F204" t="s">
        <v>275</v>
      </c>
      <c r="G204" t="s">
        <v>844</v>
      </c>
      <c r="J204">
        <v>1</v>
      </c>
      <c r="K204">
        <v>1</v>
      </c>
      <c r="L204">
        <v>1</v>
      </c>
      <c r="P204">
        <v>50</v>
      </c>
      <c r="R204">
        <v>2015</v>
      </c>
    </row>
    <row r="205" spans="2:22">
      <c r="B205" t="s">
        <v>5</v>
      </c>
      <c r="F205" t="s">
        <v>547</v>
      </c>
      <c r="V205">
        <v>0.15</v>
      </c>
    </row>
    <row r="206" spans="2:22">
      <c r="B206" t="s">
        <v>5</v>
      </c>
      <c r="C206" t="s">
        <v>838</v>
      </c>
      <c r="D206" t="s">
        <v>192</v>
      </c>
      <c r="E206" t="s">
        <v>651</v>
      </c>
      <c r="F206" t="s">
        <v>275</v>
      </c>
      <c r="G206" t="s">
        <v>845</v>
      </c>
      <c r="J206">
        <v>1</v>
      </c>
      <c r="K206">
        <v>1</v>
      </c>
      <c r="L206">
        <v>1</v>
      </c>
      <c r="P206">
        <v>50</v>
      </c>
      <c r="R206">
        <v>2015</v>
      </c>
    </row>
    <row r="207" spans="2:22">
      <c r="B207" t="s">
        <v>5</v>
      </c>
      <c r="F207" t="s">
        <v>547</v>
      </c>
      <c r="V207">
        <v>0.15</v>
      </c>
    </row>
    <row r="208" spans="2:22">
      <c r="B208" t="s">
        <v>5</v>
      </c>
      <c r="C208" t="s">
        <v>840</v>
      </c>
      <c r="D208" t="s">
        <v>192</v>
      </c>
      <c r="E208" t="s">
        <v>651</v>
      </c>
      <c r="F208" t="s">
        <v>275</v>
      </c>
      <c r="G208" t="s">
        <v>379</v>
      </c>
      <c r="J208">
        <v>1</v>
      </c>
      <c r="K208">
        <v>1</v>
      </c>
      <c r="L208">
        <v>1</v>
      </c>
      <c r="P208">
        <v>50</v>
      </c>
      <c r="R208">
        <v>2015</v>
      </c>
    </row>
    <row r="209" spans="1:22">
      <c r="B209" t="s">
        <v>5</v>
      </c>
      <c r="F209" t="s">
        <v>547</v>
      </c>
      <c r="V209">
        <v>0.15</v>
      </c>
    </row>
    <row r="210" spans="1:22">
      <c r="B210" t="s">
        <v>5</v>
      </c>
      <c r="C210" t="s">
        <v>842</v>
      </c>
      <c r="D210" t="s">
        <v>192</v>
      </c>
      <c r="E210" t="s">
        <v>651</v>
      </c>
      <c r="F210" t="s">
        <v>275</v>
      </c>
      <c r="G210" t="s">
        <v>575</v>
      </c>
      <c r="J210">
        <v>1</v>
      </c>
      <c r="K210">
        <v>1</v>
      </c>
      <c r="L210">
        <v>1</v>
      </c>
      <c r="P210">
        <v>50</v>
      </c>
      <c r="R210">
        <v>2015</v>
      </c>
    </row>
    <row r="211" spans="1:22">
      <c r="B211" t="s">
        <v>5</v>
      </c>
      <c r="F211" t="s">
        <v>547</v>
      </c>
      <c r="V211">
        <v>0.15</v>
      </c>
    </row>
    <row r="212" spans="1:22">
      <c r="B212" t="s">
        <v>5</v>
      </c>
      <c r="C212" t="s">
        <v>848</v>
      </c>
      <c r="D212" t="s">
        <v>192</v>
      </c>
      <c r="E212" t="s">
        <v>651</v>
      </c>
      <c r="F212" t="s">
        <v>275</v>
      </c>
      <c r="G212" t="s">
        <v>780</v>
      </c>
      <c r="J212">
        <v>1</v>
      </c>
      <c r="K212">
        <v>1</v>
      </c>
      <c r="L212">
        <v>1</v>
      </c>
      <c r="P212">
        <v>50</v>
      </c>
      <c r="R212">
        <v>2015</v>
      </c>
    </row>
    <row r="213" spans="1:22">
      <c r="B213" t="s">
        <v>5</v>
      </c>
      <c r="F213" t="s">
        <v>547</v>
      </c>
      <c r="V213">
        <v>0.15</v>
      </c>
    </row>
    <row r="217" spans="1:22">
      <c r="A217" t="s">
        <v>556</v>
      </c>
      <c r="C217" t="s">
        <v>27</v>
      </c>
    </row>
    <row r="218" spans="1:22" ht="13.15" thickBot="1">
      <c r="A218" t="s">
        <v>309</v>
      </c>
      <c r="B218" t="s">
        <v>310</v>
      </c>
      <c r="C218" t="s">
        <v>314</v>
      </c>
      <c r="D218" t="s">
        <v>557</v>
      </c>
      <c r="E218" t="s">
        <v>350</v>
      </c>
      <c r="F218" t="s">
        <v>558</v>
      </c>
      <c r="G218" t="s">
        <v>559</v>
      </c>
      <c r="H218" t="s">
        <v>560</v>
      </c>
      <c r="I218" t="s">
        <v>518</v>
      </c>
      <c r="J218" t="s">
        <v>519</v>
      </c>
      <c r="K218" t="s">
        <v>520</v>
      </c>
      <c r="L218" t="s">
        <v>482</v>
      </c>
      <c r="M218" t="s">
        <v>483</v>
      </c>
      <c r="N218" t="s">
        <v>484</v>
      </c>
      <c r="O218" t="s">
        <v>485</v>
      </c>
      <c r="P218" t="s">
        <v>486</v>
      </c>
      <c r="Q218" t="s">
        <v>487</v>
      </c>
    </row>
    <row r="219" spans="1:22">
      <c r="A219" t="s">
        <v>364</v>
      </c>
      <c r="B219" t="s">
        <v>365</v>
      </c>
      <c r="C219" t="s">
        <v>531</v>
      </c>
      <c r="D219">
        <v>0</v>
      </c>
      <c r="E219">
        <v>2005</v>
      </c>
    </row>
    <row r="220" spans="1:22">
      <c r="A220" t="s">
        <v>366</v>
      </c>
      <c r="B220" t="s">
        <v>367</v>
      </c>
      <c r="C220" t="s">
        <v>533</v>
      </c>
      <c r="D220">
        <v>0</v>
      </c>
      <c r="E220">
        <v>2005</v>
      </c>
    </row>
    <row r="221" spans="1:22">
      <c r="A221" t="s">
        <v>368</v>
      </c>
      <c r="B221" t="s">
        <v>369</v>
      </c>
      <c r="C221" t="s">
        <v>535</v>
      </c>
      <c r="D221">
        <v>0</v>
      </c>
      <c r="E221">
        <v>2005</v>
      </c>
    </row>
    <row r="222" spans="1:22">
      <c r="A222" t="s">
        <v>799</v>
      </c>
      <c r="B222" t="s">
        <v>802</v>
      </c>
      <c r="C222" t="s">
        <v>808</v>
      </c>
      <c r="D222">
        <v>0</v>
      </c>
      <c r="E222">
        <v>2005</v>
      </c>
    </row>
    <row r="223" spans="1:22">
      <c r="A223" t="s">
        <v>370</v>
      </c>
      <c r="B223" t="s">
        <v>371</v>
      </c>
      <c r="C223" t="s">
        <v>537</v>
      </c>
      <c r="D223">
        <v>0</v>
      </c>
      <c r="E223">
        <v>2005</v>
      </c>
    </row>
    <row r="224" spans="1:22">
      <c r="A224" t="s">
        <v>395</v>
      </c>
      <c r="B224" t="s">
        <v>396</v>
      </c>
      <c r="C224" t="s">
        <v>539</v>
      </c>
      <c r="D224">
        <v>0</v>
      </c>
      <c r="E224">
        <v>2005</v>
      </c>
    </row>
    <row r="225" spans="1:17">
      <c r="A225" t="s">
        <v>800</v>
      </c>
      <c r="B225" t="s">
        <v>801</v>
      </c>
      <c r="C225" t="s">
        <v>813</v>
      </c>
      <c r="D225">
        <v>0</v>
      </c>
      <c r="E225">
        <v>2005</v>
      </c>
    </row>
    <row r="226" spans="1:17">
      <c r="A226" t="s">
        <v>397</v>
      </c>
      <c r="B226" t="s">
        <v>398</v>
      </c>
      <c r="C226" t="s">
        <v>541</v>
      </c>
      <c r="D226">
        <v>0</v>
      </c>
      <c r="E226">
        <v>2005</v>
      </c>
    </row>
    <row r="227" spans="1:17">
      <c r="A227" t="s">
        <v>399</v>
      </c>
      <c r="B227" t="s">
        <v>400</v>
      </c>
      <c r="C227" t="s">
        <v>543</v>
      </c>
      <c r="D227">
        <v>0</v>
      </c>
      <c r="E227">
        <v>2005</v>
      </c>
    </row>
    <row r="228" spans="1:17">
      <c r="A228" t="s">
        <v>798</v>
      </c>
      <c r="B228" t="s">
        <v>818</v>
      </c>
      <c r="C228" t="s">
        <v>805</v>
      </c>
      <c r="D228">
        <v>0</v>
      </c>
      <c r="E228">
        <v>2005</v>
      </c>
    </row>
    <row r="229" spans="1:17">
      <c r="A229" t="s">
        <v>794</v>
      </c>
      <c r="B229" t="s">
        <v>796</v>
      </c>
      <c r="C229" t="s">
        <v>823</v>
      </c>
      <c r="D229">
        <v>0</v>
      </c>
      <c r="E229">
        <v>2005</v>
      </c>
    </row>
    <row r="230" spans="1:17">
      <c r="A230" t="s">
        <v>793</v>
      </c>
      <c r="B230" t="s">
        <v>795</v>
      </c>
      <c r="C230" t="s">
        <v>822</v>
      </c>
      <c r="D230">
        <v>0</v>
      </c>
      <c r="E230">
        <v>2005</v>
      </c>
    </row>
    <row r="231" spans="1:17">
      <c r="A231" t="s">
        <v>401</v>
      </c>
      <c r="B231" t="s">
        <v>402</v>
      </c>
      <c r="C231" t="s">
        <v>546</v>
      </c>
      <c r="D231">
        <v>0</v>
      </c>
      <c r="F231">
        <v>5.45E-3</v>
      </c>
      <c r="K231">
        <v>5.45E-3</v>
      </c>
      <c r="L231">
        <v>0</v>
      </c>
      <c r="M231">
        <v>40330</v>
      </c>
      <c r="N231">
        <v>51330</v>
      </c>
      <c r="O231">
        <v>18330</v>
      </c>
      <c r="P231">
        <v>18330</v>
      </c>
      <c r="Q231">
        <v>91670</v>
      </c>
    </row>
    <row r="232" spans="1:17">
      <c r="A232" t="s">
        <v>403</v>
      </c>
      <c r="B232" t="s">
        <v>404</v>
      </c>
      <c r="C232" t="str">
        <f>C231</f>
        <v>SNKAFF</v>
      </c>
      <c r="D232">
        <v>0</v>
      </c>
      <c r="F232">
        <f>(13.64)/1000</f>
        <v>1.3640000000000001E-2</v>
      </c>
      <c r="J232">
        <v>1.3640000000000001E-2</v>
      </c>
      <c r="K232">
        <v>1.9089999999999999E-2</v>
      </c>
      <c r="L232">
        <v>0</v>
      </c>
      <c r="M232">
        <v>95330</v>
      </c>
      <c r="N232">
        <v>0</v>
      </c>
      <c r="O232">
        <v>73330</v>
      </c>
      <c r="P232">
        <v>73330</v>
      </c>
      <c r="Q232">
        <v>73330</v>
      </c>
    </row>
    <row r="233" spans="1:17">
      <c r="A233" t="s">
        <v>405</v>
      </c>
      <c r="B233" t="s">
        <v>406</v>
      </c>
      <c r="C233" t="str">
        <f>C232</f>
        <v>SNKAFF</v>
      </c>
      <c r="D233">
        <v>0</v>
      </c>
      <c r="F233">
        <f>(24.55)/1000</f>
        <v>2.4550000000000002E-2</v>
      </c>
      <c r="H233">
        <v>2.4550000000000002E-2</v>
      </c>
      <c r="I233">
        <v>2.7269999999999999E-2</v>
      </c>
      <c r="K233">
        <v>2.7269999999999999E-2</v>
      </c>
      <c r="L233">
        <v>0</v>
      </c>
      <c r="M233">
        <v>25670</v>
      </c>
      <c r="N233">
        <v>157670</v>
      </c>
      <c r="O233">
        <v>62330</v>
      </c>
      <c r="P233">
        <v>0</v>
      </c>
      <c r="Q233">
        <v>0</v>
      </c>
    </row>
    <row r="234" spans="1:17">
      <c r="A234" t="s">
        <v>407</v>
      </c>
      <c r="B234" t="s">
        <v>356</v>
      </c>
      <c r="C234" t="str">
        <f>C233</f>
        <v>SNKAFF</v>
      </c>
      <c r="D234">
        <v>0</v>
      </c>
      <c r="F234">
        <f>(37.09)/1000</f>
        <v>3.7090000000000005E-2</v>
      </c>
      <c r="J234">
        <v>3.7090000000000005E-2</v>
      </c>
      <c r="K234">
        <v>4.7729999999999995E-2</v>
      </c>
      <c r="L234">
        <v>0</v>
      </c>
      <c r="M234">
        <v>0</v>
      </c>
      <c r="N234">
        <v>0</v>
      </c>
      <c r="O234">
        <v>0</v>
      </c>
      <c r="P234">
        <v>179670</v>
      </c>
      <c r="Q234">
        <v>143000</v>
      </c>
    </row>
    <row r="240" spans="1:17">
      <c r="A240" t="s">
        <v>93</v>
      </c>
      <c r="C240" t="s">
        <v>27</v>
      </c>
    </row>
    <row r="241" spans="1:29" ht="13.15" thickBot="1">
      <c r="A241" t="s">
        <v>309</v>
      </c>
      <c r="B241" t="s">
        <v>310</v>
      </c>
      <c r="C241" t="s">
        <v>314</v>
      </c>
      <c r="D241" t="s">
        <v>557</v>
      </c>
      <c r="E241" t="s">
        <v>350</v>
      </c>
      <c r="F241" t="s">
        <v>515</v>
      </c>
      <c r="G241" t="s">
        <v>559</v>
      </c>
      <c r="H241" t="s">
        <v>560</v>
      </c>
      <c r="I241" t="s">
        <v>518</v>
      </c>
      <c r="J241" t="s">
        <v>519</v>
      </c>
      <c r="K241" t="s">
        <v>520</v>
      </c>
      <c r="L241" t="s">
        <v>521</v>
      </c>
      <c r="M241" t="s">
        <v>522</v>
      </c>
      <c r="N241" t="s">
        <v>523</v>
      </c>
      <c r="O241" t="s">
        <v>524</v>
      </c>
      <c r="P241" t="s">
        <v>525</v>
      </c>
      <c r="Q241" t="s">
        <v>363</v>
      </c>
    </row>
    <row r="242" spans="1:29">
      <c r="A242" t="s">
        <v>775</v>
      </c>
      <c r="B242" t="s">
        <v>21</v>
      </c>
      <c r="C242" t="s">
        <v>774</v>
      </c>
      <c r="F242">
        <v>1E-4</v>
      </c>
      <c r="H242" t="s">
        <v>434</v>
      </c>
    </row>
    <row r="243" spans="1:29">
      <c r="A243" t="s">
        <v>87</v>
      </c>
      <c r="B243" t="s">
        <v>21</v>
      </c>
      <c r="C243" t="s">
        <v>86</v>
      </c>
      <c r="F243">
        <v>1E-4</v>
      </c>
      <c r="H243" t="s">
        <v>434</v>
      </c>
    </row>
    <row r="246" spans="1:29" ht="13.15" thickBot="1"/>
    <row r="247" spans="1:29">
      <c r="Q247" t="s">
        <v>447</v>
      </c>
      <c r="U247" t="s">
        <v>448</v>
      </c>
      <c r="X247" t="s">
        <v>449</v>
      </c>
      <c r="Y247" t="s">
        <v>450</v>
      </c>
      <c r="Z247" t="s">
        <v>451</v>
      </c>
    </row>
    <row r="248" spans="1:29">
      <c r="U248">
        <v>0.04</v>
      </c>
      <c r="X248">
        <v>21</v>
      </c>
      <c r="Y248">
        <v>-7</v>
      </c>
      <c r="Z248">
        <v>-6.5</v>
      </c>
    </row>
    <row r="249" spans="1:29" ht="13.15" thickBot="1">
      <c r="A249" t="s">
        <v>357</v>
      </c>
      <c r="D249" t="s">
        <v>27</v>
      </c>
    </row>
    <row r="250" spans="1:29">
      <c r="A250" t="s">
        <v>309</v>
      </c>
      <c r="B250" t="s">
        <v>310</v>
      </c>
      <c r="C250" t="s">
        <v>313</v>
      </c>
      <c r="D250" t="s">
        <v>314</v>
      </c>
      <c r="E250" t="s">
        <v>331</v>
      </c>
      <c r="F250" t="s">
        <v>332</v>
      </c>
      <c r="G250" t="s">
        <v>350</v>
      </c>
      <c r="H250" t="s">
        <v>348</v>
      </c>
      <c r="I250" t="s">
        <v>433</v>
      </c>
      <c r="J250" t="s">
        <v>345</v>
      </c>
      <c r="K250" t="s">
        <v>347</v>
      </c>
      <c r="U250" t="s">
        <v>452</v>
      </c>
      <c r="V250" t="s">
        <v>453</v>
      </c>
      <c r="W250" t="s">
        <v>454</v>
      </c>
      <c r="X250" t="s">
        <v>15</v>
      </c>
      <c r="Y250" t="s">
        <v>455</v>
      </c>
      <c r="Z250" t="s">
        <v>456</v>
      </c>
      <c r="AA250" t="s">
        <v>457</v>
      </c>
      <c r="AB250" t="s">
        <v>458</v>
      </c>
      <c r="AC250" t="s">
        <v>459</v>
      </c>
    </row>
    <row r="251" spans="1:29">
      <c r="A251" t="s">
        <v>358</v>
      </c>
      <c r="B251" t="s">
        <v>359</v>
      </c>
      <c r="G251">
        <v>2005</v>
      </c>
      <c r="H251">
        <v>10</v>
      </c>
      <c r="I251">
        <v>8.9999999999999998E-4</v>
      </c>
      <c r="J251">
        <v>1.7000000000000001E-4</v>
      </c>
      <c r="K251">
        <v>3.3300000000000001E-3</v>
      </c>
      <c r="S251" t="str">
        <f>B251</f>
        <v>Removal by Enhanced Oil Recovery</v>
      </c>
      <c r="T251" t="str">
        <f>A251</f>
        <v>SINKEOR</v>
      </c>
      <c r="U251">
        <f>K251*$U$248/(1-EXP(-$U$248*H251))</f>
        <v>4.0402820492506895E-4</v>
      </c>
      <c r="V251">
        <f>I251</f>
        <v>8.9999999999999998E-4</v>
      </c>
      <c r="W251">
        <f>J251</f>
        <v>1.7000000000000001E-4</v>
      </c>
      <c r="X251">
        <f>X$248*E254</f>
        <v>0</v>
      </c>
      <c r="Y251">
        <f>Y248*F253</f>
        <v>0</v>
      </c>
      <c r="Z251">
        <f>SUM(U251:Y251)</f>
        <v>1.4740282049250689E-3</v>
      </c>
      <c r="AA251">
        <f>F219</f>
        <v>0</v>
      </c>
      <c r="AB251">
        <f>SUM(Z251:AA251)</f>
        <v>1.4740282049250689E-3</v>
      </c>
      <c r="AC251" t="s">
        <v>460</v>
      </c>
    </row>
    <row r="252" spans="1:29">
      <c r="C252" t="s">
        <v>101</v>
      </c>
      <c r="E252">
        <v>1</v>
      </c>
    </row>
    <row r="253" spans="1:29">
      <c r="C253" t="s">
        <v>531</v>
      </c>
      <c r="E253">
        <v>1</v>
      </c>
      <c r="U253">
        <f t="shared" ref="U253:AA253" si="0">U251*1000</f>
        <v>0.40402820492506897</v>
      </c>
      <c r="V253">
        <f t="shared" si="0"/>
        <v>0.9</v>
      </c>
      <c r="W253">
        <f t="shared" si="0"/>
        <v>0.17</v>
      </c>
      <c r="X253">
        <f t="shared" si="0"/>
        <v>0</v>
      </c>
      <c r="Y253">
        <f t="shared" si="0"/>
        <v>0</v>
      </c>
      <c r="Z253">
        <f t="shared" si="0"/>
        <v>1.474028204925069</v>
      </c>
      <c r="AA253">
        <f t="shared" si="0"/>
        <v>0</v>
      </c>
      <c r="AB253">
        <f>SUM(Z253:AA253)</f>
        <v>1.474028204925069</v>
      </c>
      <c r="AC253" t="s">
        <v>461</v>
      </c>
    </row>
    <row r="254" spans="1:29">
      <c r="D254" t="s">
        <v>360</v>
      </c>
      <c r="F254">
        <v>1.5E-3</v>
      </c>
      <c r="M254" t="s">
        <v>361</v>
      </c>
      <c r="O254">
        <v>1.5E-3</v>
      </c>
      <c r="U254">
        <f t="shared" ref="U254:AB254" si="1">U253/$AB253</f>
        <v>0.27409801493290109</v>
      </c>
      <c r="V254">
        <f t="shared" si="1"/>
        <v>0.61057176314055051</v>
      </c>
      <c r="W254">
        <f t="shared" si="1"/>
        <v>0.11533022192654843</v>
      </c>
      <c r="X254">
        <f t="shared" si="1"/>
        <v>0</v>
      </c>
      <c r="Y254">
        <f t="shared" si="1"/>
        <v>0</v>
      </c>
      <c r="Z254">
        <f t="shared" si="1"/>
        <v>1</v>
      </c>
      <c r="AA254">
        <f t="shared" si="1"/>
        <v>0</v>
      </c>
      <c r="AB254">
        <f t="shared" si="1"/>
        <v>1</v>
      </c>
    </row>
    <row r="255" spans="1:29">
      <c r="C255" t="s">
        <v>644</v>
      </c>
      <c r="E255">
        <v>3.4000000000000002E-4</v>
      </c>
      <c r="M255" t="s">
        <v>361</v>
      </c>
      <c r="O255">
        <v>94.444444439999998</v>
      </c>
      <c r="P255" t="s">
        <v>408</v>
      </c>
    </row>
    <row r="256" spans="1:29">
      <c r="A256" t="s">
        <v>362</v>
      </c>
      <c r="B256" t="s">
        <v>759</v>
      </c>
      <c r="G256">
        <v>2005</v>
      </c>
      <c r="H256">
        <v>10</v>
      </c>
      <c r="I256">
        <v>8.9999999999999998E-4</v>
      </c>
      <c r="J256">
        <v>1.7000000000000001E-4</v>
      </c>
      <c r="K256">
        <v>3.3300000000000001E-3</v>
      </c>
      <c r="S256">
        <f>B255</f>
        <v>0</v>
      </c>
      <c r="T256">
        <f>A255</f>
        <v>0</v>
      </c>
      <c r="U256" t="e">
        <f>K255*$U$248/(1-EXP(-$U$248*H255))</f>
        <v>#DIV/0!</v>
      </c>
      <c r="V256">
        <f>I255</f>
        <v>0</v>
      </c>
      <c r="W256">
        <f>J255</f>
        <v>0</v>
      </c>
      <c r="X256">
        <f>X$248*E256</f>
        <v>0</v>
      </c>
      <c r="Z256" t="e">
        <f>SUM(U256:Y256)</f>
        <v>#DIV/0!</v>
      </c>
      <c r="AA256">
        <f>F220</f>
        <v>0</v>
      </c>
      <c r="AB256" t="e">
        <f>SUM(Z256:AA256)</f>
        <v>#DIV/0!</v>
      </c>
      <c r="AC256" t="s">
        <v>460</v>
      </c>
    </row>
    <row r="257" spans="1:29">
      <c r="C257" t="s">
        <v>101</v>
      </c>
      <c r="E257">
        <v>1</v>
      </c>
    </row>
    <row r="258" spans="1:29">
      <c r="C258" t="s">
        <v>533</v>
      </c>
      <c r="E258">
        <v>1</v>
      </c>
      <c r="U258" t="e">
        <f>U256*1000</f>
        <v>#DIV/0!</v>
      </c>
      <c r="V258">
        <f>V256*1000</f>
        <v>0</v>
      </c>
      <c r="W258">
        <f>W256*1000</f>
        <v>0</v>
      </c>
      <c r="X258">
        <f>X256*1000</f>
        <v>0</v>
      </c>
      <c r="Z258" t="e">
        <f>Z256*1000</f>
        <v>#DIV/0!</v>
      </c>
      <c r="AA258">
        <f>AA256*1000</f>
        <v>0</v>
      </c>
      <c r="AB258" t="e">
        <f>SUM(Z258:AA258)</f>
        <v>#DIV/0!</v>
      </c>
      <c r="AC258" t="s">
        <v>461</v>
      </c>
    </row>
    <row r="259" spans="1:29">
      <c r="C259" t="s">
        <v>644</v>
      </c>
      <c r="E259">
        <v>2.9999999999999997E-4</v>
      </c>
      <c r="M259" t="s">
        <v>361</v>
      </c>
      <c r="O259">
        <v>83.333333330000002</v>
      </c>
      <c r="P259" t="s">
        <v>408</v>
      </c>
      <c r="U259" t="e">
        <f>U258/$AB258</f>
        <v>#DIV/0!</v>
      </c>
      <c r="V259" t="e">
        <f>V258/$AB258</f>
        <v>#DIV/0!</v>
      </c>
      <c r="W259" t="e">
        <f>W258/$AB258</f>
        <v>#DIV/0!</v>
      </c>
      <c r="X259" t="e">
        <f>X258/$AB258</f>
        <v>#DIV/0!</v>
      </c>
      <c r="Z259" t="e">
        <f>Z258/$AB258</f>
        <v>#DIV/0!</v>
      </c>
      <c r="AA259" t="e">
        <f>AA258/$AB258</f>
        <v>#DIV/0!</v>
      </c>
      <c r="AB259" t="e">
        <f>AB258/$AB258</f>
        <v>#DIV/0!</v>
      </c>
    </row>
    <row r="260" spans="1:29">
      <c r="A260" t="s">
        <v>806</v>
      </c>
      <c r="B260" t="s">
        <v>819</v>
      </c>
      <c r="G260">
        <v>2005</v>
      </c>
      <c r="H260">
        <v>10</v>
      </c>
      <c r="I260">
        <v>8.9999999999999998E-4</v>
      </c>
      <c r="J260">
        <v>1.7000000000000001E-4</v>
      </c>
      <c r="K260">
        <v>3.3300000000000001E-3</v>
      </c>
      <c r="S260">
        <f>B258</f>
        <v>0</v>
      </c>
      <c r="T260">
        <f>A258</f>
        <v>0</v>
      </c>
      <c r="U260" t="e">
        <f>K258*$U$248/(1-EXP(-$U$248*H258))</f>
        <v>#DIV/0!</v>
      </c>
      <c r="V260">
        <f>I258</f>
        <v>0</v>
      </c>
      <c r="W260">
        <f>J258</f>
        <v>0</v>
      </c>
      <c r="X260">
        <f>X$248*E259</f>
        <v>6.2999999999999992E-3</v>
      </c>
      <c r="Z260" t="e">
        <f>SUM(U260:Y260)</f>
        <v>#DIV/0!</v>
      </c>
      <c r="AA260">
        <f>F223</f>
        <v>0</v>
      </c>
      <c r="AB260" t="e">
        <f>SUM(Z260:AA260)</f>
        <v>#DIV/0!</v>
      </c>
      <c r="AC260" t="s">
        <v>460</v>
      </c>
    </row>
    <row r="261" spans="1:29">
      <c r="C261" t="s">
        <v>101</v>
      </c>
      <c r="E261">
        <v>1</v>
      </c>
    </row>
    <row r="262" spans="1:29">
      <c r="C262" t="s">
        <v>808</v>
      </c>
      <c r="E262">
        <v>1</v>
      </c>
      <c r="U262" t="e">
        <f>U260*1000</f>
        <v>#DIV/0!</v>
      </c>
      <c r="V262">
        <f>V260*1000</f>
        <v>0</v>
      </c>
      <c r="W262">
        <f>W260*1000</f>
        <v>0</v>
      </c>
      <c r="X262">
        <f>X260*1000</f>
        <v>6.2999999999999989</v>
      </c>
      <c r="Z262" t="e">
        <f>Z260*1000</f>
        <v>#DIV/0!</v>
      </c>
      <c r="AA262">
        <f>AA260*1000</f>
        <v>0</v>
      </c>
      <c r="AB262" t="e">
        <f>SUM(Z262:AA262)</f>
        <v>#DIV/0!</v>
      </c>
      <c r="AC262" t="s">
        <v>461</v>
      </c>
    </row>
    <row r="263" spans="1:29">
      <c r="C263" t="s">
        <v>644</v>
      </c>
      <c r="E263">
        <v>2.9999999999999997E-4</v>
      </c>
      <c r="M263" t="s">
        <v>361</v>
      </c>
      <c r="O263">
        <v>83.333333330000002</v>
      </c>
      <c r="P263" t="s">
        <v>408</v>
      </c>
      <c r="U263" t="e">
        <f>U262/$AB262</f>
        <v>#DIV/0!</v>
      </c>
      <c r="V263" t="e">
        <f>V262/$AB262</f>
        <v>#DIV/0!</v>
      </c>
      <c r="W263" t="e">
        <f>W262/$AB262</f>
        <v>#DIV/0!</v>
      </c>
      <c r="X263" t="e">
        <f>X262/$AB262</f>
        <v>#DIV/0!</v>
      </c>
      <c r="Z263" t="e">
        <f>Z262/$AB262</f>
        <v>#DIV/0!</v>
      </c>
      <c r="AA263" t="e">
        <f>AA262/$AB262</f>
        <v>#DIV/0!</v>
      </c>
      <c r="AB263" t="e">
        <f>AB262/$AB262</f>
        <v>#DIV/0!</v>
      </c>
    </row>
    <row r="264" spans="1:29">
      <c r="A264" t="s">
        <v>760</v>
      </c>
      <c r="B264" t="s">
        <v>6</v>
      </c>
      <c r="G264">
        <v>2005</v>
      </c>
      <c r="H264">
        <v>10</v>
      </c>
      <c r="I264">
        <v>8.9999999999999998E-4</v>
      </c>
      <c r="J264">
        <v>1.7000000000000001E-4</v>
      </c>
      <c r="K264">
        <v>3.3300000000000001E-3</v>
      </c>
      <c r="S264" t="str">
        <f>B260</f>
        <v>Removal by Depl oi &amp; gasl fields (onshore)</v>
      </c>
      <c r="T264" t="str">
        <f>A260</f>
        <v>SINKDOGO</v>
      </c>
      <c r="U264">
        <f>K260*$U$248/(1-EXP(-$U$248*H260))</f>
        <v>4.0402820492506895E-4</v>
      </c>
      <c r="V264">
        <f>I260</f>
        <v>8.9999999999999998E-4</v>
      </c>
      <c r="W264">
        <f>J260</f>
        <v>1.7000000000000001E-4</v>
      </c>
      <c r="X264">
        <f>X$248*E262</f>
        <v>21</v>
      </c>
      <c r="Z264">
        <f>SUM(U264:X264)</f>
        <v>21.001474028204925</v>
      </c>
      <c r="AA264">
        <f>F221</f>
        <v>0</v>
      </c>
      <c r="AB264">
        <f>SUM(Z264:AA264)</f>
        <v>21.001474028204925</v>
      </c>
      <c r="AC264" t="s">
        <v>460</v>
      </c>
    </row>
    <row r="265" spans="1:29">
      <c r="C265" t="s">
        <v>101</v>
      </c>
      <c r="E265">
        <v>1</v>
      </c>
    </row>
    <row r="266" spans="1:29">
      <c r="C266" t="s">
        <v>535</v>
      </c>
      <c r="E266">
        <v>1</v>
      </c>
      <c r="U266">
        <f>U264*1000</f>
        <v>0.40402820492506897</v>
      </c>
      <c r="V266">
        <f>V264*1000</f>
        <v>0.9</v>
      </c>
      <c r="W266">
        <f>W264*1000</f>
        <v>0.17</v>
      </c>
      <c r="X266">
        <f>X264*1000</f>
        <v>21000</v>
      </c>
      <c r="Z266">
        <f>Z264*1000</f>
        <v>21001.474028204924</v>
      </c>
      <c r="AA266">
        <f>AA264*1000</f>
        <v>0</v>
      </c>
      <c r="AB266">
        <f>SUM(Z266:AA266)</f>
        <v>21001.474028204924</v>
      </c>
      <c r="AC266" t="s">
        <v>461</v>
      </c>
    </row>
    <row r="267" spans="1:29">
      <c r="C267" t="s">
        <v>644</v>
      </c>
      <c r="E267">
        <v>2.9999999999999997E-4</v>
      </c>
      <c r="M267" t="s">
        <v>361</v>
      </c>
      <c r="O267">
        <v>83.333333330000002</v>
      </c>
      <c r="P267" t="s">
        <v>408</v>
      </c>
      <c r="U267">
        <f>U266/$AB266</f>
        <v>1.9238087973370828E-5</v>
      </c>
      <c r="V267">
        <f>V266/$AB266</f>
        <v>4.2854134847454153E-5</v>
      </c>
      <c r="W267">
        <f>W266/$AB266</f>
        <v>8.0946699156302298E-6</v>
      </c>
      <c r="X267">
        <f>X266/$AB266</f>
        <v>0.99992981310726359</v>
      </c>
      <c r="Z267">
        <f>Z266/$AB266</f>
        <v>1</v>
      </c>
      <c r="AA267">
        <f>AA266/$AB266</f>
        <v>0</v>
      </c>
      <c r="AB267">
        <f>AB266/$AB266</f>
        <v>1</v>
      </c>
    </row>
    <row r="268" spans="1:29">
      <c r="A268" t="s">
        <v>7</v>
      </c>
      <c r="B268" t="s">
        <v>8</v>
      </c>
      <c r="G268">
        <v>2005</v>
      </c>
      <c r="H268">
        <v>10</v>
      </c>
      <c r="I268">
        <v>1.8E-3</v>
      </c>
      <c r="J268">
        <v>3.5E-4</v>
      </c>
      <c r="K268">
        <v>7.0000000000000001E-3</v>
      </c>
      <c r="S268">
        <f>B263</f>
        <v>0</v>
      </c>
      <c r="T268">
        <f>A263</f>
        <v>0</v>
      </c>
      <c r="U268" t="e">
        <f>K263*$U$248/(1-EXP(-$U$248*H263))</f>
        <v>#DIV/0!</v>
      </c>
      <c r="V268">
        <f>I263</f>
        <v>0</v>
      </c>
      <c r="W268">
        <f>J263</f>
        <v>0</v>
      </c>
      <c r="X268">
        <f>X$248*E264</f>
        <v>0</v>
      </c>
      <c r="Z268" t="e">
        <f>SUM(U268:Y268)</f>
        <v>#DIV/0!</v>
      </c>
      <c r="AA268">
        <f>F223</f>
        <v>0</v>
      </c>
      <c r="AB268" t="e">
        <f>SUM(Z268:AA268)</f>
        <v>#DIV/0!</v>
      </c>
      <c r="AC268" t="s">
        <v>460</v>
      </c>
    </row>
    <row r="269" spans="1:29">
      <c r="C269" t="s">
        <v>101</v>
      </c>
      <c r="E269">
        <v>1</v>
      </c>
    </row>
    <row r="270" spans="1:29">
      <c r="C270" t="s">
        <v>537</v>
      </c>
      <c r="E270">
        <v>1</v>
      </c>
      <c r="U270" t="e">
        <f>U268*1000</f>
        <v>#DIV/0!</v>
      </c>
      <c r="V270">
        <f>V268*1000</f>
        <v>0</v>
      </c>
      <c r="W270">
        <f>W268*1000</f>
        <v>0</v>
      </c>
      <c r="X270">
        <f>X268*1000</f>
        <v>0</v>
      </c>
      <c r="Z270" t="e">
        <f>Z268*1000</f>
        <v>#DIV/0!</v>
      </c>
      <c r="AA270">
        <f>AA268*1000</f>
        <v>0</v>
      </c>
      <c r="AB270" t="e">
        <f>SUM(Z270:AA270)</f>
        <v>#DIV/0!</v>
      </c>
      <c r="AC270" t="s">
        <v>461</v>
      </c>
    </row>
    <row r="271" spans="1:29">
      <c r="C271" t="s">
        <v>644</v>
      </c>
      <c r="E271">
        <v>2.9999999999999997E-4</v>
      </c>
      <c r="M271" t="s">
        <v>361</v>
      </c>
      <c r="O271">
        <v>83.333333330000002</v>
      </c>
      <c r="P271" t="s">
        <v>408</v>
      </c>
      <c r="U271" t="e">
        <f>U270/$AB270</f>
        <v>#DIV/0!</v>
      </c>
      <c r="V271" t="e">
        <f>V270/$AB270</f>
        <v>#DIV/0!</v>
      </c>
      <c r="W271" t="e">
        <f>W270/$AB270</f>
        <v>#DIV/0!</v>
      </c>
      <c r="X271" t="e">
        <f>X270/$AB270</f>
        <v>#DIV/0!</v>
      </c>
      <c r="Z271" t="e">
        <f>Z270/$AB270</f>
        <v>#DIV/0!</v>
      </c>
      <c r="AA271" t="e">
        <f>AA270/$AB270</f>
        <v>#DIV/0!</v>
      </c>
      <c r="AB271" t="e">
        <f>AB270/$AB270</f>
        <v>#DIV/0!</v>
      </c>
    </row>
    <row r="272" spans="1:29">
      <c r="A272" t="s">
        <v>9</v>
      </c>
      <c r="B272" t="s">
        <v>10</v>
      </c>
      <c r="G272">
        <v>2005</v>
      </c>
      <c r="H272">
        <v>10</v>
      </c>
      <c r="I272">
        <v>1.8E-3</v>
      </c>
      <c r="J272">
        <v>3.5E-4</v>
      </c>
      <c r="K272">
        <v>7.0000000000000001E-3</v>
      </c>
      <c r="S272">
        <f>B266</f>
        <v>0</v>
      </c>
      <c r="T272">
        <f>A266</f>
        <v>0</v>
      </c>
      <c r="U272" t="e">
        <f>K266*$U$248/(1-EXP(-$U$248*H266))</f>
        <v>#DIV/0!</v>
      </c>
      <c r="V272">
        <f>I266</f>
        <v>0</v>
      </c>
      <c r="W272">
        <f>J266</f>
        <v>0</v>
      </c>
      <c r="X272">
        <f>X$248*E267</f>
        <v>6.2999999999999992E-3</v>
      </c>
      <c r="Z272" t="e">
        <f>SUM(U272:Y272)</f>
        <v>#DIV/0!</v>
      </c>
      <c r="AA272">
        <f>F224</f>
        <v>0</v>
      </c>
      <c r="AB272" t="e">
        <f>SUM(Z272:AA272)</f>
        <v>#DIV/0!</v>
      </c>
      <c r="AC272" t="s">
        <v>460</v>
      </c>
    </row>
    <row r="273" spans="1:29">
      <c r="C273" t="s">
        <v>101</v>
      </c>
      <c r="E273">
        <v>1</v>
      </c>
    </row>
    <row r="274" spans="1:29">
      <c r="C274" t="s">
        <v>539</v>
      </c>
      <c r="E274">
        <v>1</v>
      </c>
      <c r="U274" t="e">
        <f>U272*1000</f>
        <v>#DIV/0!</v>
      </c>
      <c r="V274">
        <f>V272*1000</f>
        <v>0</v>
      </c>
      <c r="W274">
        <f>W272*1000</f>
        <v>0</v>
      </c>
      <c r="X274">
        <f>X272*1000</f>
        <v>6.2999999999999989</v>
      </c>
      <c r="Z274" t="e">
        <f>Z272*1000</f>
        <v>#DIV/0!</v>
      </c>
      <c r="AA274">
        <f>AA272*1000</f>
        <v>0</v>
      </c>
      <c r="AB274" t="e">
        <f>SUM(Z274:AA274)</f>
        <v>#DIV/0!</v>
      </c>
      <c r="AC274" t="s">
        <v>461</v>
      </c>
    </row>
    <row r="275" spans="1:29">
      <c r="C275" t="s">
        <v>644</v>
      </c>
      <c r="E275">
        <v>2.9999999999999997E-4</v>
      </c>
      <c r="M275" t="s">
        <v>361</v>
      </c>
      <c r="O275">
        <v>83.333333330000002</v>
      </c>
      <c r="P275" t="s">
        <v>408</v>
      </c>
      <c r="U275" t="e">
        <f>U274/$AB274</f>
        <v>#DIV/0!</v>
      </c>
      <c r="V275" t="e">
        <f>V274/$AB274</f>
        <v>#DIV/0!</v>
      </c>
      <c r="W275" t="e">
        <f>W274/$AB274</f>
        <v>#DIV/0!</v>
      </c>
      <c r="X275" t="e">
        <f>X274/$AB274</f>
        <v>#DIV/0!</v>
      </c>
      <c r="Z275" t="e">
        <f>Z274/$AB274</f>
        <v>#DIV/0!</v>
      </c>
      <c r="AA275" t="e">
        <f>AA274/$AB274</f>
        <v>#DIV/0!</v>
      </c>
      <c r="AB275" t="e">
        <f>AB274/$AB274</f>
        <v>#DIV/0!</v>
      </c>
    </row>
    <row r="276" spans="1:29">
      <c r="A276" t="s">
        <v>809</v>
      </c>
      <c r="B276" t="s">
        <v>820</v>
      </c>
      <c r="G276">
        <v>2005</v>
      </c>
      <c r="H276">
        <v>10</v>
      </c>
      <c r="I276">
        <v>1.8E-3</v>
      </c>
      <c r="J276">
        <v>3.5E-4</v>
      </c>
      <c r="K276">
        <v>7.0000000000000001E-3</v>
      </c>
      <c r="S276" t="str">
        <f>B268</f>
        <v>Removal by Depl oil fields (offshore)</v>
      </c>
      <c r="T276" t="str">
        <f>A268</f>
        <v>SINKDOF</v>
      </c>
      <c r="U276">
        <f>K268*$U$248/(1-EXP(-$U$248*H268))</f>
        <v>8.4930853888152632E-4</v>
      </c>
      <c r="V276">
        <f>I268</f>
        <v>1.8E-3</v>
      </c>
      <c r="W276">
        <f>J268</f>
        <v>3.5E-4</v>
      </c>
      <c r="X276">
        <f>X$248*E270</f>
        <v>21</v>
      </c>
      <c r="Z276">
        <f>SUM(U276:Y276)</f>
        <v>21.002999308538882</v>
      </c>
      <c r="AA276">
        <f>F229</f>
        <v>0</v>
      </c>
      <c r="AB276">
        <f>SUM(Z276:AA276)</f>
        <v>21.002999308538882</v>
      </c>
      <c r="AC276" t="s">
        <v>460</v>
      </c>
    </row>
    <row r="277" spans="1:29">
      <c r="C277" t="s">
        <v>101</v>
      </c>
      <c r="E277">
        <v>1</v>
      </c>
    </row>
    <row r="278" spans="1:29">
      <c r="C278" t="s">
        <v>813</v>
      </c>
      <c r="E278">
        <v>1</v>
      </c>
      <c r="U278">
        <f>U276*1000</f>
        <v>0.84930853888152635</v>
      </c>
      <c r="V278">
        <f>V276*1000</f>
        <v>1.8</v>
      </c>
      <c r="W278">
        <f>W276*1000</f>
        <v>0.35</v>
      </c>
      <c r="X278">
        <f>X276*1000</f>
        <v>21000</v>
      </c>
      <c r="Z278">
        <f>Z276*1000</f>
        <v>21002.999308538881</v>
      </c>
      <c r="AA278">
        <f>AA276*1000</f>
        <v>0</v>
      </c>
      <c r="AB278">
        <f>SUM(Z278:AA278)</f>
        <v>21002.999308538881</v>
      </c>
      <c r="AC278" t="s">
        <v>461</v>
      </c>
    </row>
    <row r="279" spans="1:29">
      <c r="C279" t="s">
        <v>644</v>
      </c>
      <c r="E279">
        <v>2.9999999999999997E-4</v>
      </c>
      <c r="M279" t="s">
        <v>361</v>
      </c>
      <c r="O279">
        <v>83.333333330000002</v>
      </c>
      <c r="P279" t="s">
        <v>408</v>
      </c>
      <c r="U279">
        <f>U278/$AB278</f>
        <v>4.0437488303693628E-5</v>
      </c>
      <c r="V279">
        <f>V278/$AB278</f>
        <v>8.5702045386831988E-5</v>
      </c>
      <c r="W279">
        <f>W278/$AB278</f>
        <v>1.6664286602995105E-5</v>
      </c>
      <c r="X279">
        <f>X278/$AB278</f>
        <v>0.99985719617970648</v>
      </c>
      <c r="Z279">
        <f>Z278/$AB278</f>
        <v>1</v>
      </c>
      <c r="AA279">
        <f>AA278/$AB278</f>
        <v>0</v>
      </c>
      <c r="AB279">
        <f>AB278/$AB278</f>
        <v>1</v>
      </c>
    </row>
    <row r="280" spans="1:29">
      <c r="A280" t="s">
        <v>11</v>
      </c>
      <c r="B280" t="s">
        <v>503</v>
      </c>
      <c r="G280">
        <v>2005</v>
      </c>
      <c r="H280">
        <v>10</v>
      </c>
      <c r="I280">
        <v>0.03</v>
      </c>
      <c r="J280">
        <v>2.5000000000000001E-3</v>
      </c>
      <c r="K280">
        <v>5.0000000000000001E-3</v>
      </c>
      <c r="S280">
        <f>B271</f>
        <v>0</v>
      </c>
      <c r="T280">
        <f>A271</f>
        <v>0</v>
      </c>
      <c r="U280" t="e">
        <f>K271*$U$248/(1-EXP(-$U$248*H271))</f>
        <v>#DIV/0!</v>
      </c>
      <c r="V280">
        <f>I271</f>
        <v>0</v>
      </c>
      <c r="W280">
        <f>J271</f>
        <v>0</v>
      </c>
      <c r="X280">
        <f>X$248*E274</f>
        <v>21</v>
      </c>
      <c r="Y280">
        <f>Z$248*F272</f>
        <v>0</v>
      </c>
      <c r="Z280" t="e">
        <f>SUM(U280:Y280)</f>
        <v>#DIV/0!</v>
      </c>
      <c r="AA280">
        <f>F226</f>
        <v>0</v>
      </c>
      <c r="AB280" t="e">
        <f>SUM(Z280:AA280)</f>
        <v>#DIV/0!</v>
      </c>
      <c r="AC280" t="s">
        <v>460</v>
      </c>
    </row>
    <row r="281" spans="1:29">
      <c r="C281" t="s">
        <v>101</v>
      </c>
      <c r="E281">
        <v>1</v>
      </c>
    </row>
    <row r="282" spans="1:29">
      <c r="C282" t="s">
        <v>541</v>
      </c>
      <c r="E282">
        <v>1</v>
      </c>
      <c r="U282" t="e">
        <f t="shared" ref="U282:AA282" si="2">U280*1000</f>
        <v>#DIV/0!</v>
      </c>
      <c r="V282">
        <f t="shared" si="2"/>
        <v>0</v>
      </c>
      <c r="W282">
        <f t="shared" si="2"/>
        <v>0</v>
      </c>
      <c r="X282">
        <f t="shared" si="2"/>
        <v>21000</v>
      </c>
      <c r="Y282">
        <f t="shared" si="2"/>
        <v>0</v>
      </c>
      <c r="Z282" t="e">
        <f t="shared" si="2"/>
        <v>#DIV/0!</v>
      </c>
      <c r="AA282">
        <f t="shared" si="2"/>
        <v>0</v>
      </c>
      <c r="AB282" t="e">
        <f>SUM(Z282:AA282)</f>
        <v>#DIV/0!</v>
      </c>
      <c r="AC282" t="s">
        <v>461</v>
      </c>
    </row>
    <row r="283" spans="1:29">
      <c r="D283" t="s">
        <v>275</v>
      </c>
      <c r="F283">
        <v>3.7000000000000002E-3</v>
      </c>
      <c r="M283" t="s">
        <v>361</v>
      </c>
      <c r="U283" t="e">
        <f t="shared" ref="U283:AB283" si="3">U282/$AB282</f>
        <v>#DIV/0!</v>
      </c>
      <c r="V283" t="e">
        <f t="shared" si="3"/>
        <v>#DIV/0!</v>
      </c>
      <c r="W283" t="e">
        <f t="shared" si="3"/>
        <v>#DIV/0!</v>
      </c>
      <c r="X283" t="e">
        <f t="shared" si="3"/>
        <v>#DIV/0!</v>
      </c>
      <c r="Y283" t="e">
        <f t="shared" si="3"/>
        <v>#DIV/0!</v>
      </c>
      <c r="Z283" t="e">
        <f t="shared" si="3"/>
        <v>#DIV/0!</v>
      </c>
      <c r="AA283" t="e">
        <f t="shared" si="3"/>
        <v>#DIV/0!</v>
      </c>
      <c r="AB283" t="e">
        <f t="shared" si="3"/>
        <v>#DIV/0!</v>
      </c>
    </row>
    <row r="284" spans="1:29">
      <c r="C284" t="s">
        <v>644</v>
      </c>
      <c r="E284">
        <v>2.5000000000000001E-4</v>
      </c>
      <c r="M284" t="s">
        <v>361</v>
      </c>
      <c r="O284">
        <v>69.444444439999998</v>
      </c>
      <c r="P284" t="s">
        <v>408</v>
      </c>
    </row>
    <row r="285" spans="1:29">
      <c r="A285" t="s">
        <v>504</v>
      </c>
      <c r="B285" t="s">
        <v>336</v>
      </c>
      <c r="G285">
        <v>2005</v>
      </c>
      <c r="H285">
        <v>10</v>
      </c>
      <c r="I285">
        <v>4.4999999999999998E-2</v>
      </c>
      <c r="J285">
        <v>5.0000000000000001E-3</v>
      </c>
      <c r="K285">
        <v>0.01</v>
      </c>
      <c r="S285">
        <f>B275</f>
        <v>0</v>
      </c>
      <c r="T285">
        <f>A275</f>
        <v>0</v>
      </c>
      <c r="U285" t="e">
        <f>K275*$U$248/(1-EXP(-$U$248*H275))</f>
        <v>#DIV/0!</v>
      </c>
      <c r="V285">
        <f>I275</f>
        <v>0</v>
      </c>
      <c r="W285">
        <f>J275</f>
        <v>0</v>
      </c>
      <c r="X285">
        <f>X$248*E278</f>
        <v>21</v>
      </c>
      <c r="Y285">
        <f>Z$248*F276</f>
        <v>0</v>
      </c>
      <c r="Z285" t="e">
        <f>SUM(U285:Y285)</f>
        <v>#DIV/0!</v>
      </c>
      <c r="AA285">
        <f>F227</f>
        <v>0</v>
      </c>
      <c r="AB285" t="e">
        <f>SUM(Z285:AA285)</f>
        <v>#DIV/0!</v>
      </c>
      <c r="AC285" t="s">
        <v>460</v>
      </c>
    </row>
    <row r="286" spans="1:29">
      <c r="C286" t="s">
        <v>101</v>
      </c>
      <c r="E286">
        <v>1</v>
      </c>
    </row>
    <row r="287" spans="1:29">
      <c r="C287" t="s">
        <v>543</v>
      </c>
      <c r="E287">
        <v>1</v>
      </c>
      <c r="U287" t="e">
        <f t="shared" ref="U287:AA287" si="4">U285*1000</f>
        <v>#DIV/0!</v>
      </c>
      <c r="V287">
        <f t="shared" si="4"/>
        <v>0</v>
      </c>
      <c r="W287">
        <f t="shared" si="4"/>
        <v>0</v>
      </c>
      <c r="X287">
        <f t="shared" si="4"/>
        <v>21000</v>
      </c>
      <c r="Y287">
        <f t="shared" si="4"/>
        <v>0</v>
      </c>
      <c r="Z287" t="e">
        <f t="shared" si="4"/>
        <v>#DIV/0!</v>
      </c>
      <c r="AA287">
        <f t="shared" si="4"/>
        <v>0</v>
      </c>
      <c r="AB287" t="e">
        <f>SUM(Z287:AA287)</f>
        <v>#DIV/0!</v>
      </c>
      <c r="AC287" t="s">
        <v>461</v>
      </c>
    </row>
    <row r="288" spans="1:29">
      <c r="D288" t="s">
        <v>275</v>
      </c>
      <c r="F288">
        <v>3.7000000000000002E-3</v>
      </c>
      <c r="M288" t="s">
        <v>361</v>
      </c>
      <c r="U288" t="e">
        <f t="shared" ref="U288:AB288" si="5">U287/$AB287</f>
        <v>#DIV/0!</v>
      </c>
      <c r="V288" t="e">
        <f t="shared" si="5"/>
        <v>#DIV/0!</v>
      </c>
      <c r="W288" t="e">
        <f t="shared" si="5"/>
        <v>#DIV/0!</v>
      </c>
      <c r="X288" t="e">
        <f t="shared" si="5"/>
        <v>#DIV/0!</v>
      </c>
      <c r="Y288" t="e">
        <f t="shared" si="5"/>
        <v>#DIV/0!</v>
      </c>
      <c r="Z288" t="e">
        <f t="shared" si="5"/>
        <v>#DIV/0!</v>
      </c>
      <c r="AA288" t="e">
        <f t="shared" si="5"/>
        <v>#DIV/0!</v>
      </c>
      <c r="AB288" t="e">
        <f t="shared" si="5"/>
        <v>#DIV/0!</v>
      </c>
    </row>
    <row r="289" spans="1:29">
      <c r="C289" t="s">
        <v>644</v>
      </c>
      <c r="E289">
        <v>4.0000000000000002E-4</v>
      </c>
      <c r="M289" t="s">
        <v>361</v>
      </c>
      <c r="O289">
        <v>111.1111111</v>
      </c>
      <c r="P289" t="s">
        <v>408</v>
      </c>
    </row>
    <row r="290" spans="1:29">
      <c r="A290" t="s">
        <v>803</v>
      </c>
      <c r="B290" t="s">
        <v>827</v>
      </c>
      <c r="G290">
        <v>2005</v>
      </c>
      <c r="H290">
        <v>10</v>
      </c>
      <c r="I290">
        <v>4.4999999999999998E-2</v>
      </c>
      <c r="J290">
        <v>5.0000000000000001E-3</v>
      </c>
      <c r="K290">
        <v>0.01</v>
      </c>
      <c r="S290">
        <f>B279</f>
        <v>0</v>
      </c>
      <c r="T290">
        <f>A279</f>
        <v>0</v>
      </c>
      <c r="U290" t="e">
        <f>K279*$U$248/(1-EXP(-$U$248*H279))</f>
        <v>#DIV/0!</v>
      </c>
      <c r="V290">
        <f>I279</f>
        <v>0</v>
      </c>
      <c r="W290">
        <f>J279</f>
        <v>0</v>
      </c>
      <c r="X290">
        <f>X$248*E282</f>
        <v>21</v>
      </c>
      <c r="Y290">
        <f>Z$248*F280</f>
        <v>0</v>
      </c>
      <c r="Z290" t="e">
        <f>SUM(U290:Y290)</f>
        <v>#DIV/0!</v>
      </c>
      <c r="AA290">
        <f>F231</f>
        <v>5.45E-3</v>
      </c>
      <c r="AB290" t="e">
        <f>SUM(Z290:AA290)</f>
        <v>#DIV/0!</v>
      </c>
      <c r="AC290" t="s">
        <v>460</v>
      </c>
    </row>
    <row r="291" spans="1:29">
      <c r="C291" t="s">
        <v>101</v>
      </c>
      <c r="E291">
        <v>1</v>
      </c>
    </row>
    <row r="292" spans="1:29">
      <c r="C292" t="s">
        <v>805</v>
      </c>
      <c r="E292">
        <v>1</v>
      </c>
      <c r="U292" t="e">
        <f>U290*1000</f>
        <v>#DIV/0!</v>
      </c>
      <c r="V292">
        <f t="shared" ref="V292:AA292" si="6">V290*1000</f>
        <v>0</v>
      </c>
      <c r="W292">
        <f t="shared" si="6"/>
        <v>0</v>
      </c>
      <c r="X292">
        <f t="shared" si="6"/>
        <v>21000</v>
      </c>
      <c r="Y292">
        <f t="shared" si="6"/>
        <v>0</v>
      </c>
      <c r="Z292" t="e">
        <f t="shared" si="6"/>
        <v>#DIV/0!</v>
      </c>
      <c r="AA292">
        <f t="shared" si="6"/>
        <v>5.45</v>
      </c>
      <c r="AB292" t="e">
        <f>SUM(Z292:AA292)</f>
        <v>#DIV/0!</v>
      </c>
      <c r="AC292" t="s">
        <v>461</v>
      </c>
    </row>
    <row r="293" spans="1:29">
      <c r="D293" t="s">
        <v>275</v>
      </c>
      <c r="F293">
        <v>3.7000000000000002E-3</v>
      </c>
      <c r="M293" t="s">
        <v>361</v>
      </c>
      <c r="U293" t="e">
        <f t="shared" ref="U293:AB293" si="7">U292/$AB292</f>
        <v>#DIV/0!</v>
      </c>
      <c r="V293" t="e">
        <f t="shared" si="7"/>
        <v>#DIV/0!</v>
      </c>
      <c r="W293" t="e">
        <f t="shared" si="7"/>
        <v>#DIV/0!</v>
      </c>
      <c r="X293" t="e">
        <f t="shared" si="7"/>
        <v>#DIV/0!</v>
      </c>
      <c r="Y293" t="e">
        <f t="shared" si="7"/>
        <v>#DIV/0!</v>
      </c>
      <c r="Z293" t="e">
        <f t="shared" si="7"/>
        <v>#DIV/0!</v>
      </c>
      <c r="AA293" t="e">
        <f t="shared" si="7"/>
        <v>#DIV/0!</v>
      </c>
      <c r="AB293" t="e">
        <f t="shared" si="7"/>
        <v>#DIV/0!</v>
      </c>
    </row>
    <row r="294" spans="1:29">
      <c r="C294" t="s">
        <v>644</v>
      </c>
      <c r="E294">
        <v>4.0000000000000002E-4</v>
      </c>
      <c r="M294" t="s">
        <v>361</v>
      </c>
      <c r="O294">
        <v>111.1111111</v>
      </c>
      <c r="P294" t="s">
        <v>408</v>
      </c>
    </row>
    <row r="295" spans="1:29">
      <c r="A295" t="s">
        <v>821</v>
      </c>
      <c r="B295" t="s">
        <v>811</v>
      </c>
      <c r="G295">
        <v>2005</v>
      </c>
      <c r="H295">
        <v>10</v>
      </c>
      <c r="I295">
        <v>1E-3</v>
      </c>
      <c r="J295">
        <v>1.5E-3</v>
      </c>
      <c r="K295">
        <v>5.0000000000000001E-3</v>
      </c>
      <c r="S295">
        <f>B283</f>
        <v>0</v>
      </c>
      <c r="T295">
        <f>A283</f>
        <v>0</v>
      </c>
      <c r="U295" t="e">
        <f>K283*$U$248/(1-EXP(-$U$248*H283))</f>
        <v>#DIV/0!</v>
      </c>
      <c r="V295">
        <f>I283</f>
        <v>0</v>
      </c>
      <c r="W295">
        <f>J283</f>
        <v>0</v>
      </c>
      <c r="X295">
        <f>X$248*E284</f>
        <v>5.2500000000000003E-3</v>
      </c>
      <c r="Z295" t="e">
        <f>SUM(U295:Y295)</f>
        <v>#DIV/0!</v>
      </c>
      <c r="AA295">
        <f>F229</f>
        <v>0</v>
      </c>
      <c r="AB295" t="e">
        <f>SUM(Z295:AA295)</f>
        <v>#DIV/0!</v>
      </c>
      <c r="AC295" t="s">
        <v>460</v>
      </c>
    </row>
    <row r="296" spans="1:29">
      <c r="C296" t="s">
        <v>101</v>
      </c>
      <c r="E296">
        <v>1</v>
      </c>
    </row>
    <row r="297" spans="1:29">
      <c r="C297" t="s">
        <v>823</v>
      </c>
      <c r="E297">
        <v>1</v>
      </c>
      <c r="U297" t="e">
        <f>U295*1000</f>
        <v>#DIV/0!</v>
      </c>
      <c r="V297">
        <f>V295*1000</f>
        <v>0</v>
      </c>
      <c r="W297">
        <f>W295*1000</f>
        <v>0</v>
      </c>
      <c r="X297">
        <f>X295*1000</f>
        <v>5.25</v>
      </c>
      <c r="Z297" t="e">
        <f>Z295*1000</f>
        <v>#DIV/0!</v>
      </c>
      <c r="AA297">
        <f>AA295*1000</f>
        <v>0</v>
      </c>
      <c r="AB297" t="e">
        <f>SUM(Z297:AA297)</f>
        <v>#DIV/0!</v>
      </c>
      <c r="AC297" t="s">
        <v>461</v>
      </c>
    </row>
    <row r="298" spans="1:29">
      <c r="C298" t="s">
        <v>644</v>
      </c>
      <c r="E298">
        <v>2.9999999999999997E-4</v>
      </c>
      <c r="M298" t="s">
        <v>361</v>
      </c>
      <c r="O298">
        <v>83.333333330000002</v>
      </c>
      <c r="P298" t="s">
        <v>408</v>
      </c>
      <c r="U298" t="e">
        <f>U297/$AB297</f>
        <v>#DIV/0!</v>
      </c>
      <c r="V298" t="e">
        <f>V297/$AB297</f>
        <v>#DIV/0!</v>
      </c>
      <c r="W298" t="e">
        <f>W297/$AB297</f>
        <v>#DIV/0!</v>
      </c>
      <c r="X298" t="e">
        <f>X297/$AB297</f>
        <v>#DIV/0!</v>
      </c>
      <c r="Z298" t="e">
        <f>Z297/$AB297</f>
        <v>#DIV/0!</v>
      </c>
      <c r="AA298" t="e">
        <f>AA297/$AB297</f>
        <v>#DIV/0!</v>
      </c>
      <c r="AB298" t="e">
        <f>AB297/$AB297</f>
        <v>#DIV/0!</v>
      </c>
    </row>
    <row r="299" spans="1:29">
      <c r="A299" t="s">
        <v>824</v>
      </c>
      <c r="B299" t="s">
        <v>812</v>
      </c>
      <c r="G299">
        <v>2005</v>
      </c>
      <c r="H299">
        <v>10</v>
      </c>
      <c r="I299">
        <v>1E-3</v>
      </c>
      <c r="J299">
        <v>1.5E-3</v>
      </c>
      <c r="K299">
        <v>5.0000000000000001E-3</v>
      </c>
      <c r="S299" t="str">
        <f>B285</f>
        <v>Removal by Enhanced Coalbed Meth recov &gt;1000 m</v>
      </c>
      <c r="T299" t="str">
        <f>A285</f>
        <v>SINKCB2</v>
      </c>
      <c r="U299">
        <f>K285*$U$248/(1-EXP(-$U$248*H285))</f>
        <v>1.2132979126878948E-3</v>
      </c>
      <c r="V299">
        <f>I285</f>
        <v>4.4999999999999998E-2</v>
      </c>
      <c r="W299">
        <f>J285</f>
        <v>5.0000000000000001E-3</v>
      </c>
      <c r="X299">
        <f>X$248*E287</f>
        <v>21</v>
      </c>
      <c r="Z299">
        <f>SUM(U299:Y299)</f>
        <v>21.051213297912689</v>
      </c>
      <c r="AA299">
        <f>F232</f>
        <v>1.3640000000000001E-2</v>
      </c>
      <c r="AB299">
        <f>SUM(Z299:AA299)</f>
        <v>21.064853297912688</v>
      </c>
      <c r="AC299" t="s">
        <v>460</v>
      </c>
    </row>
    <row r="300" spans="1:29">
      <c r="C300" t="s">
        <v>101</v>
      </c>
      <c r="E300">
        <v>1</v>
      </c>
    </row>
    <row r="301" spans="1:29">
      <c r="C301" t="s">
        <v>822</v>
      </c>
      <c r="E301">
        <v>1</v>
      </c>
      <c r="U301">
        <f>U299*1000</f>
        <v>1.2132979126878949</v>
      </c>
      <c r="V301">
        <f>V299*1000</f>
        <v>45</v>
      </c>
      <c r="W301">
        <f>W299*1000</f>
        <v>5</v>
      </c>
      <c r="X301">
        <f>X299*1000</f>
        <v>21000</v>
      </c>
      <c r="Z301">
        <f>Z299*1000</f>
        <v>21051.213297912687</v>
      </c>
      <c r="AA301">
        <f>AA299*1000</f>
        <v>13.64</v>
      </c>
      <c r="AB301">
        <f>SUM(Z301:AA301)</f>
        <v>21064.853297912687</v>
      </c>
      <c r="AC301" t="s">
        <v>461</v>
      </c>
    </row>
    <row r="302" spans="1:29">
      <c r="C302" t="s">
        <v>644</v>
      </c>
      <c r="E302">
        <v>2.9999999999999997E-4</v>
      </c>
      <c r="M302" t="s">
        <v>361</v>
      </c>
      <c r="O302">
        <v>83.333333330000002</v>
      </c>
      <c r="P302" t="s">
        <v>408</v>
      </c>
      <c r="U302">
        <f>U301/$AB301</f>
        <v>5.7598213266841049E-5</v>
      </c>
      <c r="V302">
        <f>V301/$AB301</f>
        <v>2.136259833552178E-3</v>
      </c>
      <c r="W302">
        <f>W301/$AB301</f>
        <v>2.3736220372801975E-4</v>
      </c>
      <c r="X302">
        <f>X301/$AB301</f>
        <v>0.99692125565768297</v>
      </c>
      <c r="Z302">
        <f>Z301/$AB301</f>
        <v>0.99935247590822995</v>
      </c>
      <c r="AA302">
        <f>AA301/$AB301</f>
        <v>6.4752409177003787E-4</v>
      </c>
      <c r="AB302">
        <f>AB301/$AB301</f>
        <v>1</v>
      </c>
    </row>
    <row r="303" spans="1:29">
      <c r="A303" t="s">
        <v>969</v>
      </c>
      <c r="B303" t="s">
        <v>292</v>
      </c>
      <c r="G303">
        <v>2005</v>
      </c>
      <c r="H303">
        <v>25</v>
      </c>
      <c r="I303">
        <v>1.5E-3</v>
      </c>
      <c r="J303">
        <v>0.01</v>
      </c>
      <c r="K303">
        <v>0.2</v>
      </c>
      <c r="S303">
        <f>B288</f>
        <v>0</v>
      </c>
      <c r="T303">
        <f>A288</f>
        <v>0</v>
      </c>
      <c r="U303" t="e">
        <f>K288*$U$248/(1-EXP(-$U$248*H288))</f>
        <v>#DIV/0!</v>
      </c>
      <c r="V303">
        <f>I288</f>
        <v>0</v>
      </c>
      <c r="W303">
        <f>J288</f>
        <v>0</v>
      </c>
      <c r="X303">
        <f>X$248*E289</f>
        <v>8.4000000000000012E-3</v>
      </c>
      <c r="Z303" t="e">
        <f>SUM(U303:Y303)</f>
        <v>#DIV/0!</v>
      </c>
      <c r="AB303" t="e">
        <f>SUM(Z303:AA303)</f>
        <v>#DIV/0!</v>
      </c>
      <c r="AC303" t="s">
        <v>460</v>
      </c>
    </row>
    <row r="304" spans="1:29">
      <c r="A304" t="s">
        <v>5</v>
      </c>
      <c r="C304" t="s">
        <v>644</v>
      </c>
      <c r="E304">
        <v>1.1999999999999999E-3</v>
      </c>
      <c r="M304" t="s">
        <v>361</v>
      </c>
      <c r="O304">
        <v>333.33333329999999</v>
      </c>
      <c r="P304" t="s">
        <v>408</v>
      </c>
      <c r="U304" t="e">
        <f>U303*1000</f>
        <v>#DIV/0!</v>
      </c>
      <c r="V304">
        <f>V303*1000</f>
        <v>0</v>
      </c>
      <c r="W304">
        <f>W303*1000</f>
        <v>0</v>
      </c>
      <c r="X304">
        <f>X303*1000</f>
        <v>8.4</v>
      </c>
      <c r="Z304" t="e">
        <f>Z303*1000</f>
        <v>#DIV/0!</v>
      </c>
      <c r="AB304" t="e">
        <f>SUM(Z304:AA304)</f>
        <v>#DIV/0!</v>
      </c>
      <c r="AC304" t="s">
        <v>461</v>
      </c>
    </row>
    <row r="305" spans="1:28">
      <c r="A305" t="s">
        <v>293</v>
      </c>
      <c r="B305" t="s">
        <v>294</v>
      </c>
      <c r="C305" t="s">
        <v>546</v>
      </c>
      <c r="G305">
        <v>2005</v>
      </c>
      <c r="H305">
        <v>10</v>
      </c>
      <c r="K305">
        <v>9.9999999999999995E-7</v>
      </c>
      <c r="U305" t="e">
        <f>U304/$AB304</f>
        <v>#DIV/0!</v>
      </c>
      <c r="V305" t="e">
        <f>V304/$AB304</f>
        <v>#DIV/0!</v>
      </c>
      <c r="W305" t="e">
        <f>W304/$AB304</f>
        <v>#DIV/0!</v>
      </c>
      <c r="X305" t="e">
        <f>X304/$AB304</f>
        <v>#DIV/0!</v>
      </c>
      <c r="Z305" t="e">
        <f>Z304/$AB304</f>
        <v>#DIV/0!</v>
      </c>
      <c r="AB305" t="e">
        <f>AB304/$AB304</f>
        <v>#DIV/0!</v>
      </c>
    </row>
    <row r="306" spans="1:28">
      <c r="C306" t="s">
        <v>786</v>
      </c>
      <c r="E306">
        <v>1</v>
      </c>
    </row>
    <row r="308" spans="1:28">
      <c r="A308" t="s">
        <v>828</v>
      </c>
    </row>
    <row r="309" spans="1:28">
      <c r="A309" t="s">
        <v>295</v>
      </c>
      <c r="B309" t="s">
        <v>296</v>
      </c>
      <c r="C309" t="s">
        <v>546</v>
      </c>
      <c r="E309">
        <v>1</v>
      </c>
      <c r="G309">
        <v>2005</v>
      </c>
      <c r="H309">
        <v>10</v>
      </c>
      <c r="K309">
        <v>9.9999999999999995E-7</v>
      </c>
    </row>
    <row r="310" spans="1:28">
      <c r="C310" t="s">
        <v>179</v>
      </c>
      <c r="E310">
        <v>1</v>
      </c>
    </row>
    <row r="311" spans="1:28">
      <c r="A311" t="s">
        <v>297</v>
      </c>
      <c r="B311" t="s">
        <v>298</v>
      </c>
      <c r="C311" t="s">
        <v>546</v>
      </c>
      <c r="E311">
        <v>1</v>
      </c>
      <c r="G311">
        <v>2005</v>
      </c>
      <c r="H311">
        <v>10</v>
      </c>
      <c r="K311">
        <v>9.9999999999999995E-7</v>
      </c>
    </row>
    <row r="312" spans="1:28">
      <c r="C312" t="s">
        <v>289</v>
      </c>
      <c r="E312">
        <v>1</v>
      </c>
    </row>
    <row r="313" spans="1:28">
      <c r="A313" t="s">
        <v>299</v>
      </c>
      <c r="B313" t="s">
        <v>300</v>
      </c>
      <c r="C313" t="s">
        <v>546</v>
      </c>
      <c r="E313">
        <v>1</v>
      </c>
      <c r="G313">
        <v>2005</v>
      </c>
      <c r="H313">
        <v>10</v>
      </c>
      <c r="K313">
        <v>9.9999999999999995E-7</v>
      </c>
    </row>
    <row r="314" spans="1:28">
      <c r="C314" t="s">
        <v>781</v>
      </c>
      <c r="E314">
        <v>1</v>
      </c>
    </row>
    <row r="315" spans="1:28">
      <c r="A315" t="s">
        <v>301</v>
      </c>
      <c r="B315" t="s">
        <v>302</v>
      </c>
      <c r="C315" t="s">
        <v>546</v>
      </c>
      <c r="E315">
        <v>1</v>
      </c>
      <c r="G315">
        <v>2005</v>
      </c>
      <c r="H315">
        <v>10</v>
      </c>
      <c r="K315">
        <v>9.9999999999999995E-7</v>
      </c>
    </row>
    <row r="316" spans="1:28">
      <c r="C316" t="s">
        <v>92</v>
      </c>
      <c r="E316">
        <v>1</v>
      </c>
    </row>
    <row r="318" spans="1:28">
      <c r="A318" t="s">
        <v>355</v>
      </c>
    </row>
    <row r="320" spans="1:28">
      <c r="E320" t="s">
        <v>785</v>
      </c>
    </row>
    <row r="321" spans="1:9">
      <c r="A321" t="s">
        <v>308</v>
      </c>
      <c r="B321" t="s">
        <v>309</v>
      </c>
      <c r="C321" t="s">
        <v>310</v>
      </c>
      <c r="D321" t="s">
        <v>313</v>
      </c>
      <c r="E321" t="s">
        <v>314</v>
      </c>
      <c r="F321" t="s">
        <v>515</v>
      </c>
      <c r="G321" t="s">
        <v>481</v>
      </c>
      <c r="H321" t="s">
        <v>178</v>
      </c>
      <c r="I321" t="s">
        <v>111</v>
      </c>
    </row>
    <row r="322" spans="1:9">
      <c r="B322" t="s">
        <v>81</v>
      </c>
      <c r="C322" t="s">
        <v>176</v>
      </c>
      <c r="E322" t="s">
        <v>512</v>
      </c>
      <c r="F322">
        <v>21</v>
      </c>
      <c r="G322">
        <v>100</v>
      </c>
      <c r="H322">
        <v>100</v>
      </c>
      <c r="I322">
        <v>2001</v>
      </c>
    </row>
    <row r="323" spans="1:9">
      <c r="B323" t="s">
        <v>175</v>
      </c>
      <c r="C323" t="s">
        <v>177</v>
      </c>
      <c r="E323" t="s">
        <v>513</v>
      </c>
      <c r="F323">
        <v>21</v>
      </c>
      <c r="G323">
        <v>100</v>
      </c>
      <c r="H323">
        <v>100</v>
      </c>
      <c r="I323">
        <v>2001</v>
      </c>
    </row>
    <row r="324" spans="1:9">
      <c r="B324" t="s">
        <v>354</v>
      </c>
      <c r="C324" t="s">
        <v>353</v>
      </c>
      <c r="E324" t="s">
        <v>276</v>
      </c>
      <c r="I324">
        <v>2001</v>
      </c>
    </row>
    <row r="325" spans="1:9">
      <c r="B325" t="s">
        <v>640</v>
      </c>
      <c r="C325" t="s">
        <v>639</v>
      </c>
      <c r="D325" t="s">
        <v>276</v>
      </c>
      <c r="I325">
        <v>2001</v>
      </c>
    </row>
    <row r="328" spans="1:9">
      <c r="B328" t="s">
        <v>80</v>
      </c>
    </row>
    <row r="329" spans="1:9">
      <c r="A329" t="s">
        <v>308</v>
      </c>
      <c r="B329" t="s">
        <v>309</v>
      </c>
      <c r="C329" t="s">
        <v>310</v>
      </c>
      <c r="D329" t="s">
        <v>314</v>
      </c>
      <c r="E329" t="s">
        <v>557</v>
      </c>
      <c r="F329" t="s">
        <v>350</v>
      </c>
      <c r="G329" t="s">
        <v>515</v>
      </c>
      <c r="H329" t="s">
        <v>518</v>
      </c>
      <c r="I329" t="s">
        <v>520</v>
      </c>
    </row>
    <row r="330" spans="1:9">
      <c r="A330" t="s">
        <v>5</v>
      </c>
      <c r="B330" t="s">
        <v>714</v>
      </c>
      <c r="C330" t="str">
        <f>CONCATENATE("Saving potential ",D330,"1")</f>
        <v>Saving potential COEN1</v>
      </c>
      <c r="D330" t="s">
        <v>77</v>
      </c>
      <c r="F330">
        <v>2030</v>
      </c>
    </row>
    <row r="331" spans="1:9">
      <c r="A331" t="s">
        <v>5</v>
      </c>
      <c r="B331" t="s">
        <v>715</v>
      </c>
      <c r="C331" t="str">
        <f>CONCATENATE("Saving potential ",D331,"2")</f>
        <v>Saving potential COEN2</v>
      </c>
      <c r="D331" t="s">
        <v>77</v>
      </c>
      <c r="F331">
        <v>2030</v>
      </c>
    </row>
    <row r="332" spans="1:9">
      <c r="A332" t="s">
        <v>5</v>
      </c>
      <c r="B332" t="s">
        <v>716</v>
      </c>
      <c r="C332" t="str">
        <f>CONCATENATE("Saving potential ",D332,"3")</f>
        <v>Saving potential COEN3</v>
      </c>
      <c r="D332" t="s">
        <v>77</v>
      </c>
      <c r="F332">
        <v>2030</v>
      </c>
    </row>
    <row r="333" spans="1:9">
      <c r="A333" t="s">
        <v>5</v>
      </c>
      <c r="B333" t="s">
        <v>717</v>
      </c>
      <c r="C333" t="str">
        <f>CONCATENATE("Saving potential ",D333,"4")</f>
        <v>Saving potential COEN4</v>
      </c>
      <c r="D333" t="s">
        <v>77</v>
      </c>
      <c r="F333">
        <v>2030</v>
      </c>
    </row>
    <row r="334" spans="1:9">
      <c r="B334" t="s">
        <v>718</v>
      </c>
      <c r="C334" t="str">
        <f>CONCATENATE("Saving potential ",D334,"1")</f>
        <v>Saving potential ICHOTH1</v>
      </c>
      <c r="D334" t="s">
        <v>3</v>
      </c>
      <c r="F334">
        <v>2030</v>
      </c>
    </row>
    <row r="335" spans="1:9">
      <c r="B335" t="s">
        <v>726</v>
      </c>
      <c r="C335" t="str">
        <f>CONCATENATE("Saving potential ",D335,"2")</f>
        <v>Saving potential ICHOTH2</v>
      </c>
      <c r="D335" t="s">
        <v>3</v>
      </c>
      <c r="F335">
        <v>2030</v>
      </c>
    </row>
    <row r="336" spans="1:9">
      <c r="B336" t="s">
        <v>734</v>
      </c>
      <c r="C336" t="str">
        <f>CONCATENATE("Saving potential ",D336,"3")</f>
        <v>Saving potential ICHOTH3</v>
      </c>
      <c r="D336" t="s">
        <v>3</v>
      </c>
      <c r="F336">
        <v>2030</v>
      </c>
    </row>
    <row r="337" spans="1:6">
      <c r="B337" t="s">
        <v>742</v>
      </c>
      <c r="C337" t="str">
        <f>CONCATENATE("Saving potential ",D337,"4")</f>
        <v>Saving potential ICHOTH4</v>
      </c>
      <c r="D337" t="s">
        <v>3</v>
      </c>
      <c r="F337">
        <v>2030</v>
      </c>
    </row>
    <row r="338" spans="1:6">
      <c r="B338" t="s">
        <v>719</v>
      </c>
      <c r="C338" t="str">
        <f>CONCATENATE("Saving potential ",D338,"1")</f>
        <v>Saving potential INFOTH1</v>
      </c>
      <c r="D338" t="s">
        <v>338</v>
      </c>
      <c r="F338">
        <v>2030</v>
      </c>
    </row>
    <row r="339" spans="1:6">
      <c r="B339" t="s">
        <v>727</v>
      </c>
      <c r="C339" t="str">
        <f>CONCATENATE("Saving potential ",D339,"2")</f>
        <v>Saving potential INFOTH2</v>
      </c>
      <c r="D339" t="s">
        <v>338</v>
      </c>
      <c r="F339">
        <v>2030</v>
      </c>
    </row>
    <row r="340" spans="1:6">
      <c r="B340" t="s">
        <v>735</v>
      </c>
      <c r="C340" t="str">
        <f>CONCATENATE("Saving potential ",D340,"3")</f>
        <v>Saving potential INFOTH3</v>
      </c>
      <c r="D340" t="s">
        <v>338</v>
      </c>
      <c r="F340">
        <v>2030</v>
      </c>
    </row>
    <row r="341" spans="1:6">
      <c r="B341" t="s">
        <v>743</v>
      </c>
      <c r="C341" t="str">
        <f>CONCATENATE("Saving potential ",D341,"4")</f>
        <v>Saving potential INFOTH4</v>
      </c>
      <c r="D341" t="s">
        <v>338</v>
      </c>
      <c r="F341">
        <v>2030</v>
      </c>
    </row>
    <row r="342" spans="1:6">
      <c r="B342" t="s">
        <v>720</v>
      </c>
      <c r="C342" t="str">
        <f>CONCATENATE("Saving potential ",D342,"1")</f>
        <v>Saving potential INMOTH1</v>
      </c>
      <c r="D342" t="s">
        <v>339</v>
      </c>
      <c r="F342">
        <v>2030</v>
      </c>
    </row>
    <row r="343" spans="1:6">
      <c r="B343" t="s">
        <v>728</v>
      </c>
      <c r="C343" t="str">
        <f>CONCATENATE("Saving potential ",D343,"2")</f>
        <v>Saving potential INMOTH2</v>
      </c>
      <c r="D343" t="s">
        <v>339</v>
      </c>
      <c r="F343">
        <v>2030</v>
      </c>
    </row>
    <row r="344" spans="1:6">
      <c r="B344" t="s">
        <v>736</v>
      </c>
      <c r="C344" t="str">
        <f>CONCATENATE("Saving potential ",D344,"3")</f>
        <v>Saving potential INMOTH3</v>
      </c>
      <c r="D344" t="s">
        <v>339</v>
      </c>
      <c r="F344">
        <v>2030</v>
      </c>
    </row>
    <row r="345" spans="1:6">
      <c r="B345" t="s">
        <v>744</v>
      </c>
      <c r="C345" t="str">
        <f>CONCATENATE("Saving potential ",D345,"4")</f>
        <v>Saving potential INMOTH4</v>
      </c>
      <c r="D345" t="s">
        <v>339</v>
      </c>
      <c r="F345">
        <v>2030</v>
      </c>
    </row>
    <row r="346" spans="1:6">
      <c r="B346" t="s">
        <v>721</v>
      </c>
      <c r="C346" t="str">
        <f>CONCATENATE("Saving potential ",D346,"1")</f>
        <v>Saving potential IOIOTH1</v>
      </c>
      <c r="D346" t="s">
        <v>337</v>
      </c>
      <c r="F346">
        <v>2030</v>
      </c>
    </row>
    <row r="347" spans="1:6">
      <c r="B347" t="s">
        <v>729</v>
      </c>
      <c r="C347" t="str">
        <f>CONCATENATE("Saving potential ",D347,"2")</f>
        <v>Saving potential IOIOTH2</v>
      </c>
      <c r="D347" t="s">
        <v>337</v>
      </c>
      <c r="F347">
        <v>2030</v>
      </c>
    </row>
    <row r="348" spans="1:6">
      <c r="B348" t="s">
        <v>737</v>
      </c>
      <c r="C348" t="str">
        <f>CONCATENATE("Saving potential ",D348,"3")</f>
        <v>Saving potential IOIOTH3</v>
      </c>
      <c r="D348" t="s">
        <v>337</v>
      </c>
      <c r="F348">
        <v>2030</v>
      </c>
    </row>
    <row r="349" spans="1:6">
      <c r="B349" t="s">
        <v>745</v>
      </c>
      <c r="C349" t="str">
        <f>CONCATENATE("Saving potential ",D349,"4")</f>
        <v>Saving potential IOIOTH4</v>
      </c>
      <c r="D349" t="s">
        <v>337</v>
      </c>
      <c r="F349">
        <v>2030</v>
      </c>
    </row>
    <row r="350" spans="1:6">
      <c r="A350" t="s">
        <v>5</v>
      </c>
      <c r="B350" t="s">
        <v>722</v>
      </c>
      <c r="C350" t="str">
        <f>CONCATENATE("Saving potential ",D350,"1")</f>
        <v>Saving potential ONE1</v>
      </c>
      <c r="D350" t="s">
        <v>78</v>
      </c>
      <c r="F350">
        <v>2030</v>
      </c>
    </row>
    <row r="351" spans="1:6">
      <c r="A351" t="s">
        <v>5</v>
      </c>
      <c r="B351" t="s">
        <v>730</v>
      </c>
      <c r="C351" t="str">
        <f>CONCATENATE("Saving potential ",D351,"2")</f>
        <v>Saving potential ONE2</v>
      </c>
      <c r="D351" t="s">
        <v>78</v>
      </c>
      <c r="F351">
        <v>2030</v>
      </c>
    </row>
    <row r="352" spans="1:6">
      <c r="A352" t="s">
        <v>5</v>
      </c>
      <c r="B352" t="s">
        <v>738</v>
      </c>
      <c r="C352" t="str">
        <f>CONCATENATE("Saving potential ",D352,"3")</f>
        <v>Saving potential ONE3</v>
      </c>
      <c r="D352" t="s">
        <v>78</v>
      </c>
      <c r="F352">
        <v>2030</v>
      </c>
    </row>
    <row r="353" spans="1:6">
      <c r="A353" t="s">
        <v>5</v>
      </c>
      <c r="B353" t="s">
        <v>746</v>
      </c>
      <c r="C353" t="str">
        <f>CONCATENATE("Saving potential ",D353,"4")</f>
        <v>Saving potential ONE4</v>
      </c>
      <c r="D353" t="s">
        <v>78</v>
      </c>
      <c r="F353">
        <v>2030</v>
      </c>
    </row>
    <row r="354" spans="1:6">
      <c r="A354" t="s">
        <v>5</v>
      </c>
      <c r="B354" t="s">
        <v>723</v>
      </c>
      <c r="C354" t="str">
        <f>CONCATENATE("Saving potential ",D354,"1")</f>
        <v>Saving potential ROEL1</v>
      </c>
      <c r="D354" t="s">
        <v>307</v>
      </c>
      <c r="F354">
        <v>2030</v>
      </c>
    </row>
    <row r="355" spans="1:6">
      <c r="A355" t="s">
        <v>5</v>
      </c>
      <c r="B355" t="s">
        <v>731</v>
      </c>
      <c r="C355" t="str">
        <f>CONCATENATE("Saving potential ",D355,"2")</f>
        <v>Saving potential ROEL2</v>
      </c>
      <c r="D355" t="s">
        <v>307</v>
      </c>
      <c r="F355">
        <v>2030</v>
      </c>
    </row>
    <row r="356" spans="1:6">
      <c r="A356" t="s">
        <v>5</v>
      </c>
      <c r="B356" t="s">
        <v>739</v>
      </c>
      <c r="C356" t="str">
        <f>CONCATENATE("Saving potential ",D356,"3")</f>
        <v>Saving potential ROEL3</v>
      </c>
      <c r="D356" t="s">
        <v>307</v>
      </c>
      <c r="F356">
        <v>2030</v>
      </c>
    </row>
    <row r="357" spans="1:6">
      <c r="A357" t="s">
        <v>5</v>
      </c>
      <c r="B357" t="s">
        <v>747</v>
      </c>
      <c r="C357" t="str">
        <f>CONCATENATE("Saving potential ",D357,"4")</f>
        <v>Saving potential ROEL4</v>
      </c>
      <c r="D357" t="s">
        <v>307</v>
      </c>
      <c r="F357">
        <v>2030</v>
      </c>
    </row>
    <row r="358" spans="1:6">
      <c r="A358" t="s">
        <v>5</v>
      </c>
      <c r="B358" t="s">
        <v>724</v>
      </c>
      <c r="C358" t="str">
        <f>CONCATENATE("Saving potential ",D358,"1")</f>
        <v>Saving potential ROEN1</v>
      </c>
      <c r="D358" t="s">
        <v>79</v>
      </c>
      <c r="F358">
        <v>2030</v>
      </c>
    </row>
    <row r="359" spans="1:6">
      <c r="A359" t="s">
        <v>5</v>
      </c>
      <c r="B359" t="s">
        <v>732</v>
      </c>
      <c r="C359" t="str">
        <f>CONCATENATE("Saving potential ",D359,"2")</f>
        <v>Saving potential ROEN2</v>
      </c>
      <c r="D359" t="s">
        <v>79</v>
      </c>
      <c r="F359">
        <v>2030</v>
      </c>
    </row>
    <row r="360" spans="1:6">
      <c r="A360" t="s">
        <v>5</v>
      </c>
      <c r="B360" t="s">
        <v>740</v>
      </c>
      <c r="C360" t="str">
        <f>CONCATENATE("Saving potential ",D360,"3")</f>
        <v>Saving potential ROEN3</v>
      </c>
      <c r="D360" t="s">
        <v>79</v>
      </c>
      <c r="F360">
        <v>2030</v>
      </c>
    </row>
    <row r="361" spans="1:6">
      <c r="A361" t="s">
        <v>5</v>
      </c>
      <c r="B361" t="s">
        <v>75</v>
      </c>
      <c r="C361" t="str">
        <f>CONCATENATE("Saving potential ",D361,"4")</f>
        <v>Saving potential ROEN4</v>
      </c>
      <c r="D361" t="s">
        <v>79</v>
      </c>
      <c r="F361">
        <v>2030</v>
      </c>
    </row>
    <row r="362" spans="1:6">
      <c r="A362" t="s">
        <v>5</v>
      </c>
      <c r="B362" t="s">
        <v>725</v>
      </c>
      <c r="C362" t="str">
        <f>CONCATENATE("Saving potential ",D362,"1")</f>
        <v>Saving potential COEL1</v>
      </c>
      <c r="D362" t="s">
        <v>4</v>
      </c>
      <c r="F362">
        <v>2030</v>
      </c>
    </row>
    <row r="363" spans="1:6">
      <c r="A363" t="s">
        <v>5</v>
      </c>
      <c r="B363" t="s">
        <v>733</v>
      </c>
      <c r="C363" t="str">
        <f>CONCATENATE("Saving potential ",D363,"2")</f>
        <v>Saving potential COEL2</v>
      </c>
      <c r="D363" t="s">
        <v>4</v>
      </c>
      <c r="F363">
        <v>2030</v>
      </c>
    </row>
    <row r="364" spans="1:6">
      <c r="A364" t="s">
        <v>5</v>
      </c>
      <c r="B364" t="s">
        <v>741</v>
      </c>
      <c r="C364" t="str">
        <f>CONCATENATE("Saving potential ",D364,"3")</f>
        <v>Saving potential COEL3</v>
      </c>
      <c r="D364" t="s">
        <v>4</v>
      </c>
      <c r="F364">
        <v>2030</v>
      </c>
    </row>
    <row r="365" spans="1:6">
      <c r="A365" t="s">
        <v>5</v>
      </c>
      <c r="B365" t="s">
        <v>76</v>
      </c>
      <c r="C365" t="str">
        <f>CONCATENATE("Saving potential ",D365,"4")</f>
        <v>Saving potential COEL4</v>
      </c>
      <c r="D365" t="s">
        <v>4</v>
      </c>
      <c r="F365">
        <v>2030</v>
      </c>
    </row>
    <row r="366" spans="1:6">
      <c r="B366" t="s">
        <v>675</v>
      </c>
      <c r="C366" t="str">
        <f>CONCATENATE("Saving potential ",D366,"1")</f>
        <v>Saving potential ICHELE1</v>
      </c>
      <c r="D366" t="s">
        <v>185</v>
      </c>
      <c r="F366">
        <v>2030</v>
      </c>
    </row>
    <row r="367" spans="1:6">
      <c r="B367" t="s">
        <v>688</v>
      </c>
      <c r="C367" t="str">
        <f>CONCATENATE("Saving potential ",D367,"2")</f>
        <v>Saving potential ICHELE2</v>
      </c>
      <c r="D367" t="str">
        <f>D366</f>
        <v>ICHELE</v>
      </c>
      <c r="F367">
        <v>2030</v>
      </c>
    </row>
    <row r="368" spans="1:6">
      <c r="B368" t="s">
        <v>689</v>
      </c>
      <c r="C368" t="str">
        <f>CONCATENATE("Saving potential ",D368,"3")</f>
        <v>Saving potential ICHELE3</v>
      </c>
      <c r="D368" t="str">
        <f>D367</f>
        <v>ICHELE</v>
      </c>
      <c r="F368">
        <v>2030</v>
      </c>
    </row>
    <row r="369" spans="2:6">
      <c r="B369" t="s">
        <v>690</v>
      </c>
      <c r="C369" t="str">
        <f>CONCATENATE("Saving potential ",D369,"4")</f>
        <v>Saving potential ICHELE4</v>
      </c>
      <c r="D369" t="str">
        <f>D368</f>
        <v>ICHELE</v>
      </c>
      <c r="F369">
        <v>2030</v>
      </c>
    </row>
    <row r="370" spans="2:6">
      <c r="B370" t="s">
        <v>676</v>
      </c>
      <c r="C370" t="str">
        <f>CONCATENATE("Saving potential ",D370,"1")</f>
        <v>Saving potential ICHMCH1</v>
      </c>
      <c r="D370" t="s">
        <v>783</v>
      </c>
      <c r="F370">
        <v>2030</v>
      </c>
    </row>
    <row r="371" spans="2:6">
      <c r="B371" t="s">
        <v>691</v>
      </c>
      <c r="C371" t="str">
        <f>CONCATENATE("Saving potential ",D371,"2")</f>
        <v>Saving potential ICHMCH2</v>
      </c>
      <c r="D371" t="str">
        <f>D370</f>
        <v>ICHMCH</v>
      </c>
      <c r="F371">
        <v>2030</v>
      </c>
    </row>
    <row r="372" spans="2:6">
      <c r="B372" t="s">
        <v>692</v>
      </c>
      <c r="C372" t="str">
        <f>CONCATENATE("Saving potential ",D372,"3")</f>
        <v>Saving potential ICHMCH3</v>
      </c>
      <c r="D372" t="str">
        <f>D371</f>
        <v>ICHMCH</v>
      </c>
      <c r="F372">
        <v>2030</v>
      </c>
    </row>
    <row r="373" spans="2:6">
      <c r="B373" t="s">
        <v>693</v>
      </c>
      <c r="C373" t="str">
        <f>CONCATENATE("Saving potential ",D373,"4")</f>
        <v>Saving potential ICHMCH4</v>
      </c>
      <c r="D373" t="str">
        <f>D372</f>
        <v>ICHMCH</v>
      </c>
      <c r="F373">
        <v>2030</v>
      </c>
    </row>
    <row r="374" spans="2:6">
      <c r="B374" t="s">
        <v>677</v>
      </c>
      <c r="C374" t="str">
        <f>CONCATENATE("Saving potential ",D374,"1")</f>
        <v>Saving potential ICHPRC1</v>
      </c>
      <c r="D374" t="s">
        <v>113</v>
      </c>
      <c r="F374">
        <v>2030</v>
      </c>
    </row>
    <row r="375" spans="2:6">
      <c r="B375" t="s">
        <v>694</v>
      </c>
      <c r="C375" t="str">
        <f>CONCATENATE("Saving potential ",D375,"2")</f>
        <v>Saving potential ICHPRC2</v>
      </c>
      <c r="D375" t="str">
        <f>D374</f>
        <v>ICHPRC</v>
      </c>
      <c r="F375">
        <v>2030</v>
      </c>
    </row>
    <row r="376" spans="2:6">
      <c r="B376" t="s">
        <v>695</v>
      </c>
      <c r="C376" t="str">
        <f>CONCATENATE("Saving potential ",D376,"3")</f>
        <v>Saving potential ICHPRC3</v>
      </c>
      <c r="D376" t="str">
        <f>D375</f>
        <v>ICHPRC</v>
      </c>
      <c r="F376">
        <v>2030</v>
      </c>
    </row>
    <row r="377" spans="2:6">
      <c r="B377" t="s">
        <v>696</v>
      </c>
      <c r="C377" t="str">
        <f>CONCATENATE("Saving potential ",D377,"4")</f>
        <v>Saving potential ICHPRC4</v>
      </c>
      <c r="D377" t="str">
        <f>D376</f>
        <v>ICHPRC</v>
      </c>
      <c r="F377">
        <v>2030</v>
      </c>
    </row>
    <row r="378" spans="2:6">
      <c r="B378" t="s">
        <v>678</v>
      </c>
      <c r="C378" t="str">
        <f>CONCATENATE("Saving potential ",D378,"1")</f>
        <v>Saving potential INFELE1</v>
      </c>
      <c r="D378" t="s">
        <v>1</v>
      </c>
      <c r="F378">
        <v>2030</v>
      </c>
    </row>
    <row r="379" spans="2:6">
      <c r="B379" t="s">
        <v>697</v>
      </c>
      <c r="C379" t="str">
        <f>CONCATENATE("Saving potential ",D379,"2")</f>
        <v>Saving potential INFELE2</v>
      </c>
      <c r="D379" t="str">
        <f>D378</f>
        <v>INFELE</v>
      </c>
      <c r="F379">
        <v>2030</v>
      </c>
    </row>
    <row r="380" spans="2:6">
      <c r="B380" t="s">
        <v>698</v>
      </c>
      <c r="C380" t="str">
        <f>CONCATENATE("Saving potential ",D380,"3")</f>
        <v>Saving potential INFELE3</v>
      </c>
      <c r="D380" t="str">
        <f>D379</f>
        <v>INFELE</v>
      </c>
      <c r="F380">
        <v>2030</v>
      </c>
    </row>
    <row r="381" spans="2:6">
      <c r="B381" t="s">
        <v>699</v>
      </c>
      <c r="C381" t="str">
        <f>CONCATENATE("Saving potential ",D381,"4")</f>
        <v>Saving potential INFELE4</v>
      </c>
      <c r="D381" t="str">
        <f>D380</f>
        <v>INFELE</v>
      </c>
      <c r="F381">
        <v>2030</v>
      </c>
    </row>
    <row r="382" spans="2:6">
      <c r="B382" t="s">
        <v>679</v>
      </c>
      <c r="C382" t="str">
        <f>CONCATENATE("Saving potential ",D382,"1")</f>
        <v>Saving potential INFMCH1</v>
      </c>
      <c r="D382" t="s">
        <v>2</v>
      </c>
      <c r="F382">
        <v>2030</v>
      </c>
    </row>
    <row r="383" spans="2:6">
      <c r="B383" t="s">
        <v>700</v>
      </c>
      <c r="C383" t="str">
        <f>CONCATENATE("Saving potential ",D383,"2")</f>
        <v>Saving potential INFMCH2</v>
      </c>
      <c r="D383" t="str">
        <f>D382</f>
        <v>INFMCH</v>
      </c>
      <c r="F383">
        <v>2030</v>
      </c>
    </row>
    <row r="384" spans="2:6">
      <c r="B384" t="s">
        <v>701</v>
      </c>
      <c r="C384" t="str">
        <f>CONCATENATE("Saving potential ",D384,"3")</f>
        <v>Saving potential INFMCH3</v>
      </c>
      <c r="D384" t="str">
        <f>D383</f>
        <v>INFMCH</v>
      </c>
      <c r="F384">
        <v>2030</v>
      </c>
    </row>
    <row r="385" spans="2:6">
      <c r="B385" t="s">
        <v>702</v>
      </c>
      <c r="C385" t="str">
        <f>CONCATENATE("Saving potential ",D385,"4")</f>
        <v>Saving potential INFMCH4</v>
      </c>
      <c r="D385" t="str">
        <f>D384</f>
        <v>INFMCH</v>
      </c>
      <c r="F385">
        <v>2030</v>
      </c>
    </row>
    <row r="386" spans="2:6">
      <c r="B386" t="s">
        <v>680</v>
      </c>
      <c r="C386" t="str">
        <f>CONCATENATE("Saving potential ",D386,"1")</f>
        <v>Saving potential INFPRC1</v>
      </c>
      <c r="D386" t="s">
        <v>497</v>
      </c>
      <c r="F386">
        <v>2030</v>
      </c>
    </row>
    <row r="387" spans="2:6">
      <c r="B387" t="s">
        <v>703</v>
      </c>
      <c r="C387" t="str">
        <f>CONCATENATE("Saving potential ",D387,"2")</f>
        <v>Saving potential INFPRC2</v>
      </c>
      <c r="D387" t="str">
        <f>D386</f>
        <v>INFPRC</v>
      </c>
      <c r="F387">
        <v>2030</v>
      </c>
    </row>
    <row r="388" spans="2:6">
      <c r="B388" t="s">
        <v>704</v>
      </c>
      <c r="C388" t="str">
        <f>CONCATENATE("Saving potential ",D388,"3")</f>
        <v>Saving potential INFPRC3</v>
      </c>
      <c r="D388" t="str">
        <f>D387</f>
        <v>INFPRC</v>
      </c>
      <c r="F388">
        <v>2030</v>
      </c>
    </row>
    <row r="389" spans="2:6">
      <c r="B389" t="s">
        <v>705</v>
      </c>
      <c r="C389" t="str">
        <f>CONCATENATE("Saving potential ",D389,"4")</f>
        <v>Saving potential INFPRC4</v>
      </c>
      <c r="D389" t="str">
        <f>D388</f>
        <v>INFPRC</v>
      </c>
      <c r="F389">
        <v>2030</v>
      </c>
    </row>
    <row r="390" spans="2:6">
      <c r="B390" t="s">
        <v>681</v>
      </c>
      <c r="C390" t="str">
        <f>CONCATENATE("Saving potential ",D390,"1")</f>
        <v>Saving potential INMELE1</v>
      </c>
      <c r="D390" t="s">
        <v>465</v>
      </c>
      <c r="F390">
        <v>2030</v>
      </c>
    </row>
    <row r="391" spans="2:6">
      <c r="B391" t="s">
        <v>34</v>
      </c>
      <c r="C391" t="str">
        <f>CONCATENATE("Saving potential ",D391,"2")</f>
        <v>Saving potential INMELE2</v>
      </c>
      <c r="D391" t="str">
        <f>D390</f>
        <v>INMELE</v>
      </c>
      <c r="F391">
        <v>2030</v>
      </c>
    </row>
    <row r="392" spans="2:6">
      <c r="B392" t="s">
        <v>35</v>
      </c>
      <c r="C392" t="str">
        <f>CONCATENATE("Saving potential ",D392,"3")</f>
        <v>Saving potential INMELE3</v>
      </c>
      <c r="D392" t="str">
        <f>D391</f>
        <v>INMELE</v>
      </c>
      <c r="F392">
        <v>2030</v>
      </c>
    </row>
    <row r="393" spans="2:6">
      <c r="B393" t="s">
        <v>36</v>
      </c>
      <c r="C393" t="str">
        <f>CONCATENATE("Saving potential ",D393,"4")</f>
        <v>Saving potential INMELE4</v>
      </c>
      <c r="D393" t="str">
        <f>D392</f>
        <v>INMELE</v>
      </c>
      <c r="F393">
        <v>2030</v>
      </c>
    </row>
    <row r="394" spans="2:6">
      <c r="B394" t="s">
        <v>682</v>
      </c>
      <c r="C394" t="str">
        <f>CONCATENATE("Saving potential ",D394,"1")</f>
        <v>Saving potential INMMCH1</v>
      </c>
      <c r="D394" t="s">
        <v>645</v>
      </c>
      <c r="F394">
        <v>2030</v>
      </c>
    </row>
    <row r="395" spans="2:6">
      <c r="B395" t="s">
        <v>37</v>
      </c>
      <c r="C395" t="str">
        <f>CONCATENATE("Saving potential ",D395,"2")</f>
        <v>Saving potential INMMCH2</v>
      </c>
      <c r="D395" t="str">
        <f>D394</f>
        <v>INMMCH</v>
      </c>
      <c r="F395">
        <v>2030</v>
      </c>
    </row>
    <row r="396" spans="2:6">
      <c r="B396" t="s">
        <v>38</v>
      </c>
      <c r="C396" t="str">
        <f>CONCATENATE("Saving potential ",D396,"3")</f>
        <v>Saving potential INMMCH3</v>
      </c>
      <c r="D396" t="str">
        <f>D395</f>
        <v>INMMCH</v>
      </c>
      <c r="F396">
        <v>2030</v>
      </c>
    </row>
    <row r="397" spans="2:6">
      <c r="B397" t="s">
        <v>39</v>
      </c>
      <c r="C397" t="str">
        <f>CONCATENATE("Saving potential ",D397,"4")</f>
        <v>Saving potential INMMCH4</v>
      </c>
      <c r="D397" t="str">
        <f>D396</f>
        <v>INMMCH</v>
      </c>
      <c r="F397">
        <v>2030</v>
      </c>
    </row>
    <row r="398" spans="2:6">
      <c r="B398" t="s">
        <v>683</v>
      </c>
      <c r="C398" t="str">
        <f>CONCATENATE("Saving potential ",D398,"1")</f>
        <v>Saving potential INMPRC1</v>
      </c>
      <c r="D398" t="s">
        <v>646</v>
      </c>
      <c r="F398">
        <v>2030</v>
      </c>
    </row>
    <row r="399" spans="2:6">
      <c r="B399" t="s">
        <v>40</v>
      </c>
      <c r="C399" t="str">
        <f>CONCATENATE("Saving potential ",D399,"2")</f>
        <v>Saving potential INMPRC2</v>
      </c>
      <c r="D399" t="str">
        <f>D398</f>
        <v>INMPRC</v>
      </c>
      <c r="F399">
        <v>2030</v>
      </c>
    </row>
    <row r="400" spans="2:6">
      <c r="B400" t="s">
        <v>41</v>
      </c>
      <c r="C400" t="str">
        <f>CONCATENATE("Saving potential ",D400,"3")</f>
        <v>Saving potential INMPRC3</v>
      </c>
      <c r="D400" t="str">
        <f>D399</f>
        <v>INMPRC</v>
      </c>
      <c r="F400">
        <v>2030</v>
      </c>
    </row>
    <row r="401" spans="2:6">
      <c r="B401" t="s">
        <v>42</v>
      </c>
      <c r="C401" t="str">
        <f>CONCATENATE("Saving potential ",D401,"4")</f>
        <v>Saving potential INMPRC4</v>
      </c>
      <c r="D401" t="str">
        <f>D400</f>
        <v>INMPRC</v>
      </c>
      <c r="F401">
        <v>2030</v>
      </c>
    </row>
    <row r="402" spans="2:6">
      <c r="B402" t="s">
        <v>684</v>
      </c>
      <c r="C402" t="str">
        <f>CONCATENATE("Saving potential ",D402,"1")</f>
        <v>Saving potential IOIELE1</v>
      </c>
      <c r="D402" t="s">
        <v>180</v>
      </c>
      <c r="F402">
        <v>2030</v>
      </c>
    </row>
    <row r="403" spans="2:6">
      <c r="B403" t="s">
        <v>43</v>
      </c>
      <c r="C403" t="str">
        <f>CONCATENATE("Saving potential ",D403,"2")</f>
        <v>Saving potential IOIELE2</v>
      </c>
      <c r="D403" t="str">
        <f>D402</f>
        <v>IOIELE</v>
      </c>
      <c r="F403">
        <v>2030</v>
      </c>
    </row>
    <row r="404" spans="2:6">
      <c r="B404" t="s">
        <v>44</v>
      </c>
      <c r="C404" t="str">
        <f>CONCATENATE("Saving potential ",D404,"3")</f>
        <v>Saving potential IOIELE3</v>
      </c>
      <c r="D404" t="str">
        <f>D403</f>
        <v>IOIELE</v>
      </c>
      <c r="F404">
        <v>2030</v>
      </c>
    </row>
    <row r="405" spans="2:6">
      <c r="B405" t="s">
        <v>45</v>
      </c>
      <c r="C405" t="str">
        <f>CONCATENATE("Saving potential ",D405,"4")</f>
        <v>Saving potential IOIELE4</v>
      </c>
      <c r="D405" t="str">
        <f>D404</f>
        <v>IOIELE</v>
      </c>
      <c r="F405">
        <v>2030</v>
      </c>
    </row>
    <row r="406" spans="2:6">
      <c r="B406" t="s">
        <v>685</v>
      </c>
      <c r="C406" t="str">
        <f>CONCATENATE("Saving potential ",D406,"1")</f>
        <v>Saving potential IOIMCH1</v>
      </c>
      <c r="D406" t="s">
        <v>181</v>
      </c>
      <c r="F406">
        <v>2030</v>
      </c>
    </row>
    <row r="407" spans="2:6">
      <c r="B407" t="s">
        <v>46</v>
      </c>
      <c r="C407" t="str">
        <f>CONCATENATE("Saving potential ",D407,"2")</f>
        <v>Saving potential IOIMCH2</v>
      </c>
      <c r="D407" t="str">
        <f>D406</f>
        <v>IOIMCH</v>
      </c>
      <c r="F407">
        <v>2030</v>
      </c>
    </row>
    <row r="408" spans="2:6">
      <c r="B408" t="s">
        <v>47</v>
      </c>
      <c r="C408" t="str">
        <f>CONCATENATE("Saving potential ",D408,"3")</f>
        <v>Saving potential IOIMCH3</v>
      </c>
      <c r="D408" t="str">
        <f>D407</f>
        <v>IOIMCH</v>
      </c>
      <c r="F408">
        <v>2030</v>
      </c>
    </row>
    <row r="409" spans="2:6">
      <c r="B409" t="s">
        <v>48</v>
      </c>
      <c r="C409" t="str">
        <f>CONCATENATE("Saving potential ",D409,"4")</f>
        <v>Saving potential IOIMCH4</v>
      </c>
      <c r="D409" t="str">
        <f>D408</f>
        <v>IOIMCH</v>
      </c>
      <c r="F409">
        <v>2030</v>
      </c>
    </row>
    <row r="410" spans="2:6">
      <c r="B410" t="s">
        <v>686</v>
      </c>
      <c r="C410" t="str">
        <f>CONCATENATE("Saving potential ",D410,"1")</f>
        <v>Saving potential IOIPRC1</v>
      </c>
      <c r="D410" t="s">
        <v>182</v>
      </c>
      <c r="F410">
        <v>2030</v>
      </c>
    </row>
    <row r="411" spans="2:6">
      <c r="B411" t="s">
        <v>49</v>
      </c>
      <c r="C411" t="str">
        <f>CONCATENATE("Saving potential ",D411,"2")</f>
        <v>Saving potential IOIPRC2</v>
      </c>
      <c r="D411" t="str">
        <f>D410</f>
        <v>IOIPRC</v>
      </c>
      <c r="F411">
        <v>2030</v>
      </c>
    </row>
    <row r="412" spans="2:6">
      <c r="B412" t="s">
        <v>50</v>
      </c>
      <c r="C412" t="str">
        <f>CONCATENATE("Saving potential ",D412,"3")</f>
        <v>Saving potential IOIPRC3</v>
      </c>
      <c r="D412" t="str">
        <f>D411</f>
        <v>IOIPRC</v>
      </c>
      <c r="F412">
        <v>2030</v>
      </c>
    </row>
    <row r="413" spans="2:6">
      <c r="B413" t="s">
        <v>51</v>
      </c>
      <c r="C413" t="str">
        <f>CONCATENATE("Saving potential ",D413,"4")</f>
        <v>Saving potential IOIPRC4</v>
      </c>
      <c r="D413" t="str">
        <f>D412</f>
        <v>IOIPRC</v>
      </c>
      <c r="F413">
        <v>2030</v>
      </c>
    </row>
    <row r="414" spans="2:6">
      <c r="B414" t="s">
        <v>687</v>
      </c>
      <c r="C414" t="str">
        <f>CONCATENATE("Saving potential ",D414,"1")</f>
        <v>Saving potential IPPPRC1</v>
      </c>
      <c r="D414" t="s">
        <v>389</v>
      </c>
      <c r="F414">
        <v>2030</v>
      </c>
    </row>
    <row r="415" spans="2:6">
      <c r="B415" t="s">
        <v>52</v>
      </c>
      <c r="C415" t="str">
        <f>CONCATENATE("Saving potential ",D415,"2")</f>
        <v>Saving potential IPPPRC2</v>
      </c>
      <c r="D415" t="str">
        <f>D414</f>
        <v>IPPPRC</v>
      </c>
      <c r="F415">
        <v>2030</v>
      </c>
    </row>
    <row r="416" spans="2:6">
      <c r="B416" t="s">
        <v>53</v>
      </c>
      <c r="C416" t="str">
        <f>CONCATENATE("Saving potential ",D416,"3")</f>
        <v>Saving potential IPPPRC3</v>
      </c>
      <c r="D416" t="str">
        <f>D415</f>
        <v>IPPPRC</v>
      </c>
      <c r="F416">
        <v>2030</v>
      </c>
    </row>
    <row r="417" spans="1:12">
      <c r="B417" t="s">
        <v>54</v>
      </c>
      <c r="C417" t="str">
        <f>CONCATENATE("Saving potential ",D417,"4")</f>
        <v>Saving potential IPPPRC4</v>
      </c>
      <c r="D417" t="str">
        <f>D416</f>
        <v>IPPPRC</v>
      </c>
      <c r="F417">
        <v>2030</v>
      </c>
    </row>
    <row r="421" spans="1:12">
      <c r="C421" t="s">
        <v>1628</v>
      </c>
    </row>
    <row r="422" spans="1:12">
      <c r="B422" t="s">
        <v>380</v>
      </c>
      <c r="C422" t="s">
        <v>491</v>
      </c>
      <c r="D422" t="s">
        <v>28</v>
      </c>
      <c r="E422" t="s">
        <v>29</v>
      </c>
      <c r="F422" t="s">
        <v>30</v>
      </c>
      <c r="G422" t="s">
        <v>494</v>
      </c>
      <c r="H422" t="s">
        <v>31</v>
      </c>
      <c r="I422" t="s">
        <v>32</v>
      </c>
      <c r="J422" t="s">
        <v>33</v>
      </c>
    </row>
    <row r="423" spans="1:12">
      <c r="A423" t="s">
        <v>616</v>
      </c>
      <c r="B423" t="str">
        <f t="shared" ref="B423:B438" si="8">IF(D423=VLOOKUP(D423,$L$423:$L$477,1),A423,"*")</f>
        <v>NRG</v>
      </c>
      <c r="C423" t="s">
        <v>381</v>
      </c>
      <c r="D423" t="s">
        <v>166</v>
      </c>
      <c r="E423" t="s">
        <v>167</v>
      </c>
      <c r="F423" t="s">
        <v>651</v>
      </c>
      <c r="L423" t="s">
        <v>633</v>
      </c>
    </row>
    <row r="424" spans="1:12">
      <c r="A424" t="str">
        <f>IF(C424="",A423,C424)</f>
        <v>NRG</v>
      </c>
      <c r="B424" t="str">
        <f t="shared" si="8"/>
        <v>*</v>
      </c>
      <c r="D424" t="s">
        <v>275</v>
      </c>
      <c r="E424" t="s">
        <v>102</v>
      </c>
      <c r="F424" t="s">
        <v>651</v>
      </c>
      <c r="L424" t="s">
        <v>671</v>
      </c>
    </row>
    <row r="425" spans="1:12">
      <c r="A425" t="str">
        <f>IF(C425="",A424,C425)</f>
        <v>NRG</v>
      </c>
      <c r="B425" t="str">
        <f t="shared" si="8"/>
        <v>NRG</v>
      </c>
      <c r="D425" t="s">
        <v>512</v>
      </c>
      <c r="E425" t="s">
        <v>622</v>
      </c>
      <c r="F425" t="s">
        <v>651</v>
      </c>
      <c r="L425" t="s">
        <v>586</v>
      </c>
    </row>
    <row r="426" spans="1:12">
      <c r="A426" t="str">
        <f>IF(C426="",A424,C426)</f>
        <v>NRG</v>
      </c>
      <c r="B426" t="str">
        <f t="shared" si="8"/>
        <v>*</v>
      </c>
      <c r="D426" t="s">
        <v>276</v>
      </c>
      <c r="E426" t="s">
        <v>103</v>
      </c>
      <c r="F426" t="s">
        <v>651</v>
      </c>
      <c r="L426" t="s">
        <v>590</v>
      </c>
    </row>
    <row r="427" spans="1:12">
      <c r="A427" t="str">
        <f>IF(C427="",A426,C427)</f>
        <v>NRG</v>
      </c>
      <c r="B427" t="str">
        <f t="shared" si="8"/>
        <v>*</v>
      </c>
      <c r="D427" t="s">
        <v>277</v>
      </c>
      <c r="E427" t="s">
        <v>104</v>
      </c>
      <c r="F427" t="s">
        <v>651</v>
      </c>
      <c r="L427" t="s">
        <v>561</v>
      </c>
    </row>
    <row r="428" spans="1:12">
      <c r="A428" t="str">
        <f>IF(C428="",A427,C428)</f>
        <v>NRG</v>
      </c>
      <c r="B428" t="str">
        <f t="shared" si="8"/>
        <v>*</v>
      </c>
      <c r="D428" t="s">
        <v>278</v>
      </c>
      <c r="E428" t="s">
        <v>105</v>
      </c>
      <c r="F428" t="s">
        <v>651</v>
      </c>
      <c r="L428" t="s">
        <v>562</v>
      </c>
    </row>
    <row r="429" spans="1:12">
      <c r="A429" t="str">
        <f>IF(C429="",A428,C429)</f>
        <v>NRG</v>
      </c>
      <c r="B429" t="str">
        <f t="shared" si="8"/>
        <v>*</v>
      </c>
      <c r="D429" t="s">
        <v>145</v>
      </c>
      <c r="E429" t="s">
        <v>147</v>
      </c>
      <c r="F429" t="s">
        <v>651</v>
      </c>
      <c r="L429" t="s">
        <v>512</v>
      </c>
    </row>
    <row r="430" spans="1:12">
      <c r="A430" t="str">
        <f>IF(C430="",A428,C430)</f>
        <v>NRG</v>
      </c>
      <c r="B430" t="str">
        <f t="shared" si="8"/>
        <v>*</v>
      </c>
      <c r="D430" t="s">
        <v>279</v>
      </c>
      <c r="E430" t="s">
        <v>106</v>
      </c>
      <c r="F430" t="s">
        <v>651</v>
      </c>
      <c r="L430" t="s">
        <v>581</v>
      </c>
    </row>
    <row r="431" spans="1:12">
      <c r="A431" t="str">
        <f t="shared" ref="A431:A440" si="9">IF(C431="",A430,C431)</f>
        <v>NRG</v>
      </c>
      <c r="B431" t="str">
        <f t="shared" si="8"/>
        <v>NRG</v>
      </c>
      <c r="D431" t="s">
        <v>671</v>
      </c>
      <c r="E431" t="s">
        <v>489</v>
      </c>
      <c r="F431" t="s">
        <v>651</v>
      </c>
      <c r="L431" t="s">
        <v>591</v>
      </c>
    </row>
    <row r="432" spans="1:12">
      <c r="A432" t="str">
        <f t="shared" si="9"/>
        <v>NRG</v>
      </c>
      <c r="B432" t="str">
        <f t="shared" si="8"/>
        <v>*</v>
      </c>
      <c r="D432" t="s">
        <v>391</v>
      </c>
      <c r="E432" t="s">
        <v>490</v>
      </c>
      <c r="F432" t="s">
        <v>651</v>
      </c>
      <c r="L432" t="s">
        <v>584</v>
      </c>
    </row>
    <row r="433" spans="1:12">
      <c r="A433" t="str">
        <f t="shared" si="9"/>
        <v>NRG</v>
      </c>
      <c r="B433" t="str">
        <f t="shared" si="8"/>
        <v>*</v>
      </c>
      <c r="D433" t="s">
        <v>643</v>
      </c>
      <c r="E433" t="s">
        <v>643</v>
      </c>
      <c r="F433" t="s">
        <v>651</v>
      </c>
      <c r="L433" t="s">
        <v>513</v>
      </c>
    </row>
    <row r="434" spans="1:12">
      <c r="A434" t="str">
        <f t="shared" si="9"/>
        <v>NRG</v>
      </c>
      <c r="B434" t="str">
        <f t="shared" si="8"/>
        <v>*</v>
      </c>
      <c r="D434" t="s">
        <v>186</v>
      </c>
      <c r="E434" t="s">
        <v>112</v>
      </c>
      <c r="F434" t="s">
        <v>651</v>
      </c>
      <c r="H434" t="s">
        <v>749</v>
      </c>
      <c r="J434" t="s">
        <v>752</v>
      </c>
      <c r="L434" t="s">
        <v>579</v>
      </c>
    </row>
    <row r="435" spans="1:12">
      <c r="A435" t="str">
        <f t="shared" si="9"/>
        <v>NRG</v>
      </c>
      <c r="B435" t="str">
        <f t="shared" si="8"/>
        <v>*</v>
      </c>
      <c r="D435" t="s">
        <v>495</v>
      </c>
      <c r="E435" t="s">
        <v>393</v>
      </c>
      <c r="F435" t="s">
        <v>651</v>
      </c>
      <c r="L435" t="s">
        <v>71</v>
      </c>
    </row>
    <row r="436" spans="1:12">
      <c r="A436" t="str">
        <f t="shared" si="9"/>
        <v>NRG</v>
      </c>
      <c r="B436" t="str">
        <f t="shared" si="8"/>
        <v>*</v>
      </c>
      <c r="D436" t="s">
        <v>280</v>
      </c>
      <c r="E436" t="s">
        <v>107</v>
      </c>
      <c r="F436" t="s">
        <v>651</v>
      </c>
      <c r="L436" t="s">
        <v>587</v>
      </c>
    </row>
    <row r="437" spans="1:12">
      <c r="A437" t="str">
        <f t="shared" si="9"/>
        <v>NRG</v>
      </c>
      <c r="B437" t="str">
        <f t="shared" si="8"/>
        <v>*</v>
      </c>
      <c r="D437" t="s">
        <v>780</v>
      </c>
      <c r="E437" t="s">
        <v>394</v>
      </c>
      <c r="F437" t="s">
        <v>651</v>
      </c>
      <c r="L437" t="s">
        <v>632</v>
      </c>
    </row>
    <row r="438" spans="1:12">
      <c r="A438" t="str">
        <f t="shared" si="9"/>
        <v>NRG</v>
      </c>
      <c r="B438" t="str">
        <f t="shared" si="8"/>
        <v>*</v>
      </c>
      <c r="D438" t="s">
        <v>91</v>
      </c>
      <c r="E438" t="s">
        <v>108</v>
      </c>
      <c r="F438" t="s">
        <v>651</v>
      </c>
      <c r="H438" t="s">
        <v>749</v>
      </c>
      <c r="J438" t="s">
        <v>750</v>
      </c>
      <c r="L438" t="s">
        <v>288</v>
      </c>
    </row>
    <row r="439" spans="1:12">
      <c r="A439" t="str">
        <f t="shared" si="9"/>
        <v>NRG</v>
      </c>
      <c r="B439" t="s">
        <v>616</v>
      </c>
      <c r="D439" t="s">
        <v>514</v>
      </c>
      <c r="E439" t="s">
        <v>514</v>
      </c>
      <c r="F439" t="s">
        <v>651</v>
      </c>
      <c r="L439" t="s">
        <v>321</v>
      </c>
    </row>
    <row r="440" spans="1:12">
      <c r="A440" t="str">
        <f t="shared" si="9"/>
        <v>NRG</v>
      </c>
      <c r="B440" t="str">
        <f>IF(D440=VLOOKUP(D440,$L$423:$L$477,1),A440,"*")</f>
        <v>NRG</v>
      </c>
      <c r="D440" t="s">
        <v>474</v>
      </c>
      <c r="E440" t="s">
        <v>474</v>
      </c>
      <c r="F440" t="s">
        <v>651</v>
      </c>
      <c r="L440" t="s">
        <v>631</v>
      </c>
    </row>
    <row r="441" spans="1:12">
      <c r="A441" t="s">
        <v>674</v>
      </c>
      <c r="B441" t="str">
        <f>IF(D441=VLOOKUP(D441,$L$423:$L$477,1),A441,"*")</f>
        <v>MAT</v>
      </c>
      <c r="C441" t="s">
        <v>528</v>
      </c>
      <c r="D441" t="s">
        <v>529</v>
      </c>
      <c r="E441" t="s">
        <v>530</v>
      </c>
      <c r="F441" t="s">
        <v>476</v>
      </c>
      <c r="L441" t="s">
        <v>673</v>
      </c>
    </row>
    <row r="442" spans="1:12">
      <c r="A442" t="s">
        <v>674</v>
      </c>
      <c r="B442" t="str">
        <f>IF(D442=VLOOKUP(D442,$L$423:$L$477,1),A442,"*")</f>
        <v>MAT</v>
      </c>
      <c r="C442" t="s">
        <v>528</v>
      </c>
      <c r="D442" t="s">
        <v>531</v>
      </c>
      <c r="E442" t="s">
        <v>532</v>
      </c>
      <c r="F442" t="s">
        <v>287</v>
      </c>
      <c r="G442" t="s">
        <v>647</v>
      </c>
      <c r="L442" t="s">
        <v>316</v>
      </c>
    </row>
    <row r="443" spans="1:12">
      <c r="A443" t="str">
        <f>IF(C443="",A442,C443)</f>
        <v>MAT</v>
      </c>
      <c r="B443" t="s">
        <v>674</v>
      </c>
      <c r="D443" t="s">
        <v>533</v>
      </c>
      <c r="E443" t="s">
        <v>534</v>
      </c>
      <c r="F443" t="s">
        <v>287</v>
      </c>
      <c r="G443" t="s">
        <v>647</v>
      </c>
      <c r="L443" t="s">
        <v>774</v>
      </c>
    </row>
    <row r="444" spans="1:12">
      <c r="A444" t="str">
        <f>IF(C444="",A443,C444)</f>
        <v>MAT</v>
      </c>
      <c r="B444" t="s">
        <v>674</v>
      </c>
      <c r="D444" t="s">
        <v>535</v>
      </c>
      <c r="E444" t="s">
        <v>536</v>
      </c>
      <c r="F444" t="s">
        <v>287</v>
      </c>
      <c r="G444" t="s">
        <v>647</v>
      </c>
      <c r="L444" t="s">
        <v>529</v>
      </c>
    </row>
    <row r="445" spans="1:12">
      <c r="A445" t="str">
        <f>IF(C445="",A443,C445)</f>
        <v>MAT</v>
      </c>
      <c r="B445" t="s">
        <v>674</v>
      </c>
      <c r="D445" t="s">
        <v>808</v>
      </c>
      <c r="E445" t="s">
        <v>815</v>
      </c>
      <c r="F445" t="s">
        <v>287</v>
      </c>
      <c r="G445" t="s">
        <v>647</v>
      </c>
      <c r="L445" t="s">
        <v>630</v>
      </c>
    </row>
    <row r="446" spans="1:12">
      <c r="A446" t="str">
        <f>IF(C446="",A444,C446)</f>
        <v>MAT</v>
      </c>
      <c r="B446" t="s">
        <v>674</v>
      </c>
      <c r="D446" t="s">
        <v>813</v>
      </c>
      <c r="E446" t="s">
        <v>816</v>
      </c>
      <c r="F446" t="s">
        <v>287</v>
      </c>
      <c r="G446" t="s">
        <v>647</v>
      </c>
      <c r="L446" t="s">
        <v>317</v>
      </c>
    </row>
    <row r="447" spans="1:12">
      <c r="A447" t="str">
        <f>IF(C447="",A444,C447)</f>
        <v>MAT</v>
      </c>
      <c r="B447" t="s">
        <v>674</v>
      </c>
      <c r="D447" t="s">
        <v>537</v>
      </c>
      <c r="E447" t="s">
        <v>538</v>
      </c>
      <c r="F447" t="s">
        <v>287</v>
      </c>
      <c r="G447" t="s">
        <v>647</v>
      </c>
      <c r="L447" t="s">
        <v>140</v>
      </c>
    </row>
    <row r="448" spans="1:12">
      <c r="A448" t="str">
        <f>IF(C448="",A447,C448)</f>
        <v>MAT</v>
      </c>
      <c r="B448" t="s">
        <v>674</v>
      </c>
      <c r="D448" t="s">
        <v>539</v>
      </c>
      <c r="E448" t="s">
        <v>540</v>
      </c>
      <c r="F448" t="s">
        <v>287</v>
      </c>
      <c r="G448" t="s">
        <v>647</v>
      </c>
      <c r="L448" t="s">
        <v>306</v>
      </c>
    </row>
    <row r="449" spans="1:12">
      <c r="A449" t="str">
        <f>IF(C449="",A448,C449)</f>
        <v>MAT</v>
      </c>
      <c r="B449" t="s">
        <v>674</v>
      </c>
      <c r="D449" t="s">
        <v>541</v>
      </c>
      <c r="E449" t="s">
        <v>542</v>
      </c>
      <c r="F449" t="s">
        <v>287</v>
      </c>
      <c r="G449" t="s">
        <v>647</v>
      </c>
      <c r="L449" t="s">
        <v>711</v>
      </c>
    </row>
    <row r="450" spans="1:12">
      <c r="A450" t="str">
        <f>IF(C450="",A449,C450)</f>
        <v>MAT</v>
      </c>
      <c r="B450" t="s">
        <v>674</v>
      </c>
      <c r="D450" t="s">
        <v>543</v>
      </c>
      <c r="E450" t="s">
        <v>544</v>
      </c>
      <c r="F450" t="s">
        <v>287</v>
      </c>
      <c r="G450" t="s">
        <v>647</v>
      </c>
      <c r="L450" t="s">
        <v>710</v>
      </c>
    </row>
    <row r="451" spans="1:12">
      <c r="A451" t="str">
        <f>IF(C451="",A450,C451)</f>
        <v>MAT</v>
      </c>
      <c r="B451" t="s">
        <v>674</v>
      </c>
      <c r="D451" t="s">
        <v>805</v>
      </c>
      <c r="E451" t="s">
        <v>817</v>
      </c>
      <c r="F451" t="s">
        <v>287</v>
      </c>
      <c r="G451" t="s">
        <v>647</v>
      </c>
      <c r="L451" t="s">
        <v>546</v>
      </c>
    </row>
    <row r="452" spans="1:12">
      <c r="A452" t="str">
        <f>IF(C452="",A450,C452)</f>
        <v>MAT</v>
      </c>
      <c r="B452" t="s">
        <v>674</v>
      </c>
      <c r="D452" t="s">
        <v>823</v>
      </c>
      <c r="E452" t="s">
        <v>825</v>
      </c>
      <c r="F452" t="s">
        <v>287</v>
      </c>
      <c r="G452" t="s">
        <v>647</v>
      </c>
      <c r="L452" t="s">
        <v>541</v>
      </c>
    </row>
    <row r="453" spans="1:12">
      <c r="A453" t="str">
        <f>IF(C453="",A452,C453)</f>
        <v>MAT</v>
      </c>
      <c r="B453" t="s">
        <v>674</v>
      </c>
      <c r="D453" t="s">
        <v>822</v>
      </c>
      <c r="E453" t="s">
        <v>826</v>
      </c>
      <c r="F453" t="s">
        <v>287</v>
      </c>
      <c r="G453" t="s">
        <v>647</v>
      </c>
      <c r="L453" t="s">
        <v>543</v>
      </c>
    </row>
    <row r="454" spans="1:12">
      <c r="A454" t="str">
        <f>IF(C454="",A452,C454)</f>
        <v>MAT</v>
      </c>
      <c r="B454" t="s">
        <v>674</v>
      </c>
      <c r="D454" t="s">
        <v>546</v>
      </c>
      <c r="E454" t="s">
        <v>788</v>
      </c>
      <c r="F454" t="s">
        <v>287</v>
      </c>
      <c r="G454" t="s">
        <v>647</v>
      </c>
      <c r="L454" t="s">
        <v>805</v>
      </c>
    </row>
    <row r="455" spans="1:12">
      <c r="A455" t="str">
        <f t="shared" ref="A455:A484" si="10">IF(C455="",A454,C455)</f>
        <v>NRG</v>
      </c>
      <c r="B455" t="s">
        <v>5</v>
      </c>
      <c r="C455" t="s">
        <v>616</v>
      </c>
      <c r="D455" t="s">
        <v>547</v>
      </c>
      <c r="E455" t="s">
        <v>548</v>
      </c>
      <c r="F455" t="s">
        <v>651</v>
      </c>
      <c r="L455" t="s">
        <v>101</v>
      </c>
    </row>
    <row r="456" spans="1:12">
      <c r="A456" t="str">
        <f t="shared" si="10"/>
        <v>NRG</v>
      </c>
      <c r="B456" t="s">
        <v>5</v>
      </c>
      <c r="D456" t="s">
        <v>165</v>
      </c>
      <c r="E456" t="s">
        <v>549</v>
      </c>
      <c r="F456" t="s">
        <v>651</v>
      </c>
      <c r="H456" t="s">
        <v>970</v>
      </c>
      <c r="L456" t="s">
        <v>539</v>
      </c>
    </row>
    <row r="457" spans="1:12">
      <c r="A457" t="str">
        <f t="shared" si="10"/>
        <v>NRG</v>
      </c>
      <c r="B457" t="s">
        <v>5</v>
      </c>
      <c r="D457" t="s">
        <v>710</v>
      </c>
      <c r="E457" t="s">
        <v>712</v>
      </c>
      <c r="F457" t="s">
        <v>651</v>
      </c>
      <c r="L457" t="s">
        <v>535</v>
      </c>
    </row>
    <row r="458" spans="1:12">
      <c r="A458" t="str">
        <f t="shared" si="10"/>
        <v>NRG</v>
      </c>
      <c r="B458" t="s">
        <v>5</v>
      </c>
      <c r="D458" t="s">
        <v>711</v>
      </c>
      <c r="E458" t="s">
        <v>713</v>
      </c>
      <c r="F458" t="s">
        <v>651</v>
      </c>
      <c r="L458" t="s">
        <v>537</v>
      </c>
    </row>
    <row r="459" spans="1:12">
      <c r="A459" t="str">
        <f t="shared" si="10"/>
        <v>NRG</v>
      </c>
      <c r="B459" t="str">
        <f>IF(D459=VLOOKUP(D459,$L$423:$L$477,1),A459,"*")</f>
        <v>NRG</v>
      </c>
      <c r="D459" t="s">
        <v>306</v>
      </c>
      <c r="E459" t="s">
        <v>306</v>
      </c>
      <c r="F459" t="s">
        <v>651</v>
      </c>
      <c r="L459" t="s">
        <v>813</v>
      </c>
    </row>
    <row r="460" spans="1:12">
      <c r="A460" t="str">
        <f t="shared" si="10"/>
        <v>NRG</v>
      </c>
      <c r="B460" t="str">
        <f>IF(D460=VLOOKUP(D460,$L$423:$L$477,1),A460,"*")</f>
        <v>NRG</v>
      </c>
      <c r="D460" t="s">
        <v>633</v>
      </c>
      <c r="E460" t="s">
        <v>633</v>
      </c>
      <c r="F460" t="s">
        <v>651</v>
      </c>
      <c r="L460" t="s">
        <v>808</v>
      </c>
    </row>
    <row r="461" spans="1:12">
      <c r="A461" t="str">
        <f t="shared" si="10"/>
        <v>NRG</v>
      </c>
      <c r="B461" t="str">
        <f>IF(D461=VLOOKUP(D461,$L$423:$L$477,1),A461,"*")</f>
        <v>NRG</v>
      </c>
      <c r="D461" t="s">
        <v>630</v>
      </c>
      <c r="E461" t="s">
        <v>630</v>
      </c>
      <c r="F461" t="s">
        <v>651</v>
      </c>
      <c r="L461" t="s">
        <v>808</v>
      </c>
    </row>
    <row r="462" spans="1:12">
      <c r="A462" t="str">
        <f t="shared" si="10"/>
        <v>NRG</v>
      </c>
      <c r="B462" t="str">
        <f>IF(D462=VLOOKUP(D462,$L$423:$L$477,1),A462,"*")</f>
        <v>NRG</v>
      </c>
      <c r="D462" t="s">
        <v>631</v>
      </c>
      <c r="E462" t="s">
        <v>631</v>
      </c>
      <c r="F462" t="s">
        <v>651</v>
      </c>
      <c r="L462" t="s">
        <v>533</v>
      </c>
    </row>
    <row r="463" spans="1:12">
      <c r="A463" t="str">
        <f t="shared" si="10"/>
        <v>NRG</v>
      </c>
      <c r="B463" t="str">
        <f>IF(D463=VLOOKUP(D463,$L$423:$L$477,1),A463,"*")</f>
        <v>NRG</v>
      </c>
      <c r="D463" t="s">
        <v>632</v>
      </c>
      <c r="E463" t="s">
        <v>632</v>
      </c>
      <c r="F463" t="s">
        <v>651</v>
      </c>
      <c r="L463" t="s">
        <v>545</v>
      </c>
    </row>
    <row r="464" spans="1:12">
      <c r="A464" t="str">
        <f t="shared" si="10"/>
        <v>NRG</v>
      </c>
      <c r="B464" t="s">
        <v>5</v>
      </c>
      <c r="D464" t="s">
        <v>441</v>
      </c>
      <c r="E464" t="s">
        <v>550</v>
      </c>
      <c r="F464" t="s">
        <v>651</v>
      </c>
      <c r="L464" t="s">
        <v>814</v>
      </c>
    </row>
    <row r="465" spans="1:12">
      <c r="A465" t="str">
        <f t="shared" si="10"/>
        <v>NRG</v>
      </c>
      <c r="B465" t="s">
        <v>5</v>
      </c>
      <c r="D465" t="s">
        <v>0</v>
      </c>
      <c r="E465" t="s">
        <v>551</v>
      </c>
      <c r="F465" t="s">
        <v>651</v>
      </c>
      <c r="L465" t="s">
        <v>814</v>
      </c>
    </row>
    <row r="466" spans="1:12">
      <c r="A466" t="str">
        <f t="shared" si="10"/>
        <v>NRG</v>
      </c>
      <c r="B466" t="s">
        <v>5</v>
      </c>
      <c r="D466" t="s">
        <v>673</v>
      </c>
      <c r="E466" t="s">
        <v>552</v>
      </c>
      <c r="F466" t="s">
        <v>651</v>
      </c>
      <c r="L466" t="s">
        <v>531</v>
      </c>
    </row>
    <row r="467" spans="1:12">
      <c r="A467" t="str">
        <f t="shared" si="10"/>
        <v>NRG</v>
      </c>
      <c r="B467" t="s">
        <v>5</v>
      </c>
      <c r="D467" t="s">
        <v>553</v>
      </c>
      <c r="E467" t="s">
        <v>554</v>
      </c>
      <c r="F467" t="s">
        <v>651</v>
      </c>
      <c r="L467" t="s">
        <v>320</v>
      </c>
    </row>
    <row r="468" spans="1:12">
      <c r="A468" t="str">
        <f t="shared" si="10"/>
        <v>NRG</v>
      </c>
      <c r="B468" t="s">
        <v>5</v>
      </c>
      <c r="D468" t="s">
        <v>392</v>
      </c>
      <c r="E468" t="s">
        <v>555</v>
      </c>
      <c r="F468" t="s">
        <v>651</v>
      </c>
      <c r="L468" t="s">
        <v>166</v>
      </c>
    </row>
    <row r="469" spans="1:12">
      <c r="A469" t="str">
        <f t="shared" si="10"/>
        <v>NRG</v>
      </c>
      <c r="B469" t="str">
        <f t="shared" ref="B469:B476" si="11">IF(D469=VLOOKUP(D469,$L$423:$L$477,1),A469,"*")</f>
        <v>*</v>
      </c>
      <c r="D469" t="s">
        <v>17</v>
      </c>
      <c r="E469" t="s">
        <v>18</v>
      </c>
      <c r="F469" t="s">
        <v>651</v>
      </c>
      <c r="L469" t="s">
        <v>474</v>
      </c>
    </row>
    <row r="470" spans="1:12">
      <c r="A470" t="str">
        <f t="shared" si="10"/>
        <v>NRG</v>
      </c>
      <c r="B470" t="str">
        <f t="shared" si="11"/>
        <v>NRG</v>
      </c>
      <c r="D470" t="s">
        <v>71</v>
      </c>
      <c r="E470" t="s">
        <v>617</v>
      </c>
      <c r="F470" t="s">
        <v>651</v>
      </c>
      <c r="L470" t="s">
        <v>505</v>
      </c>
    </row>
    <row r="471" spans="1:12">
      <c r="A471" t="str">
        <f t="shared" si="10"/>
        <v>NRG</v>
      </c>
      <c r="B471" t="str">
        <f t="shared" si="11"/>
        <v>NRG</v>
      </c>
      <c r="D471" t="s">
        <v>586</v>
      </c>
      <c r="E471" t="s">
        <v>618</v>
      </c>
      <c r="F471" t="s">
        <v>651</v>
      </c>
      <c r="L471" t="s">
        <v>507</v>
      </c>
    </row>
    <row r="472" spans="1:12">
      <c r="A472" t="str">
        <f t="shared" si="10"/>
        <v>NRG</v>
      </c>
      <c r="B472" t="str">
        <f t="shared" si="11"/>
        <v>NRG</v>
      </c>
      <c r="D472" t="s">
        <v>590</v>
      </c>
      <c r="E472" t="s">
        <v>619</v>
      </c>
      <c r="F472" t="s">
        <v>651</v>
      </c>
      <c r="L472" t="s">
        <v>506</v>
      </c>
    </row>
    <row r="473" spans="1:12">
      <c r="A473" t="str">
        <f t="shared" si="10"/>
        <v>NRG</v>
      </c>
      <c r="B473" t="str">
        <f t="shared" si="11"/>
        <v>NRG</v>
      </c>
      <c r="D473" t="s">
        <v>579</v>
      </c>
      <c r="E473" t="s">
        <v>620</v>
      </c>
      <c r="F473" t="s">
        <v>651</v>
      </c>
      <c r="L473" t="s">
        <v>567</v>
      </c>
    </row>
    <row r="474" spans="1:12">
      <c r="A474" t="str">
        <f t="shared" si="10"/>
        <v>NRG</v>
      </c>
      <c r="B474" t="str">
        <f t="shared" si="11"/>
        <v>NRG</v>
      </c>
      <c r="D474" t="s">
        <v>513</v>
      </c>
      <c r="E474" t="s">
        <v>621</v>
      </c>
      <c r="F474" t="s">
        <v>651</v>
      </c>
      <c r="L474" t="s">
        <v>568</v>
      </c>
    </row>
    <row r="475" spans="1:12">
      <c r="A475" t="str">
        <f t="shared" si="10"/>
        <v>NRG</v>
      </c>
      <c r="B475" t="str">
        <f t="shared" si="11"/>
        <v>NRG</v>
      </c>
      <c r="D475" t="s">
        <v>512</v>
      </c>
      <c r="E475" t="s">
        <v>622</v>
      </c>
      <c r="F475" t="s">
        <v>651</v>
      </c>
      <c r="L475" t="s">
        <v>473</v>
      </c>
    </row>
    <row r="476" spans="1:12">
      <c r="A476" t="str">
        <f t="shared" si="10"/>
        <v>NRG</v>
      </c>
      <c r="B476" t="str">
        <f t="shared" si="11"/>
        <v>NRG</v>
      </c>
      <c r="D476" t="s">
        <v>562</v>
      </c>
      <c r="E476" t="s">
        <v>623</v>
      </c>
      <c r="F476" t="s">
        <v>651</v>
      </c>
      <c r="L476" t="s">
        <v>472</v>
      </c>
    </row>
    <row r="477" spans="1:12">
      <c r="A477" t="str">
        <f t="shared" si="10"/>
        <v>NRG</v>
      </c>
      <c r="B477" t="s">
        <v>616</v>
      </c>
      <c r="D477" t="s">
        <v>475</v>
      </c>
      <c r="E477" t="s">
        <v>624</v>
      </c>
      <c r="F477" t="s">
        <v>651</v>
      </c>
    </row>
    <row r="478" spans="1:12">
      <c r="A478" t="str">
        <f t="shared" si="10"/>
        <v>NRG</v>
      </c>
      <c r="B478" t="str">
        <f>IF(D478=VLOOKUP(D478,$L$423:$L$477,1),A478,"*")</f>
        <v>NRG</v>
      </c>
      <c r="D478" t="s">
        <v>561</v>
      </c>
      <c r="E478" t="s">
        <v>625</v>
      </c>
      <c r="F478" t="s">
        <v>651</v>
      </c>
    </row>
    <row r="479" spans="1:12">
      <c r="A479" t="str">
        <f t="shared" si="10"/>
        <v>NRG</v>
      </c>
      <c r="B479" t="str">
        <f>IF(D479=VLOOKUP(D479,$L$423:$L$477,1),A479,"*")</f>
        <v>NRG</v>
      </c>
      <c r="D479" t="s">
        <v>581</v>
      </c>
      <c r="E479" t="s">
        <v>626</v>
      </c>
      <c r="F479" t="s">
        <v>651</v>
      </c>
    </row>
    <row r="480" spans="1:12">
      <c r="A480" t="str">
        <f t="shared" si="10"/>
        <v>NRG</v>
      </c>
      <c r="B480" t="str">
        <f>IF(D480=VLOOKUP(D480,$L$423:$L$477,1),A480,"*")</f>
        <v>NRG</v>
      </c>
      <c r="D480" t="s">
        <v>584</v>
      </c>
      <c r="E480" t="s">
        <v>627</v>
      </c>
      <c r="F480" t="s">
        <v>651</v>
      </c>
    </row>
    <row r="481" spans="1:10">
      <c r="A481" t="str">
        <f t="shared" si="10"/>
        <v>NRG</v>
      </c>
      <c r="B481" t="str">
        <f>IF(D481=VLOOKUP(D481,$L$423:$L$477,1),A481,"*")</f>
        <v>NRG</v>
      </c>
      <c r="D481" t="s">
        <v>591</v>
      </c>
      <c r="E481" t="s">
        <v>628</v>
      </c>
      <c r="F481" t="s">
        <v>651</v>
      </c>
    </row>
    <row r="482" spans="1:10">
      <c r="A482" t="str">
        <f t="shared" si="10"/>
        <v>NRG</v>
      </c>
      <c r="B482" t="s">
        <v>466</v>
      </c>
      <c r="D482" t="s">
        <v>587</v>
      </c>
      <c r="E482" t="s">
        <v>629</v>
      </c>
      <c r="F482" t="s">
        <v>651</v>
      </c>
    </row>
    <row r="483" spans="1:10">
      <c r="A483" t="str">
        <f t="shared" si="10"/>
        <v>NRG</v>
      </c>
      <c r="B483" t="str">
        <f>IF(D483=VLOOKUP(D483,$L$423:$L$477,1),A483,"*")</f>
        <v>*</v>
      </c>
      <c r="D483" t="s">
        <v>19</v>
      </c>
      <c r="E483" t="s">
        <v>748</v>
      </c>
      <c r="F483" t="s">
        <v>651</v>
      </c>
      <c r="H483" t="s">
        <v>16</v>
      </c>
      <c r="J483" t="s">
        <v>15</v>
      </c>
    </row>
    <row r="484" spans="1:10">
      <c r="A484" t="str">
        <f t="shared" si="10"/>
        <v>NRG</v>
      </c>
      <c r="B484" t="str">
        <f>C484</f>
        <v>NRG</v>
      </c>
      <c r="C484" t="s">
        <v>616</v>
      </c>
      <c r="D484" t="s">
        <v>964</v>
      </c>
      <c r="E484" t="s">
        <v>965</v>
      </c>
      <c r="F484" t="s">
        <v>651</v>
      </c>
      <c r="G484" t="s">
        <v>647</v>
      </c>
      <c r="H484" t="s">
        <v>966</v>
      </c>
    </row>
    <row r="486" spans="1:10">
      <c r="B486" t="s">
        <v>409</v>
      </c>
    </row>
    <row r="487" spans="1:10">
      <c r="B487" t="s">
        <v>308</v>
      </c>
      <c r="C487" t="s">
        <v>309</v>
      </c>
      <c r="D487" t="s">
        <v>310</v>
      </c>
      <c r="E487" t="s">
        <v>410</v>
      </c>
      <c r="F487" t="s">
        <v>411</v>
      </c>
      <c r="G487" t="s">
        <v>412</v>
      </c>
      <c r="H487" t="s">
        <v>413</v>
      </c>
      <c r="I487" t="s">
        <v>414</v>
      </c>
    </row>
    <row r="488" spans="1:10">
      <c r="B488" t="s">
        <v>5</v>
      </c>
      <c r="C488" t="s">
        <v>68</v>
      </c>
      <c r="D488" t="s">
        <v>707</v>
      </c>
      <c r="E488" t="s">
        <v>651</v>
      </c>
      <c r="F488" t="s">
        <v>192</v>
      </c>
      <c r="H488" t="s">
        <v>547</v>
      </c>
      <c r="I488" t="s">
        <v>415</v>
      </c>
    </row>
    <row r="489" spans="1:10">
      <c r="B489" t="s">
        <v>5</v>
      </c>
      <c r="C489" t="s">
        <v>69</v>
      </c>
      <c r="D489" t="s">
        <v>708</v>
      </c>
      <c r="E489" t="s">
        <v>651</v>
      </c>
      <c r="F489" t="s">
        <v>192</v>
      </c>
      <c r="H489" t="s">
        <v>547</v>
      </c>
      <c r="I489" t="s">
        <v>415</v>
      </c>
    </row>
    <row r="490" spans="1:10">
      <c r="B490" t="s">
        <v>5</v>
      </c>
      <c r="C490" t="s">
        <v>70</v>
      </c>
      <c r="D490" t="s">
        <v>709</v>
      </c>
      <c r="E490" t="s">
        <v>651</v>
      </c>
      <c r="F490" t="s">
        <v>192</v>
      </c>
      <c r="H490" t="s">
        <v>547</v>
      </c>
      <c r="I490" t="s">
        <v>415</v>
      </c>
    </row>
    <row r="491" spans="1:10">
      <c r="B491" t="s">
        <v>469</v>
      </c>
      <c r="C491" t="s">
        <v>636</v>
      </c>
      <c r="D491" t="s">
        <v>637</v>
      </c>
      <c r="E491" t="s">
        <v>651</v>
      </c>
      <c r="F491" t="s">
        <v>192</v>
      </c>
      <c r="I491" t="s">
        <v>415</v>
      </c>
    </row>
    <row r="492" spans="1:10">
      <c r="B492" t="s">
        <v>5</v>
      </c>
      <c r="C492" t="s">
        <v>153</v>
      </c>
      <c r="D492" t="s">
        <v>89</v>
      </c>
      <c r="E492" t="s">
        <v>651</v>
      </c>
      <c r="F492" t="s">
        <v>192</v>
      </c>
      <c r="I492" t="s">
        <v>415</v>
      </c>
    </row>
    <row r="493" spans="1:10">
      <c r="B493" t="s">
        <v>5</v>
      </c>
      <c r="C493" t="s">
        <v>160</v>
      </c>
      <c r="D493" t="s">
        <v>778</v>
      </c>
      <c r="E493" t="s">
        <v>651</v>
      </c>
      <c r="F493" t="s">
        <v>192</v>
      </c>
      <c r="I493" t="s">
        <v>415</v>
      </c>
    </row>
    <row r="494" spans="1:10">
      <c r="B494" t="s">
        <v>469</v>
      </c>
      <c r="C494" t="s">
        <v>634</v>
      </c>
      <c r="D494" t="s">
        <v>635</v>
      </c>
      <c r="E494" t="s">
        <v>651</v>
      </c>
      <c r="F494" t="s">
        <v>192</v>
      </c>
      <c r="I494" t="s">
        <v>415</v>
      </c>
    </row>
    <row r="495" spans="1:10">
      <c r="B495" t="s">
        <v>5</v>
      </c>
      <c r="C495" t="s">
        <v>61</v>
      </c>
      <c r="D495" t="s">
        <v>657</v>
      </c>
      <c r="E495" t="s">
        <v>651</v>
      </c>
      <c r="F495" t="s">
        <v>192</v>
      </c>
      <c r="I495" t="s">
        <v>415</v>
      </c>
    </row>
    <row r="496" spans="1:10">
      <c r="B496" t="s">
        <v>469</v>
      </c>
      <c r="C496" t="s">
        <v>386</v>
      </c>
      <c r="D496" t="s">
        <v>387</v>
      </c>
      <c r="E496" t="s">
        <v>651</v>
      </c>
      <c r="F496" t="s">
        <v>192</v>
      </c>
      <c r="I496" t="s">
        <v>415</v>
      </c>
    </row>
    <row r="497" spans="1:9">
      <c r="B497" t="s">
        <v>5</v>
      </c>
      <c r="C497" t="s">
        <v>58</v>
      </c>
      <c r="D497" t="s">
        <v>654</v>
      </c>
      <c r="E497" t="s">
        <v>651</v>
      </c>
      <c r="F497" t="s">
        <v>192</v>
      </c>
      <c r="I497" t="s">
        <v>415</v>
      </c>
    </row>
    <row r="498" spans="1:9">
      <c r="B498" t="s">
        <v>469</v>
      </c>
      <c r="C498" t="s">
        <v>638</v>
      </c>
      <c r="D498" t="s">
        <v>385</v>
      </c>
      <c r="E498" t="s">
        <v>651</v>
      </c>
      <c r="F498" t="s">
        <v>192</v>
      </c>
      <c r="I498" t="s">
        <v>415</v>
      </c>
    </row>
    <row r="499" spans="1:9">
      <c r="A499" t="s">
        <v>5</v>
      </c>
      <c r="B499" t="s">
        <v>5</v>
      </c>
      <c r="C499" t="s">
        <v>164</v>
      </c>
      <c r="D499" t="s">
        <v>653</v>
      </c>
      <c r="E499" t="s">
        <v>651</v>
      </c>
      <c r="F499" t="s">
        <v>192</v>
      </c>
      <c r="I499" t="s">
        <v>415</v>
      </c>
    </row>
    <row r="500" spans="1:9">
      <c r="A500" t="s">
        <v>5</v>
      </c>
      <c r="B500" t="s">
        <v>5</v>
      </c>
      <c r="C500" t="s">
        <v>304</v>
      </c>
      <c r="D500" t="s">
        <v>305</v>
      </c>
      <c r="E500" t="s">
        <v>651</v>
      </c>
      <c r="F500" t="s">
        <v>192</v>
      </c>
      <c r="I500" t="s">
        <v>415</v>
      </c>
    </row>
    <row r="501" spans="1:9">
      <c r="B501" t="s">
        <v>5</v>
      </c>
      <c r="C501" t="s">
        <v>60</v>
      </c>
      <c r="D501" t="s">
        <v>656</v>
      </c>
      <c r="E501" t="s">
        <v>651</v>
      </c>
      <c r="F501" t="s">
        <v>192</v>
      </c>
      <c r="I501" t="s">
        <v>415</v>
      </c>
    </row>
    <row r="502" spans="1:9">
      <c r="B502" t="s">
        <v>5</v>
      </c>
      <c r="C502" t="s">
        <v>59</v>
      </c>
      <c r="D502" t="s">
        <v>655</v>
      </c>
      <c r="E502" t="s">
        <v>651</v>
      </c>
      <c r="F502" t="s">
        <v>192</v>
      </c>
      <c r="I502" t="s">
        <v>415</v>
      </c>
    </row>
    <row r="503" spans="1:9">
      <c r="B503" t="s">
        <v>5</v>
      </c>
      <c r="C503" t="s">
        <v>155</v>
      </c>
      <c r="D503" t="s">
        <v>517</v>
      </c>
      <c r="E503" t="s">
        <v>651</v>
      </c>
      <c r="F503" t="s">
        <v>192</v>
      </c>
      <c r="I503" t="s">
        <v>415</v>
      </c>
    </row>
    <row r="504" spans="1:9">
      <c r="B504" t="s">
        <v>5</v>
      </c>
      <c r="C504" t="s">
        <v>154</v>
      </c>
      <c r="D504" t="s">
        <v>190</v>
      </c>
      <c r="E504" t="s">
        <v>651</v>
      </c>
      <c r="F504" t="s">
        <v>192</v>
      </c>
      <c r="I504" t="s">
        <v>415</v>
      </c>
    </row>
    <row r="505" spans="1:9">
      <c r="B505" t="s">
        <v>5</v>
      </c>
      <c r="C505" t="s">
        <v>150</v>
      </c>
      <c r="D505" t="s">
        <v>191</v>
      </c>
      <c r="E505" t="s">
        <v>651</v>
      </c>
      <c r="F505" t="s">
        <v>192</v>
      </c>
      <c r="I505" t="s">
        <v>415</v>
      </c>
    </row>
    <row r="506" spans="1:9">
      <c r="B506" t="s">
        <v>5</v>
      </c>
      <c r="C506" t="s">
        <v>151</v>
      </c>
      <c r="D506" t="s">
        <v>516</v>
      </c>
      <c r="E506" t="s">
        <v>651</v>
      </c>
      <c r="F506" t="s">
        <v>192</v>
      </c>
      <c r="I506" t="s">
        <v>415</v>
      </c>
    </row>
    <row r="507" spans="1:9">
      <c r="B507" t="s">
        <v>5</v>
      </c>
      <c r="C507" t="s">
        <v>156</v>
      </c>
      <c r="D507" t="s">
        <v>442</v>
      </c>
      <c r="E507" t="s">
        <v>651</v>
      </c>
      <c r="F507" t="s">
        <v>192</v>
      </c>
      <c r="I507" t="s">
        <v>415</v>
      </c>
    </row>
    <row r="508" spans="1:9">
      <c r="B508" t="s">
        <v>5</v>
      </c>
      <c r="C508" t="s">
        <v>157</v>
      </c>
      <c r="D508" t="s">
        <v>443</v>
      </c>
      <c r="E508" t="s">
        <v>651</v>
      </c>
      <c r="F508" t="s">
        <v>192</v>
      </c>
      <c r="I508" t="s">
        <v>415</v>
      </c>
    </row>
    <row r="509" spans="1:9">
      <c r="B509" t="s">
        <v>5</v>
      </c>
      <c r="C509" t="s">
        <v>159</v>
      </c>
      <c r="D509" t="s">
        <v>90</v>
      </c>
      <c r="E509" t="s">
        <v>651</v>
      </c>
      <c r="F509" t="s">
        <v>192</v>
      </c>
      <c r="H509" t="s">
        <v>547</v>
      </c>
      <c r="I509" t="s">
        <v>415</v>
      </c>
    </row>
    <row r="510" spans="1:9">
      <c r="B510" t="s">
        <v>5</v>
      </c>
      <c r="C510" t="s">
        <v>161</v>
      </c>
      <c r="D510" t="s">
        <v>82</v>
      </c>
      <c r="E510" t="s">
        <v>651</v>
      </c>
      <c r="F510" t="s">
        <v>192</v>
      </c>
      <c r="I510" t="s">
        <v>415</v>
      </c>
    </row>
    <row r="511" spans="1:9">
      <c r="B511" t="s">
        <v>5</v>
      </c>
      <c r="C511" t="s">
        <v>163</v>
      </c>
      <c r="D511" t="s">
        <v>84</v>
      </c>
      <c r="E511" t="s">
        <v>651</v>
      </c>
      <c r="F511" t="s">
        <v>192</v>
      </c>
      <c r="I511" t="s">
        <v>415</v>
      </c>
    </row>
    <row r="512" spans="1:9">
      <c r="B512" t="s">
        <v>5</v>
      </c>
      <c r="C512" t="s">
        <v>162</v>
      </c>
      <c r="D512" t="s">
        <v>83</v>
      </c>
      <c r="E512" t="s">
        <v>651</v>
      </c>
      <c r="F512" t="s">
        <v>192</v>
      </c>
      <c r="I512" t="s">
        <v>415</v>
      </c>
    </row>
    <row r="513" spans="2:9">
      <c r="B513" t="s">
        <v>5</v>
      </c>
      <c r="C513" t="s">
        <v>152</v>
      </c>
      <c r="D513" t="s">
        <v>88</v>
      </c>
      <c r="E513" t="s">
        <v>651</v>
      </c>
      <c r="F513" t="s">
        <v>192</v>
      </c>
      <c r="I513" t="s">
        <v>415</v>
      </c>
    </row>
    <row r="514" spans="2:9">
      <c r="B514" t="s">
        <v>5</v>
      </c>
      <c r="C514" t="s">
        <v>158</v>
      </c>
      <c r="D514" t="s">
        <v>444</v>
      </c>
      <c r="E514" t="s">
        <v>651</v>
      </c>
      <c r="F514" t="s">
        <v>192</v>
      </c>
      <c r="I514" t="s">
        <v>415</v>
      </c>
    </row>
    <row r="515" spans="2:9">
      <c r="B515" t="s">
        <v>5</v>
      </c>
      <c r="C515" t="s">
        <v>63</v>
      </c>
      <c r="D515" t="s">
        <v>652</v>
      </c>
      <c r="E515" t="s">
        <v>651</v>
      </c>
      <c r="F515" t="s">
        <v>192</v>
      </c>
      <c r="I515" t="s">
        <v>415</v>
      </c>
    </row>
    <row r="516" spans="2:9">
      <c r="B516" t="s">
        <v>5</v>
      </c>
      <c r="C516" t="s">
        <v>65</v>
      </c>
      <c r="D516" t="s">
        <v>25</v>
      </c>
      <c r="E516" t="s">
        <v>651</v>
      </c>
      <c r="F516" t="s">
        <v>192</v>
      </c>
      <c r="I516" t="s">
        <v>415</v>
      </c>
    </row>
    <row r="517" spans="2:9">
      <c r="B517" t="s">
        <v>5</v>
      </c>
      <c r="C517" t="s">
        <v>66</v>
      </c>
      <c r="D517" t="s">
        <v>26</v>
      </c>
      <c r="E517" t="s">
        <v>651</v>
      </c>
      <c r="F517" t="s">
        <v>192</v>
      </c>
      <c r="I517" t="s">
        <v>415</v>
      </c>
    </row>
    <row r="518" spans="2:9">
      <c r="B518" t="s">
        <v>5</v>
      </c>
      <c r="C518" t="s">
        <v>67</v>
      </c>
      <c r="D518" t="s">
        <v>20</v>
      </c>
      <c r="E518" t="s">
        <v>651</v>
      </c>
      <c r="F518" t="s">
        <v>192</v>
      </c>
      <c r="I518" t="s">
        <v>415</v>
      </c>
    </row>
    <row r="519" spans="2:9">
      <c r="B519" t="s">
        <v>5</v>
      </c>
      <c r="C519" t="s">
        <v>62</v>
      </c>
      <c r="D519" t="s">
        <v>658</v>
      </c>
      <c r="E519" t="s">
        <v>651</v>
      </c>
      <c r="F519" t="s">
        <v>192</v>
      </c>
      <c r="I519" t="s">
        <v>415</v>
      </c>
    </row>
    <row r="520" spans="2:9">
      <c r="B520" t="s">
        <v>5</v>
      </c>
      <c r="C520" t="s">
        <v>64</v>
      </c>
      <c r="D520" t="s">
        <v>24</v>
      </c>
      <c r="E520" t="s">
        <v>651</v>
      </c>
      <c r="F520" t="s">
        <v>192</v>
      </c>
      <c r="I520" t="s">
        <v>415</v>
      </c>
    </row>
    <row r="521" spans="2:9">
      <c r="B521" t="s">
        <v>469</v>
      </c>
      <c r="C521" t="s">
        <v>661</v>
      </c>
      <c r="D521" t="s">
        <v>418</v>
      </c>
      <c r="E521" t="s">
        <v>651</v>
      </c>
      <c r="F521" t="s">
        <v>23</v>
      </c>
      <c r="H521" t="s">
        <v>561</v>
      </c>
      <c r="I521" t="s">
        <v>415</v>
      </c>
    </row>
    <row r="522" spans="2:9">
      <c r="B522" t="s">
        <v>469</v>
      </c>
      <c r="C522" t="s">
        <v>569</v>
      </c>
      <c r="D522" t="s">
        <v>419</v>
      </c>
      <c r="E522" t="s">
        <v>651</v>
      </c>
      <c r="F522" t="s">
        <v>23</v>
      </c>
      <c r="H522" t="s">
        <v>562</v>
      </c>
      <c r="I522" t="s">
        <v>415</v>
      </c>
    </row>
    <row r="523" spans="2:9">
      <c r="B523" t="s">
        <v>469</v>
      </c>
      <c r="C523" t="s">
        <v>662</v>
      </c>
      <c r="D523" t="s">
        <v>420</v>
      </c>
      <c r="E523" t="s">
        <v>651</v>
      </c>
      <c r="F523" t="s">
        <v>23</v>
      </c>
      <c r="H523" t="s">
        <v>277</v>
      </c>
      <c r="I523" t="s">
        <v>415</v>
      </c>
    </row>
    <row r="524" spans="2:9">
      <c r="B524" t="s">
        <v>5</v>
      </c>
      <c r="C524" t="s">
        <v>666</v>
      </c>
      <c r="D524" t="s">
        <v>421</v>
      </c>
      <c r="E524" t="s">
        <v>651</v>
      </c>
      <c r="F524" t="s">
        <v>23</v>
      </c>
      <c r="H524" t="s">
        <v>547</v>
      </c>
      <c r="I524" t="s">
        <v>415</v>
      </c>
    </row>
    <row r="525" spans="2:9">
      <c r="B525" t="s">
        <v>469</v>
      </c>
      <c r="C525" t="s">
        <v>477</v>
      </c>
      <c r="D525" t="s">
        <v>422</v>
      </c>
      <c r="E525" t="s">
        <v>651</v>
      </c>
      <c r="F525" t="s">
        <v>23</v>
      </c>
      <c r="H525" t="s">
        <v>475</v>
      </c>
      <c r="I525" t="s">
        <v>415</v>
      </c>
    </row>
    <row r="526" spans="2:9">
      <c r="B526" t="s">
        <v>469</v>
      </c>
      <c r="C526" t="s">
        <v>149</v>
      </c>
      <c r="D526" t="s">
        <v>423</v>
      </c>
      <c r="E526" t="s">
        <v>651</v>
      </c>
      <c r="F526" t="s">
        <v>23</v>
      </c>
      <c r="I526" t="s">
        <v>415</v>
      </c>
    </row>
    <row r="527" spans="2:9">
      <c r="B527" t="s">
        <v>469</v>
      </c>
      <c r="C527" t="s">
        <v>665</v>
      </c>
      <c r="D527" t="s">
        <v>424</v>
      </c>
      <c r="E527" t="s">
        <v>651</v>
      </c>
      <c r="F527" t="s">
        <v>23</v>
      </c>
      <c r="H527" t="s">
        <v>277</v>
      </c>
      <c r="I527" t="s">
        <v>415</v>
      </c>
    </row>
    <row r="528" spans="2:9">
      <c r="B528" t="s">
        <v>469</v>
      </c>
      <c r="C528" t="s">
        <v>667</v>
      </c>
      <c r="D528" t="s">
        <v>425</v>
      </c>
      <c r="E528" t="s">
        <v>651</v>
      </c>
      <c r="F528" t="s">
        <v>23</v>
      </c>
      <c r="H528" t="s">
        <v>514</v>
      </c>
      <c r="I528" t="s">
        <v>415</v>
      </c>
    </row>
    <row r="529" spans="2:9">
      <c r="B529" t="s">
        <v>469</v>
      </c>
      <c r="C529" t="s">
        <v>668</v>
      </c>
      <c r="D529" t="s">
        <v>426</v>
      </c>
      <c r="E529" t="s">
        <v>651</v>
      </c>
      <c r="F529" t="s">
        <v>23</v>
      </c>
      <c r="H529" t="s">
        <v>166</v>
      </c>
      <c r="I529" t="s">
        <v>415</v>
      </c>
    </row>
    <row r="530" spans="2:9">
      <c r="B530" t="s">
        <v>469</v>
      </c>
      <c r="C530" t="s">
        <v>669</v>
      </c>
      <c r="D530" t="s">
        <v>427</v>
      </c>
      <c r="E530" t="s">
        <v>651</v>
      </c>
      <c r="F530" t="s">
        <v>23</v>
      </c>
      <c r="H530" t="s">
        <v>275</v>
      </c>
      <c r="I530" t="s">
        <v>415</v>
      </c>
    </row>
    <row r="531" spans="2:9">
      <c r="B531" t="s">
        <v>469</v>
      </c>
      <c r="C531" t="s">
        <v>478</v>
      </c>
      <c r="D531" t="s">
        <v>428</v>
      </c>
      <c r="E531" t="s">
        <v>651</v>
      </c>
      <c r="F531" t="s">
        <v>23</v>
      </c>
      <c r="H531" t="s">
        <v>474</v>
      </c>
      <c r="I531" t="s">
        <v>415</v>
      </c>
    </row>
    <row r="532" spans="2:9">
      <c r="B532" t="s">
        <v>469</v>
      </c>
      <c r="C532" t="s">
        <v>670</v>
      </c>
      <c r="D532" t="s">
        <v>429</v>
      </c>
      <c r="E532" t="s">
        <v>651</v>
      </c>
      <c r="F532" t="s">
        <v>23</v>
      </c>
      <c r="I532" t="s">
        <v>415</v>
      </c>
    </row>
    <row r="533" spans="2:9">
      <c r="B533" t="s">
        <v>469</v>
      </c>
      <c r="C533" t="s">
        <v>384</v>
      </c>
      <c r="D533" t="s">
        <v>430</v>
      </c>
      <c r="E533" t="s">
        <v>651</v>
      </c>
      <c r="F533" t="s">
        <v>23</v>
      </c>
      <c r="I533" t="s">
        <v>415</v>
      </c>
    </row>
    <row r="534" spans="2:9">
      <c r="B534" t="s">
        <v>469</v>
      </c>
      <c r="C534" t="s">
        <v>779</v>
      </c>
      <c r="D534" t="s">
        <v>430</v>
      </c>
      <c r="E534" t="s">
        <v>651</v>
      </c>
      <c r="F534" t="s">
        <v>23</v>
      </c>
      <c r="I534" t="s">
        <v>415</v>
      </c>
    </row>
    <row r="535" spans="2:9">
      <c r="B535" t="s">
        <v>469</v>
      </c>
      <c r="C535" t="s">
        <v>479</v>
      </c>
      <c r="D535" t="s">
        <v>431</v>
      </c>
      <c r="E535" t="s">
        <v>651</v>
      </c>
      <c r="F535" t="s">
        <v>23</v>
      </c>
      <c r="I535" t="s">
        <v>415</v>
      </c>
    </row>
    <row r="536" spans="2:9">
      <c r="B536" t="s">
        <v>466</v>
      </c>
      <c r="C536" t="s">
        <v>563</v>
      </c>
      <c r="D536" t="s">
        <v>564</v>
      </c>
      <c r="E536" t="s">
        <v>651</v>
      </c>
      <c r="F536" t="s">
        <v>23</v>
      </c>
      <c r="I536" t="s">
        <v>415</v>
      </c>
    </row>
    <row r="537" spans="2:9">
      <c r="B537" t="s">
        <v>466</v>
      </c>
      <c r="C537" t="s">
        <v>565</v>
      </c>
      <c r="D537" t="s">
        <v>566</v>
      </c>
      <c r="E537" t="s">
        <v>651</v>
      </c>
      <c r="F537" t="s">
        <v>23</v>
      </c>
      <c r="H537" t="s">
        <v>512</v>
      </c>
      <c r="I537" t="s">
        <v>415</v>
      </c>
    </row>
    <row r="538" spans="2:9">
      <c r="B538" t="s">
        <v>466</v>
      </c>
      <c r="C538" t="s">
        <v>81</v>
      </c>
      <c r="D538" t="s">
        <v>176</v>
      </c>
      <c r="E538" t="s">
        <v>651</v>
      </c>
      <c r="F538" t="s">
        <v>416</v>
      </c>
      <c r="I538" t="s">
        <v>415</v>
      </c>
    </row>
    <row r="539" spans="2:9">
      <c r="B539" t="s">
        <v>466</v>
      </c>
      <c r="C539" t="s">
        <v>175</v>
      </c>
      <c r="D539" t="s">
        <v>177</v>
      </c>
      <c r="E539" t="s">
        <v>651</v>
      </c>
      <c r="F539" t="s">
        <v>416</v>
      </c>
      <c r="I539" t="s">
        <v>415</v>
      </c>
    </row>
    <row r="540" spans="2:9">
      <c r="B540" t="s">
        <v>466</v>
      </c>
      <c r="C540" t="s">
        <v>297</v>
      </c>
      <c r="D540" t="s">
        <v>298</v>
      </c>
      <c r="E540" t="s">
        <v>287</v>
      </c>
      <c r="F540" t="s">
        <v>432</v>
      </c>
      <c r="H540" t="s">
        <v>546</v>
      </c>
      <c r="I540" t="s">
        <v>415</v>
      </c>
    </row>
    <row r="541" spans="2:9">
      <c r="B541" t="s">
        <v>469</v>
      </c>
      <c r="C541" t="s">
        <v>293</v>
      </c>
      <c r="D541" t="s">
        <v>787</v>
      </c>
      <c r="E541" t="s">
        <v>287</v>
      </c>
      <c r="F541" t="s">
        <v>432</v>
      </c>
      <c r="H541" t="s">
        <v>546</v>
      </c>
      <c r="I541" t="s">
        <v>415</v>
      </c>
    </row>
    <row r="542" spans="2:9">
      <c r="B542" t="s">
        <v>466</v>
      </c>
      <c r="C542" t="s">
        <v>299</v>
      </c>
      <c r="D542" t="s">
        <v>300</v>
      </c>
      <c r="E542" t="s">
        <v>287</v>
      </c>
      <c r="F542" t="s">
        <v>432</v>
      </c>
      <c r="H542" t="s">
        <v>546</v>
      </c>
      <c r="I542" t="s">
        <v>415</v>
      </c>
    </row>
    <row r="543" spans="2:9">
      <c r="B543" t="s">
        <v>466</v>
      </c>
      <c r="C543" t="s">
        <v>295</v>
      </c>
      <c r="D543" t="s">
        <v>296</v>
      </c>
      <c r="E543" t="s">
        <v>287</v>
      </c>
      <c r="F543" t="s">
        <v>432</v>
      </c>
      <c r="H543" t="s">
        <v>546</v>
      </c>
      <c r="I543" t="s">
        <v>415</v>
      </c>
    </row>
    <row r="544" spans="2:9">
      <c r="B544" t="s">
        <v>466</v>
      </c>
      <c r="C544" t="s">
        <v>301</v>
      </c>
      <c r="D544" t="s">
        <v>302</v>
      </c>
      <c r="E544" t="s">
        <v>287</v>
      </c>
      <c r="F544" t="s">
        <v>432</v>
      </c>
      <c r="H544" t="s">
        <v>546</v>
      </c>
      <c r="I544" t="s">
        <v>415</v>
      </c>
    </row>
    <row r="545" spans="2:9">
      <c r="B545" t="s">
        <v>469</v>
      </c>
      <c r="C545" t="s">
        <v>11</v>
      </c>
      <c r="D545" t="s">
        <v>503</v>
      </c>
      <c r="E545" t="s">
        <v>287</v>
      </c>
      <c r="F545" t="s">
        <v>432</v>
      </c>
      <c r="H545" t="s">
        <v>541</v>
      </c>
      <c r="I545" t="s">
        <v>415</v>
      </c>
    </row>
    <row r="546" spans="2:9">
      <c r="B546" t="s">
        <v>469</v>
      </c>
      <c r="C546" t="s">
        <v>504</v>
      </c>
      <c r="D546" t="s">
        <v>336</v>
      </c>
      <c r="E546" t="s">
        <v>287</v>
      </c>
      <c r="F546" t="s">
        <v>432</v>
      </c>
      <c r="H546" t="s">
        <v>543</v>
      </c>
      <c r="I546" t="s">
        <v>415</v>
      </c>
    </row>
    <row r="547" spans="2:9">
      <c r="B547" t="s">
        <v>469</v>
      </c>
      <c r="C547" t="s">
        <v>803</v>
      </c>
      <c r="D547" t="s">
        <v>804</v>
      </c>
      <c r="E547" t="s">
        <v>287</v>
      </c>
      <c r="F547" t="s">
        <v>432</v>
      </c>
      <c r="H547" t="s">
        <v>805</v>
      </c>
      <c r="I547" t="s">
        <v>415</v>
      </c>
    </row>
    <row r="548" spans="2:9">
      <c r="B548" t="s">
        <v>469</v>
      </c>
      <c r="C548" t="s">
        <v>9</v>
      </c>
      <c r="D548" t="s">
        <v>10</v>
      </c>
      <c r="E548" t="s">
        <v>287</v>
      </c>
      <c r="F548" t="s">
        <v>432</v>
      </c>
      <c r="H548" t="s">
        <v>539</v>
      </c>
      <c r="I548" t="s">
        <v>415</v>
      </c>
    </row>
    <row r="549" spans="2:9">
      <c r="B549" t="s">
        <v>469</v>
      </c>
      <c r="C549" t="s">
        <v>760</v>
      </c>
      <c r="D549" t="s">
        <v>6</v>
      </c>
      <c r="E549" t="s">
        <v>287</v>
      </c>
      <c r="F549" t="s">
        <v>432</v>
      </c>
      <c r="H549" t="s">
        <v>535</v>
      </c>
      <c r="I549" t="s">
        <v>415</v>
      </c>
    </row>
    <row r="550" spans="2:9">
      <c r="B550" t="s">
        <v>469</v>
      </c>
      <c r="C550" t="s">
        <v>7</v>
      </c>
      <c r="D550" t="s">
        <v>8</v>
      </c>
      <c r="E550" t="s">
        <v>287</v>
      </c>
      <c r="F550" t="s">
        <v>432</v>
      </c>
      <c r="H550" t="s">
        <v>537</v>
      </c>
      <c r="I550" t="s">
        <v>415</v>
      </c>
    </row>
    <row r="551" spans="2:9">
      <c r="B551" t="s">
        <v>469</v>
      </c>
      <c r="C551" t="s">
        <v>362</v>
      </c>
      <c r="D551" t="s">
        <v>759</v>
      </c>
      <c r="E551" t="s">
        <v>287</v>
      </c>
      <c r="F551" t="s">
        <v>432</v>
      </c>
      <c r="H551" t="s">
        <v>533</v>
      </c>
      <c r="I551" t="s">
        <v>415</v>
      </c>
    </row>
    <row r="552" spans="2:9">
      <c r="B552" t="s">
        <v>469</v>
      </c>
      <c r="C552" t="s">
        <v>806</v>
      </c>
      <c r="D552" t="s">
        <v>807</v>
      </c>
      <c r="E552" t="s">
        <v>287</v>
      </c>
      <c r="F552" t="s">
        <v>432</v>
      </c>
      <c r="H552" t="s">
        <v>808</v>
      </c>
      <c r="I552" t="s">
        <v>415</v>
      </c>
    </row>
    <row r="553" spans="2:9">
      <c r="B553" t="s">
        <v>469</v>
      </c>
      <c r="C553" t="s">
        <v>809</v>
      </c>
      <c r="D553" t="s">
        <v>810</v>
      </c>
      <c r="E553" t="s">
        <v>287</v>
      </c>
      <c r="F553" t="s">
        <v>432</v>
      </c>
      <c r="H553" t="s">
        <v>813</v>
      </c>
      <c r="I553" t="s">
        <v>415</v>
      </c>
    </row>
    <row r="554" spans="2:9">
      <c r="B554" t="s">
        <v>469</v>
      </c>
      <c r="C554" t="s">
        <v>821</v>
      </c>
      <c r="D554" t="s">
        <v>811</v>
      </c>
      <c r="E554" t="s">
        <v>287</v>
      </c>
      <c r="F554" t="s">
        <v>432</v>
      </c>
      <c r="H554" t="s">
        <v>823</v>
      </c>
      <c r="I554" t="s">
        <v>415</v>
      </c>
    </row>
    <row r="555" spans="2:9">
      <c r="B555" t="s">
        <v>469</v>
      </c>
      <c r="C555" t="s">
        <v>824</v>
      </c>
      <c r="D555" t="s">
        <v>812</v>
      </c>
      <c r="E555" t="s">
        <v>287</v>
      </c>
      <c r="F555" t="s">
        <v>432</v>
      </c>
      <c r="H555" t="s">
        <v>822</v>
      </c>
      <c r="I555" t="s">
        <v>415</v>
      </c>
    </row>
    <row r="556" spans="2:9">
      <c r="B556" t="s">
        <v>469</v>
      </c>
      <c r="C556" t="s">
        <v>358</v>
      </c>
      <c r="D556" t="s">
        <v>359</v>
      </c>
      <c r="E556" t="s">
        <v>287</v>
      </c>
      <c r="F556" t="s">
        <v>432</v>
      </c>
      <c r="H556" t="s">
        <v>531</v>
      </c>
      <c r="I556" t="s">
        <v>415</v>
      </c>
    </row>
    <row r="557" spans="2:9">
      <c r="B557" t="s">
        <v>466</v>
      </c>
      <c r="C557" t="s">
        <v>291</v>
      </c>
      <c r="D557" t="s">
        <v>292</v>
      </c>
      <c r="E557" t="s">
        <v>287</v>
      </c>
      <c r="F557" t="s">
        <v>432</v>
      </c>
      <c r="H557" t="s">
        <v>101</v>
      </c>
      <c r="I557" t="s">
        <v>415</v>
      </c>
    </row>
    <row r="558" spans="2:9">
      <c r="B558" t="s">
        <v>466</v>
      </c>
      <c r="C558" t="s">
        <v>577</v>
      </c>
      <c r="D558" t="s">
        <v>578</v>
      </c>
      <c r="E558" t="s">
        <v>651</v>
      </c>
      <c r="F558" t="s">
        <v>23</v>
      </c>
      <c r="H558" t="s">
        <v>513</v>
      </c>
      <c r="I558" t="s">
        <v>415</v>
      </c>
    </row>
    <row r="559" spans="2:9">
      <c r="B559" t="s">
        <v>466</v>
      </c>
      <c r="C559" t="s">
        <v>582</v>
      </c>
      <c r="D559" t="s">
        <v>583</v>
      </c>
      <c r="E559" t="s">
        <v>651</v>
      </c>
      <c r="F559" t="s">
        <v>23</v>
      </c>
      <c r="H559" t="s">
        <v>579</v>
      </c>
      <c r="I559" t="s">
        <v>415</v>
      </c>
    </row>
    <row r="560" spans="2:9">
      <c r="B560" t="s">
        <v>466</v>
      </c>
      <c r="C560" t="s">
        <v>148</v>
      </c>
      <c r="D560" t="s">
        <v>585</v>
      </c>
      <c r="E560" t="s">
        <v>651</v>
      </c>
      <c r="F560" t="s">
        <v>23</v>
      </c>
      <c r="H560" t="s">
        <v>512</v>
      </c>
      <c r="I560" t="s">
        <v>415</v>
      </c>
    </row>
    <row r="561" spans="2:9">
      <c r="B561" t="s">
        <v>466</v>
      </c>
      <c r="C561" t="s">
        <v>588</v>
      </c>
      <c r="D561" t="s">
        <v>589</v>
      </c>
      <c r="E561" t="s">
        <v>651</v>
      </c>
      <c r="F561" t="s">
        <v>23</v>
      </c>
      <c r="H561" t="s">
        <v>512</v>
      </c>
      <c r="I561" t="s">
        <v>415</v>
      </c>
    </row>
    <row r="562" spans="2:9">
      <c r="B562" t="s">
        <v>466</v>
      </c>
      <c r="C562" t="s">
        <v>592</v>
      </c>
      <c r="D562" t="s">
        <v>593</v>
      </c>
      <c r="E562" t="s">
        <v>651</v>
      </c>
      <c r="F562" t="s">
        <v>23</v>
      </c>
      <c r="H562" t="s">
        <v>562</v>
      </c>
      <c r="I562" t="s">
        <v>415</v>
      </c>
    </row>
    <row r="563" spans="2:9">
      <c r="B563" t="s">
        <v>466</v>
      </c>
      <c r="C563" t="s">
        <v>664</v>
      </c>
      <c r="D563" t="s">
        <v>594</v>
      </c>
      <c r="E563" t="s">
        <v>651</v>
      </c>
      <c r="F563" t="s">
        <v>23</v>
      </c>
      <c r="H563" t="s">
        <v>512</v>
      </c>
      <c r="I563" t="s">
        <v>415</v>
      </c>
    </row>
    <row r="564" spans="2:9">
      <c r="B564" t="s">
        <v>466</v>
      </c>
      <c r="C564" t="s">
        <v>480</v>
      </c>
      <c r="D564" t="s">
        <v>595</v>
      </c>
      <c r="E564" t="s">
        <v>651</v>
      </c>
      <c r="F564" t="s">
        <v>23</v>
      </c>
      <c r="H564" t="s">
        <v>475</v>
      </c>
      <c r="I564" t="s">
        <v>415</v>
      </c>
    </row>
    <row r="565" spans="2:9">
      <c r="B565" t="s">
        <v>466</v>
      </c>
      <c r="C565" t="s">
        <v>663</v>
      </c>
      <c r="D565" t="s">
        <v>596</v>
      </c>
      <c r="E565" t="s">
        <v>651</v>
      </c>
      <c r="F565" t="s">
        <v>23</v>
      </c>
      <c r="H565" t="s">
        <v>561</v>
      </c>
      <c r="I565" t="s">
        <v>415</v>
      </c>
    </row>
    <row r="566" spans="2:9">
      <c r="B566" t="s">
        <v>492</v>
      </c>
      <c r="C566" t="s">
        <v>383</v>
      </c>
      <c r="D566" t="s">
        <v>131</v>
      </c>
      <c r="E566" t="s">
        <v>651</v>
      </c>
      <c r="I566" t="s">
        <v>415</v>
      </c>
    </row>
    <row r="567" spans="2:9">
      <c r="B567" t="s">
        <v>492</v>
      </c>
      <c r="C567" t="s">
        <v>606</v>
      </c>
      <c r="D567" t="s">
        <v>130</v>
      </c>
      <c r="E567" t="s">
        <v>651</v>
      </c>
      <c r="I567" t="s">
        <v>415</v>
      </c>
    </row>
    <row r="568" spans="2:9">
      <c r="B568" t="s">
        <v>492</v>
      </c>
      <c r="C568" t="s">
        <v>607</v>
      </c>
      <c r="D568" t="s">
        <v>129</v>
      </c>
      <c r="E568" t="s">
        <v>651</v>
      </c>
      <c r="I568" t="s">
        <v>415</v>
      </c>
    </row>
    <row r="569" spans="2:9">
      <c r="B569" t="s">
        <v>492</v>
      </c>
      <c r="C569" t="s">
        <v>608</v>
      </c>
      <c r="D569" t="s">
        <v>128</v>
      </c>
      <c r="E569" t="s">
        <v>651</v>
      </c>
      <c r="I569" t="s">
        <v>415</v>
      </c>
    </row>
    <row r="570" spans="2:9">
      <c r="B570" t="s">
        <v>492</v>
      </c>
      <c r="C570" t="s">
        <v>609</v>
      </c>
      <c r="D570" t="s">
        <v>126</v>
      </c>
      <c r="E570" t="s">
        <v>651</v>
      </c>
      <c r="I570" t="s">
        <v>415</v>
      </c>
    </row>
    <row r="571" spans="2:9">
      <c r="B571" t="s">
        <v>492</v>
      </c>
      <c r="C571" t="s">
        <v>122</v>
      </c>
      <c r="D571" t="s">
        <v>127</v>
      </c>
      <c r="E571" t="s">
        <v>651</v>
      </c>
      <c r="I571" t="s">
        <v>415</v>
      </c>
    </row>
    <row r="572" spans="2:9">
      <c r="B572" t="s">
        <v>492</v>
      </c>
      <c r="C572" t="s">
        <v>610</v>
      </c>
      <c r="D572" t="s">
        <v>611</v>
      </c>
      <c r="E572" t="s">
        <v>651</v>
      </c>
      <c r="I572" t="s">
        <v>415</v>
      </c>
    </row>
    <row r="573" spans="2:9">
      <c r="B573" t="s">
        <v>492</v>
      </c>
      <c r="C573" t="s">
        <v>612</v>
      </c>
      <c r="D573" t="s">
        <v>613</v>
      </c>
      <c r="E573" t="s">
        <v>651</v>
      </c>
      <c r="I573" t="s">
        <v>415</v>
      </c>
    </row>
    <row r="574" spans="2:9">
      <c r="B574" t="s">
        <v>492</v>
      </c>
      <c r="C574" t="s">
        <v>135</v>
      </c>
      <c r="D574" t="s">
        <v>136</v>
      </c>
      <c r="E574" t="s">
        <v>651</v>
      </c>
      <c r="I574" t="s">
        <v>415</v>
      </c>
    </row>
    <row r="575" spans="2:9">
      <c r="B575" t="s">
        <v>492</v>
      </c>
      <c r="C575" t="s">
        <v>614</v>
      </c>
      <c r="D575" t="s">
        <v>615</v>
      </c>
      <c r="E575" t="s">
        <v>651</v>
      </c>
      <c r="I575" t="s">
        <v>415</v>
      </c>
    </row>
    <row r="576" spans="2:9">
      <c r="B576" t="s">
        <v>492</v>
      </c>
      <c r="C576" t="s">
        <v>133</v>
      </c>
      <c r="D576" t="s">
        <v>134</v>
      </c>
      <c r="E576" t="s">
        <v>651</v>
      </c>
      <c r="I576" t="s">
        <v>415</v>
      </c>
    </row>
    <row r="577" spans="2:9">
      <c r="B577" t="s">
        <v>492</v>
      </c>
      <c r="C577" t="s">
        <v>123</v>
      </c>
      <c r="D577" t="s">
        <v>124</v>
      </c>
      <c r="E577" t="s">
        <v>651</v>
      </c>
      <c r="I577" t="s">
        <v>415</v>
      </c>
    </row>
    <row r="578" spans="2:9">
      <c r="B578" t="s">
        <v>492</v>
      </c>
      <c r="C578" t="s">
        <v>125</v>
      </c>
      <c r="D578" t="s">
        <v>132</v>
      </c>
      <c r="E578" t="s">
        <v>651</v>
      </c>
      <c r="I578" t="s">
        <v>415</v>
      </c>
    </row>
    <row r="579" spans="2:9">
      <c r="B579" t="s">
        <v>492</v>
      </c>
      <c r="C579" t="s">
        <v>137</v>
      </c>
      <c r="D579" t="s">
        <v>142</v>
      </c>
      <c r="E579" t="s">
        <v>651</v>
      </c>
      <c r="I579" t="s">
        <v>415</v>
      </c>
    </row>
    <row r="580" spans="2:9">
      <c r="B580" t="s">
        <v>492</v>
      </c>
      <c r="C580" t="s">
        <v>138</v>
      </c>
      <c r="D580" t="s">
        <v>143</v>
      </c>
      <c r="E580" t="s">
        <v>651</v>
      </c>
      <c r="I580" t="s">
        <v>415</v>
      </c>
    </row>
    <row r="581" spans="2:9">
      <c r="B581" t="s">
        <v>492</v>
      </c>
      <c r="C581" t="s">
        <v>139</v>
      </c>
      <c r="D581" t="s">
        <v>144</v>
      </c>
      <c r="E581" t="s">
        <v>651</v>
      </c>
      <c r="I581" t="s">
        <v>415</v>
      </c>
    </row>
    <row r="582" spans="2:9">
      <c r="B582" t="s">
        <v>492</v>
      </c>
      <c r="C582" t="s">
        <v>140</v>
      </c>
      <c r="D582" t="s">
        <v>146</v>
      </c>
      <c r="E582" t="s">
        <v>651</v>
      </c>
      <c r="I582" t="s">
        <v>415</v>
      </c>
    </row>
    <row r="583" spans="2:9">
      <c r="B583" t="s">
        <v>492</v>
      </c>
      <c r="C583" t="s">
        <v>87</v>
      </c>
      <c r="D583" t="s">
        <v>21</v>
      </c>
      <c r="E583" t="s">
        <v>651</v>
      </c>
      <c r="I583" t="s">
        <v>415</v>
      </c>
    </row>
    <row r="584" spans="2:9">
      <c r="B584" t="s">
        <v>492</v>
      </c>
      <c r="C584" t="s">
        <v>775</v>
      </c>
      <c r="D584" t="s">
        <v>21</v>
      </c>
      <c r="E584" t="s">
        <v>651</v>
      </c>
      <c r="I584" t="s">
        <v>415</v>
      </c>
    </row>
    <row r="585" spans="2:9">
      <c r="B585" t="s">
        <v>492</v>
      </c>
      <c r="C585" t="s">
        <v>364</v>
      </c>
      <c r="D585" t="s">
        <v>365</v>
      </c>
      <c r="E585" t="s">
        <v>651</v>
      </c>
      <c r="I585" t="s">
        <v>415</v>
      </c>
    </row>
    <row r="586" spans="2:9">
      <c r="B586" t="s">
        <v>492</v>
      </c>
      <c r="C586" t="s">
        <v>366</v>
      </c>
      <c r="D586" t="s">
        <v>367</v>
      </c>
      <c r="E586" t="s">
        <v>651</v>
      </c>
      <c r="I586" t="s">
        <v>415</v>
      </c>
    </row>
    <row r="587" spans="2:9">
      <c r="B587" t="s">
        <v>492</v>
      </c>
      <c r="C587" t="s">
        <v>368</v>
      </c>
      <c r="D587" t="s">
        <v>369</v>
      </c>
      <c r="E587" t="s">
        <v>651</v>
      </c>
      <c r="I587" t="s">
        <v>415</v>
      </c>
    </row>
    <row r="588" spans="2:9">
      <c r="B588" t="s">
        <v>492</v>
      </c>
      <c r="C588" t="s">
        <v>370</v>
      </c>
      <c r="D588" t="s">
        <v>371</v>
      </c>
      <c r="E588" t="s">
        <v>651</v>
      </c>
      <c r="I588" t="s">
        <v>415</v>
      </c>
    </row>
    <row r="589" spans="2:9">
      <c r="B589" t="s">
        <v>492</v>
      </c>
      <c r="C589" t="s">
        <v>395</v>
      </c>
      <c r="D589" t="s">
        <v>396</v>
      </c>
      <c r="E589" t="s">
        <v>651</v>
      </c>
      <c r="I589" t="s">
        <v>415</v>
      </c>
    </row>
    <row r="590" spans="2:9">
      <c r="B590" t="s">
        <v>492</v>
      </c>
      <c r="C590" t="s">
        <v>799</v>
      </c>
      <c r="D590" t="s">
        <v>802</v>
      </c>
      <c r="E590" t="s">
        <v>651</v>
      </c>
      <c r="I590" t="s">
        <v>415</v>
      </c>
    </row>
    <row r="591" spans="2:9">
      <c r="B591" t="s">
        <v>492</v>
      </c>
      <c r="C591" t="s">
        <v>800</v>
      </c>
      <c r="D591" t="s">
        <v>801</v>
      </c>
      <c r="E591" t="s">
        <v>651</v>
      </c>
      <c r="I591" t="s">
        <v>415</v>
      </c>
    </row>
    <row r="592" spans="2:9">
      <c r="B592" t="s">
        <v>492</v>
      </c>
      <c r="C592" t="s">
        <v>397</v>
      </c>
      <c r="D592" t="s">
        <v>398</v>
      </c>
      <c r="E592" t="s">
        <v>651</v>
      </c>
      <c r="I592" t="s">
        <v>415</v>
      </c>
    </row>
    <row r="593" spans="2:9">
      <c r="B593" t="s">
        <v>492</v>
      </c>
      <c r="C593" t="s">
        <v>399</v>
      </c>
      <c r="D593" t="s">
        <v>400</v>
      </c>
      <c r="E593" t="s">
        <v>651</v>
      </c>
      <c r="I593" t="s">
        <v>415</v>
      </c>
    </row>
    <row r="594" spans="2:9">
      <c r="B594" t="s">
        <v>492</v>
      </c>
      <c r="C594" t="s">
        <v>798</v>
      </c>
      <c r="D594" t="s">
        <v>797</v>
      </c>
      <c r="E594" t="s">
        <v>651</v>
      </c>
      <c r="I594" t="s">
        <v>415</v>
      </c>
    </row>
    <row r="595" spans="2:9">
      <c r="B595" t="s">
        <v>492</v>
      </c>
      <c r="C595" t="s">
        <v>793</v>
      </c>
      <c r="D595" t="s">
        <v>795</v>
      </c>
      <c r="E595" t="s">
        <v>651</v>
      </c>
      <c r="I595" t="s">
        <v>415</v>
      </c>
    </row>
    <row r="596" spans="2:9">
      <c r="B596" t="s">
        <v>492</v>
      </c>
      <c r="C596" t="s">
        <v>794</v>
      </c>
      <c r="D596" t="s">
        <v>796</v>
      </c>
      <c r="E596" t="s">
        <v>651</v>
      </c>
      <c r="I596" t="s">
        <v>415</v>
      </c>
    </row>
    <row r="597" spans="2:9">
      <c r="B597" t="s">
        <v>492</v>
      </c>
      <c r="C597" t="s">
        <v>401</v>
      </c>
      <c r="D597" t="s">
        <v>402</v>
      </c>
      <c r="E597" t="s">
        <v>651</v>
      </c>
      <c r="I597" t="s">
        <v>415</v>
      </c>
    </row>
    <row r="598" spans="2:9">
      <c r="B598" t="s">
        <v>492</v>
      </c>
      <c r="C598" t="s">
        <v>403</v>
      </c>
      <c r="D598" t="s">
        <v>404</v>
      </c>
      <c r="E598" t="s">
        <v>651</v>
      </c>
      <c r="I598" t="s">
        <v>415</v>
      </c>
    </row>
    <row r="599" spans="2:9">
      <c r="B599" t="s">
        <v>492</v>
      </c>
      <c r="C599" t="s">
        <v>405</v>
      </c>
      <c r="D599" t="s">
        <v>406</v>
      </c>
      <c r="E599" t="s">
        <v>651</v>
      </c>
      <c r="I599" t="s">
        <v>415</v>
      </c>
    </row>
    <row r="600" spans="2:9">
      <c r="B600" t="s">
        <v>492</v>
      </c>
      <c r="C600" t="s">
        <v>407</v>
      </c>
      <c r="D600" t="s">
        <v>356</v>
      </c>
      <c r="E600" t="s">
        <v>651</v>
      </c>
      <c r="I600" t="s">
        <v>415</v>
      </c>
    </row>
    <row r="601" spans="2:9">
      <c r="B601" t="s">
        <v>469</v>
      </c>
      <c r="C601" t="s">
        <v>467</v>
      </c>
      <c r="D601" t="s">
        <v>470</v>
      </c>
      <c r="E601" t="s">
        <v>651</v>
      </c>
      <c r="F601" t="s">
        <v>471</v>
      </c>
    </row>
    <row r="602" spans="2:9">
      <c r="B602" t="s">
        <v>5</v>
      </c>
      <c r="C602" t="s">
        <v>833</v>
      </c>
      <c r="D602" t="s">
        <v>834</v>
      </c>
      <c r="E602" t="s">
        <v>651</v>
      </c>
      <c r="F602" t="s">
        <v>192</v>
      </c>
    </row>
    <row r="603" spans="2:9">
      <c r="B603" t="s">
        <v>5</v>
      </c>
      <c r="C603" t="s">
        <v>832</v>
      </c>
      <c r="D603" t="s">
        <v>835</v>
      </c>
      <c r="E603" t="s">
        <v>651</v>
      </c>
      <c r="F603" t="s">
        <v>192</v>
      </c>
    </row>
    <row r="604" spans="2:9">
      <c r="B604" t="s">
        <v>5</v>
      </c>
      <c r="C604" t="s">
        <v>831</v>
      </c>
      <c r="D604" t="s">
        <v>836</v>
      </c>
      <c r="E604" t="s">
        <v>651</v>
      </c>
      <c r="F604" t="s">
        <v>192</v>
      </c>
    </row>
    <row r="605" spans="2:9">
      <c r="B605" t="s">
        <v>5</v>
      </c>
      <c r="C605" t="s">
        <v>837</v>
      </c>
      <c r="D605" t="s">
        <v>838</v>
      </c>
      <c r="E605" t="s">
        <v>651</v>
      </c>
      <c r="F605" t="s">
        <v>192</v>
      </c>
    </row>
    <row r="606" spans="2:9">
      <c r="B606" t="s">
        <v>5</v>
      </c>
      <c r="C606" t="s">
        <v>839</v>
      </c>
      <c r="D606" t="s">
        <v>840</v>
      </c>
      <c r="E606" t="s">
        <v>651</v>
      </c>
      <c r="F606" t="s">
        <v>192</v>
      </c>
    </row>
    <row r="607" spans="2:9">
      <c r="B607" t="s">
        <v>5</v>
      </c>
      <c r="C607" t="s">
        <v>841</v>
      </c>
      <c r="D607" t="s">
        <v>842</v>
      </c>
      <c r="E607" t="s">
        <v>651</v>
      </c>
      <c r="F607" t="s">
        <v>192</v>
      </c>
    </row>
    <row r="608" spans="2:9">
      <c r="B608" t="s">
        <v>5</v>
      </c>
      <c r="C608" t="s">
        <v>847</v>
      </c>
      <c r="D608" t="s">
        <v>848</v>
      </c>
      <c r="E608" t="s">
        <v>651</v>
      </c>
      <c r="F608" t="s">
        <v>192</v>
      </c>
    </row>
  </sheetData>
  <phoneticPr fontId="0" type="noConversion"/>
  <pageMargins left="0.47" right="0.5" top="0.84" bottom="1" header="0.5" footer="0.5"/>
  <pageSetup paperSize="9" scale="95" orientation="landscape" r:id="rId1"/>
  <headerFooter alignWithMargins="0">
    <oddFooter xml:space="preserve">&amp;R_____________________________________________________________________________&amp;8
&amp;Z&amp;F
&amp;D
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4:AG720"/>
  <sheetViews>
    <sheetView topLeftCell="A4" zoomScale="80" zoomScaleNormal="80" workbookViewId="0">
      <pane xSplit="10" ySplit="2" topLeftCell="K438" activePane="bottomRight" state="frozen"/>
      <selection activeCell="A4" sqref="A4"/>
      <selection pane="topRight" activeCell="K4" sqref="K4"/>
      <selection pane="bottomLeft" activeCell="A6" sqref="A6"/>
      <selection pane="bottomRight" activeCell="C459" sqref="C459"/>
    </sheetView>
  </sheetViews>
  <sheetFormatPr defaultRowHeight="12.75"/>
  <cols>
    <col min="1" max="1" width="5.73046875" bestFit="1" customWidth="1"/>
    <col min="2" max="2" width="21.3984375" customWidth="1"/>
    <col min="3" max="3" width="33.59765625" customWidth="1"/>
    <col min="4" max="4" width="16.59765625" customWidth="1"/>
    <col min="5" max="5" width="40.59765625" customWidth="1"/>
    <col min="6" max="7" width="9.86328125" customWidth="1"/>
    <col min="8" max="8" width="11" customWidth="1"/>
    <col min="9" max="9" width="8.3984375" customWidth="1"/>
    <col min="10" max="10" width="7.1328125" customWidth="1"/>
    <col min="11" max="11" width="8.1328125" customWidth="1"/>
    <col min="12" max="12" width="9.265625" customWidth="1"/>
    <col min="13" max="13" width="17.86328125" customWidth="1"/>
    <col min="14" max="14" width="8" customWidth="1"/>
    <col min="15" max="15" width="6.59765625" customWidth="1"/>
    <col min="16" max="16" width="9.59765625" bestFit="1" customWidth="1"/>
    <col min="17" max="17" width="11.265625" customWidth="1"/>
    <col min="18" max="18" width="12.265625" customWidth="1"/>
    <col min="19" max="19" width="8.59765625" bestFit="1" customWidth="1"/>
    <col min="20" max="20" width="12" bestFit="1" customWidth="1"/>
    <col min="21" max="21" width="5.73046875" bestFit="1" customWidth="1"/>
    <col min="22" max="22" width="8.1328125" customWidth="1"/>
    <col min="23" max="23" width="6.265625" bestFit="1" customWidth="1"/>
    <col min="24" max="24" width="10.73046875" bestFit="1" customWidth="1"/>
    <col min="26" max="26" width="6.59765625" bestFit="1" customWidth="1"/>
    <col min="27" max="27" width="8.59765625" bestFit="1" customWidth="1"/>
  </cols>
  <sheetData>
    <row r="4" spans="1:26">
      <c r="J4" t="s">
        <v>27</v>
      </c>
    </row>
    <row r="5" spans="1:26">
      <c r="A5" t="s">
        <v>308</v>
      </c>
      <c r="B5" t="s">
        <v>309</v>
      </c>
      <c r="C5" t="s">
        <v>310</v>
      </c>
      <c r="D5" t="s">
        <v>311</v>
      </c>
      <c r="E5" t="s">
        <v>312</v>
      </c>
      <c r="F5" t="s">
        <v>313</v>
      </c>
      <c r="G5" t="s">
        <v>286</v>
      </c>
      <c r="H5" t="s">
        <v>314</v>
      </c>
      <c r="I5" t="s">
        <v>342</v>
      </c>
      <c r="J5" t="s">
        <v>343</v>
      </c>
      <c r="K5" t="s">
        <v>706</v>
      </c>
      <c r="L5" t="s">
        <v>344</v>
      </c>
      <c r="M5" t="s">
        <v>290</v>
      </c>
      <c r="N5" t="s">
        <v>1627</v>
      </c>
      <c r="O5" t="s">
        <v>971</v>
      </c>
      <c r="P5" t="s">
        <v>972</v>
      </c>
      <c r="Q5" t="s">
        <v>973</v>
      </c>
      <c r="R5" t="s">
        <v>345</v>
      </c>
      <c r="S5" t="s">
        <v>346</v>
      </c>
      <c r="T5" t="s">
        <v>347</v>
      </c>
      <c r="U5" t="s">
        <v>348</v>
      </c>
      <c r="V5" t="s">
        <v>349</v>
      </c>
      <c r="W5" t="s">
        <v>433</v>
      </c>
      <c r="X5" t="s">
        <v>974</v>
      </c>
      <c r="Y5" t="s">
        <v>111</v>
      </c>
      <c r="Z5" t="s">
        <v>975</v>
      </c>
    </row>
    <row r="6" spans="1:26">
      <c r="B6" t="s">
        <v>976</v>
      </c>
      <c r="C6" t="s">
        <v>977</v>
      </c>
      <c r="D6" t="s">
        <v>476</v>
      </c>
      <c r="E6" t="s">
        <v>978</v>
      </c>
      <c r="I6" t="s">
        <v>979</v>
      </c>
      <c r="J6">
        <v>2006</v>
      </c>
      <c r="L6" t="s">
        <v>435</v>
      </c>
      <c r="U6" t="s">
        <v>57</v>
      </c>
    </row>
    <row r="7" spans="1:26">
      <c r="F7" t="s">
        <v>980</v>
      </c>
      <c r="H7" t="s">
        <v>981</v>
      </c>
      <c r="J7">
        <v>2006</v>
      </c>
      <c r="K7" t="s">
        <v>982</v>
      </c>
      <c r="R7" t="s">
        <v>983</v>
      </c>
      <c r="S7">
        <v>9999</v>
      </c>
      <c r="T7" t="s">
        <v>984</v>
      </c>
      <c r="V7">
        <v>1</v>
      </c>
    </row>
    <row r="8" spans="1:26">
      <c r="F8" t="s">
        <v>985</v>
      </c>
      <c r="J8">
        <v>2006</v>
      </c>
      <c r="S8">
        <v>9999</v>
      </c>
    </row>
    <row r="9" spans="1:26">
      <c r="F9" t="s">
        <v>379</v>
      </c>
      <c r="J9">
        <v>2006</v>
      </c>
      <c r="S9">
        <v>9999</v>
      </c>
    </row>
    <row r="10" spans="1:26">
      <c r="F10" t="s">
        <v>986</v>
      </c>
      <c r="J10">
        <v>2006</v>
      </c>
      <c r="S10">
        <v>9999</v>
      </c>
    </row>
    <row r="11" spans="1:26">
      <c r="G11" t="s">
        <v>987</v>
      </c>
      <c r="J11">
        <v>2006</v>
      </c>
      <c r="S11">
        <v>9999</v>
      </c>
    </row>
    <row r="12" spans="1:26">
      <c r="B12" t="s">
        <v>988</v>
      </c>
      <c r="C12" t="s">
        <v>989</v>
      </c>
      <c r="D12" t="s">
        <v>476</v>
      </c>
      <c r="E12" t="s">
        <v>978</v>
      </c>
      <c r="H12" t="s">
        <v>987</v>
      </c>
      <c r="I12" t="s">
        <v>979</v>
      </c>
      <c r="J12">
        <v>2006</v>
      </c>
      <c r="L12" t="s">
        <v>435</v>
      </c>
      <c r="U12" t="s">
        <v>57</v>
      </c>
      <c r="V12" t="s">
        <v>435</v>
      </c>
    </row>
    <row r="13" spans="1:26">
      <c r="F13" t="s">
        <v>986</v>
      </c>
      <c r="J13">
        <v>2006</v>
      </c>
      <c r="K13" t="s">
        <v>990</v>
      </c>
      <c r="O13" t="s">
        <v>991</v>
      </c>
      <c r="P13" t="s">
        <v>992</v>
      </c>
      <c r="R13">
        <v>154.54545454545499</v>
      </c>
      <c r="S13">
        <v>0.5</v>
      </c>
      <c r="T13" t="s">
        <v>993</v>
      </c>
      <c r="W13">
        <v>552.27272727272702</v>
      </c>
    </row>
    <row r="14" spans="1:26">
      <c r="F14" t="s">
        <v>379</v>
      </c>
      <c r="J14">
        <v>2006</v>
      </c>
      <c r="S14">
        <v>1.5</v>
      </c>
    </row>
    <row r="15" spans="1:26">
      <c r="F15" t="s">
        <v>985</v>
      </c>
      <c r="J15">
        <v>2006</v>
      </c>
      <c r="S15">
        <v>37.6</v>
      </c>
    </row>
    <row r="16" spans="1:26">
      <c r="F16" t="s">
        <v>994</v>
      </c>
      <c r="J16">
        <v>2006</v>
      </c>
      <c r="S16">
        <v>2</v>
      </c>
    </row>
    <row r="17" spans="2:23">
      <c r="B17" t="s">
        <v>995</v>
      </c>
      <c r="C17" t="s">
        <v>996</v>
      </c>
      <c r="D17" t="s">
        <v>476</v>
      </c>
      <c r="E17" t="s">
        <v>978</v>
      </c>
      <c r="H17" t="s">
        <v>987</v>
      </c>
      <c r="I17" t="s">
        <v>979</v>
      </c>
      <c r="J17">
        <v>2006</v>
      </c>
      <c r="L17" t="s">
        <v>435</v>
      </c>
      <c r="U17" t="s">
        <v>57</v>
      </c>
      <c r="V17" t="s">
        <v>435</v>
      </c>
    </row>
    <row r="18" spans="2:23">
      <c r="F18" t="s">
        <v>986</v>
      </c>
      <c r="J18">
        <v>2006</v>
      </c>
      <c r="K18" t="s">
        <v>990</v>
      </c>
      <c r="O18" t="s">
        <v>997</v>
      </c>
      <c r="P18" t="s">
        <v>998</v>
      </c>
      <c r="R18">
        <v>154.54545454545499</v>
      </c>
      <c r="S18">
        <v>0.5</v>
      </c>
      <c r="T18" t="s">
        <v>999</v>
      </c>
      <c r="W18">
        <v>552.27272727272702</v>
      </c>
    </row>
    <row r="19" spans="2:23">
      <c r="F19" t="s">
        <v>379</v>
      </c>
      <c r="J19">
        <v>2006</v>
      </c>
      <c r="S19">
        <v>1.5</v>
      </c>
    </row>
    <row r="20" spans="2:23">
      <c r="F20" t="s">
        <v>985</v>
      </c>
      <c r="J20">
        <v>2006</v>
      </c>
      <c r="S20">
        <v>39</v>
      </c>
    </row>
    <row r="21" spans="2:23">
      <c r="F21" t="s">
        <v>994</v>
      </c>
      <c r="J21">
        <v>2006</v>
      </c>
      <c r="S21">
        <v>2</v>
      </c>
    </row>
    <row r="22" spans="2:23">
      <c r="B22" t="s">
        <v>1000</v>
      </c>
      <c r="C22" t="s">
        <v>1001</v>
      </c>
      <c r="D22" t="s">
        <v>476</v>
      </c>
      <c r="E22" t="s">
        <v>978</v>
      </c>
      <c r="H22" t="s">
        <v>987</v>
      </c>
      <c r="I22" t="s">
        <v>1002</v>
      </c>
      <c r="J22">
        <v>2006</v>
      </c>
      <c r="L22" t="s">
        <v>435</v>
      </c>
      <c r="U22" t="s">
        <v>57</v>
      </c>
      <c r="V22" t="s">
        <v>435</v>
      </c>
    </row>
    <row r="23" spans="2:23">
      <c r="F23" t="s">
        <v>986</v>
      </c>
      <c r="J23">
        <v>2006</v>
      </c>
      <c r="K23" t="s">
        <v>990</v>
      </c>
      <c r="O23" t="s">
        <v>1003</v>
      </c>
      <c r="P23" t="s">
        <v>998</v>
      </c>
      <c r="R23">
        <v>154.54545454545499</v>
      </c>
      <c r="S23">
        <v>0.5</v>
      </c>
      <c r="T23" t="s">
        <v>1004</v>
      </c>
      <c r="W23">
        <v>552.27272727272702</v>
      </c>
    </row>
    <row r="24" spans="2:23" ht="13.9" customHeight="1">
      <c r="F24" t="s">
        <v>379</v>
      </c>
      <c r="J24">
        <v>2006</v>
      </c>
      <c r="S24">
        <v>1.5</v>
      </c>
    </row>
    <row r="25" spans="2:23" ht="13.9" customHeight="1">
      <c r="F25" t="s">
        <v>985</v>
      </c>
      <c r="J25">
        <v>2006</v>
      </c>
      <c r="S25">
        <v>38</v>
      </c>
    </row>
    <row r="26" spans="2:23" ht="13.9" customHeight="1">
      <c r="F26" t="s">
        <v>994</v>
      </c>
      <c r="J26">
        <v>2006</v>
      </c>
      <c r="S26">
        <v>2</v>
      </c>
    </row>
    <row r="27" spans="2:23" ht="13.9" customHeight="1">
      <c r="B27" t="s">
        <v>1005</v>
      </c>
      <c r="C27" t="s">
        <v>1006</v>
      </c>
      <c r="D27" t="s">
        <v>476</v>
      </c>
      <c r="E27" t="s">
        <v>978</v>
      </c>
      <c r="H27" t="s">
        <v>987</v>
      </c>
      <c r="I27" t="s">
        <v>1002</v>
      </c>
      <c r="J27">
        <v>2006</v>
      </c>
      <c r="L27" t="s">
        <v>435</v>
      </c>
      <c r="U27" t="s">
        <v>57</v>
      </c>
      <c r="V27" t="s">
        <v>435</v>
      </c>
    </row>
    <row r="28" spans="2:23" ht="13.9" customHeight="1">
      <c r="F28" t="s">
        <v>986</v>
      </c>
      <c r="J28" t="s">
        <v>274</v>
      </c>
      <c r="K28" t="s">
        <v>990</v>
      </c>
      <c r="O28" t="s">
        <v>1003</v>
      </c>
      <c r="P28" t="s">
        <v>998</v>
      </c>
      <c r="R28">
        <v>154.54545454545499</v>
      </c>
      <c r="S28">
        <v>0.5</v>
      </c>
      <c r="T28" t="s">
        <v>1007</v>
      </c>
      <c r="W28">
        <v>552.27272727272702</v>
      </c>
    </row>
    <row r="29" spans="2:23" ht="13.9" customHeight="1">
      <c r="F29" t="s">
        <v>379</v>
      </c>
      <c r="J29" t="s">
        <v>274</v>
      </c>
      <c r="S29">
        <v>1.5</v>
      </c>
    </row>
    <row r="30" spans="2:23" ht="13.9" customHeight="1">
      <c r="F30" t="s">
        <v>985</v>
      </c>
      <c r="J30" t="s">
        <v>274</v>
      </c>
      <c r="S30">
        <v>36.5</v>
      </c>
    </row>
    <row r="31" spans="2:23" ht="13.9" customHeight="1">
      <c r="F31" t="s">
        <v>994</v>
      </c>
      <c r="J31" t="s">
        <v>274</v>
      </c>
      <c r="S31">
        <v>2</v>
      </c>
    </row>
    <row r="32" spans="2:23" ht="13.9" customHeight="1">
      <c r="B32" t="s">
        <v>1008</v>
      </c>
      <c r="C32" t="s">
        <v>1009</v>
      </c>
      <c r="D32" t="s">
        <v>476</v>
      </c>
      <c r="E32" t="s">
        <v>978</v>
      </c>
      <c r="H32" t="s">
        <v>987</v>
      </c>
      <c r="I32" t="s">
        <v>979</v>
      </c>
      <c r="J32">
        <v>2006</v>
      </c>
      <c r="L32" t="s">
        <v>435</v>
      </c>
      <c r="U32" t="s">
        <v>57</v>
      </c>
      <c r="V32" t="s">
        <v>435</v>
      </c>
    </row>
    <row r="33" spans="2:23" ht="13.9" customHeight="1">
      <c r="F33" t="s">
        <v>379</v>
      </c>
      <c r="J33">
        <v>2006</v>
      </c>
      <c r="K33" t="s">
        <v>990</v>
      </c>
      <c r="O33" t="s">
        <v>1010</v>
      </c>
      <c r="P33" t="s">
        <v>1010</v>
      </c>
      <c r="R33">
        <v>145.45454545454501</v>
      </c>
      <c r="S33">
        <v>1.5</v>
      </c>
      <c r="T33" t="s">
        <v>1011</v>
      </c>
      <c r="W33">
        <v>552.27272727272702</v>
      </c>
    </row>
    <row r="34" spans="2:23" ht="13.9" customHeight="1">
      <c r="F34" t="s">
        <v>985</v>
      </c>
      <c r="J34">
        <v>2006</v>
      </c>
      <c r="S34">
        <v>44</v>
      </c>
    </row>
    <row r="35" spans="2:23" ht="13.9" customHeight="1">
      <c r="F35" t="s">
        <v>994</v>
      </c>
      <c r="J35">
        <v>2006</v>
      </c>
      <c r="S35">
        <v>1.9</v>
      </c>
    </row>
    <row r="36" spans="2:23" ht="13.9" customHeight="1">
      <c r="B36" t="s">
        <v>1012</v>
      </c>
      <c r="C36" t="s">
        <v>1013</v>
      </c>
      <c r="D36" t="s">
        <v>476</v>
      </c>
      <c r="E36" t="s">
        <v>978</v>
      </c>
      <c r="H36" t="s">
        <v>987</v>
      </c>
      <c r="I36" t="s">
        <v>979</v>
      </c>
      <c r="J36">
        <v>2006</v>
      </c>
      <c r="L36" t="s">
        <v>435</v>
      </c>
      <c r="U36" t="s">
        <v>57</v>
      </c>
      <c r="V36" t="s">
        <v>435</v>
      </c>
    </row>
    <row r="37" spans="2:23" ht="13.9" customHeight="1">
      <c r="F37" t="s">
        <v>379</v>
      </c>
      <c r="J37">
        <v>2006</v>
      </c>
      <c r="K37" t="s">
        <v>982</v>
      </c>
      <c r="P37" t="s">
        <v>1010</v>
      </c>
      <c r="R37" t="s">
        <v>1014</v>
      </c>
      <c r="S37">
        <v>4</v>
      </c>
      <c r="T37" t="s">
        <v>1015</v>
      </c>
      <c r="W37" t="s">
        <v>1016</v>
      </c>
    </row>
    <row r="38" spans="2:23" ht="13.9" customHeight="1">
      <c r="F38" t="s">
        <v>985</v>
      </c>
      <c r="J38">
        <v>2006</v>
      </c>
      <c r="S38">
        <v>1.38</v>
      </c>
    </row>
    <row r="39" spans="2:23" ht="13.9" customHeight="1">
      <c r="F39" t="s">
        <v>1017</v>
      </c>
      <c r="J39">
        <v>2006</v>
      </c>
      <c r="S39">
        <v>1.05</v>
      </c>
    </row>
    <row r="40" spans="2:23" ht="13.9" customHeight="1">
      <c r="F40" t="s">
        <v>994</v>
      </c>
      <c r="J40">
        <v>2006</v>
      </c>
      <c r="S40">
        <v>2</v>
      </c>
    </row>
    <row r="41" spans="2:23" ht="13.9" customHeight="1">
      <c r="F41" t="s">
        <v>1017</v>
      </c>
      <c r="J41" t="s">
        <v>274</v>
      </c>
      <c r="S41">
        <v>1.04</v>
      </c>
    </row>
    <row r="42" spans="2:23" ht="13.9" customHeight="1">
      <c r="F42" t="s">
        <v>1017</v>
      </c>
      <c r="J42" t="s">
        <v>1018</v>
      </c>
      <c r="S42">
        <v>1.0349999999999999</v>
      </c>
    </row>
    <row r="43" spans="2:23" ht="13.9" customHeight="1">
      <c r="F43" t="s">
        <v>1017</v>
      </c>
      <c r="J43" t="s">
        <v>1019</v>
      </c>
      <c r="S43">
        <v>1.03</v>
      </c>
    </row>
    <row r="44" spans="2:23" ht="13.9" customHeight="1">
      <c r="F44" t="s">
        <v>1017</v>
      </c>
      <c r="J44" t="s">
        <v>1020</v>
      </c>
      <c r="S44">
        <v>1.0249999999999999</v>
      </c>
    </row>
    <row r="45" spans="2:23">
      <c r="F45" t="s">
        <v>1017</v>
      </c>
      <c r="J45" t="s">
        <v>1021</v>
      </c>
      <c r="S45">
        <v>1.02</v>
      </c>
    </row>
    <row r="46" spans="2:23">
      <c r="B46" t="s">
        <v>1022</v>
      </c>
      <c r="C46" t="s">
        <v>1023</v>
      </c>
      <c r="D46" t="s">
        <v>476</v>
      </c>
      <c r="E46" t="s">
        <v>978</v>
      </c>
      <c r="H46" t="s">
        <v>987</v>
      </c>
      <c r="I46" t="s">
        <v>1002</v>
      </c>
      <c r="J46">
        <v>2006</v>
      </c>
      <c r="L46" t="s">
        <v>435</v>
      </c>
      <c r="U46" t="s">
        <v>57</v>
      </c>
      <c r="V46" t="s">
        <v>435</v>
      </c>
    </row>
    <row r="47" spans="2:23" ht="13.15" customHeight="1">
      <c r="F47" t="s">
        <v>379</v>
      </c>
      <c r="J47">
        <v>2006</v>
      </c>
      <c r="K47" t="s">
        <v>982</v>
      </c>
      <c r="P47" t="s">
        <v>1010</v>
      </c>
      <c r="R47" t="s">
        <v>1014</v>
      </c>
      <c r="S47">
        <v>3.6</v>
      </c>
      <c r="T47" t="s">
        <v>1024</v>
      </c>
      <c r="W47" t="s">
        <v>1016</v>
      </c>
    </row>
    <row r="48" spans="2:23" ht="13.15" customHeight="1">
      <c r="F48" t="s">
        <v>985</v>
      </c>
      <c r="J48">
        <v>2006</v>
      </c>
      <c r="S48">
        <v>1.38</v>
      </c>
    </row>
    <row r="49" spans="2:23" ht="13.15" customHeight="1">
      <c r="F49" t="s">
        <v>1017</v>
      </c>
      <c r="J49">
        <v>2006</v>
      </c>
      <c r="S49">
        <v>1.05</v>
      </c>
    </row>
    <row r="50" spans="2:23" ht="13.15" customHeight="1">
      <c r="F50" t="s">
        <v>994</v>
      </c>
      <c r="J50">
        <v>2006</v>
      </c>
      <c r="S50">
        <v>2</v>
      </c>
    </row>
    <row r="51" spans="2:23" ht="13.15" customHeight="1">
      <c r="F51" t="s">
        <v>1017</v>
      </c>
      <c r="J51" t="s">
        <v>274</v>
      </c>
      <c r="S51">
        <v>1.04</v>
      </c>
    </row>
    <row r="52" spans="2:23" ht="13.15" customHeight="1">
      <c r="F52" t="s">
        <v>1017</v>
      </c>
      <c r="J52" t="s">
        <v>1018</v>
      </c>
      <c r="S52">
        <v>1.0349999999999999</v>
      </c>
    </row>
    <row r="53" spans="2:23" ht="13.15" customHeight="1">
      <c r="F53" t="s">
        <v>1017</v>
      </c>
      <c r="J53" t="s">
        <v>1019</v>
      </c>
      <c r="S53">
        <v>1.03</v>
      </c>
    </row>
    <row r="54" spans="2:23" ht="13.15" customHeight="1">
      <c r="F54" t="s">
        <v>1017</v>
      </c>
      <c r="J54" t="s">
        <v>1020</v>
      </c>
      <c r="S54">
        <v>1.0249999999999999</v>
      </c>
    </row>
    <row r="55" spans="2:23" ht="13.15" customHeight="1">
      <c r="F55" t="s">
        <v>1017</v>
      </c>
      <c r="J55" t="s">
        <v>1021</v>
      </c>
      <c r="S55">
        <v>1.02</v>
      </c>
    </row>
    <row r="56" spans="2:23" ht="13.15" customHeight="1">
      <c r="B56" t="s">
        <v>1025</v>
      </c>
      <c r="C56" t="s">
        <v>1026</v>
      </c>
      <c r="D56" t="s">
        <v>476</v>
      </c>
      <c r="E56" t="s">
        <v>978</v>
      </c>
      <c r="H56" t="s">
        <v>987</v>
      </c>
      <c r="I56" t="s">
        <v>1002</v>
      </c>
      <c r="J56">
        <v>2006</v>
      </c>
      <c r="L56" t="s">
        <v>435</v>
      </c>
      <c r="U56" t="s">
        <v>57</v>
      </c>
      <c r="V56" t="s">
        <v>435</v>
      </c>
    </row>
    <row r="57" spans="2:23" ht="13.15" customHeight="1">
      <c r="F57" t="s">
        <v>379</v>
      </c>
      <c r="J57" t="s">
        <v>274</v>
      </c>
      <c r="K57" t="s">
        <v>982</v>
      </c>
      <c r="P57" t="s">
        <v>1010</v>
      </c>
      <c r="R57" t="s">
        <v>1027</v>
      </c>
      <c r="S57">
        <v>2</v>
      </c>
      <c r="T57" t="s">
        <v>1028</v>
      </c>
      <c r="W57" t="s">
        <v>1029</v>
      </c>
    </row>
    <row r="58" spans="2:23" ht="13.15" customHeight="1">
      <c r="F58" t="s">
        <v>985</v>
      </c>
      <c r="J58" t="s">
        <v>274</v>
      </c>
      <c r="S58">
        <v>1.38</v>
      </c>
    </row>
    <row r="59" spans="2:23" ht="13.15" customHeight="1">
      <c r="F59" t="s">
        <v>1017</v>
      </c>
      <c r="J59" t="s">
        <v>274</v>
      </c>
      <c r="S59">
        <v>1.05</v>
      </c>
    </row>
    <row r="60" spans="2:23" ht="13.15" customHeight="1">
      <c r="F60" t="s">
        <v>994</v>
      </c>
      <c r="J60" t="s">
        <v>274</v>
      </c>
      <c r="S60">
        <v>2</v>
      </c>
    </row>
    <row r="61" spans="2:23" ht="13.15" customHeight="1">
      <c r="F61" t="s">
        <v>1017</v>
      </c>
      <c r="J61" t="s">
        <v>1018</v>
      </c>
      <c r="S61">
        <v>1.0349999999999999</v>
      </c>
    </row>
    <row r="62" spans="2:23" ht="13.15" customHeight="1">
      <c r="F62" t="s">
        <v>1017</v>
      </c>
      <c r="J62" t="s">
        <v>1019</v>
      </c>
      <c r="S62">
        <v>1.03</v>
      </c>
    </row>
    <row r="63" spans="2:23">
      <c r="F63" t="s">
        <v>1017</v>
      </c>
      <c r="J63" t="s">
        <v>1020</v>
      </c>
      <c r="S63">
        <v>1.0249999999999999</v>
      </c>
    </row>
    <row r="64" spans="2:23">
      <c r="F64" t="s">
        <v>1017</v>
      </c>
      <c r="J64" t="s">
        <v>1021</v>
      </c>
      <c r="S64">
        <v>1.02</v>
      </c>
    </row>
    <row r="65" spans="2:25" ht="13.15" customHeight="1" thickBot="1">
      <c r="B65" t="s">
        <v>1030</v>
      </c>
      <c r="C65" t="s">
        <v>1031</v>
      </c>
      <c r="D65" t="s">
        <v>476</v>
      </c>
      <c r="E65" t="s">
        <v>978</v>
      </c>
      <c r="H65" t="s">
        <v>1032</v>
      </c>
      <c r="I65" t="s">
        <v>979</v>
      </c>
      <c r="J65">
        <v>2006</v>
      </c>
      <c r="L65" t="s">
        <v>435</v>
      </c>
      <c r="U65" t="s">
        <v>983</v>
      </c>
      <c r="V65" t="s">
        <v>435</v>
      </c>
      <c r="Y65">
        <v>2030</v>
      </c>
    </row>
    <row r="66" spans="2:25" ht="13.15" customHeight="1" thickBot="1">
      <c r="F66" t="s">
        <v>379</v>
      </c>
      <c r="J66" t="s">
        <v>274</v>
      </c>
      <c r="K66">
        <v>0.9</v>
      </c>
      <c r="R66">
        <f>8.5*T66/T69</f>
        <v>11.127272727272727</v>
      </c>
      <c r="S66">
        <v>29.784362085055328</v>
      </c>
      <c r="T66">
        <f>330+30</f>
        <v>360</v>
      </c>
      <c r="W66">
        <f>1.2*T66/T69</f>
        <v>1.5709090909090908</v>
      </c>
    </row>
    <row r="67" spans="2:25" ht="13.15" customHeight="1">
      <c r="F67" t="s">
        <v>985</v>
      </c>
      <c r="J67" t="s">
        <v>274</v>
      </c>
      <c r="S67">
        <v>1.5249999999999999</v>
      </c>
    </row>
    <row r="68" spans="2:25" ht="13.15" customHeight="1" thickBot="1">
      <c r="B68" t="s">
        <v>1033</v>
      </c>
      <c r="C68" t="s">
        <v>1034</v>
      </c>
      <c r="D68" t="s">
        <v>476</v>
      </c>
      <c r="E68" t="s">
        <v>978</v>
      </c>
      <c r="H68" t="s">
        <v>1032</v>
      </c>
      <c r="I68" t="s">
        <v>979</v>
      </c>
      <c r="J68">
        <v>2006</v>
      </c>
      <c r="L68" t="s">
        <v>435</v>
      </c>
      <c r="U68" t="s">
        <v>983</v>
      </c>
      <c r="V68" t="s">
        <v>435</v>
      </c>
    </row>
    <row r="69" spans="2:25" ht="13.15" customHeight="1" thickBot="1">
      <c r="F69" t="s">
        <v>379</v>
      </c>
      <c r="J69" t="s">
        <v>274</v>
      </c>
      <c r="K69" t="s">
        <v>982</v>
      </c>
      <c r="R69">
        <v>8.5</v>
      </c>
      <c r="S69">
        <v>29.3</v>
      </c>
      <c r="T69">
        <v>275</v>
      </c>
      <c r="W69" t="s">
        <v>1035</v>
      </c>
    </row>
    <row r="70" spans="2:25" ht="13.15" customHeight="1">
      <c r="F70" t="s">
        <v>985</v>
      </c>
      <c r="J70" t="s">
        <v>274</v>
      </c>
      <c r="S70">
        <v>1.4970000000000003</v>
      </c>
    </row>
    <row r="71" spans="2:25" ht="13.15" customHeight="1">
      <c r="B71" t="s">
        <v>1036</v>
      </c>
      <c r="C71" t="s">
        <v>1037</v>
      </c>
      <c r="D71" t="s">
        <v>476</v>
      </c>
      <c r="E71" t="s">
        <v>978</v>
      </c>
      <c r="H71" t="s">
        <v>1032</v>
      </c>
      <c r="I71" t="s">
        <v>979</v>
      </c>
      <c r="J71">
        <v>2006</v>
      </c>
      <c r="K71" t="s">
        <v>982</v>
      </c>
      <c r="L71" t="s">
        <v>435</v>
      </c>
      <c r="U71" t="s">
        <v>983</v>
      </c>
      <c r="V71" t="s">
        <v>435</v>
      </c>
    </row>
    <row r="72" spans="2:25" ht="13.15" customHeight="1">
      <c r="F72" t="s">
        <v>379</v>
      </c>
      <c r="J72">
        <v>2006</v>
      </c>
      <c r="R72">
        <v>8.5</v>
      </c>
      <c r="S72">
        <v>34.5</v>
      </c>
      <c r="T72">
        <v>285</v>
      </c>
      <c r="W72" t="s">
        <v>1035</v>
      </c>
    </row>
    <row r="73" spans="2:25" ht="13.15" customHeight="1">
      <c r="F73" t="s">
        <v>985</v>
      </c>
      <c r="J73">
        <v>2006</v>
      </c>
      <c r="S73">
        <v>1.75</v>
      </c>
    </row>
    <row r="74" spans="2:25" ht="13.15" customHeight="1">
      <c r="B74" t="s">
        <v>1038</v>
      </c>
      <c r="C74" t="s">
        <v>1039</v>
      </c>
      <c r="D74" t="s">
        <v>476</v>
      </c>
      <c r="E74" t="s">
        <v>978</v>
      </c>
      <c r="H74" t="s">
        <v>1032</v>
      </c>
      <c r="I74" t="s">
        <v>979</v>
      </c>
      <c r="J74">
        <v>2006</v>
      </c>
      <c r="L74" t="s">
        <v>435</v>
      </c>
      <c r="U74" t="s">
        <v>983</v>
      </c>
      <c r="V74" t="s">
        <v>435</v>
      </c>
    </row>
    <row r="75" spans="2:25" ht="13.15" customHeight="1">
      <c r="F75" t="s">
        <v>379</v>
      </c>
      <c r="J75">
        <v>2006</v>
      </c>
      <c r="K75" t="s">
        <v>982</v>
      </c>
      <c r="R75">
        <v>8.35</v>
      </c>
      <c r="S75">
        <v>33</v>
      </c>
      <c r="T75">
        <v>280</v>
      </c>
      <c r="W75" t="s">
        <v>1035</v>
      </c>
    </row>
    <row r="76" spans="2:25" ht="13.15" customHeight="1">
      <c r="F76" t="s">
        <v>985</v>
      </c>
      <c r="J76">
        <v>2006</v>
      </c>
      <c r="S76">
        <v>1.675</v>
      </c>
    </row>
    <row r="77" spans="2:25" ht="13.15" customHeight="1" thickBot="1">
      <c r="B77" t="s">
        <v>1040</v>
      </c>
      <c r="C77" t="s">
        <v>1041</v>
      </c>
      <c r="D77" t="s">
        <v>476</v>
      </c>
      <c r="E77" t="s">
        <v>978</v>
      </c>
      <c r="H77" t="s">
        <v>1032</v>
      </c>
      <c r="I77" t="s">
        <v>979</v>
      </c>
      <c r="J77">
        <v>2006</v>
      </c>
      <c r="L77" t="s">
        <v>435</v>
      </c>
      <c r="U77" t="s">
        <v>983</v>
      </c>
      <c r="V77" t="s">
        <v>435</v>
      </c>
    </row>
    <row r="78" spans="2:25" ht="13.15" customHeight="1" thickBot="1">
      <c r="F78" t="s">
        <v>379</v>
      </c>
      <c r="J78" t="s">
        <v>274</v>
      </c>
      <c r="K78" t="s">
        <v>982</v>
      </c>
      <c r="R78">
        <v>8.1818181818181799</v>
      </c>
      <c r="S78">
        <v>33</v>
      </c>
      <c r="T78">
        <v>264</v>
      </c>
      <c r="W78" t="s">
        <v>1035</v>
      </c>
    </row>
    <row r="79" spans="2:25" ht="13.15" customHeight="1">
      <c r="F79" t="s">
        <v>985</v>
      </c>
      <c r="J79" t="s">
        <v>274</v>
      </c>
      <c r="S79">
        <v>1.675</v>
      </c>
    </row>
    <row r="80" spans="2:25" ht="15" customHeight="1">
      <c r="B80" t="s">
        <v>1042</v>
      </c>
      <c r="C80" t="s">
        <v>1043</v>
      </c>
      <c r="D80" t="s">
        <v>416</v>
      </c>
      <c r="E80" t="s">
        <v>184</v>
      </c>
      <c r="I80" t="s">
        <v>979</v>
      </c>
      <c r="J80">
        <v>2006</v>
      </c>
      <c r="L80" t="s">
        <v>435</v>
      </c>
      <c r="U80" t="s">
        <v>1044</v>
      </c>
    </row>
    <row r="81" spans="1:25" ht="13.15" customHeight="1">
      <c r="F81" t="s">
        <v>985</v>
      </c>
      <c r="H81" t="s">
        <v>185</v>
      </c>
      <c r="J81">
        <v>2006</v>
      </c>
      <c r="K81" t="s">
        <v>990</v>
      </c>
      <c r="R81">
        <v>1E-3</v>
      </c>
      <c r="S81">
        <v>1</v>
      </c>
      <c r="T81">
        <v>1.7999999999999999E-2</v>
      </c>
      <c r="V81">
        <v>1</v>
      </c>
      <c r="W81" t="s">
        <v>1010</v>
      </c>
    </row>
    <row r="82" spans="1:25" ht="13.15" customHeight="1">
      <c r="B82" t="s">
        <v>1045</v>
      </c>
      <c r="C82" t="s">
        <v>1046</v>
      </c>
      <c r="D82" t="s">
        <v>416</v>
      </c>
      <c r="E82" t="s">
        <v>184</v>
      </c>
      <c r="I82" t="s">
        <v>979</v>
      </c>
      <c r="J82">
        <v>2006</v>
      </c>
      <c r="L82" t="s">
        <v>435</v>
      </c>
      <c r="U82" t="s">
        <v>1044</v>
      </c>
    </row>
    <row r="83" spans="1:25" ht="13.15" customHeight="1">
      <c r="F83" t="s">
        <v>985</v>
      </c>
      <c r="H83" t="s">
        <v>783</v>
      </c>
      <c r="J83">
        <v>2006</v>
      </c>
      <c r="K83">
        <v>0.85</v>
      </c>
      <c r="R83">
        <v>1E-3</v>
      </c>
      <c r="S83">
        <v>1.0529999999999999</v>
      </c>
      <c r="T83">
        <v>2.4E-2</v>
      </c>
      <c r="V83" t="s">
        <v>435</v>
      </c>
      <c r="W83" t="s">
        <v>1010</v>
      </c>
    </row>
    <row r="84" spans="1:25">
      <c r="A84" t="s">
        <v>5</v>
      </c>
      <c r="B84" t="s">
        <v>1047</v>
      </c>
      <c r="C84" t="s">
        <v>1048</v>
      </c>
      <c r="D84" t="s">
        <v>416</v>
      </c>
      <c r="E84" t="s">
        <v>184</v>
      </c>
      <c r="F84" t="s">
        <v>1049</v>
      </c>
      <c r="H84" t="s">
        <v>783</v>
      </c>
      <c r="I84" t="s">
        <v>979</v>
      </c>
      <c r="J84">
        <v>2006</v>
      </c>
      <c r="K84">
        <v>0.95</v>
      </c>
      <c r="L84">
        <v>1</v>
      </c>
      <c r="S84">
        <v>2</v>
      </c>
      <c r="T84">
        <v>2.4E-2</v>
      </c>
      <c r="U84">
        <v>30</v>
      </c>
      <c r="V84">
        <v>1</v>
      </c>
      <c r="W84">
        <v>0</v>
      </c>
      <c r="Y84">
        <v>2006</v>
      </c>
    </row>
    <row r="85" spans="1:25">
      <c r="A85" t="s">
        <v>5</v>
      </c>
      <c r="B85" t="s">
        <v>1050</v>
      </c>
      <c r="C85" t="s">
        <v>1051</v>
      </c>
      <c r="D85" t="s">
        <v>416</v>
      </c>
      <c r="E85" t="s">
        <v>184</v>
      </c>
      <c r="F85" t="s">
        <v>1052</v>
      </c>
      <c r="H85" t="s">
        <v>783</v>
      </c>
      <c r="I85" t="s">
        <v>979</v>
      </c>
      <c r="J85">
        <v>2006</v>
      </c>
      <c r="K85">
        <v>0.95</v>
      </c>
      <c r="L85">
        <v>1</v>
      </c>
      <c r="S85">
        <v>2</v>
      </c>
      <c r="T85">
        <v>2.4E-2</v>
      </c>
      <c r="U85">
        <v>30</v>
      </c>
      <c r="V85">
        <v>1</v>
      </c>
      <c r="W85">
        <v>0</v>
      </c>
      <c r="Y85">
        <v>2006</v>
      </c>
    </row>
    <row r="86" spans="1:25">
      <c r="A86" t="s">
        <v>5</v>
      </c>
      <c r="B86" t="s">
        <v>1053</v>
      </c>
      <c r="C86" t="s">
        <v>1054</v>
      </c>
      <c r="D86" t="s">
        <v>416</v>
      </c>
      <c r="E86" t="s">
        <v>184</v>
      </c>
      <c r="F86" t="s">
        <v>1055</v>
      </c>
      <c r="H86" t="s">
        <v>783</v>
      </c>
      <c r="I86" t="s">
        <v>979</v>
      </c>
      <c r="J86">
        <v>2006</v>
      </c>
      <c r="K86">
        <v>0.95</v>
      </c>
      <c r="L86">
        <v>1</v>
      </c>
      <c r="S86">
        <v>2</v>
      </c>
      <c r="T86">
        <v>2.4E-2</v>
      </c>
      <c r="U86">
        <v>30</v>
      </c>
      <c r="V86">
        <v>1</v>
      </c>
      <c r="W86">
        <v>0</v>
      </c>
      <c r="Y86">
        <v>2006</v>
      </c>
    </row>
    <row r="87" spans="1:25">
      <c r="A87" t="s">
        <v>5</v>
      </c>
      <c r="B87" t="s">
        <v>1056</v>
      </c>
      <c r="C87" t="s">
        <v>1057</v>
      </c>
      <c r="D87" t="s">
        <v>416</v>
      </c>
      <c r="E87" t="s">
        <v>184</v>
      </c>
      <c r="F87" t="s">
        <v>379</v>
      </c>
      <c r="H87" t="s">
        <v>783</v>
      </c>
      <c r="I87" t="s">
        <v>979</v>
      </c>
      <c r="J87">
        <v>2006</v>
      </c>
      <c r="K87">
        <v>0.95</v>
      </c>
      <c r="L87">
        <v>1</v>
      </c>
      <c r="S87">
        <v>2</v>
      </c>
      <c r="T87">
        <v>2.4E-2</v>
      </c>
      <c r="U87">
        <v>30</v>
      </c>
      <c r="V87">
        <v>1</v>
      </c>
      <c r="W87">
        <v>0</v>
      </c>
      <c r="Y87">
        <v>2006</v>
      </c>
    </row>
    <row r="88" spans="1:25">
      <c r="A88" t="s">
        <v>5</v>
      </c>
      <c r="B88" t="s">
        <v>1058</v>
      </c>
      <c r="C88" t="s">
        <v>1059</v>
      </c>
      <c r="D88" t="s">
        <v>416</v>
      </c>
      <c r="E88" t="s">
        <v>184</v>
      </c>
      <c r="F88" t="s">
        <v>1060</v>
      </c>
      <c r="H88" t="s">
        <v>783</v>
      </c>
      <c r="I88" t="s">
        <v>979</v>
      </c>
      <c r="J88">
        <v>2006</v>
      </c>
      <c r="K88">
        <v>0.95</v>
      </c>
      <c r="L88">
        <v>1</v>
      </c>
      <c r="S88">
        <v>2</v>
      </c>
      <c r="T88">
        <v>2.4E-2</v>
      </c>
      <c r="U88">
        <v>30</v>
      </c>
      <c r="V88">
        <v>1</v>
      </c>
      <c r="W88">
        <v>0</v>
      </c>
      <c r="Y88">
        <v>2006</v>
      </c>
    </row>
    <row r="89" spans="1:25">
      <c r="A89" t="s">
        <v>5</v>
      </c>
      <c r="B89" t="s">
        <v>1061</v>
      </c>
      <c r="C89" t="s">
        <v>1062</v>
      </c>
      <c r="D89" t="s">
        <v>416</v>
      </c>
      <c r="E89" t="s">
        <v>184</v>
      </c>
      <c r="F89" t="s">
        <v>986</v>
      </c>
      <c r="H89" t="s">
        <v>783</v>
      </c>
      <c r="I89" t="s">
        <v>979</v>
      </c>
      <c r="J89">
        <v>2006</v>
      </c>
      <c r="K89">
        <v>0.95</v>
      </c>
      <c r="L89">
        <v>1</v>
      </c>
      <c r="S89">
        <v>2</v>
      </c>
      <c r="T89">
        <v>2.4E-2</v>
      </c>
      <c r="U89">
        <v>30</v>
      </c>
      <c r="V89">
        <v>1</v>
      </c>
      <c r="W89">
        <v>0</v>
      </c>
      <c r="Y89">
        <v>2006</v>
      </c>
    </row>
    <row r="90" spans="1:25">
      <c r="A90" t="s">
        <v>5</v>
      </c>
      <c r="B90" t="s">
        <v>1063</v>
      </c>
      <c r="C90" t="s">
        <v>1064</v>
      </c>
      <c r="D90" t="s">
        <v>416</v>
      </c>
      <c r="E90" t="s">
        <v>184</v>
      </c>
      <c r="F90" t="s">
        <v>1065</v>
      </c>
      <c r="H90" t="s">
        <v>783</v>
      </c>
      <c r="I90" t="s">
        <v>979</v>
      </c>
      <c r="J90">
        <v>2006</v>
      </c>
      <c r="K90">
        <v>0.95</v>
      </c>
      <c r="L90">
        <v>1</v>
      </c>
      <c r="S90">
        <v>2</v>
      </c>
      <c r="T90">
        <v>2.4E-2</v>
      </c>
      <c r="U90">
        <v>30</v>
      </c>
      <c r="V90">
        <v>1</v>
      </c>
      <c r="W90">
        <v>0</v>
      </c>
      <c r="Y90">
        <v>2006</v>
      </c>
    </row>
    <row r="91" spans="1:25" ht="13.15" customHeight="1">
      <c r="B91" t="s">
        <v>1066</v>
      </c>
      <c r="C91" t="s">
        <v>1067</v>
      </c>
      <c r="D91" t="s">
        <v>23</v>
      </c>
      <c r="E91" t="s">
        <v>184</v>
      </c>
      <c r="I91" t="s">
        <v>979</v>
      </c>
      <c r="J91">
        <v>2006</v>
      </c>
      <c r="L91" t="s">
        <v>168</v>
      </c>
      <c r="U91" t="s">
        <v>1044</v>
      </c>
    </row>
    <row r="92" spans="1:25" ht="13.15" customHeight="1">
      <c r="F92" t="s">
        <v>1049</v>
      </c>
      <c r="H92" t="s">
        <v>113</v>
      </c>
      <c r="J92">
        <v>2006</v>
      </c>
      <c r="K92">
        <v>0.85</v>
      </c>
      <c r="R92">
        <v>53.926560000000002</v>
      </c>
      <c r="S92">
        <v>1.1000000000000001</v>
      </c>
      <c r="T92">
        <v>728.48159999999996</v>
      </c>
      <c r="V92" t="s">
        <v>435</v>
      </c>
      <c r="W92" t="s">
        <v>1010</v>
      </c>
    </row>
    <row r="93" spans="1:25" ht="13.15" customHeight="1">
      <c r="B93" t="s">
        <v>1068</v>
      </c>
      <c r="C93" t="s">
        <v>1069</v>
      </c>
      <c r="D93" t="s">
        <v>23</v>
      </c>
      <c r="E93" t="s">
        <v>184</v>
      </c>
      <c r="I93" t="s">
        <v>979</v>
      </c>
      <c r="J93">
        <v>2006</v>
      </c>
      <c r="L93" t="s">
        <v>168</v>
      </c>
      <c r="U93" t="s">
        <v>1044</v>
      </c>
    </row>
    <row r="94" spans="1:25" ht="13.15" customHeight="1">
      <c r="F94" t="s">
        <v>1052</v>
      </c>
      <c r="H94" t="s">
        <v>113</v>
      </c>
      <c r="J94">
        <v>2006</v>
      </c>
      <c r="K94">
        <v>0.85</v>
      </c>
      <c r="R94">
        <v>18.921600000000002</v>
      </c>
      <c r="S94">
        <v>1.1000000000000001</v>
      </c>
      <c r="T94">
        <v>517.19039999999995</v>
      </c>
      <c r="V94" t="s">
        <v>435</v>
      </c>
      <c r="W94" t="s">
        <v>1010</v>
      </c>
    </row>
    <row r="95" spans="1:25" ht="13.15" customHeight="1">
      <c r="B95" t="s">
        <v>1070</v>
      </c>
      <c r="C95" t="s">
        <v>1071</v>
      </c>
      <c r="D95" t="s">
        <v>23</v>
      </c>
      <c r="E95" t="s">
        <v>184</v>
      </c>
      <c r="I95" t="s">
        <v>979</v>
      </c>
      <c r="J95">
        <v>2006</v>
      </c>
      <c r="L95" t="s">
        <v>168</v>
      </c>
      <c r="U95" t="s">
        <v>1044</v>
      </c>
    </row>
    <row r="96" spans="1:25" ht="13.15" customHeight="1">
      <c r="F96" t="s">
        <v>1055</v>
      </c>
      <c r="H96" t="s">
        <v>113</v>
      </c>
      <c r="J96">
        <v>2006</v>
      </c>
      <c r="K96">
        <v>0.85</v>
      </c>
      <c r="R96">
        <v>18.921600000000002</v>
      </c>
      <c r="S96">
        <v>1.1000000000000001</v>
      </c>
      <c r="T96">
        <v>517.19039999999995</v>
      </c>
      <c r="V96" t="s">
        <v>435</v>
      </c>
      <c r="W96" t="s">
        <v>1010</v>
      </c>
    </row>
    <row r="97" spans="2:23" ht="13.15" customHeight="1">
      <c r="B97" t="s">
        <v>1072</v>
      </c>
      <c r="C97" t="s">
        <v>1073</v>
      </c>
      <c r="D97" t="s">
        <v>23</v>
      </c>
      <c r="E97" t="s">
        <v>184</v>
      </c>
      <c r="I97" t="s">
        <v>979</v>
      </c>
      <c r="J97">
        <v>2006</v>
      </c>
      <c r="L97" t="s">
        <v>168</v>
      </c>
      <c r="U97" t="s">
        <v>1044</v>
      </c>
    </row>
    <row r="98" spans="2:23" ht="13.15" customHeight="1">
      <c r="F98" t="s">
        <v>985</v>
      </c>
      <c r="H98" t="s">
        <v>113</v>
      </c>
      <c r="J98">
        <v>2006</v>
      </c>
      <c r="K98">
        <v>0.85</v>
      </c>
      <c r="R98">
        <v>15.768000000000001</v>
      </c>
      <c r="S98">
        <v>1.13636363636364</v>
      </c>
      <c r="T98">
        <v>473.04</v>
      </c>
      <c r="V98" t="s">
        <v>435</v>
      </c>
      <c r="W98" t="s">
        <v>1010</v>
      </c>
    </row>
    <row r="99" spans="2:23" ht="13.15" customHeight="1">
      <c r="B99" t="s">
        <v>1074</v>
      </c>
      <c r="C99" t="s">
        <v>1075</v>
      </c>
      <c r="D99" t="s">
        <v>23</v>
      </c>
      <c r="E99" t="s">
        <v>184</v>
      </c>
      <c r="I99" t="s">
        <v>979</v>
      </c>
      <c r="J99">
        <v>2006</v>
      </c>
      <c r="L99" t="s">
        <v>168</v>
      </c>
      <c r="U99" t="s">
        <v>1044</v>
      </c>
    </row>
    <row r="100" spans="2:23" ht="13.15" customHeight="1">
      <c r="F100" t="s">
        <v>379</v>
      </c>
      <c r="H100" t="s">
        <v>113</v>
      </c>
      <c r="J100">
        <v>2006</v>
      </c>
      <c r="K100">
        <v>0.85</v>
      </c>
      <c r="R100">
        <v>11.98368</v>
      </c>
      <c r="S100">
        <v>1.14942528735632</v>
      </c>
      <c r="T100">
        <v>208.13759999999999</v>
      </c>
      <c r="V100" t="s">
        <v>435</v>
      </c>
      <c r="W100" t="s">
        <v>1010</v>
      </c>
    </row>
    <row r="101" spans="2:23" ht="13.15" customHeight="1">
      <c r="B101" t="s">
        <v>1076</v>
      </c>
      <c r="C101" t="s">
        <v>1077</v>
      </c>
      <c r="D101" t="s">
        <v>23</v>
      </c>
      <c r="E101" t="s">
        <v>184</v>
      </c>
      <c r="I101" t="s">
        <v>979</v>
      </c>
      <c r="J101">
        <v>2006</v>
      </c>
      <c r="L101" t="s">
        <v>168</v>
      </c>
      <c r="U101" t="s">
        <v>1044</v>
      </c>
    </row>
    <row r="102" spans="2:23" ht="13.15" customHeight="1">
      <c r="F102" t="s">
        <v>1060</v>
      </c>
      <c r="H102" t="s">
        <v>113</v>
      </c>
      <c r="J102">
        <v>2006</v>
      </c>
      <c r="K102">
        <v>0.85</v>
      </c>
      <c r="R102">
        <v>31.536000000000001</v>
      </c>
      <c r="S102">
        <v>1.1764705882352899</v>
      </c>
      <c r="T102">
        <v>378.43200000000002</v>
      </c>
      <c r="V102" t="s">
        <v>435</v>
      </c>
      <c r="W102" t="s">
        <v>1010</v>
      </c>
    </row>
    <row r="103" spans="2:23" ht="13.15" customHeight="1">
      <c r="B103" t="s">
        <v>1078</v>
      </c>
      <c r="C103" t="s">
        <v>1079</v>
      </c>
      <c r="D103" t="s">
        <v>23</v>
      </c>
      <c r="E103" t="s">
        <v>184</v>
      </c>
      <c r="I103" t="s">
        <v>979</v>
      </c>
      <c r="J103">
        <v>2006</v>
      </c>
      <c r="L103" t="s">
        <v>168</v>
      </c>
      <c r="U103" t="s">
        <v>1044</v>
      </c>
    </row>
    <row r="104" spans="2:23" ht="13.15" customHeight="1">
      <c r="F104" t="s">
        <v>986</v>
      </c>
      <c r="H104" t="s">
        <v>113</v>
      </c>
      <c r="J104">
        <v>2006</v>
      </c>
      <c r="K104">
        <v>0.85</v>
      </c>
      <c r="R104">
        <v>15.768000000000001</v>
      </c>
      <c r="S104">
        <v>1.2195121951219501</v>
      </c>
      <c r="T104">
        <v>315.36</v>
      </c>
      <c r="V104" t="s">
        <v>435</v>
      </c>
      <c r="W104" t="s">
        <v>1010</v>
      </c>
    </row>
    <row r="105" spans="2:23" ht="13.15" customHeight="1">
      <c r="B105" t="s">
        <v>1080</v>
      </c>
      <c r="C105" t="s">
        <v>1081</v>
      </c>
      <c r="D105" t="s">
        <v>23</v>
      </c>
      <c r="E105" t="s">
        <v>184</v>
      </c>
      <c r="I105" t="s">
        <v>979</v>
      </c>
      <c r="J105">
        <v>2006</v>
      </c>
      <c r="L105" t="s">
        <v>168</v>
      </c>
      <c r="U105" t="s">
        <v>1044</v>
      </c>
    </row>
    <row r="106" spans="2:23" ht="13.15" customHeight="1">
      <c r="F106" t="s">
        <v>1065</v>
      </c>
      <c r="H106" t="s">
        <v>113</v>
      </c>
      <c r="J106">
        <v>2006</v>
      </c>
      <c r="K106">
        <v>0.85</v>
      </c>
      <c r="R106">
        <v>15.768000000000001</v>
      </c>
      <c r="S106">
        <v>1.2195121951219501</v>
      </c>
      <c r="T106">
        <v>315.36</v>
      </c>
      <c r="V106" t="s">
        <v>435</v>
      </c>
      <c r="W106" t="s">
        <v>1010</v>
      </c>
    </row>
    <row r="107" spans="2:23" ht="13.15" customHeight="1">
      <c r="B107" t="s">
        <v>1082</v>
      </c>
      <c r="C107" t="s">
        <v>1083</v>
      </c>
      <c r="D107" t="s">
        <v>23</v>
      </c>
      <c r="E107" t="s">
        <v>184</v>
      </c>
      <c r="I107" t="s">
        <v>979</v>
      </c>
      <c r="J107">
        <v>2006</v>
      </c>
      <c r="L107" t="s">
        <v>168</v>
      </c>
      <c r="U107" t="s">
        <v>1044</v>
      </c>
    </row>
    <row r="108" spans="2:23" ht="13.15" customHeight="1">
      <c r="F108" t="s">
        <v>1049</v>
      </c>
      <c r="H108" t="s">
        <v>1084</v>
      </c>
      <c r="J108">
        <v>2006</v>
      </c>
      <c r="K108">
        <v>0.85</v>
      </c>
      <c r="R108">
        <v>53.926560000000002</v>
      </c>
      <c r="S108">
        <v>1.1000000000000001</v>
      </c>
      <c r="T108">
        <v>526.65120000000002</v>
      </c>
      <c r="V108" t="s">
        <v>435</v>
      </c>
      <c r="W108" t="s">
        <v>1010</v>
      </c>
    </row>
    <row r="109" spans="2:23" ht="13.15" customHeight="1">
      <c r="B109" t="s">
        <v>1085</v>
      </c>
      <c r="C109" t="s">
        <v>1086</v>
      </c>
      <c r="D109" t="s">
        <v>23</v>
      </c>
      <c r="E109" t="s">
        <v>184</v>
      </c>
      <c r="I109" t="s">
        <v>979</v>
      </c>
      <c r="J109">
        <v>2006</v>
      </c>
      <c r="L109" t="s">
        <v>168</v>
      </c>
      <c r="U109" t="s">
        <v>1044</v>
      </c>
    </row>
    <row r="110" spans="2:23" ht="13.15" customHeight="1">
      <c r="F110" t="s">
        <v>1052</v>
      </c>
      <c r="H110" t="s">
        <v>1084</v>
      </c>
      <c r="J110">
        <v>2006</v>
      </c>
      <c r="K110">
        <v>0.85</v>
      </c>
      <c r="R110">
        <v>12.6144</v>
      </c>
      <c r="S110">
        <v>1.1000000000000001</v>
      </c>
      <c r="T110">
        <v>239.67359999999999</v>
      </c>
      <c r="V110" t="s">
        <v>435</v>
      </c>
      <c r="W110" t="s">
        <v>1010</v>
      </c>
    </row>
    <row r="111" spans="2:23" ht="13.15" customHeight="1">
      <c r="B111" t="s">
        <v>1087</v>
      </c>
      <c r="C111" t="s">
        <v>1088</v>
      </c>
      <c r="D111" t="s">
        <v>23</v>
      </c>
      <c r="E111" t="s">
        <v>184</v>
      </c>
      <c r="I111" t="s">
        <v>979</v>
      </c>
      <c r="J111">
        <v>2006</v>
      </c>
      <c r="L111" t="s">
        <v>168</v>
      </c>
      <c r="U111" t="s">
        <v>1044</v>
      </c>
    </row>
    <row r="112" spans="2:23" ht="13.15" customHeight="1">
      <c r="F112" t="s">
        <v>1055</v>
      </c>
      <c r="H112" t="s">
        <v>1084</v>
      </c>
      <c r="J112">
        <v>2006</v>
      </c>
      <c r="K112">
        <v>0.85</v>
      </c>
      <c r="R112">
        <v>12.6144</v>
      </c>
      <c r="S112">
        <v>1.1000000000000001</v>
      </c>
      <c r="T112">
        <v>239.67359999999999</v>
      </c>
      <c r="V112" t="s">
        <v>435</v>
      </c>
      <c r="W112" t="s">
        <v>1010</v>
      </c>
    </row>
    <row r="113" spans="1:23" ht="13.15" customHeight="1">
      <c r="B113" t="s">
        <v>1089</v>
      </c>
      <c r="C113" t="s">
        <v>1090</v>
      </c>
      <c r="D113" t="s">
        <v>23</v>
      </c>
      <c r="E113" t="s">
        <v>184</v>
      </c>
      <c r="I113" t="s">
        <v>979</v>
      </c>
      <c r="J113">
        <v>2006</v>
      </c>
      <c r="L113" t="s">
        <v>168</v>
      </c>
      <c r="U113" t="s">
        <v>1044</v>
      </c>
    </row>
    <row r="114" spans="1:23" ht="13.15" customHeight="1">
      <c r="F114" t="s">
        <v>985</v>
      </c>
      <c r="H114" t="s">
        <v>1084</v>
      </c>
      <c r="J114">
        <v>2006</v>
      </c>
      <c r="K114">
        <v>0.85</v>
      </c>
      <c r="R114">
        <v>34.689599999999999</v>
      </c>
      <c r="S114">
        <v>1.1764705882352899</v>
      </c>
      <c r="T114">
        <v>826.2432</v>
      </c>
      <c r="V114" t="s">
        <v>435</v>
      </c>
      <c r="W114" t="s">
        <v>1010</v>
      </c>
    </row>
    <row r="115" spans="1:23" ht="13.15" customHeight="1">
      <c r="B115" t="s">
        <v>1091</v>
      </c>
      <c r="C115" t="s">
        <v>1092</v>
      </c>
      <c r="D115" t="s">
        <v>23</v>
      </c>
      <c r="E115" t="s">
        <v>184</v>
      </c>
      <c r="I115" t="s">
        <v>979</v>
      </c>
      <c r="J115">
        <v>2006</v>
      </c>
      <c r="L115" t="s">
        <v>168</v>
      </c>
      <c r="U115" t="s">
        <v>1044</v>
      </c>
    </row>
    <row r="116" spans="1:23" ht="13.15" customHeight="1">
      <c r="F116" t="s">
        <v>379</v>
      </c>
      <c r="H116" t="s">
        <v>1084</v>
      </c>
      <c r="J116">
        <v>2006</v>
      </c>
      <c r="K116">
        <v>0.85</v>
      </c>
      <c r="R116">
        <v>12.6144</v>
      </c>
      <c r="S116">
        <v>1.0869565217391299</v>
      </c>
      <c r="T116">
        <v>133.93524705882399</v>
      </c>
      <c r="V116" t="s">
        <v>435</v>
      </c>
      <c r="W116" t="s">
        <v>1010</v>
      </c>
    </row>
    <row r="117" spans="1:23" ht="13.15" customHeight="1">
      <c r="B117" t="s">
        <v>1093</v>
      </c>
      <c r="C117" t="s">
        <v>1094</v>
      </c>
      <c r="D117" t="s">
        <v>23</v>
      </c>
      <c r="E117" t="s">
        <v>184</v>
      </c>
      <c r="I117" t="s">
        <v>979</v>
      </c>
      <c r="J117">
        <v>2006</v>
      </c>
      <c r="L117" t="s">
        <v>168</v>
      </c>
      <c r="U117" t="s">
        <v>1044</v>
      </c>
    </row>
    <row r="118" spans="1:23" ht="13.15" customHeight="1">
      <c r="F118" t="s">
        <v>1060</v>
      </c>
      <c r="H118" t="s">
        <v>1084</v>
      </c>
      <c r="J118">
        <v>2006</v>
      </c>
      <c r="K118">
        <v>0.85</v>
      </c>
      <c r="R118">
        <v>12.6144</v>
      </c>
      <c r="S118">
        <v>1.13636363636364</v>
      </c>
      <c r="T118">
        <v>197.25458823529399</v>
      </c>
      <c r="V118" t="s">
        <v>435</v>
      </c>
      <c r="W118" t="s">
        <v>1010</v>
      </c>
    </row>
    <row r="119" spans="1:23" ht="13.15" customHeight="1">
      <c r="A119" t="s">
        <v>5</v>
      </c>
      <c r="B119" t="s">
        <v>1095</v>
      </c>
      <c r="C119" t="s">
        <v>1096</v>
      </c>
      <c r="D119" t="s">
        <v>23</v>
      </c>
      <c r="E119" t="s">
        <v>184</v>
      </c>
      <c r="I119" t="s">
        <v>979</v>
      </c>
      <c r="J119">
        <v>2006</v>
      </c>
      <c r="L119" t="s">
        <v>168</v>
      </c>
      <c r="U119" t="s">
        <v>1044</v>
      </c>
    </row>
    <row r="120" spans="1:23" ht="13.15" customHeight="1">
      <c r="A120" t="s">
        <v>5</v>
      </c>
      <c r="F120" t="s">
        <v>1084</v>
      </c>
      <c r="H120" t="s">
        <v>1084</v>
      </c>
      <c r="J120">
        <v>2006</v>
      </c>
      <c r="K120">
        <v>0.85</v>
      </c>
      <c r="R120">
        <v>10</v>
      </c>
      <c r="S120">
        <v>1.0204081632653099</v>
      </c>
      <c r="T120">
        <v>80</v>
      </c>
      <c r="V120" t="s">
        <v>435</v>
      </c>
      <c r="W120" t="s">
        <v>1010</v>
      </c>
    </row>
    <row r="121" spans="1:23" ht="13.15" customHeight="1">
      <c r="B121" t="s">
        <v>1097</v>
      </c>
      <c r="C121" t="s">
        <v>1098</v>
      </c>
      <c r="D121" t="s">
        <v>23</v>
      </c>
      <c r="E121" t="s">
        <v>184</v>
      </c>
      <c r="I121" t="s">
        <v>979</v>
      </c>
      <c r="J121">
        <v>2006</v>
      </c>
      <c r="L121" t="s">
        <v>168</v>
      </c>
      <c r="U121" t="s">
        <v>1044</v>
      </c>
    </row>
    <row r="122" spans="1:23" ht="13.15" customHeight="1">
      <c r="F122" t="s">
        <v>986</v>
      </c>
      <c r="H122" t="s">
        <v>1084</v>
      </c>
      <c r="J122">
        <v>2006</v>
      </c>
      <c r="K122">
        <v>0.85</v>
      </c>
      <c r="R122">
        <v>12.6144</v>
      </c>
      <c r="S122">
        <v>1.1111111111111101</v>
      </c>
      <c r="T122">
        <v>197.25458823529399</v>
      </c>
      <c r="V122" t="s">
        <v>435</v>
      </c>
      <c r="W122" t="s">
        <v>1010</v>
      </c>
    </row>
    <row r="123" spans="1:23" ht="13.15" customHeight="1">
      <c r="B123" t="s">
        <v>1099</v>
      </c>
      <c r="C123" t="s">
        <v>1100</v>
      </c>
      <c r="D123" t="s">
        <v>23</v>
      </c>
      <c r="E123" t="s">
        <v>184</v>
      </c>
      <c r="I123" t="s">
        <v>979</v>
      </c>
      <c r="J123">
        <v>2006</v>
      </c>
      <c r="L123" t="s">
        <v>168</v>
      </c>
      <c r="U123" t="s">
        <v>1044</v>
      </c>
    </row>
    <row r="124" spans="1:23" ht="13.15" customHeight="1">
      <c r="F124" t="s">
        <v>1065</v>
      </c>
      <c r="H124" t="s">
        <v>1084</v>
      </c>
      <c r="J124">
        <v>2006</v>
      </c>
      <c r="K124">
        <v>0.85</v>
      </c>
      <c r="R124">
        <v>12.6144</v>
      </c>
      <c r="S124">
        <v>1.1111111111111101</v>
      </c>
      <c r="T124">
        <v>197.25458823529399</v>
      </c>
      <c r="V124" t="s">
        <v>435</v>
      </c>
      <c r="W124" t="s">
        <v>1010</v>
      </c>
    </row>
    <row r="125" spans="1:23" ht="13.15" customHeight="1">
      <c r="B125" t="s">
        <v>1101</v>
      </c>
      <c r="C125" t="s">
        <v>1102</v>
      </c>
      <c r="D125" t="s">
        <v>476</v>
      </c>
      <c r="E125" t="s">
        <v>978</v>
      </c>
      <c r="I125" t="s">
        <v>979</v>
      </c>
      <c r="J125">
        <v>2006</v>
      </c>
      <c r="L125" t="s">
        <v>435</v>
      </c>
      <c r="U125" t="s">
        <v>1044</v>
      </c>
    </row>
    <row r="126" spans="1:23" ht="13.15" customHeight="1">
      <c r="F126" t="s">
        <v>985</v>
      </c>
      <c r="H126" t="s">
        <v>964</v>
      </c>
      <c r="J126">
        <v>2006</v>
      </c>
      <c r="K126" t="s">
        <v>990</v>
      </c>
      <c r="R126">
        <v>86.363636363636402</v>
      </c>
      <c r="S126">
        <v>7.5</v>
      </c>
      <c r="T126">
        <v>1100</v>
      </c>
      <c r="V126" t="s">
        <v>1103</v>
      </c>
      <c r="W126" t="s">
        <v>1104</v>
      </c>
    </row>
    <row r="127" spans="1:23" ht="13.15" customHeight="1">
      <c r="H127" t="s">
        <v>1105</v>
      </c>
      <c r="J127">
        <v>2006</v>
      </c>
      <c r="V127" t="s">
        <v>435</v>
      </c>
    </row>
    <row r="128" spans="1:23" ht="13.15" customHeight="1">
      <c r="B128" t="s">
        <v>1106</v>
      </c>
      <c r="C128" t="s">
        <v>1107</v>
      </c>
      <c r="D128" t="s">
        <v>476</v>
      </c>
      <c r="E128" t="s">
        <v>978</v>
      </c>
      <c r="I128" t="s">
        <v>1108</v>
      </c>
      <c r="J128">
        <v>2006</v>
      </c>
      <c r="L128" t="s">
        <v>435</v>
      </c>
      <c r="U128" t="s">
        <v>1044</v>
      </c>
    </row>
    <row r="129" spans="2:25" ht="13.15" customHeight="1">
      <c r="F129" t="s">
        <v>985</v>
      </c>
      <c r="H129" t="s">
        <v>964</v>
      </c>
      <c r="J129">
        <v>2006</v>
      </c>
      <c r="K129" t="s">
        <v>990</v>
      </c>
      <c r="R129">
        <v>86.363636363636402</v>
      </c>
      <c r="S129">
        <v>6.7549999999999999</v>
      </c>
      <c r="T129">
        <v>1312.55</v>
      </c>
      <c r="V129" t="s">
        <v>1103</v>
      </c>
      <c r="W129" t="s">
        <v>1104</v>
      </c>
    </row>
    <row r="130" spans="2:25" ht="13.15" customHeight="1">
      <c r="H130" t="s">
        <v>1105</v>
      </c>
      <c r="J130">
        <v>2006</v>
      </c>
      <c r="V130" t="s">
        <v>435</v>
      </c>
    </row>
    <row r="131" spans="2:25" ht="13.15" customHeight="1">
      <c r="B131" t="s">
        <v>1109</v>
      </c>
      <c r="C131" t="s">
        <v>1110</v>
      </c>
      <c r="D131" t="s">
        <v>476</v>
      </c>
      <c r="E131" t="s">
        <v>978</v>
      </c>
      <c r="I131" t="s">
        <v>979</v>
      </c>
      <c r="J131">
        <v>2006</v>
      </c>
      <c r="L131" t="s">
        <v>435</v>
      </c>
      <c r="U131" t="s">
        <v>1044</v>
      </c>
    </row>
    <row r="132" spans="2:25" ht="13.15" customHeight="1">
      <c r="F132" t="s">
        <v>1111</v>
      </c>
      <c r="H132" t="s">
        <v>964</v>
      </c>
      <c r="J132">
        <v>2006</v>
      </c>
      <c r="K132" t="s">
        <v>990</v>
      </c>
      <c r="R132">
        <v>86.363636363636402</v>
      </c>
      <c r="S132">
        <v>1.44</v>
      </c>
      <c r="T132">
        <v>750</v>
      </c>
      <c r="V132" t="s">
        <v>1103</v>
      </c>
      <c r="W132" t="s">
        <v>1104</v>
      </c>
    </row>
    <row r="133" spans="2:25" ht="13.15" customHeight="1">
      <c r="F133" t="s">
        <v>985</v>
      </c>
      <c r="H133" t="s">
        <v>1105</v>
      </c>
      <c r="J133">
        <v>2006</v>
      </c>
      <c r="S133">
        <v>10.08</v>
      </c>
      <c r="V133" t="s">
        <v>435</v>
      </c>
    </row>
    <row r="134" spans="2:25" ht="13.15" customHeight="1">
      <c r="B134" t="s">
        <v>1112</v>
      </c>
      <c r="C134" t="s">
        <v>1113</v>
      </c>
      <c r="D134" t="s">
        <v>476</v>
      </c>
      <c r="E134" t="s">
        <v>978</v>
      </c>
      <c r="H134" t="s">
        <v>1114</v>
      </c>
      <c r="I134" t="s">
        <v>979</v>
      </c>
      <c r="J134">
        <v>2006</v>
      </c>
      <c r="L134" t="s">
        <v>435</v>
      </c>
      <c r="U134" t="s">
        <v>1044</v>
      </c>
      <c r="V134" t="s">
        <v>435</v>
      </c>
    </row>
    <row r="135" spans="2:25" ht="13.15" customHeight="1">
      <c r="F135" t="s">
        <v>1055</v>
      </c>
      <c r="J135">
        <v>2006</v>
      </c>
      <c r="K135" t="s">
        <v>990</v>
      </c>
      <c r="O135" t="s">
        <v>1115</v>
      </c>
      <c r="R135" t="s">
        <v>1116</v>
      </c>
      <c r="S135">
        <v>0</v>
      </c>
      <c r="T135">
        <v>125</v>
      </c>
      <c r="W135" t="s">
        <v>1116</v>
      </c>
    </row>
    <row r="136" spans="2:25" ht="13.15" customHeight="1">
      <c r="F136" t="s">
        <v>1117</v>
      </c>
      <c r="J136">
        <v>2006</v>
      </c>
      <c r="S136">
        <v>3.4</v>
      </c>
    </row>
    <row r="137" spans="2:25" ht="13.15" customHeight="1">
      <c r="F137" t="s">
        <v>379</v>
      </c>
      <c r="J137">
        <v>2006</v>
      </c>
      <c r="S137">
        <v>5.7971014492753598E-3</v>
      </c>
    </row>
    <row r="138" spans="2:25" ht="13.15" customHeight="1">
      <c r="F138" t="s">
        <v>985</v>
      </c>
      <c r="J138">
        <v>2006</v>
      </c>
      <c r="S138">
        <v>0.25</v>
      </c>
    </row>
    <row r="139" spans="2:25" ht="13.15" customHeight="1">
      <c r="B139" t="s">
        <v>1118</v>
      </c>
      <c r="C139" t="s">
        <v>1119</v>
      </c>
      <c r="D139" t="s">
        <v>476</v>
      </c>
      <c r="E139" t="s">
        <v>978</v>
      </c>
      <c r="H139" t="s">
        <v>1114</v>
      </c>
      <c r="I139" t="s">
        <v>1120</v>
      </c>
      <c r="J139">
        <v>2006</v>
      </c>
      <c r="L139" t="s">
        <v>435</v>
      </c>
      <c r="U139" t="s">
        <v>983</v>
      </c>
      <c r="V139" t="s">
        <v>435</v>
      </c>
      <c r="Y139">
        <v>2020</v>
      </c>
    </row>
    <row r="140" spans="2:25" ht="13.15" customHeight="1">
      <c r="F140" t="s">
        <v>379</v>
      </c>
      <c r="J140" t="s">
        <v>274</v>
      </c>
      <c r="K140" t="s">
        <v>990</v>
      </c>
      <c r="M140">
        <v>1</v>
      </c>
      <c r="R140" t="s">
        <v>1121</v>
      </c>
      <c r="T140">
        <v>145</v>
      </c>
      <c r="W140" t="s">
        <v>1116</v>
      </c>
    </row>
    <row r="141" spans="2:25" ht="13.15" customHeight="1">
      <c r="F141" t="s">
        <v>1052</v>
      </c>
      <c r="J141" t="s">
        <v>274</v>
      </c>
    </row>
    <row r="142" spans="2:25" ht="13.15" customHeight="1">
      <c r="F142" t="s">
        <v>1117</v>
      </c>
      <c r="J142" t="s">
        <v>274</v>
      </c>
    </row>
    <row r="143" spans="2:25" ht="13.15" customHeight="1">
      <c r="F143" t="s">
        <v>985</v>
      </c>
      <c r="J143" t="s">
        <v>274</v>
      </c>
    </row>
    <row r="144" spans="2:25" ht="13.15" customHeight="1">
      <c r="F144" t="s">
        <v>1122</v>
      </c>
      <c r="J144">
        <v>2010</v>
      </c>
    </row>
    <row r="145" spans="1:24" ht="13.15" customHeight="1">
      <c r="B145" t="s">
        <v>1123</v>
      </c>
      <c r="C145" t="s">
        <v>1124</v>
      </c>
      <c r="D145" t="s">
        <v>476</v>
      </c>
      <c r="E145" t="s">
        <v>978</v>
      </c>
      <c r="H145" t="s">
        <v>1125</v>
      </c>
      <c r="I145" t="s">
        <v>979</v>
      </c>
      <c r="J145">
        <v>2006</v>
      </c>
      <c r="L145" t="s">
        <v>435</v>
      </c>
      <c r="N145">
        <v>1</v>
      </c>
      <c r="U145" t="s">
        <v>983</v>
      </c>
    </row>
    <row r="146" spans="1:24" ht="13.15" customHeight="1">
      <c r="G146" t="s">
        <v>985</v>
      </c>
      <c r="J146">
        <v>2006</v>
      </c>
      <c r="K146" t="s">
        <v>990</v>
      </c>
      <c r="R146" t="s">
        <v>1126</v>
      </c>
      <c r="S146">
        <v>9999</v>
      </c>
      <c r="T146" t="s">
        <v>1127</v>
      </c>
      <c r="W146" t="s">
        <v>1126</v>
      </c>
    </row>
    <row r="147" spans="1:24" ht="13.15" customHeight="1">
      <c r="G147" t="s">
        <v>986</v>
      </c>
      <c r="J147">
        <v>2006</v>
      </c>
      <c r="S147">
        <v>9999</v>
      </c>
    </row>
    <row r="148" spans="1:24" ht="13.15" customHeight="1">
      <c r="F148" t="s">
        <v>1128</v>
      </c>
      <c r="J148">
        <v>2006</v>
      </c>
      <c r="X148">
        <v>0.2</v>
      </c>
    </row>
    <row r="149" spans="1:24" ht="13.15" customHeight="1">
      <c r="F149" t="s">
        <v>1114</v>
      </c>
      <c r="J149">
        <v>2006</v>
      </c>
    </row>
    <row r="150" spans="1:24" ht="13.15" customHeight="1">
      <c r="A150" t="s">
        <v>5</v>
      </c>
      <c r="B150" t="s">
        <v>1129</v>
      </c>
      <c r="C150" t="s">
        <v>1130</v>
      </c>
      <c r="D150" t="s">
        <v>476</v>
      </c>
      <c r="E150" t="s">
        <v>978</v>
      </c>
      <c r="I150" t="s">
        <v>1120</v>
      </c>
      <c r="J150">
        <v>2006</v>
      </c>
      <c r="L150" t="s">
        <v>435</v>
      </c>
      <c r="U150" t="s">
        <v>983</v>
      </c>
    </row>
    <row r="151" spans="1:24" ht="13.15" customHeight="1">
      <c r="A151" t="s">
        <v>5</v>
      </c>
      <c r="F151" t="s">
        <v>985</v>
      </c>
      <c r="H151" t="s">
        <v>1125</v>
      </c>
      <c r="J151">
        <v>2006</v>
      </c>
      <c r="K151" t="s">
        <v>990</v>
      </c>
      <c r="R151" t="s">
        <v>1126</v>
      </c>
      <c r="S151">
        <v>0.315</v>
      </c>
      <c r="T151" t="s">
        <v>1131</v>
      </c>
      <c r="V151" t="s">
        <v>435</v>
      </c>
      <c r="W151" t="s">
        <v>1126</v>
      </c>
    </row>
    <row r="152" spans="1:24" ht="13.15" customHeight="1">
      <c r="A152" t="s">
        <v>5</v>
      </c>
      <c r="F152" t="s">
        <v>986</v>
      </c>
      <c r="J152">
        <v>2006</v>
      </c>
      <c r="S152">
        <v>1</v>
      </c>
    </row>
    <row r="153" spans="1:24" ht="13.15" customHeight="1">
      <c r="A153" t="s">
        <v>5</v>
      </c>
      <c r="F153" t="s">
        <v>1128</v>
      </c>
      <c r="J153">
        <v>2006</v>
      </c>
      <c r="S153">
        <v>0.1</v>
      </c>
    </row>
    <row r="154" spans="1:24" ht="13.15" customHeight="1">
      <c r="A154" t="s">
        <v>5</v>
      </c>
      <c r="F154" t="s">
        <v>1114</v>
      </c>
      <c r="J154">
        <v>2006</v>
      </c>
      <c r="S154">
        <v>1</v>
      </c>
    </row>
    <row r="155" spans="1:24" ht="13.15" customHeight="1">
      <c r="B155" t="s">
        <v>1132</v>
      </c>
      <c r="C155" t="s">
        <v>1133</v>
      </c>
      <c r="D155" t="s">
        <v>476</v>
      </c>
      <c r="E155" t="s">
        <v>978</v>
      </c>
      <c r="H155" t="s">
        <v>1114</v>
      </c>
      <c r="I155" t="s">
        <v>979</v>
      </c>
      <c r="J155">
        <v>2006</v>
      </c>
      <c r="L155" t="s">
        <v>435</v>
      </c>
      <c r="U155" t="s">
        <v>1044</v>
      </c>
      <c r="V155">
        <v>1</v>
      </c>
    </row>
    <row r="156" spans="1:24" ht="13.15" customHeight="1">
      <c r="F156" t="s">
        <v>1060</v>
      </c>
      <c r="J156">
        <v>2006</v>
      </c>
      <c r="K156" t="s">
        <v>990</v>
      </c>
      <c r="O156" t="s">
        <v>1115</v>
      </c>
      <c r="R156" t="s">
        <v>1116</v>
      </c>
      <c r="S156">
        <v>6</v>
      </c>
      <c r="T156" t="s">
        <v>1134</v>
      </c>
      <c r="W156" t="s">
        <v>1116</v>
      </c>
    </row>
    <row r="157" spans="1:24" ht="13.15" customHeight="1">
      <c r="F157" t="s">
        <v>379</v>
      </c>
      <c r="J157">
        <v>2006</v>
      </c>
      <c r="S157">
        <v>5.7971014492753598E-3</v>
      </c>
    </row>
    <row r="158" spans="1:24" ht="13.15" customHeight="1">
      <c r="F158" t="s">
        <v>986</v>
      </c>
      <c r="J158">
        <v>2006</v>
      </c>
      <c r="S158">
        <v>0.1</v>
      </c>
    </row>
    <row r="159" spans="1:24" ht="13.15" customHeight="1">
      <c r="F159" t="s">
        <v>985</v>
      </c>
      <c r="J159">
        <v>2006</v>
      </c>
      <c r="S159">
        <v>0.3</v>
      </c>
    </row>
    <row r="160" spans="1:24" ht="13.15" customHeight="1">
      <c r="B160" t="s">
        <v>1135</v>
      </c>
      <c r="C160" t="s">
        <v>1136</v>
      </c>
      <c r="D160" t="s">
        <v>476</v>
      </c>
      <c r="E160" t="s">
        <v>978</v>
      </c>
      <c r="I160" t="s">
        <v>979</v>
      </c>
      <c r="J160">
        <v>2006</v>
      </c>
      <c r="L160" t="s">
        <v>435</v>
      </c>
      <c r="U160" t="s">
        <v>57</v>
      </c>
    </row>
    <row r="161" spans="2:22" ht="13.15" customHeight="1">
      <c r="F161" t="s">
        <v>985</v>
      </c>
      <c r="H161" t="s">
        <v>1137</v>
      </c>
      <c r="J161">
        <v>2006</v>
      </c>
      <c r="K161" t="s">
        <v>990</v>
      </c>
      <c r="R161" t="s">
        <v>983</v>
      </c>
      <c r="S161">
        <v>2</v>
      </c>
      <c r="T161" t="s">
        <v>984</v>
      </c>
      <c r="V161" t="s">
        <v>1138</v>
      </c>
    </row>
    <row r="162" spans="2:22" ht="13.15" customHeight="1">
      <c r="F162" t="s">
        <v>1065</v>
      </c>
      <c r="H162" t="s">
        <v>1139</v>
      </c>
      <c r="J162">
        <v>2006</v>
      </c>
      <c r="S162">
        <v>1</v>
      </c>
      <c r="V162" t="s">
        <v>435</v>
      </c>
    </row>
    <row r="163" spans="2:22" ht="13.15" customHeight="1">
      <c r="F163" t="s">
        <v>1060</v>
      </c>
      <c r="J163">
        <v>2006</v>
      </c>
      <c r="S163">
        <v>3.5</v>
      </c>
    </row>
    <row r="164" spans="2:22" ht="13.15" customHeight="1">
      <c r="F164" t="s">
        <v>1140</v>
      </c>
      <c r="J164">
        <v>2006</v>
      </c>
      <c r="S164">
        <v>1.04</v>
      </c>
    </row>
    <row r="165" spans="2:22" ht="13.15" customHeight="1">
      <c r="B165" t="s">
        <v>1141</v>
      </c>
      <c r="C165" t="s">
        <v>1142</v>
      </c>
      <c r="D165" t="s">
        <v>476</v>
      </c>
      <c r="E165" t="s">
        <v>978</v>
      </c>
      <c r="H165" t="s">
        <v>1140</v>
      </c>
      <c r="I165" t="s">
        <v>979</v>
      </c>
      <c r="J165">
        <v>2006</v>
      </c>
      <c r="L165" t="s">
        <v>435</v>
      </c>
      <c r="U165" t="s">
        <v>57</v>
      </c>
      <c r="V165" t="s">
        <v>435</v>
      </c>
    </row>
    <row r="166" spans="2:22" ht="13.15" customHeight="1">
      <c r="F166" t="s">
        <v>1060</v>
      </c>
      <c r="J166">
        <v>2006</v>
      </c>
      <c r="K166" t="s">
        <v>990</v>
      </c>
      <c r="R166" t="s">
        <v>1143</v>
      </c>
      <c r="S166">
        <v>1</v>
      </c>
      <c r="T166" t="s">
        <v>1144</v>
      </c>
    </row>
    <row r="167" spans="2:22" ht="13.15" customHeight="1">
      <c r="F167" t="s">
        <v>1052</v>
      </c>
      <c r="J167">
        <v>2006</v>
      </c>
      <c r="S167">
        <v>1.6</v>
      </c>
    </row>
    <row r="168" spans="2:22" ht="13.15" customHeight="1">
      <c r="F168" t="s">
        <v>379</v>
      </c>
      <c r="J168">
        <v>2006</v>
      </c>
      <c r="S168">
        <v>2.4300000000000002</v>
      </c>
    </row>
    <row r="169" spans="2:22" ht="13.15" customHeight="1">
      <c r="F169" t="s">
        <v>986</v>
      </c>
      <c r="J169">
        <v>2006</v>
      </c>
      <c r="S169">
        <v>1</v>
      </c>
    </row>
    <row r="170" spans="2:22" ht="13.15" customHeight="1">
      <c r="F170" t="s">
        <v>1055</v>
      </c>
      <c r="J170">
        <v>2006</v>
      </c>
      <c r="S170">
        <v>1.9</v>
      </c>
    </row>
    <row r="171" spans="2:22" ht="13.15" customHeight="1">
      <c r="F171" t="s">
        <v>1145</v>
      </c>
      <c r="J171">
        <v>2006</v>
      </c>
      <c r="S171">
        <v>1</v>
      </c>
    </row>
    <row r="172" spans="2:22" ht="13.15" customHeight="1">
      <c r="F172" t="s">
        <v>985</v>
      </c>
      <c r="J172">
        <v>2006</v>
      </c>
      <c r="S172">
        <v>1.35</v>
      </c>
    </row>
    <row r="173" spans="2:22" ht="13.15" customHeight="1">
      <c r="F173" t="s">
        <v>1137</v>
      </c>
      <c r="J173">
        <v>2006</v>
      </c>
      <c r="S173">
        <v>1.04</v>
      </c>
    </row>
    <row r="174" spans="2:22" ht="13.15" customHeight="1">
      <c r="B174" t="s">
        <v>1146</v>
      </c>
      <c r="C174" t="s">
        <v>1147</v>
      </c>
      <c r="D174" t="s">
        <v>476</v>
      </c>
      <c r="E174" t="s">
        <v>978</v>
      </c>
      <c r="H174" t="s">
        <v>1140</v>
      </c>
      <c r="I174" t="s">
        <v>979</v>
      </c>
      <c r="J174">
        <v>2006</v>
      </c>
      <c r="L174" t="s">
        <v>435</v>
      </c>
      <c r="U174" t="s">
        <v>57</v>
      </c>
      <c r="V174" t="s">
        <v>435</v>
      </c>
    </row>
    <row r="175" spans="2:22" ht="13.15" customHeight="1">
      <c r="F175" t="s">
        <v>1145</v>
      </c>
      <c r="J175">
        <v>2006</v>
      </c>
      <c r="K175" t="s">
        <v>990</v>
      </c>
      <c r="R175" t="s">
        <v>1148</v>
      </c>
      <c r="S175">
        <v>1</v>
      </c>
      <c r="T175" t="s">
        <v>1149</v>
      </c>
    </row>
    <row r="176" spans="2:22" ht="13.15" customHeight="1">
      <c r="F176" t="s">
        <v>379</v>
      </c>
      <c r="J176">
        <v>2006</v>
      </c>
      <c r="S176">
        <v>3.2</v>
      </c>
    </row>
    <row r="177" spans="2:25" ht="13.15" customHeight="1">
      <c r="F177" t="s">
        <v>1060</v>
      </c>
      <c r="J177">
        <v>2006</v>
      </c>
      <c r="S177">
        <v>10</v>
      </c>
    </row>
    <row r="178" spans="2:25" ht="13.15" customHeight="1">
      <c r="F178" t="s">
        <v>985</v>
      </c>
      <c r="J178">
        <v>2006</v>
      </c>
      <c r="S178">
        <v>10</v>
      </c>
    </row>
    <row r="179" spans="2:25" ht="13.15" customHeight="1">
      <c r="F179" t="s">
        <v>1137</v>
      </c>
      <c r="J179">
        <v>2006</v>
      </c>
      <c r="S179">
        <v>1.04</v>
      </c>
    </row>
    <row r="180" spans="2:25" ht="13.15" customHeight="1">
      <c r="B180" t="s">
        <v>1150</v>
      </c>
      <c r="C180" t="s">
        <v>1151</v>
      </c>
      <c r="D180" t="s">
        <v>476</v>
      </c>
      <c r="E180" t="s">
        <v>978</v>
      </c>
      <c r="H180" t="s">
        <v>1152</v>
      </c>
      <c r="I180" t="s">
        <v>979</v>
      </c>
      <c r="J180">
        <v>2006</v>
      </c>
      <c r="L180" t="s">
        <v>435</v>
      </c>
      <c r="U180" t="s">
        <v>983</v>
      </c>
      <c r="V180" t="s">
        <v>435</v>
      </c>
    </row>
    <row r="181" spans="2:25" ht="13.15" customHeight="1">
      <c r="F181" t="s">
        <v>379</v>
      </c>
      <c r="J181">
        <v>2006</v>
      </c>
      <c r="K181" t="s">
        <v>990</v>
      </c>
      <c r="R181" t="s">
        <v>1127</v>
      </c>
      <c r="S181">
        <v>3</v>
      </c>
      <c r="T181" t="s">
        <v>1153</v>
      </c>
      <c r="W181" t="s">
        <v>1154</v>
      </c>
    </row>
    <row r="182" spans="2:25" ht="13.15" customHeight="1">
      <c r="F182" t="s">
        <v>985</v>
      </c>
      <c r="J182">
        <v>2006</v>
      </c>
      <c r="S182">
        <v>5.5</v>
      </c>
    </row>
    <row r="183" spans="2:25" ht="13.15" customHeight="1">
      <c r="B183" t="s">
        <v>1155</v>
      </c>
      <c r="C183" t="s">
        <v>1156</v>
      </c>
      <c r="D183" t="s">
        <v>476</v>
      </c>
      <c r="E183" t="s">
        <v>978</v>
      </c>
      <c r="H183" t="s">
        <v>1152</v>
      </c>
      <c r="I183" t="s">
        <v>1120</v>
      </c>
      <c r="J183">
        <v>2006</v>
      </c>
      <c r="L183" t="s">
        <v>435</v>
      </c>
      <c r="U183" t="s">
        <v>1044</v>
      </c>
      <c r="V183" t="s">
        <v>435</v>
      </c>
    </row>
    <row r="184" spans="2:25" ht="13.15" customHeight="1">
      <c r="F184" t="s">
        <v>379</v>
      </c>
      <c r="J184" t="s">
        <v>274</v>
      </c>
      <c r="K184" t="s">
        <v>990</v>
      </c>
      <c r="R184" t="s">
        <v>1157</v>
      </c>
      <c r="S184">
        <v>2.25</v>
      </c>
      <c r="T184" t="s">
        <v>1158</v>
      </c>
      <c r="W184" t="s">
        <v>1154</v>
      </c>
    </row>
    <row r="185" spans="2:25" ht="13.15" customHeight="1">
      <c r="F185" t="s">
        <v>985</v>
      </c>
      <c r="J185" t="s">
        <v>274</v>
      </c>
      <c r="S185">
        <v>4.125</v>
      </c>
    </row>
    <row r="186" spans="2:25" ht="13.15" customHeight="1">
      <c r="B186" t="s">
        <v>1159</v>
      </c>
      <c r="C186" t="s">
        <v>1160</v>
      </c>
      <c r="D186" t="s">
        <v>476</v>
      </c>
      <c r="E186" t="s">
        <v>978</v>
      </c>
      <c r="H186" t="s">
        <v>1152</v>
      </c>
      <c r="I186" t="s">
        <v>1120</v>
      </c>
      <c r="J186">
        <v>2006</v>
      </c>
      <c r="L186" t="s">
        <v>435</v>
      </c>
      <c r="U186" t="s">
        <v>1044</v>
      </c>
      <c r="V186" t="s">
        <v>435</v>
      </c>
      <c r="Y186">
        <v>2020</v>
      </c>
    </row>
    <row r="187" spans="2:25" ht="13.15" customHeight="1">
      <c r="F187" t="s">
        <v>379</v>
      </c>
      <c r="J187" t="s">
        <v>274</v>
      </c>
      <c r="K187" t="s">
        <v>990</v>
      </c>
      <c r="R187">
        <f>R184*Sheet1!B2</f>
        <v>15.600000000000001</v>
      </c>
      <c r="S187">
        <f>S184*Sheet1!B5</f>
        <v>2.2760347105234455</v>
      </c>
      <c r="T187">
        <f>T184*Sheet1!B6</f>
        <v>243.44027777777777</v>
      </c>
      <c r="W187">
        <f>W184*Sheet1!B7</f>
        <v>80.946969696969703</v>
      </c>
    </row>
    <row r="188" spans="2:25" ht="13.15" customHeight="1">
      <c r="F188" t="s">
        <v>985</v>
      </c>
      <c r="J188" t="s">
        <v>274</v>
      </c>
      <c r="S188">
        <f>S185*Sheet1!B4</f>
        <v>4.5273242914400225</v>
      </c>
    </row>
    <row r="189" spans="2:25" ht="13.15" customHeight="1">
      <c r="B189" t="s">
        <v>1161</v>
      </c>
      <c r="C189" t="s">
        <v>1162</v>
      </c>
      <c r="D189" t="s">
        <v>476</v>
      </c>
      <c r="E189" t="s">
        <v>978</v>
      </c>
      <c r="H189" t="s">
        <v>1163</v>
      </c>
      <c r="I189" t="s">
        <v>979</v>
      </c>
      <c r="J189">
        <v>2006</v>
      </c>
      <c r="L189" t="s">
        <v>435</v>
      </c>
      <c r="U189" t="s">
        <v>1044</v>
      </c>
      <c r="V189" t="s">
        <v>435</v>
      </c>
    </row>
    <row r="190" spans="2:25" ht="13.15" customHeight="1">
      <c r="F190" t="s">
        <v>379</v>
      </c>
      <c r="J190">
        <v>2006</v>
      </c>
      <c r="K190" t="s">
        <v>990</v>
      </c>
      <c r="R190" t="s">
        <v>57</v>
      </c>
      <c r="S190">
        <v>5</v>
      </c>
      <c r="T190" t="s">
        <v>1164</v>
      </c>
      <c r="W190" t="s">
        <v>1154</v>
      </c>
    </row>
    <row r="191" spans="2:25" ht="13.15" customHeight="1">
      <c r="F191" t="s">
        <v>1060</v>
      </c>
      <c r="J191">
        <v>2006</v>
      </c>
      <c r="S191">
        <v>1</v>
      </c>
    </row>
    <row r="192" spans="2:25" ht="13.15" customHeight="1">
      <c r="F192" t="s">
        <v>985</v>
      </c>
      <c r="J192">
        <v>2006</v>
      </c>
      <c r="S192">
        <v>6.52</v>
      </c>
    </row>
    <row r="193" spans="2:25" ht="13.15" customHeight="1">
      <c r="B193" t="s">
        <v>1165</v>
      </c>
      <c r="C193" t="s">
        <v>1166</v>
      </c>
      <c r="D193" t="s">
        <v>476</v>
      </c>
      <c r="E193" t="s">
        <v>978</v>
      </c>
      <c r="H193" t="s">
        <v>1163</v>
      </c>
      <c r="I193" t="s">
        <v>1120</v>
      </c>
      <c r="J193">
        <v>2006</v>
      </c>
      <c r="L193" t="s">
        <v>435</v>
      </c>
      <c r="U193" t="s">
        <v>1044</v>
      </c>
      <c r="V193" t="s">
        <v>435</v>
      </c>
    </row>
    <row r="194" spans="2:25" ht="13.15" customHeight="1">
      <c r="F194" t="s">
        <v>379</v>
      </c>
      <c r="J194" t="s">
        <v>274</v>
      </c>
      <c r="K194" t="s">
        <v>990</v>
      </c>
      <c r="R194" t="s">
        <v>1167</v>
      </c>
      <c r="S194">
        <v>3.75</v>
      </c>
      <c r="T194" t="s">
        <v>1168</v>
      </c>
      <c r="W194" t="s">
        <v>1154</v>
      </c>
    </row>
    <row r="195" spans="2:25" ht="13.15" customHeight="1">
      <c r="F195" t="s">
        <v>1060</v>
      </c>
      <c r="J195" t="s">
        <v>274</v>
      </c>
      <c r="S195">
        <v>0.75</v>
      </c>
    </row>
    <row r="196" spans="2:25" ht="13.15" customHeight="1">
      <c r="F196" t="s">
        <v>985</v>
      </c>
      <c r="J196" t="s">
        <v>274</v>
      </c>
      <c r="S196">
        <v>4.8899999999999997</v>
      </c>
    </row>
    <row r="197" spans="2:25" ht="13.15" customHeight="1">
      <c r="B197" t="s">
        <v>1169</v>
      </c>
      <c r="C197" t="s">
        <v>1170</v>
      </c>
      <c r="D197" t="s">
        <v>476</v>
      </c>
      <c r="E197" t="s">
        <v>978</v>
      </c>
      <c r="H197" t="s">
        <v>1163</v>
      </c>
      <c r="I197" t="s">
        <v>1120</v>
      </c>
      <c r="J197">
        <v>2006</v>
      </c>
      <c r="L197" t="s">
        <v>435</v>
      </c>
      <c r="U197" t="s">
        <v>1044</v>
      </c>
      <c r="V197" t="s">
        <v>435</v>
      </c>
      <c r="Y197">
        <v>2020</v>
      </c>
    </row>
    <row r="198" spans="2:25" ht="13.15" customHeight="1">
      <c r="F198" t="s">
        <v>379</v>
      </c>
      <c r="J198" t="s">
        <v>274</v>
      </c>
      <c r="K198" t="s">
        <v>990</v>
      </c>
      <c r="R198">
        <f>R194*Sheet1!B2</f>
        <v>28.6</v>
      </c>
      <c r="S198">
        <f>S194*Sheet1!B5</f>
        <v>3.7933911842057424</v>
      </c>
      <c r="T198">
        <f>T194*Sheet1!B6</f>
        <v>371.56673976608187</v>
      </c>
      <c r="W198">
        <f>W194*Sheet1!B7</f>
        <v>80.946969696969703</v>
      </c>
    </row>
    <row r="199" spans="2:25" ht="13.15" customHeight="1">
      <c r="F199" t="s">
        <v>1060</v>
      </c>
      <c r="J199" t="s">
        <v>274</v>
      </c>
      <c r="S199">
        <f>S195</f>
        <v>0.75</v>
      </c>
    </row>
    <row r="200" spans="2:25" ht="13.15" customHeight="1">
      <c r="F200" t="s">
        <v>985</v>
      </c>
      <c r="J200" t="s">
        <v>274</v>
      </c>
      <c r="S200">
        <f>S196*Sheet1!B4</f>
        <v>5.3669371600343538</v>
      </c>
    </row>
    <row r="201" spans="2:25" ht="13.15" customHeight="1">
      <c r="B201" t="s">
        <v>1171</v>
      </c>
      <c r="C201" t="s">
        <v>1172</v>
      </c>
      <c r="D201" t="s">
        <v>476</v>
      </c>
      <c r="E201" t="s">
        <v>978</v>
      </c>
      <c r="H201" t="s">
        <v>1163</v>
      </c>
      <c r="I201" t="s">
        <v>979</v>
      </c>
      <c r="J201">
        <v>2006</v>
      </c>
      <c r="L201" t="s">
        <v>435</v>
      </c>
      <c r="U201" t="s">
        <v>983</v>
      </c>
      <c r="V201" t="s">
        <v>435</v>
      </c>
    </row>
    <row r="202" spans="2:25" ht="13.15" customHeight="1">
      <c r="F202" t="s">
        <v>379</v>
      </c>
      <c r="J202">
        <v>2006</v>
      </c>
      <c r="K202" t="s">
        <v>990</v>
      </c>
      <c r="R202" t="s">
        <v>1173</v>
      </c>
      <c r="S202">
        <v>3</v>
      </c>
      <c r="T202" t="s">
        <v>1148</v>
      </c>
      <c r="W202" t="s">
        <v>1174</v>
      </c>
    </row>
    <row r="203" spans="2:25" ht="13.15" customHeight="1">
      <c r="F203" t="s">
        <v>1060</v>
      </c>
      <c r="J203">
        <v>2006</v>
      </c>
      <c r="S203">
        <v>1</v>
      </c>
    </row>
    <row r="204" spans="2:25" ht="13.15" customHeight="1">
      <c r="F204" t="s">
        <v>985</v>
      </c>
      <c r="J204">
        <v>2006</v>
      </c>
      <c r="S204">
        <v>4.5199999999999996</v>
      </c>
    </row>
    <row r="205" spans="2:25" ht="13.15" customHeight="1">
      <c r="F205" t="s">
        <v>1175</v>
      </c>
      <c r="J205">
        <v>2006</v>
      </c>
      <c r="S205">
        <v>1.2</v>
      </c>
    </row>
    <row r="206" spans="2:25" ht="13.15" customHeight="1">
      <c r="F206" t="s">
        <v>1176</v>
      </c>
      <c r="J206">
        <v>2006</v>
      </c>
      <c r="S206">
        <v>1.786</v>
      </c>
    </row>
    <row r="207" spans="2:25" ht="13.15" customHeight="1">
      <c r="B207" t="s">
        <v>1177</v>
      </c>
      <c r="C207" t="s">
        <v>1178</v>
      </c>
      <c r="D207" t="s">
        <v>476</v>
      </c>
      <c r="E207" t="s">
        <v>978</v>
      </c>
      <c r="H207" t="s">
        <v>1163</v>
      </c>
      <c r="I207" t="s">
        <v>1120</v>
      </c>
      <c r="J207">
        <v>2006</v>
      </c>
      <c r="L207" t="s">
        <v>435</v>
      </c>
      <c r="U207" t="s">
        <v>983</v>
      </c>
      <c r="V207" t="s">
        <v>435</v>
      </c>
    </row>
    <row r="208" spans="2:25" ht="13.15" customHeight="1">
      <c r="F208" t="s">
        <v>379</v>
      </c>
      <c r="J208">
        <v>2006</v>
      </c>
      <c r="K208" t="s">
        <v>990</v>
      </c>
      <c r="M208">
        <v>9999</v>
      </c>
      <c r="R208" t="s">
        <v>1131</v>
      </c>
      <c r="T208" t="s">
        <v>1027</v>
      </c>
      <c r="W208" t="s">
        <v>1174</v>
      </c>
    </row>
    <row r="209" spans="2:25" ht="13.15" customHeight="1">
      <c r="F209" t="s">
        <v>1060</v>
      </c>
      <c r="J209">
        <v>2006</v>
      </c>
    </row>
    <row r="210" spans="2:25" ht="13.15" customHeight="1">
      <c r="F210" t="s">
        <v>985</v>
      </c>
      <c r="J210">
        <v>2006</v>
      </c>
    </row>
    <row r="211" spans="2:25" ht="13.15" customHeight="1">
      <c r="F211" t="s">
        <v>1175</v>
      </c>
      <c r="J211">
        <v>2006</v>
      </c>
      <c r="S211">
        <v>1.2</v>
      </c>
    </row>
    <row r="212" spans="2:25" ht="13.15" customHeight="1">
      <c r="F212" t="s">
        <v>1176</v>
      </c>
      <c r="J212">
        <v>2006</v>
      </c>
      <c r="S212">
        <v>1.786</v>
      </c>
    </row>
    <row r="213" spans="2:25" ht="13.15" customHeight="1">
      <c r="B213" t="s">
        <v>1179</v>
      </c>
      <c r="C213" t="s">
        <v>1180</v>
      </c>
      <c r="D213" t="s">
        <v>476</v>
      </c>
      <c r="E213" t="s">
        <v>978</v>
      </c>
      <c r="H213" t="s">
        <v>1163</v>
      </c>
      <c r="I213" t="s">
        <v>1120</v>
      </c>
      <c r="J213">
        <v>2006</v>
      </c>
      <c r="L213" t="s">
        <v>435</v>
      </c>
      <c r="U213" t="s">
        <v>983</v>
      </c>
      <c r="V213" t="s">
        <v>435</v>
      </c>
      <c r="Y213">
        <v>2020</v>
      </c>
    </row>
    <row r="214" spans="2:25" ht="13.15" customHeight="1">
      <c r="F214" t="s">
        <v>379</v>
      </c>
      <c r="J214">
        <v>2006</v>
      </c>
      <c r="K214" t="s">
        <v>990</v>
      </c>
      <c r="M214">
        <v>0.14455280296266229</v>
      </c>
      <c r="R214">
        <f>R208*Sheet1!B2</f>
        <v>22.1</v>
      </c>
      <c r="T214">
        <f>T208*Sheet1!B6</f>
        <v>358.75409356725146</v>
      </c>
      <c r="W214">
        <f>W208*Sheet1!B7</f>
        <v>121.42045454545456</v>
      </c>
    </row>
    <row r="215" spans="2:25" ht="13.15" customHeight="1">
      <c r="F215" t="s">
        <v>1060</v>
      </c>
      <c r="J215">
        <v>2006</v>
      </c>
    </row>
    <row r="216" spans="2:25" ht="13.15" customHeight="1">
      <c r="F216" t="s">
        <v>985</v>
      </c>
      <c r="J216">
        <v>2006</v>
      </c>
    </row>
    <row r="217" spans="2:25" ht="13.15" customHeight="1">
      <c r="F217" t="s">
        <v>1175</v>
      </c>
      <c r="J217">
        <v>2006</v>
      </c>
      <c r="S217">
        <v>1.2</v>
      </c>
    </row>
    <row r="218" spans="2:25" ht="13.15" customHeight="1">
      <c r="F218" t="s">
        <v>1176</v>
      </c>
      <c r="J218">
        <v>2006</v>
      </c>
      <c r="S218">
        <v>1.786</v>
      </c>
    </row>
    <row r="219" spans="2:25">
      <c r="B219" t="s">
        <v>1181</v>
      </c>
      <c r="C219" t="s">
        <v>1182</v>
      </c>
      <c r="D219" t="s">
        <v>476</v>
      </c>
      <c r="E219" t="s">
        <v>978</v>
      </c>
      <c r="I219" t="s">
        <v>979</v>
      </c>
      <c r="J219">
        <v>2006</v>
      </c>
      <c r="L219" t="s">
        <v>435</v>
      </c>
      <c r="U219" t="s">
        <v>983</v>
      </c>
    </row>
    <row r="220" spans="2:25">
      <c r="F220" t="s">
        <v>1183</v>
      </c>
      <c r="H220" t="s">
        <v>1184</v>
      </c>
      <c r="J220">
        <v>2006</v>
      </c>
      <c r="K220" t="s">
        <v>990</v>
      </c>
      <c r="O220" t="s">
        <v>1185</v>
      </c>
      <c r="R220">
        <v>10</v>
      </c>
      <c r="S220">
        <v>3.75</v>
      </c>
      <c r="T220" t="s">
        <v>1186</v>
      </c>
      <c r="V220" t="s">
        <v>435</v>
      </c>
      <c r="W220" t="s">
        <v>1116</v>
      </c>
    </row>
    <row r="221" spans="2:25">
      <c r="F221" t="s">
        <v>985</v>
      </c>
      <c r="J221">
        <v>2006</v>
      </c>
      <c r="S221">
        <v>0.252</v>
      </c>
    </row>
    <row r="222" spans="2:25">
      <c r="F222" t="s">
        <v>1176</v>
      </c>
      <c r="J222">
        <v>2006</v>
      </c>
      <c r="S222">
        <v>1.786</v>
      </c>
    </row>
    <row r="223" spans="2:25">
      <c r="B223" t="s">
        <v>1187</v>
      </c>
      <c r="C223" t="s">
        <v>1188</v>
      </c>
      <c r="D223" t="s">
        <v>416</v>
      </c>
      <c r="E223" t="s">
        <v>184</v>
      </c>
      <c r="I223" t="s">
        <v>979</v>
      </c>
      <c r="J223">
        <v>2006</v>
      </c>
      <c r="L223" t="s">
        <v>435</v>
      </c>
      <c r="U223" t="s">
        <v>1044</v>
      </c>
    </row>
    <row r="224" spans="2:25">
      <c r="F224" t="s">
        <v>985</v>
      </c>
      <c r="H224" t="s">
        <v>1</v>
      </c>
      <c r="J224">
        <v>2006</v>
      </c>
      <c r="K224" t="s">
        <v>990</v>
      </c>
      <c r="R224">
        <v>1E-3</v>
      </c>
      <c r="S224" t="s">
        <v>435</v>
      </c>
      <c r="T224" t="s">
        <v>1189</v>
      </c>
      <c r="V224">
        <v>1</v>
      </c>
      <c r="W224" t="s">
        <v>1010</v>
      </c>
    </row>
    <row r="225" spans="1:25">
      <c r="B225" t="s">
        <v>1190</v>
      </c>
      <c r="C225" t="s">
        <v>1191</v>
      </c>
      <c r="D225" t="s">
        <v>416</v>
      </c>
      <c r="E225" t="s">
        <v>184</v>
      </c>
      <c r="I225" t="s">
        <v>979</v>
      </c>
      <c r="J225">
        <v>2006</v>
      </c>
      <c r="L225" t="s">
        <v>435</v>
      </c>
      <c r="U225" t="s">
        <v>1044</v>
      </c>
    </row>
    <row r="226" spans="1:25">
      <c r="F226" t="s">
        <v>985</v>
      </c>
      <c r="H226" t="s">
        <v>2</v>
      </c>
      <c r="J226">
        <v>2006</v>
      </c>
      <c r="K226">
        <v>0.85</v>
      </c>
      <c r="R226">
        <v>1E-3</v>
      </c>
      <c r="S226">
        <v>1.0529999999999999</v>
      </c>
      <c r="T226" t="s">
        <v>1192</v>
      </c>
      <c r="V226" t="s">
        <v>435</v>
      </c>
      <c r="W226" t="s">
        <v>1010</v>
      </c>
    </row>
    <row r="227" spans="1:25">
      <c r="A227" t="s">
        <v>5</v>
      </c>
      <c r="B227" t="s">
        <v>1193</v>
      </c>
      <c r="C227" t="s">
        <v>1194</v>
      </c>
      <c r="D227" t="s">
        <v>416</v>
      </c>
      <c r="E227" t="s">
        <v>184</v>
      </c>
      <c r="F227" t="s">
        <v>1049</v>
      </c>
      <c r="H227" t="s">
        <v>2</v>
      </c>
      <c r="I227" t="s">
        <v>979</v>
      </c>
      <c r="J227">
        <v>2006</v>
      </c>
      <c r="K227">
        <v>0.95</v>
      </c>
      <c r="L227">
        <v>1</v>
      </c>
      <c r="R227">
        <v>1E-3</v>
      </c>
      <c r="S227">
        <v>2</v>
      </c>
      <c r="T227">
        <v>2.4E-2</v>
      </c>
      <c r="U227">
        <v>30</v>
      </c>
      <c r="V227">
        <v>1</v>
      </c>
      <c r="W227">
        <v>0</v>
      </c>
      <c r="Y227">
        <v>2006</v>
      </c>
    </row>
    <row r="228" spans="1:25">
      <c r="A228" t="s">
        <v>5</v>
      </c>
      <c r="B228" t="s">
        <v>1195</v>
      </c>
      <c r="C228" t="s">
        <v>1196</v>
      </c>
      <c r="D228" t="s">
        <v>416</v>
      </c>
      <c r="E228" t="s">
        <v>184</v>
      </c>
      <c r="F228" t="s">
        <v>1052</v>
      </c>
      <c r="H228" t="s">
        <v>2</v>
      </c>
      <c r="I228" t="s">
        <v>979</v>
      </c>
      <c r="J228">
        <v>2006</v>
      </c>
      <c r="K228">
        <v>0.95</v>
      </c>
      <c r="L228">
        <v>1</v>
      </c>
      <c r="R228">
        <v>1E-3</v>
      </c>
      <c r="S228">
        <v>2</v>
      </c>
      <c r="T228">
        <v>2.4E-2</v>
      </c>
      <c r="U228">
        <v>30</v>
      </c>
      <c r="V228">
        <v>1</v>
      </c>
      <c r="W228">
        <v>0</v>
      </c>
      <c r="Y228">
        <v>2006</v>
      </c>
    </row>
    <row r="229" spans="1:25">
      <c r="A229" t="s">
        <v>5</v>
      </c>
      <c r="B229" t="s">
        <v>1197</v>
      </c>
      <c r="C229" t="s">
        <v>1198</v>
      </c>
      <c r="D229" t="s">
        <v>416</v>
      </c>
      <c r="E229" t="s">
        <v>184</v>
      </c>
      <c r="F229" t="s">
        <v>1055</v>
      </c>
      <c r="H229" t="s">
        <v>2</v>
      </c>
      <c r="I229" t="s">
        <v>979</v>
      </c>
      <c r="J229">
        <v>2006</v>
      </c>
      <c r="K229">
        <v>0.95</v>
      </c>
      <c r="L229">
        <v>1</v>
      </c>
      <c r="R229">
        <v>1E-3</v>
      </c>
      <c r="S229">
        <v>2</v>
      </c>
      <c r="T229">
        <v>2.4E-2</v>
      </c>
      <c r="U229">
        <v>30</v>
      </c>
      <c r="V229">
        <v>1</v>
      </c>
      <c r="W229">
        <v>0</v>
      </c>
      <c r="Y229">
        <v>2006</v>
      </c>
    </row>
    <row r="230" spans="1:25">
      <c r="A230" t="s">
        <v>5</v>
      </c>
      <c r="B230" t="s">
        <v>1199</v>
      </c>
      <c r="C230" t="s">
        <v>1200</v>
      </c>
      <c r="D230" t="s">
        <v>416</v>
      </c>
      <c r="E230" t="s">
        <v>184</v>
      </c>
      <c r="F230" t="s">
        <v>379</v>
      </c>
      <c r="H230" t="s">
        <v>2</v>
      </c>
      <c r="I230" t="s">
        <v>979</v>
      </c>
      <c r="J230">
        <v>2006</v>
      </c>
      <c r="K230">
        <v>0.95</v>
      </c>
      <c r="L230">
        <v>1</v>
      </c>
      <c r="R230">
        <v>1E-3</v>
      </c>
      <c r="S230">
        <v>2</v>
      </c>
      <c r="T230">
        <v>2.4E-2</v>
      </c>
      <c r="U230">
        <v>30</v>
      </c>
      <c r="V230">
        <v>1</v>
      </c>
      <c r="W230">
        <v>0</v>
      </c>
      <c r="Y230">
        <v>2006</v>
      </c>
    </row>
    <row r="231" spans="1:25">
      <c r="A231" t="s">
        <v>5</v>
      </c>
      <c r="B231" t="s">
        <v>1201</v>
      </c>
      <c r="C231" t="s">
        <v>1202</v>
      </c>
      <c r="D231" t="s">
        <v>416</v>
      </c>
      <c r="E231" t="s">
        <v>184</v>
      </c>
      <c r="F231" t="s">
        <v>1060</v>
      </c>
      <c r="H231" t="s">
        <v>2</v>
      </c>
      <c r="I231" t="s">
        <v>979</v>
      </c>
      <c r="J231">
        <v>2006</v>
      </c>
      <c r="K231">
        <v>0.95</v>
      </c>
      <c r="L231">
        <v>1</v>
      </c>
      <c r="R231">
        <v>1E-3</v>
      </c>
      <c r="S231">
        <v>2</v>
      </c>
      <c r="T231">
        <v>2.4E-2</v>
      </c>
      <c r="U231">
        <v>30</v>
      </c>
      <c r="V231">
        <v>1</v>
      </c>
      <c r="W231">
        <v>0</v>
      </c>
      <c r="Y231">
        <v>2006</v>
      </c>
    </row>
    <row r="232" spans="1:25">
      <c r="A232" t="s">
        <v>5</v>
      </c>
      <c r="B232" t="s">
        <v>1203</v>
      </c>
      <c r="C232" t="s">
        <v>1204</v>
      </c>
      <c r="D232" t="s">
        <v>416</v>
      </c>
      <c r="E232" t="s">
        <v>184</v>
      </c>
      <c r="F232" t="s">
        <v>986</v>
      </c>
      <c r="H232" t="s">
        <v>2</v>
      </c>
      <c r="I232" t="s">
        <v>979</v>
      </c>
      <c r="J232">
        <v>2006</v>
      </c>
      <c r="K232">
        <v>0.95</v>
      </c>
      <c r="L232">
        <v>1</v>
      </c>
      <c r="R232">
        <v>1E-3</v>
      </c>
      <c r="S232">
        <v>2</v>
      </c>
      <c r="T232">
        <v>2.4E-2</v>
      </c>
      <c r="U232">
        <v>30</v>
      </c>
      <c r="V232">
        <v>1</v>
      </c>
      <c r="W232">
        <v>0</v>
      </c>
      <c r="Y232">
        <v>2006</v>
      </c>
    </row>
    <row r="233" spans="1:25">
      <c r="A233" t="s">
        <v>5</v>
      </c>
      <c r="B233" t="s">
        <v>1205</v>
      </c>
      <c r="C233" t="s">
        <v>1206</v>
      </c>
      <c r="D233" t="s">
        <v>416</v>
      </c>
      <c r="E233" t="s">
        <v>184</v>
      </c>
      <c r="F233" t="s">
        <v>1065</v>
      </c>
      <c r="H233" t="s">
        <v>2</v>
      </c>
      <c r="I233" t="s">
        <v>979</v>
      </c>
      <c r="J233">
        <v>2006</v>
      </c>
      <c r="K233">
        <v>0.95</v>
      </c>
      <c r="L233">
        <v>1</v>
      </c>
      <c r="R233">
        <v>1E-3</v>
      </c>
      <c r="S233">
        <v>2</v>
      </c>
      <c r="T233">
        <v>2.4E-2</v>
      </c>
      <c r="U233">
        <v>30</v>
      </c>
      <c r="V233">
        <v>1</v>
      </c>
      <c r="W233">
        <v>0</v>
      </c>
      <c r="Y233">
        <v>2006</v>
      </c>
    </row>
    <row r="234" spans="1:25">
      <c r="B234" t="s">
        <v>1207</v>
      </c>
      <c r="C234" t="s">
        <v>1208</v>
      </c>
      <c r="D234" t="s">
        <v>23</v>
      </c>
      <c r="E234" t="s">
        <v>184</v>
      </c>
      <c r="I234" t="s">
        <v>979</v>
      </c>
      <c r="J234">
        <v>2006</v>
      </c>
      <c r="L234" t="s">
        <v>168</v>
      </c>
      <c r="U234" t="s">
        <v>1044</v>
      </c>
    </row>
    <row r="235" spans="1:25">
      <c r="F235" t="s">
        <v>1049</v>
      </c>
      <c r="H235" t="s">
        <v>497</v>
      </c>
      <c r="J235">
        <v>2006</v>
      </c>
      <c r="K235">
        <v>0.85</v>
      </c>
      <c r="R235">
        <v>53.926560000000002</v>
      </c>
      <c r="S235">
        <v>1.1000000000000001</v>
      </c>
      <c r="T235" t="s">
        <v>1209</v>
      </c>
      <c r="V235" t="s">
        <v>435</v>
      </c>
      <c r="W235" t="s">
        <v>1010</v>
      </c>
    </row>
    <row r="236" spans="1:25">
      <c r="B236" t="s">
        <v>1210</v>
      </c>
      <c r="C236" t="s">
        <v>1211</v>
      </c>
      <c r="D236" t="s">
        <v>23</v>
      </c>
      <c r="E236" t="s">
        <v>184</v>
      </c>
      <c r="I236" t="s">
        <v>979</v>
      </c>
      <c r="J236">
        <v>2006</v>
      </c>
      <c r="L236" t="s">
        <v>168</v>
      </c>
      <c r="U236" t="s">
        <v>1044</v>
      </c>
    </row>
    <row r="237" spans="1:25">
      <c r="F237" t="s">
        <v>1052</v>
      </c>
      <c r="H237" t="s">
        <v>497</v>
      </c>
      <c r="J237">
        <v>2006</v>
      </c>
      <c r="K237">
        <v>0.85</v>
      </c>
      <c r="R237">
        <v>18.921600000000002</v>
      </c>
      <c r="S237">
        <v>1.1000000000000001</v>
      </c>
      <c r="T237" t="s">
        <v>1212</v>
      </c>
      <c r="V237" t="s">
        <v>435</v>
      </c>
      <c r="W237" t="s">
        <v>1010</v>
      </c>
    </row>
    <row r="238" spans="1:25">
      <c r="B238" t="s">
        <v>1213</v>
      </c>
      <c r="C238" t="s">
        <v>1214</v>
      </c>
      <c r="D238" t="s">
        <v>23</v>
      </c>
      <c r="E238" t="s">
        <v>184</v>
      </c>
      <c r="I238" t="s">
        <v>979</v>
      </c>
      <c r="J238">
        <v>2006</v>
      </c>
      <c r="L238" t="s">
        <v>168</v>
      </c>
      <c r="U238" t="s">
        <v>1044</v>
      </c>
    </row>
    <row r="239" spans="1:25">
      <c r="F239" t="s">
        <v>1055</v>
      </c>
      <c r="H239" t="s">
        <v>497</v>
      </c>
      <c r="J239">
        <v>2006</v>
      </c>
      <c r="K239">
        <v>0.85</v>
      </c>
      <c r="R239">
        <v>18.921600000000002</v>
      </c>
      <c r="S239">
        <v>1.1000000000000001</v>
      </c>
      <c r="T239" t="s">
        <v>1212</v>
      </c>
      <c r="V239" t="s">
        <v>435</v>
      </c>
      <c r="W239" t="s">
        <v>1010</v>
      </c>
    </row>
    <row r="240" spans="1:25">
      <c r="B240" t="s">
        <v>1215</v>
      </c>
      <c r="C240" t="s">
        <v>1216</v>
      </c>
      <c r="D240" t="s">
        <v>23</v>
      </c>
      <c r="E240" t="s">
        <v>184</v>
      </c>
      <c r="I240" t="s">
        <v>979</v>
      </c>
      <c r="J240">
        <v>2006</v>
      </c>
      <c r="L240" t="s">
        <v>168</v>
      </c>
      <c r="U240" t="s">
        <v>1044</v>
      </c>
    </row>
    <row r="241" spans="2:23">
      <c r="F241" t="s">
        <v>985</v>
      </c>
      <c r="H241" t="s">
        <v>497</v>
      </c>
      <c r="J241">
        <v>2006</v>
      </c>
      <c r="K241">
        <v>0.85</v>
      </c>
      <c r="R241">
        <v>15.768000000000001</v>
      </c>
      <c r="S241">
        <v>1.13636363636364</v>
      </c>
      <c r="T241" t="s">
        <v>1217</v>
      </c>
      <c r="V241" t="s">
        <v>435</v>
      </c>
      <c r="W241" t="s">
        <v>1010</v>
      </c>
    </row>
    <row r="242" spans="2:23">
      <c r="B242" t="s">
        <v>1218</v>
      </c>
      <c r="C242" t="s">
        <v>1219</v>
      </c>
      <c r="D242" t="s">
        <v>23</v>
      </c>
      <c r="E242" t="s">
        <v>184</v>
      </c>
      <c r="I242" t="s">
        <v>979</v>
      </c>
      <c r="J242">
        <v>2006</v>
      </c>
      <c r="L242" t="s">
        <v>168</v>
      </c>
      <c r="U242" t="s">
        <v>1044</v>
      </c>
    </row>
    <row r="243" spans="2:23">
      <c r="F243" t="s">
        <v>379</v>
      </c>
      <c r="H243" t="s">
        <v>497</v>
      </c>
      <c r="J243">
        <v>2006</v>
      </c>
      <c r="K243">
        <v>0.85</v>
      </c>
      <c r="R243">
        <v>11.98368</v>
      </c>
      <c r="S243">
        <v>1.14942528735632</v>
      </c>
      <c r="T243" t="s">
        <v>1220</v>
      </c>
      <c r="V243" t="s">
        <v>435</v>
      </c>
      <c r="W243" t="s">
        <v>1010</v>
      </c>
    </row>
    <row r="244" spans="2:23">
      <c r="B244" t="s">
        <v>1221</v>
      </c>
      <c r="C244" t="s">
        <v>1222</v>
      </c>
      <c r="D244" t="s">
        <v>23</v>
      </c>
      <c r="E244" t="s">
        <v>184</v>
      </c>
      <c r="I244" t="s">
        <v>979</v>
      </c>
      <c r="J244">
        <v>2006</v>
      </c>
      <c r="L244" t="s">
        <v>168</v>
      </c>
      <c r="U244" t="s">
        <v>1044</v>
      </c>
    </row>
    <row r="245" spans="2:23">
      <c r="F245" t="s">
        <v>1060</v>
      </c>
      <c r="H245" t="s">
        <v>497</v>
      </c>
      <c r="J245">
        <v>2006</v>
      </c>
      <c r="K245">
        <v>0.85</v>
      </c>
      <c r="R245">
        <v>31.536000000000001</v>
      </c>
      <c r="S245">
        <v>1.1764705882352899</v>
      </c>
      <c r="T245" t="s">
        <v>1223</v>
      </c>
      <c r="V245" t="s">
        <v>435</v>
      </c>
      <c r="W245" t="s">
        <v>1010</v>
      </c>
    </row>
    <row r="246" spans="2:23">
      <c r="B246" t="s">
        <v>1224</v>
      </c>
      <c r="C246" t="s">
        <v>1225</v>
      </c>
      <c r="D246" t="s">
        <v>23</v>
      </c>
      <c r="E246" t="s">
        <v>184</v>
      </c>
      <c r="I246" t="s">
        <v>979</v>
      </c>
      <c r="J246">
        <v>2006</v>
      </c>
      <c r="L246" t="s">
        <v>168</v>
      </c>
      <c r="U246" t="s">
        <v>1044</v>
      </c>
    </row>
    <row r="247" spans="2:23">
      <c r="F247" t="s">
        <v>986</v>
      </c>
      <c r="H247" t="s">
        <v>497</v>
      </c>
      <c r="J247">
        <v>2006</v>
      </c>
      <c r="K247">
        <v>0.85</v>
      </c>
      <c r="R247">
        <v>15.768000000000001</v>
      </c>
      <c r="S247">
        <v>1.2195121951219501</v>
      </c>
      <c r="T247">
        <v>315.36</v>
      </c>
      <c r="V247" t="s">
        <v>435</v>
      </c>
      <c r="W247" t="s">
        <v>1010</v>
      </c>
    </row>
    <row r="248" spans="2:23">
      <c r="B248" t="s">
        <v>1226</v>
      </c>
      <c r="C248" t="s">
        <v>1227</v>
      </c>
      <c r="D248" t="s">
        <v>23</v>
      </c>
      <c r="E248" t="s">
        <v>184</v>
      </c>
      <c r="I248" t="s">
        <v>979</v>
      </c>
      <c r="J248">
        <v>2006</v>
      </c>
      <c r="L248" t="s">
        <v>168</v>
      </c>
      <c r="U248" t="s">
        <v>1044</v>
      </c>
    </row>
    <row r="249" spans="2:23">
      <c r="F249" t="s">
        <v>1065</v>
      </c>
      <c r="H249" t="s">
        <v>497</v>
      </c>
      <c r="J249">
        <v>2006</v>
      </c>
      <c r="K249">
        <v>0.85</v>
      </c>
      <c r="R249">
        <v>15.768000000000001</v>
      </c>
      <c r="S249">
        <v>1.2195121951219501</v>
      </c>
      <c r="T249">
        <v>315.36</v>
      </c>
      <c r="V249" t="s">
        <v>435</v>
      </c>
      <c r="W249" t="s">
        <v>1010</v>
      </c>
    </row>
    <row r="250" spans="2:23">
      <c r="B250" t="s">
        <v>1228</v>
      </c>
      <c r="C250" t="s">
        <v>1229</v>
      </c>
      <c r="D250" t="s">
        <v>23</v>
      </c>
      <c r="E250" t="s">
        <v>184</v>
      </c>
      <c r="I250" t="s">
        <v>979</v>
      </c>
      <c r="J250">
        <v>2006</v>
      </c>
      <c r="L250" t="s">
        <v>168</v>
      </c>
      <c r="U250" t="s">
        <v>1044</v>
      </c>
    </row>
    <row r="251" spans="2:23">
      <c r="F251" t="s">
        <v>1049</v>
      </c>
      <c r="H251" t="s">
        <v>1230</v>
      </c>
      <c r="J251">
        <v>2006</v>
      </c>
      <c r="K251">
        <v>0.85</v>
      </c>
      <c r="R251">
        <v>53.926560000000002</v>
      </c>
      <c r="S251">
        <v>1.1000000000000001</v>
      </c>
      <c r="T251">
        <v>526.65120000000002</v>
      </c>
      <c r="V251" t="s">
        <v>435</v>
      </c>
      <c r="W251" t="s">
        <v>1010</v>
      </c>
    </row>
    <row r="252" spans="2:23">
      <c r="B252" t="s">
        <v>1231</v>
      </c>
      <c r="C252" t="s">
        <v>1232</v>
      </c>
      <c r="D252" t="s">
        <v>23</v>
      </c>
      <c r="E252" t="s">
        <v>184</v>
      </c>
      <c r="I252" t="s">
        <v>979</v>
      </c>
      <c r="J252">
        <v>2006</v>
      </c>
      <c r="L252" t="s">
        <v>168</v>
      </c>
      <c r="U252" t="s">
        <v>1044</v>
      </c>
    </row>
    <row r="253" spans="2:23">
      <c r="F253" t="s">
        <v>1052</v>
      </c>
      <c r="H253" t="s">
        <v>1230</v>
      </c>
      <c r="J253">
        <v>2006</v>
      </c>
      <c r="K253">
        <v>0.85</v>
      </c>
      <c r="R253">
        <v>12.6144</v>
      </c>
      <c r="S253">
        <v>1.1000000000000001</v>
      </c>
      <c r="T253">
        <v>239.67359999999999</v>
      </c>
      <c r="V253" t="s">
        <v>435</v>
      </c>
      <c r="W253" t="s">
        <v>1010</v>
      </c>
    </row>
    <row r="254" spans="2:23">
      <c r="B254" t="s">
        <v>1233</v>
      </c>
      <c r="C254" t="s">
        <v>1234</v>
      </c>
      <c r="D254" t="s">
        <v>23</v>
      </c>
      <c r="E254" t="s">
        <v>184</v>
      </c>
      <c r="I254" t="s">
        <v>979</v>
      </c>
      <c r="J254">
        <v>2006</v>
      </c>
      <c r="L254" t="s">
        <v>168</v>
      </c>
      <c r="U254" t="s">
        <v>1044</v>
      </c>
    </row>
    <row r="255" spans="2:23">
      <c r="F255" t="s">
        <v>1055</v>
      </c>
      <c r="H255" t="s">
        <v>1230</v>
      </c>
      <c r="J255">
        <v>2006</v>
      </c>
      <c r="K255">
        <v>0.85</v>
      </c>
      <c r="R255">
        <v>12.6144</v>
      </c>
      <c r="S255">
        <v>1.1000000000000001</v>
      </c>
      <c r="T255">
        <v>239.67359999999999</v>
      </c>
      <c r="V255" t="s">
        <v>435</v>
      </c>
      <c r="W255" t="s">
        <v>1010</v>
      </c>
    </row>
    <row r="256" spans="2:23">
      <c r="B256" t="s">
        <v>1235</v>
      </c>
      <c r="C256" t="s">
        <v>1236</v>
      </c>
      <c r="D256" t="s">
        <v>23</v>
      </c>
      <c r="E256" t="s">
        <v>184</v>
      </c>
      <c r="I256" t="s">
        <v>979</v>
      </c>
      <c r="J256">
        <v>2006</v>
      </c>
      <c r="L256" t="s">
        <v>168</v>
      </c>
      <c r="U256" t="s">
        <v>1044</v>
      </c>
    </row>
    <row r="257" spans="1:25">
      <c r="F257" t="s">
        <v>985</v>
      </c>
      <c r="H257" t="s">
        <v>1230</v>
      </c>
      <c r="J257">
        <v>2006</v>
      </c>
      <c r="K257">
        <v>0.85</v>
      </c>
      <c r="R257">
        <v>34.689599999999999</v>
      </c>
      <c r="S257">
        <v>1.1764705882352899</v>
      </c>
      <c r="T257">
        <v>826.2432</v>
      </c>
      <c r="V257" t="s">
        <v>435</v>
      </c>
      <c r="W257" t="s">
        <v>1010</v>
      </c>
    </row>
    <row r="258" spans="1:25">
      <c r="B258" t="s">
        <v>1237</v>
      </c>
      <c r="C258" t="s">
        <v>1238</v>
      </c>
      <c r="D258" t="s">
        <v>23</v>
      </c>
      <c r="E258" t="s">
        <v>184</v>
      </c>
      <c r="I258" t="s">
        <v>979</v>
      </c>
      <c r="J258">
        <v>2006</v>
      </c>
      <c r="L258" t="s">
        <v>168</v>
      </c>
      <c r="U258" t="s">
        <v>1044</v>
      </c>
    </row>
    <row r="259" spans="1:25">
      <c r="F259" t="s">
        <v>379</v>
      </c>
      <c r="H259" t="s">
        <v>1230</v>
      </c>
      <c r="J259">
        <v>2006</v>
      </c>
      <c r="K259">
        <v>0.85</v>
      </c>
      <c r="R259">
        <v>12.6144</v>
      </c>
      <c r="S259">
        <v>1.0869565217391299</v>
      </c>
      <c r="T259">
        <v>133.93524705882399</v>
      </c>
      <c r="V259" t="s">
        <v>435</v>
      </c>
      <c r="W259" t="s">
        <v>1010</v>
      </c>
    </row>
    <row r="260" spans="1:25">
      <c r="B260" t="s">
        <v>1239</v>
      </c>
      <c r="C260" t="s">
        <v>1240</v>
      </c>
      <c r="D260" t="s">
        <v>23</v>
      </c>
      <c r="E260" t="s">
        <v>184</v>
      </c>
      <c r="I260" t="s">
        <v>979</v>
      </c>
      <c r="J260">
        <v>2006</v>
      </c>
      <c r="L260" t="s">
        <v>168</v>
      </c>
      <c r="U260" t="s">
        <v>1044</v>
      </c>
    </row>
    <row r="261" spans="1:25">
      <c r="F261" t="s">
        <v>1060</v>
      </c>
      <c r="H261" t="s">
        <v>1230</v>
      </c>
      <c r="J261">
        <v>2006</v>
      </c>
      <c r="K261">
        <v>0.85</v>
      </c>
      <c r="R261">
        <v>12.6144</v>
      </c>
      <c r="S261">
        <v>1.13636363636364</v>
      </c>
      <c r="T261">
        <v>197.25458823529399</v>
      </c>
      <c r="V261" t="s">
        <v>435</v>
      </c>
      <c r="W261" t="s">
        <v>1010</v>
      </c>
    </row>
    <row r="262" spans="1:25">
      <c r="A262" t="s">
        <v>5</v>
      </c>
      <c r="B262" t="s">
        <v>1241</v>
      </c>
      <c r="C262" t="s">
        <v>1242</v>
      </c>
      <c r="D262" t="s">
        <v>23</v>
      </c>
      <c r="E262" t="s">
        <v>184</v>
      </c>
      <c r="I262" t="s">
        <v>979</v>
      </c>
      <c r="J262">
        <v>2006</v>
      </c>
      <c r="L262" t="s">
        <v>168</v>
      </c>
      <c r="U262" t="s">
        <v>1044</v>
      </c>
    </row>
    <row r="263" spans="1:25">
      <c r="A263" t="s">
        <v>5</v>
      </c>
      <c r="F263" t="s">
        <v>1230</v>
      </c>
      <c r="H263" t="s">
        <v>1230</v>
      </c>
      <c r="J263">
        <v>2006</v>
      </c>
      <c r="K263">
        <v>0.85</v>
      </c>
      <c r="R263">
        <v>10</v>
      </c>
      <c r="S263">
        <v>1.0204081632653099</v>
      </c>
      <c r="T263" t="s">
        <v>1243</v>
      </c>
      <c r="V263" t="s">
        <v>435</v>
      </c>
      <c r="W263" t="s">
        <v>1010</v>
      </c>
    </row>
    <row r="264" spans="1:25">
      <c r="B264" t="s">
        <v>1244</v>
      </c>
      <c r="C264" t="s">
        <v>1245</v>
      </c>
      <c r="D264" t="s">
        <v>23</v>
      </c>
      <c r="E264" t="s">
        <v>184</v>
      </c>
      <c r="I264" t="s">
        <v>979</v>
      </c>
      <c r="J264">
        <v>2006</v>
      </c>
      <c r="L264" t="s">
        <v>168</v>
      </c>
      <c r="U264" t="s">
        <v>1044</v>
      </c>
    </row>
    <row r="265" spans="1:25">
      <c r="F265" t="s">
        <v>986</v>
      </c>
      <c r="H265" t="s">
        <v>1230</v>
      </c>
      <c r="J265">
        <v>2006</v>
      </c>
      <c r="K265">
        <v>0.85</v>
      </c>
      <c r="R265">
        <v>12.6144</v>
      </c>
      <c r="S265">
        <v>1.1111111111111101</v>
      </c>
      <c r="T265">
        <v>197.25458823529399</v>
      </c>
      <c r="V265" t="s">
        <v>435</v>
      </c>
      <c r="W265" t="s">
        <v>1010</v>
      </c>
    </row>
    <row r="266" spans="1:25">
      <c r="B266" t="s">
        <v>1246</v>
      </c>
      <c r="C266" t="s">
        <v>1247</v>
      </c>
      <c r="D266" t="s">
        <v>23</v>
      </c>
      <c r="E266" t="s">
        <v>184</v>
      </c>
      <c r="I266" t="s">
        <v>979</v>
      </c>
      <c r="J266">
        <v>2006</v>
      </c>
      <c r="L266" t="s">
        <v>168</v>
      </c>
      <c r="U266" t="s">
        <v>1044</v>
      </c>
    </row>
    <row r="267" spans="1:25">
      <c r="F267" t="s">
        <v>1065</v>
      </c>
      <c r="H267" t="s">
        <v>1230</v>
      </c>
      <c r="J267">
        <v>2006</v>
      </c>
      <c r="K267">
        <v>0.85</v>
      </c>
      <c r="R267">
        <v>12.6144</v>
      </c>
      <c r="S267">
        <v>1.1111111111111101</v>
      </c>
      <c r="T267">
        <v>197.25458823529399</v>
      </c>
      <c r="V267" t="s">
        <v>435</v>
      </c>
      <c r="W267" t="s">
        <v>1010</v>
      </c>
    </row>
    <row r="268" spans="1:25">
      <c r="B268" t="s">
        <v>1248</v>
      </c>
      <c r="C268" t="s">
        <v>1249</v>
      </c>
      <c r="D268" t="s">
        <v>416</v>
      </c>
      <c r="E268" t="s">
        <v>184</v>
      </c>
      <c r="I268" t="s">
        <v>979</v>
      </c>
      <c r="J268">
        <v>2006</v>
      </c>
      <c r="L268" t="s">
        <v>435</v>
      </c>
      <c r="U268" t="s">
        <v>1044</v>
      </c>
    </row>
    <row r="269" spans="1:25">
      <c r="F269" t="s">
        <v>985</v>
      </c>
      <c r="H269" t="s">
        <v>465</v>
      </c>
      <c r="J269">
        <v>2006</v>
      </c>
      <c r="K269" t="s">
        <v>990</v>
      </c>
      <c r="R269">
        <v>1E-3</v>
      </c>
      <c r="S269">
        <v>1</v>
      </c>
      <c r="T269" t="s">
        <v>1189</v>
      </c>
      <c r="V269">
        <v>1</v>
      </c>
      <c r="W269" t="s">
        <v>1010</v>
      </c>
    </row>
    <row r="270" spans="1:25">
      <c r="B270" t="s">
        <v>1250</v>
      </c>
      <c r="C270" t="s">
        <v>1251</v>
      </c>
      <c r="D270" t="s">
        <v>416</v>
      </c>
      <c r="E270" t="s">
        <v>184</v>
      </c>
      <c r="I270" t="s">
        <v>979</v>
      </c>
      <c r="J270">
        <v>2006</v>
      </c>
      <c r="L270" t="s">
        <v>435</v>
      </c>
      <c r="U270" t="s">
        <v>1044</v>
      </c>
    </row>
    <row r="271" spans="1:25">
      <c r="F271" t="s">
        <v>985</v>
      </c>
      <c r="H271" t="s">
        <v>645</v>
      </c>
      <c r="J271">
        <v>2006</v>
      </c>
      <c r="K271">
        <v>0.85</v>
      </c>
      <c r="R271">
        <v>1E-3</v>
      </c>
      <c r="S271">
        <v>1.0529999999999999</v>
      </c>
      <c r="T271" t="s">
        <v>1192</v>
      </c>
      <c r="V271" t="s">
        <v>435</v>
      </c>
      <c r="W271" t="s">
        <v>1010</v>
      </c>
    </row>
    <row r="272" spans="1:25">
      <c r="A272" t="s">
        <v>5</v>
      </c>
      <c r="B272" t="s">
        <v>1252</v>
      </c>
      <c r="C272" t="s">
        <v>1253</v>
      </c>
      <c r="D272" t="s">
        <v>416</v>
      </c>
      <c r="E272" t="s">
        <v>184</v>
      </c>
      <c r="F272" t="s">
        <v>1049</v>
      </c>
      <c r="H272" t="s">
        <v>645</v>
      </c>
      <c r="I272" t="s">
        <v>979</v>
      </c>
      <c r="J272">
        <v>2006</v>
      </c>
      <c r="K272">
        <v>0.95</v>
      </c>
      <c r="L272">
        <v>1</v>
      </c>
      <c r="R272">
        <v>1E-3</v>
      </c>
      <c r="S272">
        <v>2</v>
      </c>
      <c r="T272">
        <v>2.4E-2</v>
      </c>
      <c r="U272">
        <v>30</v>
      </c>
      <c r="V272">
        <v>1</v>
      </c>
      <c r="W272">
        <v>0</v>
      </c>
      <c r="Y272">
        <v>2006</v>
      </c>
    </row>
    <row r="273" spans="1:25">
      <c r="A273" t="s">
        <v>5</v>
      </c>
      <c r="B273" t="s">
        <v>1254</v>
      </c>
      <c r="C273" t="s">
        <v>1255</v>
      </c>
      <c r="D273" t="s">
        <v>416</v>
      </c>
      <c r="E273" t="s">
        <v>184</v>
      </c>
      <c r="F273" t="s">
        <v>1052</v>
      </c>
      <c r="H273" t="s">
        <v>645</v>
      </c>
      <c r="I273" t="s">
        <v>979</v>
      </c>
      <c r="J273">
        <v>2006</v>
      </c>
      <c r="K273">
        <v>0.95</v>
      </c>
      <c r="L273">
        <v>1</v>
      </c>
      <c r="R273">
        <v>1E-3</v>
      </c>
      <c r="S273">
        <v>2</v>
      </c>
      <c r="T273">
        <v>2.4E-2</v>
      </c>
      <c r="U273">
        <v>30</v>
      </c>
      <c r="V273">
        <v>1</v>
      </c>
      <c r="W273">
        <v>0</v>
      </c>
      <c r="Y273">
        <v>2006</v>
      </c>
    </row>
    <row r="274" spans="1:25">
      <c r="A274" t="s">
        <v>5</v>
      </c>
      <c r="B274" t="s">
        <v>1256</v>
      </c>
      <c r="C274" t="s">
        <v>1257</v>
      </c>
      <c r="D274" t="s">
        <v>416</v>
      </c>
      <c r="E274" t="s">
        <v>184</v>
      </c>
      <c r="F274" t="s">
        <v>1055</v>
      </c>
      <c r="H274" t="s">
        <v>645</v>
      </c>
      <c r="I274" t="s">
        <v>979</v>
      </c>
      <c r="J274">
        <v>2006</v>
      </c>
      <c r="K274">
        <v>0.95</v>
      </c>
      <c r="L274">
        <v>1</v>
      </c>
      <c r="R274">
        <v>1E-3</v>
      </c>
      <c r="S274">
        <v>2</v>
      </c>
      <c r="T274">
        <v>2.4E-2</v>
      </c>
      <c r="U274">
        <v>30</v>
      </c>
      <c r="V274">
        <v>1</v>
      </c>
      <c r="W274">
        <v>0</v>
      </c>
      <c r="Y274">
        <v>2006</v>
      </c>
    </row>
    <row r="275" spans="1:25">
      <c r="A275" t="s">
        <v>5</v>
      </c>
      <c r="B275" t="s">
        <v>1258</v>
      </c>
      <c r="C275" t="s">
        <v>1259</v>
      </c>
      <c r="D275" t="s">
        <v>416</v>
      </c>
      <c r="E275" t="s">
        <v>184</v>
      </c>
      <c r="F275" t="s">
        <v>379</v>
      </c>
      <c r="H275" t="s">
        <v>645</v>
      </c>
      <c r="I275" t="s">
        <v>979</v>
      </c>
      <c r="J275">
        <v>2006</v>
      </c>
      <c r="K275">
        <v>0.95</v>
      </c>
      <c r="L275">
        <v>1</v>
      </c>
      <c r="R275">
        <v>1E-3</v>
      </c>
      <c r="S275">
        <v>2</v>
      </c>
      <c r="T275">
        <v>2.4E-2</v>
      </c>
      <c r="U275">
        <v>30</v>
      </c>
      <c r="V275">
        <v>1</v>
      </c>
      <c r="W275">
        <v>0</v>
      </c>
      <c r="Y275">
        <v>2006</v>
      </c>
    </row>
    <row r="276" spans="1:25">
      <c r="A276" t="s">
        <v>5</v>
      </c>
      <c r="B276" t="s">
        <v>1260</v>
      </c>
      <c r="C276" t="s">
        <v>1261</v>
      </c>
      <c r="D276" t="s">
        <v>416</v>
      </c>
      <c r="E276" t="s">
        <v>184</v>
      </c>
      <c r="F276" t="s">
        <v>1060</v>
      </c>
      <c r="H276" t="s">
        <v>645</v>
      </c>
      <c r="I276" t="s">
        <v>979</v>
      </c>
      <c r="J276">
        <v>2006</v>
      </c>
      <c r="K276">
        <v>0.95</v>
      </c>
      <c r="L276">
        <v>1</v>
      </c>
      <c r="R276">
        <v>1E-3</v>
      </c>
      <c r="S276">
        <v>2</v>
      </c>
      <c r="T276">
        <v>2.4E-2</v>
      </c>
      <c r="U276">
        <v>30</v>
      </c>
      <c r="V276">
        <v>1</v>
      </c>
      <c r="W276">
        <v>0</v>
      </c>
      <c r="Y276">
        <v>2006</v>
      </c>
    </row>
    <row r="277" spans="1:25">
      <c r="A277" t="s">
        <v>5</v>
      </c>
      <c r="B277" t="s">
        <v>1262</v>
      </c>
      <c r="C277" t="s">
        <v>1263</v>
      </c>
      <c r="D277" t="s">
        <v>416</v>
      </c>
      <c r="E277" t="s">
        <v>184</v>
      </c>
      <c r="F277" t="s">
        <v>986</v>
      </c>
      <c r="H277" t="s">
        <v>645</v>
      </c>
      <c r="I277" t="s">
        <v>979</v>
      </c>
      <c r="J277">
        <v>2006</v>
      </c>
      <c r="K277">
        <v>0.95</v>
      </c>
      <c r="L277">
        <v>1</v>
      </c>
      <c r="R277">
        <v>1E-3</v>
      </c>
      <c r="S277">
        <v>2</v>
      </c>
      <c r="T277">
        <v>2.4E-2</v>
      </c>
      <c r="U277">
        <v>30</v>
      </c>
      <c r="V277">
        <v>1</v>
      </c>
      <c r="W277">
        <v>0</v>
      </c>
      <c r="Y277">
        <v>2006</v>
      </c>
    </row>
    <row r="278" spans="1:25">
      <c r="A278" t="s">
        <v>5</v>
      </c>
      <c r="B278" t="s">
        <v>1264</v>
      </c>
      <c r="C278" t="s">
        <v>1265</v>
      </c>
      <c r="D278" t="s">
        <v>416</v>
      </c>
      <c r="E278" t="s">
        <v>184</v>
      </c>
      <c r="F278" t="s">
        <v>1065</v>
      </c>
      <c r="H278" t="s">
        <v>645</v>
      </c>
      <c r="I278" t="s">
        <v>979</v>
      </c>
      <c r="J278">
        <v>2006</v>
      </c>
      <c r="K278">
        <v>0.95</v>
      </c>
      <c r="L278">
        <v>1</v>
      </c>
      <c r="R278">
        <v>1E-3</v>
      </c>
      <c r="S278">
        <v>2</v>
      </c>
      <c r="T278">
        <v>2.4E-2</v>
      </c>
      <c r="U278">
        <v>30</v>
      </c>
      <c r="V278">
        <v>1</v>
      </c>
      <c r="W278">
        <v>0</v>
      </c>
      <c r="Y278">
        <v>2006</v>
      </c>
    </row>
    <row r="279" spans="1:25">
      <c r="B279" t="s">
        <v>1266</v>
      </c>
      <c r="C279" t="s">
        <v>1267</v>
      </c>
      <c r="D279" t="s">
        <v>23</v>
      </c>
      <c r="E279" t="s">
        <v>184</v>
      </c>
      <c r="I279" t="s">
        <v>979</v>
      </c>
      <c r="J279">
        <v>2006</v>
      </c>
      <c r="L279" t="s">
        <v>168</v>
      </c>
      <c r="U279" t="s">
        <v>1044</v>
      </c>
    </row>
    <row r="280" spans="1:25">
      <c r="F280" t="s">
        <v>1049</v>
      </c>
      <c r="H280" t="s">
        <v>646</v>
      </c>
      <c r="J280">
        <v>2006</v>
      </c>
      <c r="K280">
        <v>0.85</v>
      </c>
      <c r="R280">
        <v>53.926560000000002</v>
      </c>
      <c r="S280">
        <v>1.1000000000000001</v>
      </c>
      <c r="T280">
        <v>728.48159999999996</v>
      </c>
      <c r="V280" t="s">
        <v>435</v>
      </c>
      <c r="W280" t="s">
        <v>1010</v>
      </c>
    </row>
    <row r="281" spans="1:25">
      <c r="B281" t="s">
        <v>1268</v>
      </c>
      <c r="C281" t="s">
        <v>1269</v>
      </c>
      <c r="D281" t="s">
        <v>23</v>
      </c>
      <c r="E281" t="s">
        <v>184</v>
      </c>
      <c r="I281" t="s">
        <v>979</v>
      </c>
      <c r="J281">
        <v>2006</v>
      </c>
      <c r="L281" t="s">
        <v>168</v>
      </c>
      <c r="U281" t="s">
        <v>1044</v>
      </c>
    </row>
    <row r="282" spans="1:25">
      <c r="F282" t="s">
        <v>1052</v>
      </c>
      <c r="H282" t="s">
        <v>646</v>
      </c>
      <c r="J282">
        <v>2006</v>
      </c>
      <c r="K282">
        <v>0.85</v>
      </c>
      <c r="R282">
        <v>18.921600000000002</v>
      </c>
      <c r="S282">
        <v>1.1000000000000001</v>
      </c>
      <c r="T282">
        <v>517.19039999999995</v>
      </c>
      <c r="V282" t="s">
        <v>435</v>
      </c>
      <c r="W282" t="s">
        <v>1010</v>
      </c>
    </row>
    <row r="283" spans="1:25">
      <c r="B283" t="s">
        <v>1270</v>
      </c>
      <c r="C283" t="s">
        <v>1271</v>
      </c>
      <c r="D283" t="s">
        <v>23</v>
      </c>
      <c r="E283" t="s">
        <v>184</v>
      </c>
      <c r="I283" t="s">
        <v>979</v>
      </c>
      <c r="J283">
        <v>2006</v>
      </c>
      <c r="L283" t="s">
        <v>168</v>
      </c>
      <c r="U283" t="s">
        <v>1044</v>
      </c>
    </row>
    <row r="284" spans="1:25">
      <c r="F284" t="s">
        <v>1055</v>
      </c>
      <c r="H284" t="s">
        <v>646</v>
      </c>
      <c r="J284">
        <v>2006</v>
      </c>
      <c r="K284">
        <v>0.85</v>
      </c>
      <c r="R284">
        <v>18.921600000000002</v>
      </c>
      <c r="S284">
        <v>1.1000000000000001</v>
      </c>
      <c r="T284">
        <v>517.19039999999995</v>
      </c>
      <c r="V284" t="s">
        <v>435</v>
      </c>
      <c r="W284" t="s">
        <v>1010</v>
      </c>
    </row>
    <row r="285" spans="1:25">
      <c r="B285" t="s">
        <v>1272</v>
      </c>
      <c r="C285" t="s">
        <v>1273</v>
      </c>
      <c r="D285" t="s">
        <v>23</v>
      </c>
      <c r="E285" t="s">
        <v>184</v>
      </c>
      <c r="I285" t="s">
        <v>979</v>
      </c>
      <c r="J285">
        <v>2006</v>
      </c>
      <c r="L285" t="s">
        <v>168</v>
      </c>
      <c r="U285" t="s">
        <v>1044</v>
      </c>
    </row>
    <row r="286" spans="1:25">
      <c r="F286" t="s">
        <v>985</v>
      </c>
      <c r="H286" t="s">
        <v>646</v>
      </c>
      <c r="J286">
        <v>2006</v>
      </c>
      <c r="K286">
        <v>0.85</v>
      </c>
      <c r="R286">
        <v>15.768000000000001</v>
      </c>
      <c r="S286">
        <v>1.13636363636364</v>
      </c>
      <c r="T286">
        <v>473.04</v>
      </c>
      <c r="V286" t="s">
        <v>435</v>
      </c>
      <c r="W286" t="s">
        <v>1010</v>
      </c>
    </row>
    <row r="287" spans="1:25">
      <c r="B287" t="s">
        <v>1274</v>
      </c>
      <c r="C287" t="s">
        <v>1275</v>
      </c>
      <c r="D287" t="s">
        <v>23</v>
      </c>
      <c r="E287" t="s">
        <v>184</v>
      </c>
      <c r="I287" t="s">
        <v>979</v>
      </c>
      <c r="J287">
        <v>2006</v>
      </c>
      <c r="L287" t="s">
        <v>168</v>
      </c>
      <c r="U287" t="s">
        <v>1044</v>
      </c>
    </row>
    <row r="288" spans="1:25">
      <c r="F288" t="s">
        <v>379</v>
      </c>
      <c r="H288" t="s">
        <v>646</v>
      </c>
      <c r="J288">
        <v>2006</v>
      </c>
      <c r="K288">
        <v>0.85</v>
      </c>
      <c r="R288">
        <v>11.98368</v>
      </c>
      <c r="S288">
        <v>1.14942528735632</v>
      </c>
      <c r="T288">
        <v>208.13759999999999</v>
      </c>
      <c r="V288" t="s">
        <v>435</v>
      </c>
      <c r="W288" t="s">
        <v>1010</v>
      </c>
    </row>
    <row r="289" spans="2:23">
      <c r="B289" t="s">
        <v>1276</v>
      </c>
      <c r="C289" t="s">
        <v>1277</v>
      </c>
      <c r="D289" t="s">
        <v>23</v>
      </c>
      <c r="E289" t="s">
        <v>184</v>
      </c>
      <c r="I289" t="s">
        <v>979</v>
      </c>
      <c r="J289">
        <v>2006</v>
      </c>
      <c r="L289" t="s">
        <v>168</v>
      </c>
      <c r="U289" t="s">
        <v>1044</v>
      </c>
    </row>
    <row r="290" spans="2:23">
      <c r="F290" t="s">
        <v>1060</v>
      </c>
      <c r="H290" t="s">
        <v>646</v>
      </c>
      <c r="J290">
        <v>2006</v>
      </c>
      <c r="K290">
        <v>0.85</v>
      </c>
      <c r="R290">
        <v>31.536000000000001</v>
      </c>
      <c r="S290">
        <v>1.1764705882352899</v>
      </c>
      <c r="T290">
        <v>378.43200000000002</v>
      </c>
      <c r="V290" t="s">
        <v>435</v>
      </c>
      <c r="W290" t="s">
        <v>1010</v>
      </c>
    </row>
    <row r="291" spans="2:23">
      <c r="B291" t="s">
        <v>1278</v>
      </c>
      <c r="C291" t="s">
        <v>1279</v>
      </c>
      <c r="D291" t="s">
        <v>23</v>
      </c>
      <c r="E291" t="s">
        <v>184</v>
      </c>
      <c r="I291" t="s">
        <v>979</v>
      </c>
      <c r="J291">
        <v>2006</v>
      </c>
      <c r="L291" t="s">
        <v>168</v>
      </c>
      <c r="U291" t="s">
        <v>1044</v>
      </c>
    </row>
    <row r="292" spans="2:23">
      <c r="F292" t="s">
        <v>986</v>
      </c>
      <c r="H292" t="s">
        <v>646</v>
      </c>
      <c r="J292">
        <v>2006</v>
      </c>
      <c r="K292">
        <v>0.85</v>
      </c>
      <c r="R292">
        <v>15.768000000000001</v>
      </c>
      <c r="S292">
        <v>1.2195121951219501</v>
      </c>
      <c r="T292">
        <v>315.36</v>
      </c>
      <c r="V292" t="s">
        <v>435</v>
      </c>
      <c r="W292" t="s">
        <v>1010</v>
      </c>
    </row>
    <row r="293" spans="2:23">
      <c r="B293" t="s">
        <v>1280</v>
      </c>
      <c r="C293" t="s">
        <v>1281</v>
      </c>
      <c r="D293" t="s">
        <v>23</v>
      </c>
      <c r="E293" t="s">
        <v>184</v>
      </c>
      <c r="I293" t="s">
        <v>979</v>
      </c>
      <c r="J293">
        <v>2006</v>
      </c>
      <c r="L293" t="s">
        <v>168</v>
      </c>
      <c r="U293" t="s">
        <v>1044</v>
      </c>
    </row>
    <row r="294" spans="2:23">
      <c r="F294" t="s">
        <v>1065</v>
      </c>
      <c r="H294" t="s">
        <v>646</v>
      </c>
      <c r="J294">
        <v>2006</v>
      </c>
      <c r="K294">
        <v>0.85</v>
      </c>
      <c r="R294">
        <v>15.768000000000001</v>
      </c>
      <c r="S294">
        <v>1.2195121951219501</v>
      </c>
      <c r="T294">
        <v>315.36</v>
      </c>
      <c r="V294" t="s">
        <v>435</v>
      </c>
      <c r="W294" t="s">
        <v>1010</v>
      </c>
    </row>
    <row r="295" spans="2:23">
      <c r="B295" t="s">
        <v>1282</v>
      </c>
      <c r="C295" t="s">
        <v>1283</v>
      </c>
      <c r="D295" t="s">
        <v>23</v>
      </c>
      <c r="E295" t="s">
        <v>184</v>
      </c>
      <c r="I295" t="s">
        <v>979</v>
      </c>
      <c r="J295">
        <v>2006</v>
      </c>
      <c r="L295" t="s">
        <v>168</v>
      </c>
      <c r="U295" t="s">
        <v>1044</v>
      </c>
    </row>
    <row r="296" spans="2:23">
      <c r="F296" t="s">
        <v>1049</v>
      </c>
      <c r="H296" t="s">
        <v>1284</v>
      </c>
      <c r="J296">
        <v>2006</v>
      </c>
      <c r="K296">
        <v>0.85</v>
      </c>
      <c r="R296">
        <v>53.926560000000002</v>
      </c>
      <c r="S296">
        <v>1.1000000000000001</v>
      </c>
      <c r="T296">
        <v>526.65120000000002</v>
      </c>
      <c r="V296" t="s">
        <v>435</v>
      </c>
      <c r="W296" t="s">
        <v>1010</v>
      </c>
    </row>
    <row r="297" spans="2:23">
      <c r="B297" t="s">
        <v>1285</v>
      </c>
      <c r="C297" t="s">
        <v>1286</v>
      </c>
      <c r="D297" t="s">
        <v>23</v>
      </c>
      <c r="E297" t="s">
        <v>184</v>
      </c>
      <c r="I297" t="s">
        <v>979</v>
      </c>
      <c r="J297">
        <v>2006</v>
      </c>
      <c r="L297" t="s">
        <v>168</v>
      </c>
      <c r="U297" t="s">
        <v>1044</v>
      </c>
    </row>
    <row r="298" spans="2:23">
      <c r="F298" t="s">
        <v>1052</v>
      </c>
      <c r="H298" t="s">
        <v>1284</v>
      </c>
      <c r="J298">
        <v>2006</v>
      </c>
      <c r="K298">
        <v>0.85</v>
      </c>
      <c r="R298">
        <v>12.6144</v>
      </c>
      <c r="S298">
        <v>1.1000000000000001</v>
      </c>
      <c r="T298">
        <v>239.67359999999999</v>
      </c>
      <c r="V298" t="s">
        <v>435</v>
      </c>
      <c r="W298" t="s">
        <v>1010</v>
      </c>
    </row>
    <row r="299" spans="2:23">
      <c r="B299" t="s">
        <v>1287</v>
      </c>
      <c r="C299" t="s">
        <v>1288</v>
      </c>
      <c r="D299" t="s">
        <v>23</v>
      </c>
      <c r="E299" t="s">
        <v>184</v>
      </c>
      <c r="I299" t="s">
        <v>979</v>
      </c>
      <c r="J299">
        <v>2006</v>
      </c>
      <c r="L299" t="s">
        <v>168</v>
      </c>
      <c r="U299" t="s">
        <v>1044</v>
      </c>
    </row>
    <row r="300" spans="2:23">
      <c r="F300" t="s">
        <v>1055</v>
      </c>
      <c r="H300" t="s">
        <v>1284</v>
      </c>
      <c r="J300">
        <v>2006</v>
      </c>
      <c r="K300">
        <v>0.85</v>
      </c>
      <c r="R300">
        <v>12.6144</v>
      </c>
      <c r="S300">
        <v>1.1000000000000001</v>
      </c>
      <c r="T300">
        <v>239.67359999999999</v>
      </c>
      <c r="V300" t="s">
        <v>435</v>
      </c>
      <c r="W300" t="s">
        <v>1010</v>
      </c>
    </row>
    <row r="301" spans="2:23">
      <c r="B301" t="s">
        <v>1289</v>
      </c>
      <c r="C301" t="s">
        <v>1290</v>
      </c>
      <c r="D301" t="s">
        <v>23</v>
      </c>
      <c r="E301" t="s">
        <v>184</v>
      </c>
      <c r="I301" t="s">
        <v>979</v>
      </c>
      <c r="J301">
        <v>2006</v>
      </c>
      <c r="L301" t="s">
        <v>168</v>
      </c>
      <c r="U301" t="s">
        <v>1044</v>
      </c>
    </row>
    <row r="302" spans="2:23">
      <c r="F302" t="s">
        <v>985</v>
      </c>
      <c r="H302" t="s">
        <v>1284</v>
      </c>
      <c r="J302">
        <v>2006</v>
      </c>
      <c r="K302">
        <v>0.85</v>
      </c>
      <c r="R302">
        <v>34.689599999999999</v>
      </c>
      <c r="S302">
        <v>1.1764705882352899</v>
      </c>
      <c r="T302">
        <v>826.2432</v>
      </c>
      <c r="V302" t="s">
        <v>435</v>
      </c>
      <c r="W302" t="s">
        <v>1010</v>
      </c>
    </row>
    <row r="303" spans="2:23">
      <c r="B303" t="s">
        <v>1291</v>
      </c>
      <c r="C303" t="s">
        <v>1292</v>
      </c>
      <c r="D303" t="s">
        <v>23</v>
      </c>
      <c r="E303" t="s">
        <v>184</v>
      </c>
      <c r="I303" t="s">
        <v>979</v>
      </c>
      <c r="J303">
        <v>2006</v>
      </c>
      <c r="L303" t="s">
        <v>168</v>
      </c>
      <c r="U303" t="s">
        <v>1044</v>
      </c>
    </row>
    <row r="304" spans="2:23">
      <c r="F304" t="s">
        <v>379</v>
      </c>
      <c r="H304" t="s">
        <v>1284</v>
      </c>
      <c r="J304">
        <v>2006</v>
      </c>
      <c r="K304">
        <v>0.85</v>
      </c>
      <c r="R304">
        <v>12.6144</v>
      </c>
      <c r="S304">
        <v>1.0869565217391299</v>
      </c>
      <c r="T304">
        <v>133.93524705882399</v>
      </c>
      <c r="V304" t="s">
        <v>435</v>
      </c>
      <c r="W304" t="s">
        <v>1010</v>
      </c>
    </row>
    <row r="305" spans="1:25">
      <c r="B305" t="s">
        <v>1293</v>
      </c>
      <c r="C305" t="s">
        <v>1294</v>
      </c>
      <c r="D305" t="s">
        <v>23</v>
      </c>
      <c r="E305" t="s">
        <v>184</v>
      </c>
      <c r="I305" t="s">
        <v>979</v>
      </c>
      <c r="J305">
        <v>2006</v>
      </c>
      <c r="L305" t="s">
        <v>168</v>
      </c>
      <c r="U305" t="s">
        <v>1044</v>
      </c>
    </row>
    <row r="306" spans="1:25">
      <c r="F306" t="s">
        <v>1060</v>
      </c>
      <c r="H306" t="s">
        <v>1284</v>
      </c>
      <c r="J306">
        <v>2006</v>
      </c>
      <c r="K306">
        <v>0.85</v>
      </c>
      <c r="R306">
        <v>12.6144</v>
      </c>
      <c r="S306">
        <v>1.13636363636364</v>
      </c>
      <c r="T306">
        <v>197.25458823529399</v>
      </c>
      <c r="V306" t="s">
        <v>435</v>
      </c>
      <c r="W306" t="s">
        <v>1010</v>
      </c>
    </row>
    <row r="307" spans="1:25">
      <c r="A307" t="s">
        <v>5</v>
      </c>
      <c r="B307" t="s">
        <v>1295</v>
      </c>
      <c r="C307" t="s">
        <v>1296</v>
      </c>
      <c r="D307" t="s">
        <v>23</v>
      </c>
      <c r="E307" t="s">
        <v>184</v>
      </c>
      <c r="I307" t="s">
        <v>979</v>
      </c>
      <c r="J307">
        <v>2006</v>
      </c>
      <c r="L307" t="s">
        <v>168</v>
      </c>
      <c r="U307" t="s">
        <v>1044</v>
      </c>
    </row>
    <row r="308" spans="1:25">
      <c r="A308" t="s">
        <v>5</v>
      </c>
      <c r="F308" t="s">
        <v>1284</v>
      </c>
      <c r="H308" t="s">
        <v>1284</v>
      </c>
      <c r="J308">
        <v>2006</v>
      </c>
      <c r="K308">
        <v>0.85</v>
      </c>
      <c r="R308">
        <v>10</v>
      </c>
      <c r="S308">
        <v>1.0204081632653099</v>
      </c>
      <c r="T308">
        <v>80</v>
      </c>
      <c r="V308" t="s">
        <v>435</v>
      </c>
      <c r="W308" t="s">
        <v>1010</v>
      </c>
    </row>
    <row r="309" spans="1:25">
      <c r="B309" t="s">
        <v>1297</v>
      </c>
      <c r="C309" t="s">
        <v>1298</v>
      </c>
      <c r="D309" t="s">
        <v>23</v>
      </c>
      <c r="E309" t="s">
        <v>184</v>
      </c>
      <c r="I309" t="s">
        <v>979</v>
      </c>
      <c r="J309">
        <v>2006</v>
      </c>
      <c r="L309" t="s">
        <v>168</v>
      </c>
      <c r="U309" t="s">
        <v>1044</v>
      </c>
    </row>
    <row r="310" spans="1:25">
      <c r="F310" t="s">
        <v>986</v>
      </c>
      <c r="H310" t="s">
        <v>1284</v>
      </c>
      <c r="J310">
        <v>2006</v>
      </c>
      <c r="K310">
        <v>0.85</v>
      </c>
      <c r="R310">
        <v>12.6144</v>
      </c>
      <c r="S310">
        <v>1.1111111111111101</v>
      </c>
      <c r="T310">
        <v>197.25458823529399</v>
      </c>
      <c r="V310" t="s">
        <v>435</v>
      </c>
      <c r="W310" t="s">
        <v>1010</v>
      </c>
    </row>
    <row r="311" spans="1:25">
      <c r="B311" t="s">
        <v>1299</v>
      </c>
      <c r="C311" t="s">
        <v>1300</v>
      </c>
      <c r="D311" t="s">
        <v>23</v>
      </c>
      <c r="E311" t="s">
        <v>184</v>
      </c>
      <c r="I311" t="s">
        <v>979</v>
      </c>
      <c r="J311">
        <v>2006</v>
      </c>
      <c r="L311" t="s">
        <v>168</v>
      </c>
      <c r="U311" t="s">
        <v>1044</v>
      </c>
    </row>
    <row r="312" spans="1:25">
      <c r="F312" t="s">
        <v>1065</v>
      </c>
      <c r="H312" t="s">
        <v>1284</v>
      </c>
      <c r="J312">
        <v>2006</v>
      </c>
      <c r="K312">
        <v>0.85</v>
      </c>
      <c r="R312">
        <v>12.6144</v>
      </c>
      <c r="S312">
        <v>1.1111111111111101</v>
      </c>
      <c r="T312">
        <v>197.25458823529399</v>
      </c>
      <c r="V312" t="s">
        <v>435</v>
      </c>
      <c r="W312" t="s">
        <v>1010</v>
      </c>
    </row>
    <row r="313" spans="1:25">
      <c r="B313" t="s">
        <v>1301</v>
      </c>
      <c r="C313" t="s">
        <v>1302</v>
      </c>
      <c r="D313" t="s">
        <v>416</v>
      </c>
      <c r="E313" t="s">
        <v>184</v>
      </c>
      <c r="I313" t="s">
        <v>979</v>
      </c>
      <c r="J313">
        <v>2006</v>
      </c>
      <c r="L313" t="s">
        <v>435</v>
      </c>
      <c r="U313" t="s">
        <v>1044</v>
      </c>
    </row>
    <row r="314" spans="1:25">
      <c r="F314" t="s">
        <v>985</v>
      </c>
      <c r="H314" t="s">
        <v>180</v>
      </c>
      <c r="J314">
        <v>2006</v>
      </c>
      <c r="K314" t="s">
        <v>990</v>
      </c>
      <c r="R314">
        <v>1E-3</v>
      </c>
      <c r="S314">
        <v>1</v>
      </c>
      <c r="T314">
        <v>1.7999999999999999E-2</v>
      </c>
      <c r="V314">
        <v>1</v>
      </c>
      <c r="W314" t="s">
        <v>1010</v>
      </c>
    </row>
    <row r="315" spans="1:25">
      <c r="B315" t="s">
        <v>1303</v>
      </c>
      <c r="C315" t="s">
        <v>1304</v>
      </c>
      <c r="D315" t="s">
        <v>416</v>
      </c>
      <c r="E315" t="s">
        <v>184</v>
      </c>
      <c r="I315" t="s">
        <v>979</v>
      </c>
      <c r="J315">
        <v>2006</v>
      </c>
      <c r="L315" t="s">
        <v>435</v>
      </c>
      <c r="U315" t="s">
        <v>1044</v>
      </c>
    </row>
    <row r="316" spans="1:25">
      <c r="F316" t="s">
        <v>985</v>
      </c>
      <c r="H316" t="s">
        <v>181</v>
      </c>
      <c r="J316">
        <v>2006</v>
      </c>
      <c r="K316">
        <v>0.85</v>
      </c>
      <c r="R316">
        <v>1E-3</v>
      </c>
      <c r="S316">
        <v>1.0529999999999999</v>
      </c>
      <c r="T316">
        <v>2.4E-2</v>
      </c>
      <c r="V316" t="s">
        <v>435</v>
      </c>
      <c r="W316" t="s">
        <v>1010</v>
      </c>
    </row>
    <row r="317" spans="1:25">
      <c r="A317" t="s">
        <v>5</v>
      </c>
      <c r="B317" t="s">
        <v>1305</v>
      </c>
      <c r="C317" t="s">
        <v>1306</v>
      </c>
      <c r="D317" t="s">
        <v>416</v>
      </c>
      <c r="E317" t="s">
        <v>184</v>
      </c>
      <c r="F317" t="s">
        <v>1049</v>
      </c>
      <c r="H317" t="s">
        <v>181</v>
      </c>
      <c r="I317" t="s">
        <v>979</v>
      </c>
      <c r="J317">
        <v>2006</v>
      </c>
      <c r="K317">
        <v>0.95</v>
      </c>
      <c r="L317">
        <v>1</v>
      </c>
      <c r="R317">
        <v>1E-3</v>
      </c>
      <c r="S317">
        <v>2</v>
      </c>
      <c r="T317">
        <v>2.4E-2</v>
      </c>
      <c r="U317">
        <v>30</v>
      </c>
      <c r="V317">
        <v>1</v>
      </c>
      <c r="W317">
        <v>0</v>
      </c>
      <c r="Y317">
        <v>2006</v>
      </c>
    </row>
    <row r="318" spans="1:25">
      <c r="A318" t="s">
        <v>5</v>
      </c>
      <c r="B318" t="s">
        <v>1307</v>
      </c>
      <c r="C318" t="s">
        <v>1308</v>
      </c>
      <c r="D318" t="s">
        <v>416</v>
      </c>
      <c r="E318" t="s">
        <v>184</v>
      </c>
      <c r="F318" t="s">
        <v>1052</v>
      </c>
      <c r="H318" t="s">
        <v>181</v>
      </c>
      <c r="I318" t="s">
        <v>979</v>
      </c>
      <c r="J318">
        <v>2006</v>
      </c>
      <c r="K318">
        <v>0.95</v>
      </c>
      <c r="L318">
        <v>1</v>
      </c>
      <c r="R318">
        <v>1E-3</v>
      </c>
      <c r="S318">
        <v>2</v>
      </c>
      <c r="T318">
        <v>2.4E-2</v>
      </c>
      <c r="U318">
        <v>30</v>
      </c>
      <c r="V318">
        <v>1</v>
      </c>
      <c r="W318">
        <v>0</v>
      </c>
      <c r="Y318">
        <v>2006</v>
      </c>
    </row>
    <row r="319" spans="1:25">
      <c r="A319" t="s">
        <v>5</v>
      </c>
      <c r="B319" t="s">
        <v>1309</v>
      </c>
      <c r="C319" t="s">
        <v>1310</v>
      </c>
      <c r="D319" t="s">
        <v>416</v>
      </c>
      <c r="E319" t="s">
        <v>184</v>
      </c>
      <c r="F319" t="s">
        <v>1055</v>
      </c>
      <c r="H319" t="s">
        <v>181</v>
      </c>
      <c r="I319" t="s">
        <v>979</v>
      </c>
      <c r="J319">
        <v>2006</v>
      </c>
      <c r="K319">
        <v>0.95</v>
      </c>
      <c r="L319">
        <v>1</v>
      </c>
      <c r="R319">
        <v>1E-3</v>
      </c>
      <c r="S319">
        <v>2</v>
      </c>
      <c r="T319">
        <v>2.4E-2</v>
      </c>
      <c r="U319">
        <v>30</v>
      </c>
      <c r="V319">
        <v>1</v>
      </c>
      <c r="W319">
        <v>0</v>
      </c>
      <c r="Y319">
        <v>2006</v>
      </c>
    </row>
    <row r="320" spans="1:25">
      <c r="A320" t="s">
        <v>5</v>
      </c>
      <c r="B320" t="s">
        <v>1311</v>
      </c>
      <c r="C320" t="s">
        <v>1312</v>
      </c>
      <c r="D320" t="s">
        <v>416</v>
      </c>
      <c r="E320" t="s">
        <v>184</v>
      </c>
      <c r="F320" t="s">
        <v>379</v>
      </c>
      <c r="H320" t="s">
        <v>181</v>
      </c>
      <c r="I320" t="s">
        <v>979</v>
      </c>
      <c r="J320">
        <v>2006</v>
      </c>
      <c r="K320">
        <v>0.95</v>
      </c>
      <c r="L320">
        <v>1</v>
      </c>
      <c r="R320">
        <v>1E-3</v>
      </c>
      <c r="S320">
        <v>2</v>
      </c>
      <c r="T320">
        <v>2.4E-2</v>
      </c>
      <c r="U320">
        <v>30</v>
      </c>
      <c r="V320">
        <v>1</v>
      </c>
      <c r="W320">
        <v>0</v>
      </c>
      <c r="Y320">
        <v>2006</v>
      </c>
    </row>
    <row r="321" spans="1:25">
      <c r="A321" t="s">
        <v>5</v>
      </c>
      <c r="B321" t="s">
        <v>1313</v>
      </c>
      <c r="C321" t="s">
        <v>1314</v>
      </c>
      <c r="D321" t="s">
        <v>416</v>
      </c>
      <c r="E321" t="s">
        <v>184</v>
      </c>
      <c r="F321" t="s">
        <v>1060</v>
      </c>
      <c r="H321" t="s">
        <v>181</v>
      </c>
      <c r="I321" t="s">
        <v>979</v>
      </c>
      <c r="J321">
        <v>2006</v>
      </c>
      <c r="K321">
        <v>0.95</v>
      </c>
      <c r="L321">
        <v>1</v>
      </c>
      <c r="R321">
        <v>1E-3</v>
      </c>
      <c r="S321">
        <v>2</v>
      </c>
      <c r="T321">
        <v>2.4E-2</v>
      </c>
      <c r="U321">
        <v>30</v>
      </c>
      <c r="V321">
        <v>1</v>
      </c>
      <c r="W321">
        <v>0</v>
      </c>
      <c r="Y321">
        <v>2006</v>
      </c>
    </row>
    <row r="322" spans="1:25">
      <c r="A322" t="s">
        <v>5</v>
      </c>
      <c r="B322" t="s">
        <v>1315</v>
      </c>
      <c r="C322" t="s">
        <v>1316</v>
      </c>
      <c r="D322" t="s">
        <v>416</v>
      </c>
      <c r="E322" t="s">
        <v>184</v>
      </c>
      <c r="F322" t="s">
        <v>986</v>
      </c>
      <c r="H322" t="s">
        <v>181</v>
      </c>
      <c r="I322" t="s">
        <v>979</v>
      </c>
      <c r="J322">
        <v>2006</v>
      </c>
      <c r="K322">
        <v>0.95</v>
      </c>
      <c r="L322">
        <v>1</v>
      </c>
      <c r="R322">
        <v>1E-3</v>
      </c>
      <c r="S322">
        <v>2</v>
      </c>
      <c r="T322">
        <v>2.4E-2</v>
      </c>
      <c r="U322">
        <v>30</v>
      </c>
      <c r="V322">
        <v>1</v>
      </c>
      <c r="W322">
        <v>0</v>
      </c>
      <c r="Y322">
        <v>2006</v>
      </c>
    </row>
    <row r="323" spans="1:25">
      <c r="A323" t="s">
        <v>5</v>
      </c>
      <c r="B323" t="s">
        <v>1317</v>
      </c>
      <c r="C323" t="s">
        <v>1318</v>
      </c>
      <c r="D323" t="s">
        <v>416</v>
      </c>
      <c r="E323" t="s">
        <v>184</v>
      </c>
      <c r="F323" t="s">
        <v>1065</v>
      </c>
      <c r="H323" t="s">
        <v>181</v>
      </c>
      <c r="I323" t="s">
        <v>979</v>
      </c>
      <c r="J323">
        <v>2006</v>
      </c>
      <c r="K323">
        <v>0.95</v>
      </c>
      <c r="L323">
        <v>1</v>
      </c>
      <c r="R323">
        <v>1E-3</v>
      </c>
      <c r="S323">
        <v>2</v>
      </c>
      <c r="T323">
        <v>2.4E-2</v>
      </c>
      <c r="U323">
        <v>30</v>
      </c>
      <c r="V323">
        <v>1</v>
      </c>
      <c r="W323">
        <v>0</v>
      </c>
      <c r="Y323">
        <v>2006</v>
      </c>
    </row>
    <row r="324" spans="1:25">
      <c r="B324" t="s">
        <v>1319</v>
      </c>
      <c r="C324" t="s">
        <v>1320</v>
      </c>
      <c r="D324" t="s">
        <v>23</v>
      </c>
      <c r="E324" t="s">
        <v>184</v>
      </c>
      <c r="I324" t="s">
        <v>979</v>
      </c>
      <c r="J324">
        <v>2006</v>
      </c>
      <c r="L324" t="s">
        <v>168</v>
      </c>
      <c r="U324" t="s">
        <v>1044</v>
      </c>
    </row>
    <row r="325" spans="1:25">
      <c r="F325" t="s">
        <v>1049</v>
      </c>
      <c r="H325" t="s">
        <v>182</v>
      </c>
      <c r="J325">
        <v>2006</v>
      </c>
      <c r="K325">
        <v>0.85</v>
      </c>
      <c r="R325">
        <v>53.926560000000002</v>
      </c>
      <c r="S325">
        <v>1.1000000000000001</v>
      </c>
      <c r="T325">
        <v>728.48159999999996</v>
      </c>
      <c r="V325" t="s">
        <v>435</v>
      </c>
      <c r="W325" t="s">
        <v>1010</v>
      </c>
    </row>
    <row r="326" spans="1:25">
      <c r="B326" t="s">
        <v>1321</v>
      </c>
      <c r="C326" t="s">
        <v>1322</v>
      </c>
      <c r="D326" t="s">
        <v>23</v>
      </c>
      <c r="E326" t="s">
        <v>184</v>
      </c>
      <c r="I326" t="s">
        <v>979</v>
      </c>
      <c r="J326">
        <v>2006</v>
      </c>
      <c r="L326" t="s">
        <v>168</v>
      </c>
      <c r="U326" t="s">
        <v>1044</v>
      </c>
    </row>
    <row r="327" spans="1:25">
      <c r="F327" t="s">
        <v>1052</v>
      </c>
      <c r="H327" t="s">
        <v>182</v>
      </c>
      <c r="J327">
        <v>2006</v>
      </c>
      <c r="K327">
        <v>0.85</v>
      </c>
      <c r="R327">
        <v>18.921600000000002</v>
      </c>
      <c r="S327">
        <v>1.1000000000000001</v>
      </c>
      <c r="T327">
        <v>517.19039999999995</v>
      </c>
      <c r="V327" t="s">
        <v>435</v>
      </c>
      <c r="W327" t="s">
        <v>1010</v>
      </c>
    </row>
    <row r="328" spans="1:25">
      <c r="B328" t="s">
        <v>1323</v>
      </c>
      <c r="C328" t="s">
        <v>1324</v>
      </c>
      <c r="D328" t="s">
        <v>23</v>
      </c>
      <c r="E328" t="s">
        <v>184</v>
      </c>
      <c r="I328" t="s">
        <v>979</v>
      </c>
      <c r="J328">
        <v>2006</v>
      </c>
      <c r="L328" t="s">
        <v>168</v>
      </c>
      <c r="U328" t="s">
        <v>1044</v>
      </c>
    </row>
    <row r="329" spans="1:25">
      <c r="F329" t="s">
        <v>1055</v>
      </c>
      <c r="H329" t="s">
        <v>182</v>
      </c>
      <c r="J329">
        <v>2006</v>
      </c>
      <c r="K329">
        <v>0.85</v>
      </c>
      <c r="R329">
        <v>18.921600000000002</v>
      </c>
      <c r="S329">
        <v>1.1000000000000001</v>
      </c>
      <c r="T329">
        <v>517.19039999999995</v>
      </c>
      <c r="V329" t="s">
        <v>435</v>
      </c>
      <c r="W329" t="s">
        <v>1010</v>
      </c>
    </row>
    <row r="330" spans="1:25">
      <c r="B330" t="s">
        <v>1325</v>
      </c>
      <c r="C330" t="s">
        <v>1326</v>
      </c>
      <c r="D330" t="s">
        <v>23</v>
      </c>
      <c r="E330" t="s">
        <v>184</v>
      </c>
      <c r="I330" t="s">
        <v>979</v>
      </c>
      <c r="J330">
        <v>2006</v>
      </c>
      <c r="L330" t="s">
        <v>168</v>
      </c>
      <c r="U330" t="s">
        <v>1044</v>
      </c>
    </row>
    <row r="331" spans="1:25">
      <c r="F331" t="s">
        <v>985</v>
      </c>
      <c r="H331" t="s">
        <v>182</v>
      </c>
      <c r="J331">
        <v>2006</v>
      </c>
      <c r="K331">
        <v>0.85</v>
      </c>
      <c r="R331">
        <v>15.768000000000001</v>
      </c>
      <c r="S331">
        <v>1.13636363636364</v>
      </c>
      <c r="T331">
        <v>473.04</v>
      </c>
      <c r="V331" t="s">
        <v>435</v>
      </c>
      <c r="W331" t="s">
        <v>1010</v>
      </c>
    </row>
    <row r="332" spans="1:25">
      <c r="B332" t="s">
        <v>1327</v>
      </c>
      <c r="C332" t="s">
        <v>1328</v>
      </c>
      <c r="D332" t="s">
        <v>23</v>
      </c>
      <c r="E332" t="s">
        <v>184</v>
      </c>
      <c r="I332" t="s">
        <v>979</v>
      </c>
      <c r="J332">
        <v>2006</v>
      </c>
      <c r="L332" t="s">
        <v>168</v>
      </c>
      <c r="U332" t="s">
        <v>1044</v>
      </c>
    </row>
    <row r="333" spans="1:25">
      <c r="F333" t="s">
        <v>379</v>
      </c>
      <c r="H333" t="s">
        <v>182</v>
      </c>
      <c r="J333">
        <v>2006</v>
      </c>
      <c r="K333">
        <v>0.85</v>
      </c>
      <c r="R333">
        <v>11.98368</v>
      </c>
      <c r="S333">
        <v>1.14942528735632</v>
      </c>
      <c r="T333">
        <v>208.13759999999999</v>
      </c>
      <c r="V333" t="s">
        <v>435</v>
      </c>
      <c r="W333" t="s">
        <v>1010</v>
      </c>
    </row>
    <row r="334" spans="1:25">
      <c r="B334" t="s">
        <v>1329</v>
      </c>
      <c r="C334" t="s">
        <v>1330</v>
      </c>
      <c r="D334" t="s">
        <v>23</v>
      </c>
      <c r="E334" t="s">
        <v>184</v>
      </c>
      <c r="I334" t="s">
        <v>979</v>
      </c>
      <c r="J334">
        <v>2006</v>
      </c>
      <c r="L334" t="s">
        <v>168</v>
      </c>
      <c r="U334" t="s">
        <v>1044</v>
      </c>
    </row>
    <row r="335" spans="1:25">
      <c r="F335" t="s">
        <v>1060</v>
      </c>
      <c r="H335" t="s">
        <v>182</v>
      </c>
      <c r="J335">
        <v>2006</v>
      </c>
      <c r="K335">
        <v>0.85</v>
      </c>
      <c r="R335">
        <v>31.536000000000001</v>
      </c>
      <c r="S335">
        <v>1.1764705882352899</v>
      </c>
      <c r="T335">
        <v>378.43200000000002</v>
      </c>
      <c r="V335" t="s">
        <v>435</v>
      </c>
      <c r="W335" t="s">
        <v>1010</v>
      </c>
    </row>
    <row r="336" spans="1:25">
      <c r="B336" t="s">
        <v>1331</v>
      </c>
      <c r="C336" t="s">
        <v>1332</v>
      </c>
      <c r="D336" t="s">
        <v>23</v>
      </c>
      <c r="E336" t="s">
        <v>184</v>
      </c>
      <c r="I336" t="s">
        <v>979</v>
      </c>
      <c r="J336">
        <v>2006</v>
      </c>
      <c r="L336" t="s">
        <v>168</v>
      </c>
      <c r="U336" t="s">
        <v>1044</v>
      </c>
    </row>
    <row r="337" spans="1:23">
      <c r="F337" t="s">
        <v>986</v>
      </c>
      <c r="H337" t="s">
        <v>182</v>
      </c>
      <c r="J337">
        <v>2006</v>
      </c>
      <c r="K337">
        <v>0.85</v>
      </c>
      <c r="R337">
        <v>15.768000000000001</v>
      </c>
      <c r="S337">
        <v>1.2195121951219501</v>
      </c>
      <c r="T337">
        <v>315.36</v>
      </c>
      <c r="V337" t="s">
        <v>435</v>
      </c>
      <c r="W337" t="s">
        <v>1010</v>
      </c>
    </row>
    <row r="338" spans="1:23">
      <c r="B338" t="s">
        <v>1333</v>
      </c>
      <c r="C338" t="s">
        <v>1334</v>
      </c>
      <c r="D338" t="s">
        <v>23</v>
      </c>
      <c r="E338" t="s">
        <v>184</v>
      </c>
      <c r="I338" t="s">
        <v>979</v>
      </c>
      <c r="J338">
        <v>2006</v>
      </c>
      <c r="L338" t="s">
        <v>168</v>
      </c>
      <c r="U338" t="s">
        <v>1044</v>
      </c>
    </row>
    <row r="339" spans="1:23">
      <c r="F339" t="s">
        <v>1065</v>
      </c>
      <c r="H339" t="s">
        <v>182</v>
      </c>
      <c r="J339">
        <v>2006</v>
      </c>
      <c r="K339">
        <v>0.85</v>
      </c>
      <c r="R339">
        <v>15.768000000000001</v>
      </c>
      <c r="S339">
        <v>1.2195121951219501</v>
      </c>
      <c r="T339">
        <v>315.36</v>
      </c>
      <c r="V339" t="s">
        <v>435</v>
      </c>
      <c r="W339" t="s">
        <v>1010</v>
      </c>
    </row>
    <row r="340" spans="1:23">
      <c r="B340" t="s">
        <v>1335</v>
      </c>
      <c r="C340" t="s">
        <v>1336</v>
      </c>
      <c r="D340" t="s">
        <v>23</v>
      </c>
      <c r="E340" t="s">
        <v>184</v>
      </c>
      <c r="I340" t="s">
        <v>979</v>
      </c>
      <c r="J340">
        <v>2006</v>
      </c>
      <c r="L340" t="s">
        <v>168</v>
      </c>
      <c r="U340" t="s">
        <v>1044</v>
      </c>
    </row>
    <row r="341" spans="1:23">
      <c r="F341" t="s">
        <v>1049</v>
      </c>
      <c r="H341" t="s">
        <v>1337</v>
      </c>
      <c r="J341">
        <v>2006</v>
      </c>
      <c r="K341">
        <v>0.85</v>
      </c>
      <c r="R341">
        <v>53.926560000000002</v>
      </c>
      <c r="S341">
        <v>1.1000000000000001</v>
      </c>
      <c r="T341">
        <v>526.65120000000002</v>
      </c>
      <c r="V341" t="s">
        <v>435</v>
      </c>
      <c r="W341" t="s">
        <v>1010</v>
      </c>
    </row>
    <row r="342" spans="1:23">
      <c r="B342" t="s">
        <v>1338</v>
      </c>
      <c r="C342" t="s">
        <v>1339</v>
      </c>
      <c r="D342" t="s">
        <v>23</v>
      </c>
      <c r="E342" t="s">
        <v>184</v>
      </c>
      <c r="I342" t="s">
        <v>979</v>
      </c>
      <c r="J342">
        <v>2006</v>
      </c>
      <c r="L342" t="s">
        <v>168</v>
      </c>
      <c r="U342" t="s">
        <v>1044</v>
      </c>
    </row>
    <row r="343" spans="1:23">
      <c r="F343" t="s">
        <v>1052</v>
      </c>
      <c r="H343" t="s">
        <v>1337</v>
      </c>
      <c r="J343">
        <v>2006</v>
      </c>
      <c r="K343">
        <v>0.85</v>
      </c>
      <c r="R343">
        <v>12.6144</v>
      </c>
      <c r="S343">
        <v>1.1000000000000001</v>
      </c>
      <c r="T343">
        <v>239.67359999999999</v>
      </c>
      <c r="V343" t="s">
        <v>435</v>
      </c>
      <c r="W343" t="s">
        <v>1010</v>
      </c>
    </row>
    <row r="344" spans="1:23">
      <c r="B344" t="s">
        <v>1340</v>
      </c>
      <c r="C344" t="s">
        <v>1341</v>
      </c>
      <c r="D344" t="s">
        <v>23</v>
      </c>
      <c r="E344" t="s">
        <v>184</v>
      </c>
      <c r="I344" t="s">
        <v>979</v>
      </c>
      <c r="J344">
        <v>2006</v>
      </c>
      <c r="L344" t="s">
        <v>168</v>
      </c>
      <c r="U344" t="s">
        <v>1044</v>
      </c>
    </row>
    <row r="345" spans="1:23">
      <c r="F345" t="s">
        <v>1055</v>
      </c>
      <c r="H345" t="s">
        <v>1337</v>
      </c>
      <c r="J345">
        <v>2006</v>
      </c>
      <c r="K345">
        <v>0.85</v>
      </c>
      <c r="R345">
        <v>12.6144</v>
      </c>
      <c r="S345">
        <v>1.1000000000000001</v>
      </c>
      <c r="T345">
        <v>239.67359999999999</v>
      </c>
      <c r="V345" t="s">
        <v>435</v>
      </c>
      <c r="W345" t="s">
        <v>1010</v>
      </c>
    </row>
    <row r="346" spans="1:23">
      <c r="B346" t="s">
        <v>1342</v>
      </c>
      <c r="C346" t="s">
        <v>1343</v>
      </c>
      <c r="D346" t="s">
        <v>23</v>
      </c>
      <c r="E346" t="s">
        <v>184</v>
      </c>
      <c r="I346" t="s">
        <v>979</v>
      </c>
      <c r="J346">
        <v>2006</v>
      </c>
      <c r="L346" t="s">
        <v>168</v>
      </c>
      <c r="U346" t="s">
        <v>1044</v>
      </c>
    </row>
    <row r="347" spans="1:23">
      <c r="F347" t="s">
        <v>985</v>
      </c>
      <c r="H347" t="s">
        <v>1337</v>
      </c>
      <c r="J347">
        <v>2006</v>
      </c>
      <c r="K347">
        <v>0.85</v>
      </c>
      <c r="R347">
        <v>34.689599999999999</v>
      </c>
      <c r="S347">
        <v>1.1764705882352899</v>
      </c>
      <c r="T347">
        <v>826.2432</v>
      </c>
      <c r="V347" t="s">
        <v>435</v>
      </c>
      <c r="W347" t="s">
        <v>1010</v>
      </c>
    </row>
    <row r="348" spans="1:23">
      <c r="B348" t="s">
        <v>1344</v>
      </c>
      <c r="C348" t="s">
        <v>1345</v>
      </c>
      <c r="D348" t="s">
        <v>23</v>
      </c>
      <c r="E348" t="s">
        <v>184</v>
      </c>
      <c r="I348" t="s">
        <v>979</v>
      </c>
      <c r="J348">
        <v>2006</v>
      </c>
      <c r="L348" t="s">
        <v>168</v>
      </c>
      <c r="U348" t="s">
        <v>1044</v>
      </c>
    </row>
    <row r="349" spans="1:23">
      <c r="F349" t="s">
        <v>379</v>
      </c>
      <c r="H349" t="s">
        <v>1337</v>
      </c>
      <c r="J349">
        <v>2006</v>
      </c>
      <c r="K349">
        <v>0.85</v>
      </c>
      <c r="R349">
        <v>12.6144</v>
      </c>
      <c r="S349">
        <v>1.0869565217391299</v>
      </c>
      <c r="T349">
        <v>133.93524705882399</v>
      </c>
      <c r="V349" t="s">
        <v>435</v>
      </c>
      <c r="W349" t="s">
        <v>1010</v>
      </c>
    </row>
    <row r="350" spans="1:23">
      <c r="B350" t="s">
        <v>1346</v>
      </c>
      <c r="C350" t="s">
        <v>1347</v>
      </c>
      <c r="D350" t="s">
        <v>23</v>
      </c>
      <c r="E350" t="s">
        <v>184</v>
      </c>
      <c r="I350" t="s">
        <v>979</v>
      </c>
      <c r="J350">
        <v>2006</v>
      </c>
      <c r="L350" t="s">
        <v>168</v>
      </c>
      <c r="U350" t="s">
        <v>1044</v>
      </c>
    </row>
    <row r="351" spans="1:23">
      <c r="F351" t="s">
        <v>1060</v>
      </c>
      <c r="H351" t="s">
        <v>1337</v>
      </c>
      <c r="J351">
        <v>2006</v>
      </c>
      <c r="K351">
        <v>0.85</v>
      </c>
      <c r="R351">
        <v>12.6144</v>
      </c>
      <c r="S351">
        <v>1.13636363636364</v>
      </c>
      <c r="T351">
        <v>197.25458823529399</v>
      </c>
      <c r="V351" t="s">
        <v>435</v>
      </c>
      <c r="W351" t="s">
        <v>1010</v>
      </c>
    </row>
    <row r="352" spans="1:23">
      <c r="A352" t="s">
        <v>5</v>
      </c>
      <c r="B352" t="s">
        <v>1348</v>
      </c>
      <c r="C352" t="s">
        <v>1349</v>
      </c>
      <c r="D352" t="s">
        <v>23</v>
      </c>
      <c r="E352" t="s">
        <v>184</v>
      </c>
      <c r="I352" t="s">
        <v>979</v>
      </c>
      <c r="J352">
        <v>2006</v>
      </c>
      <c r="L352" t="s">
        <v>168</v>
      </c>
      <c r="U352" t="s">
        <v>1044</v>
      </c>
    </row>
    <row r="353" spans="1:23">
      <c r="A353" t="s">
        <v>5</v>
      </c>
      <c r="F353" t="s">
        <v>1337</v>
      </c>
      <c r="H353" t="s">
        <v>1337</v>
      </c>
      <c r="J353">
        <v>2006</v>
      </c>
      <c r="K353">
        <v>0.85</v>
      </c>
      <c r="R353" t="s">
        <v>1127</v>
      </c>
      <c r="S353">
        <v>1.0204081632653099</v>
      </c>
      <c r="T353">
        <v>80</v>
      </c>
      <c r="V353" t="s">
        <v>435</v>
      </c>
      <c r="W353" t="s">
        <v>1010</v>
      </c>
    </row>
    <row r="354" spans="1:23">
      <c r="B354" t="s">
        <v>1350</v>
      </c>
      <c r="C354" t="s">
        <v>1351</v>
      </c>
      <c r="D354" t="s">
        <v>23</v>
      </c>
      <c r="E354" t="s">
        <v>184</v>
      </c>
      <c r="I354" t="s">
        <v>979</v>
      </c>
      <c r="J354">
        <v>2006</v>
      </c>
      <c r="L354" t="s">
        <v>168</v>
      </c>
      <c r="U354" t="s">
        <v>1044</v>
      </c>
    </row>
    <row r="355" spans="1:23">
      <c r="F355" t="s">
        <v>986</v>
      </c>
      <c r="H355" t="s">
        <v>1337</v>
      </c>
      <c r="J355">
        <v>2006</v>
      </c>
      <c r="K355">
        <v>0.85</v>
      </c>
      <c r="R355">
        <v>12.6144</v>
      </c>
      <c r="S355">
        <v>1.1111111111111101</v>
      </c>
      <c r="T355">
        <v>197.25458823529399</v>
      </c>
      <c r="V355" t="s">
        <v>435</v>
      </c>
      <c r="W355" t="s">
        <v>1010</v>
      </c>
    </row>
    <row r="356" spans="1:23">
      <c r="B356" t="s">
        <v>1352</v>
      </c>
      <c r="C356" t="s">
        <v>1353</v>
      </c>
      <c r="D356" t="s">
        <v>23</v>
      </c>
      <c r="E356" t="s">
        <v>184</v>
      </c>
      <c r="I356" t="s">
        <v>979</v>
      </c>
      <c r="J356">
        <v>2006</v>
      </c>
      <c r="L356" t="s">
        <v>168</v>
      </c>
      <c r="U356" t="s">
        <v>1044</v>
      </c>
    </row>
    <row r="357" spans="1:23">
      <c r="F357" t="s">
        <v>1065</v>
      </c>
      <c r="H357" t="s">
        <v>1337</v>
      </c>
      <c r="J357">
        <v>2006</v>
      </c>
      <c r="K357">
        <v>0.85</v>
      </c>
      <c r="R357">
        <v>12.6144</v>
      </c>
      <c r="S357">
        <v>1.1111111111111101</v>
      </c>
      <c r="T357">
        <v>197.25458823529399</v>
      </c>
      <c r="V357" t="s">
        <v>435</v>
      </c>
      <c r="W357" t="s">
        <v>1010</v>
      </c>
    </row>
    <row r="358" spans="1:23">
      <c r="B358" t="s">
        <v>1354</v>
      </c>
      <c r="C358" t="s">
        <v>1355</v>
      </c>
      <c r="D358" t="s">
        <v>476</v>
      </c>
      <c r="E358" t="s">
        <v>978</v>
      </c>
      <c r="H358" t="s">
        <v>1356</v>
      </c>
      <c r="I358" t="s">
        <v>979</v>
      </c>
      <c r="J358">
        <v>2006</v>
      </c>
      <c r="L358" t="s">
        <v>435</v>
      </c>
      <c r="U358" t="s">
        <v>983</v>
      </c>
      <c r="V358" t="s">
        <v>435</v>
      </c>
    </row>
    <row r="359" spans="1:23">
      <c r="F359" t="s">
        <v>1065</v>
      </c>
      <c r="J359">
        <v>2006</v>
      </c>
      <c r="K359" t="s">
        <v>990</v>
      </c>
      <c r="R359">
        <v>125</v>
      </c>
      <c r="S359">
        <v>0.14799999999999996</v>
      </c>
      <c r="T359">
        <v>2500</v>
      </c>
    </row>
    <row r="360" spans="1:23">
      <c r="F360" t="s">
        <v>379</v>
      </c>
      <c r="J360">
        <v>2006</v>
      </c>
      <c r="S360">
        <v>4</v>
      </c>
    </row>
    <row r="361" spans="1:23">
      <c r="F361" t="s">
        <v>985</v>
      </c>
      <c r="J361">
        <v>2006</v>
      </c>
      <c r="S361">
        <v>7.073999999999999</v>
      </c>
    </row>
    <row r="362" spans="1:23">
      <c r="F362" t="s">
        <v>1357</v>
      </c>
      <c r="J362">
        <v>2006</v>
      </c>
      <c r="S362">
        <v>1.02</v>
      </c>
    </row>
    <row r="363" spans="1:23">
      <c r="F363" t="s">
        <v>186</v>
      </c>
      <c r="J363">
        <v>2006</v>
      </c>
      <c r="S363">
        <v>7</v>
      </c>
    </row>
    <row r="364" spans="1:23">
      <c r="B364" t="s">
        <v>1358</v>
      </c>
      <c r="C364" t="s">
        <v>1359</v>
      </c>
      <c r="D364" t="s">
        <v>476</v>
      </c>
      <c r="E364" t="s">
        <v>978</v>
      </c>
      <c r="H364" t="s">
        <v>1356</v>
      </c>
      <c r="I364" t="s">
        <v>1360</v>
      </c>
      <c r="J364">
        <v>2006</v>
      </c>
      <c r="L364" t="s">
        <v>435</v>
      </c>
      <c r="U364" t="s">
        <v>983</v>
      </c>
      <c r="V364" t="s">
        <v>435</v>
      </c>
    </row>
    <row r="365" spans="1:23">
      <c r="F365" t="s">
        <v>379</v>
      </c>
      <c r="J365">
        <v>2006</v>
      </c>
      <c r="K365" t="s">
        <v>990</v>
      </c>
      <c r="M365">
        <v>9999</v>
      </c>
      <c r="R365" t="s">
        <v>1134</v>
      </c>
      <c r="T365">
        <v>2665</v>
      </c>
    </row>
    <row r="366" spans="1:23">
      <c r="F366" t="s">
        <v>985</v>
      </c>
      <c r="J366">
        <v>2006</v>
      </c>
    </row>
    <row r="367" spans="1:23">
      <c r="F367" t="s">
        <v>1357</v>
      </c>
      <c r="J367">
        <v>2006</v>
      </c>
      <c r="S367">
        <v>1.02</v>
      </c>
    </row>
    <row r="368" spans="1:23">
      <c r="F368" t="s">
        <v>186</v>
      </c>
      <c r="J368">
        <v>2006</v>
      </c>
      <c r="S368">
        <v>6.65</v>
      </c>
    </row>
    <row r="369" spans="2:25">
      <c r="B369" t="s">
        <v>1361</v>
      </c>
      <c r="C369" t="s">
        <v>1362</v>
      </c>
      <c r="D369" t="s">
        <v>476</v>
      </c>
      <c r="E369" t="s">
        <v>978</v>
      </c>
      <c r="H369" t="s">
        <v>1356</v>
      </c>
      <c r="J369">
        <v>2006</v>
      </c>
      <c r="L369" t="s">
        <v>435</v>
      </c>
      <c r="U369" t="s">
        <v>983</v>
      </c>
      <c r="V369" t="s">
        <v>435</v>
      </c>
      <c r="Y369">
        <v>2020</v>
      </c>
    </row>
    <row r="370" spans="2:25">
      <c r="F370" t="s">
        <v>379</v>
      </c>
      <c r="J370">
        <v>2006</v>
      </c>
      <c r="K370" t="s">
        <v>990</v>
      </c>
      <c r="M370">
        <v>8.793282240790902E-2</v>
      </c>
      <c r="R370">
        <f>R365*Sheet1!B2</f>
        <v>162.5</v>
      </c>
      <c r="T370">
        <f>T365*Sheet1!B6</f>
        <v>3414.570211988304</v>
      </c>
    </row>
    <row r="371" spans="2:25">
      <c r="F371" t="s">
        <v>985</v>
      </c>
      <c r="J371">
        <v>2006</v>
      </c>
    </row>
    <row r="372" spans="2:25">
      <c r="F372" t="s">
        <v>1357</v>
      </c>
      <c r="J372">
        <v>2006</v>
      </c>
      <c r="S372">
        <v>1.02</v>
      </c>
    </row>
    <row r="373" spans="2:25">
      <c r="F373" t="s">
        <v>186</v>
      </c>
      <c r="J373">
        <v>2006</v>
      </c>
      <c r="S373">
        <v>6.65</v>
      </c>
    </row>
    <row r="374" spans="2:25">
      <c r="B374" t="s">
        <v>1363</v>
      </c>
      <c r="C374" t="s">
        <v>1364</v>
      </c>
      <c r="D374" t="s">
        <v>476</v>
      </c>
      <c r="E374" t="s">
        <v>978</v>
      </c>
      <c r="H374" t="s">
        <v>1365</v>
      </c>
      <c r="I374" t="s">
        <v>979</v>
      </c>
      <c r="J374">
        <v>2006</v>
      </c>
      <c r="L374" t="s">
        <v>435</v>
      </c>
      <c r="U374" t="s">
        <v>983</v>
      </c>
      <c r="V374" t="s">
        <v>435</v>
      </c>
    </row>
    <row r="375" spans="2:25">
      <c r="F375" t="s">
        <v>1366</v>
      </c>
      <c r="J375">
        <v>2006</v>
      </c>
      <c r="K375" t="s">
        <v>990</v>
      </c>
      <c r="R375" t="s">
        <v>1367</v>
      </c>
      <c r="S375">
        <v>0.05</v>
      </c>
      <c r="T375">
        <v>1100</v>
      </c>
    </row>
    <row r="376" spans="2:25">
      <c r="F376" t="s">
        <v>379</v>
      </c>
      <c r="J376">
        <v>2006</v>
      </c>
      <c r="S376">
        <v>3.5</v>
      </c>
    </row>
    <row r="377" spans="2:25">
      <c r="F377" t="s">
        <v>985</v>
      </c>
      <c r="J377">
        <v>2006</v>
      </c>
      <c r="S377">
        <v>6.85</v>
      </c>
    </row>
    <row r="378" spans="2:25">
      <c r="F378" t="s">
        <v>1368</v>
      </c>
      <c r="J378">
        <v>2006</v>
      </c>
      <c r="S378">
        <v>0.22</v>
      </c>
    </row>
    <row r="379" spans="2:25">
      <c r="F379" t="s">
        <v>1369</v>
      </c>
      <c r="J379">
        <v>2006</v>
      </c>
      <c r="S379">
        <v>0.09</v>
      </c>
    </row>
    <row r="380" spans="2:25">
      <c r="F380" t="s">
        <v>1357</v>
      </c>
      <c r="J380">
        <v>2006</v>
      </c>
      <c r="S380">
        <v>0.68</v>
      </c>
    </row>
    <row r="381" spans="2:25">
      <c r="F381" t="s">
        <v>186</v>
      </c>
      <c r="J381">
        <v>2006</v>
      </c>
      <c r="S381">
        <v>8</v>
      </c>
    </row>
    <row r="382" spans="2:25">
      <c r="B382" t="s">
        <v>1370</v>
      </c>
      <c r="C382" t="s">
        <v>1371</v>
      </c>
      <c r="D382" t="s">
        <v>476</v>
      </c>
      <c r="E382" t="s">
        <v>978</v>
      </c>
      <c r="H382" t="s">
        <v>1365</v>
      </c>
      <c r="I382" t="s">
        <v>1360</v>
      </c>
      <c r="J382">
        <v>2006</v>
      </c>
      <c r="L382" t="s">
        <v>435</v>
      </c>
      <c r="U382" t="s">
        <v>57</v>
      </c>
      <c r="V382" t="s">
        <v>435</v>
      </c>
    </row>
    <row r="383" spans="2:25">
      <c r="F383" t="s">
        <v>1366</v>
      </c>
      <c r="J383">
        <v>2006</v>
      </c>
      <c r="K383" t="s">
        <v>990</v>
      </c>
      <c r="R383" t="s">
        <v>1367</v>
      </c>
      <c r="S383">
        <v>0.05</v>
      </c>
      <c r="T383">
        <v>1210</v>
      </c>
    </row>
    <row r="384" spans="2:25">
      <c r="F384" t="s">
        <v>379</v>
      </c>
      <c r="J384">
        <v>2006</v>
      </c>
      <c r="S384">
        <v>3.5</v>
      </c>
    </row>
    <row r="385" spans="2:25">
      <c r="F385" t="s">
        <v>985</v>
      </c>
      <c r="J385">
        <v>2006</v>
      </c>
      <c r="S385">
        <v>6.74</v>
      </c>
    </row>
    <row r="386" spans="2:25">
      <c r="F386" t="s">
        <v>1368</v>
      </c>
      <c r="J386">
        <v>2006</v>
      </c>
      <c r="S386">
        <v>0.22</v>
      </c>
    </row>
    <row r="387" spans="2:25">
      <c r="F387" t="s">
        <v>1369</v>
      </c>
      <c r="J387">
        <v>2006</v>
      </c>
      <c r="S387">
        <v>0.09</v>
      </c>
    </row>
    <row r="388" spans="2:25">
      <c r="F388" t="s">
        <v>1357</v>
      </c>
      <c r="J388">
        <v>2006</v>
      </c>
      <c r="S388">
        <v>0.68</v>
      </c>
    </row>
    <row r="389" spans="2:25">
      <c r="F389" t="s">
        <v>186</v>
      </c>
      <c r="J389">
        <v>2006</v>
      </c>
      <c r="S389">
        <v>8</v>
      </c>
    </row>
    <row r="390" spans="2:25">
      <c r="B390" t="s">
        <v>1372</v>
      </c>
      <c r="C390" t="s">
        <v>1373</v>
      </c>
      <c r="D390" t="s">
        <v>476</v>
      </c>
      <c r="E390" t="s">
        <v>978</v>
      </c>
      <c r="H390" t="s">
        <v>1365</v>
      </c>
      <c r="J390">
        <v>2006</v>
      </c>
      <c r="L390" t="s">
        <v>435</v>
      </c>
      <c r="U390" t="s">
        <v>57</v>
      </c>
      <c r="V390" t="s">
        <v>435</v>
      </c>
      <c r="Y390">
        <v>2020</v>
      </c>
    </row>
    <row r="391" spans="2:25">
      <c r="F391" t="s">
        <v>1366</v>
      </c>
      <c r="J391">
        <v>2006</v>
      </c>
      <c r="K391" t="s">
        <v>990</v>
      </c>
      <c r="R391">
        <f>R383*Sheet1!B2</f>
        <v>68.900000000000006</v>
      </c>
      <c r="S391">
        <v>0.05</v>
      </c>
      <c r="T391">
        <f>T383*Sheet1!B6</f>
        <v>1550.3301900584795</v>
      </c>
    </row>
    <row r="392" spans="2:25">
      <c r="F392" t="s">
        <v>379</v>
      </c>
      <c r="J392">
        <v>2006</v>
      </c>
      <c r="S392">
        <f>S384*Sheet1!B5</f>
        <v>3.5404984385920262</v>
      </c>
    </row>
    <row r="393" spans="2:25">
      <c r="F393" t="s">
        <v>985</v>
      </c>
      <c r="J393">
        <v>2006</v>
      </c>
      <c r="S393">
        <f>S385*Sheet1!B4</f>
        <v>7.3973735089226071</v>
      </c>
    </row>
    <row r="394" spans="2:25">
      <c r="F394" t="s">
        <v>1368</v>
      </c>
      <c r="J394">
        <v>2006</v>
      </c>
      <c r="S394">
        <v>0.22</v>
      </c>
    </row>
    <row r="395" spans="2:25">
      <c r="F395" t="s">
        <v>1369</v>
      </c>
      <c r="J395">
        <v>2006</v>
      </c>
      <c r="S395">
        <v>0.09</v>
      </c>
    </row>
    <row r="396" spans="2:25">
      <c r="F396" t="s">
        <v>1357</v>
      </c>
      <c r="J396">
        <v>2006</v>
      </c>
      <c r="S396">
        <v>0.68</v>
      </c>
    </row>
    <row r="397" spans="2:25">
      <c r="F397" t="s">
        <v>186</v>
      </c>
      <c r="J397">
        <v>2006</v>
      </c>
      <c r="S397">
        <v>8</v>
      </c>
    </row>
    <row r="398" spans="2:25">
      <c r="B398" t="s">
        <v>1374</v>
      </c>
      <c r="C398" t="s">
        <v>1375</v>
      </c>
      <c r="D398" t="s">
        <v>476</v>
      </c>
      <c r="E398" t="s">
        <v>978</v>
      </c>
      <c r="F398" t="s">
        <v>1376</v>
      </c>
      <c r="H398" t="s">
        <v>1357</v>
      </c>
      <c r="I398" t="s">
        <v>979</v>
      </c>
      <c r="J398">
        <v>2006</v>
      </c>
      <c r="K398" t="s">
        <v>990</v>
      </c>
      <c r="L398" t="s">
        <v>435</v>
      </c>
      <c r="R398" t="s">
        <v>1377</v>
      </c>
      <c r="S398">
        <v>0.02</v>
      </c>
      <c r="T398">
        <v>1355</v>
      </c>
      <c r="U398" t="s">
        <v>983</v>
      </c>
      <c r="V398" t="s">
        <v>435</v>
      </c>
      <c r="W398" t="s">
        <v>1378</v>
      </c>
    </row>
    <row r="399" spans="2:25">
      <c r="F399" t="s">
        <v>389</v>
      </c>
      <c r="H399" t="s">
        <v>391</v>
      </c>
      <c r="J399">
        <v>2006</v>
      </c>
      <c r="S399">
        <v>1.8069999999999999</v>
      </c>
      <c r="V399" t="s">
        <v>57</v>
      </c>
    </row>
    <row r="400" spans="2:25">
      <c r="F400" t="s">
        <v>186</v>
      </c>
      <c r="H400" t="s">
        <v>1049</v>
      </c>
      <c r="J400">
        <v>2006</v>
      </c>
      <c r="S400">
        <v>4</v>
      </c>
      <c r="V400" t="s">
        <v>1379</v>
      </c>
    </row>
    <row r="401" spans="2:25">
      <c r="F401" t="s">
        <v>985</v>
      </c>
      <c r="J401">
        <v>2006</v>
      </c>
      <c r="S401">
        <v>2.2999999999999998</v>
      </c>
    </row>
    <row r="402" spans="2:25">
      <c r="F402" t="s">
        <v>1380</v>
      </c>
      <c r="J402">
        <v>2006</v>
      </c>
      <c r="S402">
        <v>3.5000000000000003E-2</v>
      </c>
    </row>
    <row r="403" spans="2:25">
      <c r="F403" t="s">
        <v>1381</v>
      </c>
      <c r="J403">
        <v>2006</v>
      </c>
      <c r="S403">
        <v>2.2999999999999998</v>
      </c>
    </row>
    <row r="404" spans="2:25">
      <c r="B404" t="s">
        <v>1382</v>
      </c>
      <c r="C404" t="s">
        <v>1383</v>
      </c>
      <c r="D404" t="s">
        <v>476</v>
      </c>
      <c r="E404" t="s">
        <v>978</v>
      </c>
      <c r="H404" t="s">
        <v>186</v>
      </c>
      <c r="I404" t="s">
        <v>979</v>
      </c>
      <c r="J404">
        <v>2006</v>
      </c>
      <c r="L404" t="s">
        <v>435</v>
      </c>
      <c r="U404" t="s">
        <v>983</v>
      </c>
      <c r="V404" t="s">
        <v>1384</v>
      </c>
    </row>
    <row r="405" spans="2:25">
      <c r="H405" t="s">
        <v>1357</v>
      </c>
      <c r="J405">
        <v>2006</v>
      </c>
      <c r="V405" t="s">
        <v>435</v>
      </c>
    </row>
    <row r="406" spans="2:25">
      <c r="F406" t="s">
        <v>985</v>
      </c>
      <c r="J406">
        <v>2006</v>
      </c>
      <c r="K406" t="s">
        <v>990</v>
      </c>
      <c r="R406" t="s">
        <v>1173</v>
      </c>
      <c r="S406">
        <v>17.8</v>
      </c>
      <c r="T406">
        <v>300</v>
      </c>
    </row>
    <row r="407" spans="2:25">
      <c r="F407" t="s">
        <v>379</v>
      </c>
      <c r="J407">
        <v>2006</v>
      </c>
      <c r="S407">
        <v>10.8</v>
      </c>
    </row>
    <row r="408" spans="2:25">
      <c r="F408" t="s">
        <v>1381</v>
      </c>
      <c r="J408">
        <v>2006</v>
      </c>
      <c r="S408">
        <v>1.1000000000000001</v>
      </c>
    </row>
    <row r="409" spans="2:25">
      <c r="B409" t="s">
        <v>1385</v>
      </c>
      <c r="C409" t="s">
        <v>1386</v>
      </c>
      <c r="D409" t="s">
        <v>476</v>
      </c>
      <c r="E409" t="s">
        <v>978</v>
      </c>
      <c r="H409" t="s">
        <v>186</v>
      </c>
      <c r="I409" t="s">
        <v>1360</v>
      </c>
      <c r="J409">
        <v>2006</v>
      </c>
      <c r="L409" t="s">
        <v>435</v>
      </c>
      <c r="U409" t="s">
        <v>983</v>
      </c>
      <c r="V409" t="s">
        <v>1387</v>
      </c>
    </row>
    <row r="410" spans="2:25">
      <c r="H410" t="s">
        <v>1357</v>
      </c>
      <c r="J410">
        <v>2006</v>
      </c>
      <c r="V410" t="s">
        <v>435</v>
      </c>
    </row>
    <row r="411" spans="2:25">
      <c r="F411" t="s">
        <v>985</v>
      </c>
      <c r="J411" t="s">
        <v>274</v>
      </c>
      <c r="K411" t="s">
        <v>990</v>
      </c>
      <c r="R411" t="s">
        <v>1377</v>
      </c>
      <c r="S411">
        <v>14.84</v>
      </c>
      <c r="T411">
        <v>550</v>
      </c>
    </row>
    <row r="412" spans="2:25">
      <c r="F412" t="s">
        <v>379</v>
      </c>
      <c r="J412" t="s">
        <v>274</v>
      </c>
      <c r="S412">
        <v>7.56</v>
      </c>
    </row>
    <row r="413" spans="2:25">
      <c r="F413" t="s">
        <v>1381</v>
      </c>
      <c r="J413" t="s">
        <v>274</v>
      </c>
      <c r="S413">
        <v>1.1000000000000001</v>
      </c>
    </row>
    <row r="414" spans="2:25">
      <c r="B414" t="s">
        <v>1388</v>
      </c>
      <c r="C414" t="s">
        <v>1389</v>
      </c>
      <c r="D414" t="s">
        <v>476</v>
      </c>
      <c r="E414" t="s">
        <v>978</v>
      </c>
      <c r="H414" t="s">
        <v>186</v>
      </c>
      <c r="J414">
        <v>2006</v>
      </c>
      <c r="L414" t="s">
        <v>435</v>
      </c>
      <c r="U414" t="s">
        <v>983</v>
      </c>
      <c r="V414" t="s">
        <v>1387</v>
      </c>
      <c r="Y414">
        <v>2020</v>
      </c>
    </row>
    <row r="415" spans="2:25">
      <c r="H415" t="s">
        <v>1357</v>
      </c>
      <c r="J415">
        <v>2006</v>
      </c>
      <c r="V415" t="s">
        <v>435</v>
      </c>
    </row>
    <row r="416" spans="2:25">
      <c r="F416" t="s">
        <v>985</v>
      </c>
      <c r="J416" t="s">
        <v>274</v>
      </c>
      <c r="K416" t="s">
        <v>990</v>
      </c>
      <c r="R416">
        <f>R411*Sheet1!B2</f>
        <v>52</v>
      </c>
      <c r="S416">
        <f>S411*Sheet1!B4</f>
        <v>16.287392117568469</v>
      </c>
      <c r="T416">
        <f>T411*Sheet1!B6</f>
        <v>704.69554093567251</v>
      </c>
    </row>
    <row r="417" spans="2:23">
      <c r="F417" t="s">
        <v>379</v>
      </c>
      <c r="J417" t="s">
        <v>274</v>
      </c>
      <c r="S417">
        <f>S412*Sheet1!B5</f>
        <v>7.6474766273587766</v>
      </c>
    </row>
    <row r="418" spans="2:23">
      <c r="F418" t="s">
        <v>1381</v>
      </c>
      <c r="J418" t="s">
        <v>274</v>
      </c>
      <c r="S418">
        <v>1.1000000000000001</v>
      </c>
    </row>
    <row r="419" spans="2:23">
      <c r="B419" t="s">
        <v>1390</v>
      </c>
      <c r="C419" t="s">
        <v>1391</v>
      </c>
      <c r="D419" t="s">
        <v>476</v>
      </c>
      <c r="E419" t="s">
        <v>978</v>
      </c>
      <c r="H419" t="s">
        <v>1357</v>
      </c>
      <c r="I419" t="s">
        <v>979</v>
      </c>
      <c r="J419">
        <v>2006</v>
      </c>
      <c r="K419" t="s">
        <v>990</v>
      </c>
      <c r="L419" t="s">
        <v>435</v>
      </c>
      <c r="R419" t="s">
        <v>1044</v>
      </c>
      <c r="T419">
        <v>642</v>
      </c>
      <c r="U419" t="s">
        <v>983</v>
      </c>
      <c r="V419" t="s">
        <v>435</v>
      </c>
    </row>
    <row r="420" spans="2:23">
      <c r="F420" t="s">
        <v>379</v>
      </c>
      <c r="J420">
        <v>2006</v>
      </c>
      <c r="S420">
        <v>1</v>
      </c>
    </row>
    <row r="421" spans="2:23">
      <c r="F421" t="s">
        <v>985</v>
      </c>
      <c r="J421">
        <v>2006</v>
      </c>
      <c r="S421">
        <v>2</v>
      </c>
    </row>
    <row r="422" spans="2:23">
      <c r="F422" t="s">
        <v>1369</v>
      </c>
      <c r="J422">
        <v>2006</v>
      </c>
      <c r="S422">
        <v>1.1499999999999999</v>
      </c>
    </row>
    <row r="423" spans="2:23">
      <c r="F423" t="s">
        <v>186</v>
      </c>
      <c r="J423">
        <v>2006</v>
      </c>
      <c r="S423">
        <v>1</v>
      </c>
    </row>
    <row r="424" spans="2:23">
      <c r="B424" t="s">
        <v>1392</v>
      </c>
      <c r="C424" t="s">
        <v>1393</v>
      </c>
      <c r="D424" t="s">
        <v>23</v>
      </c>
      <c r="E424" t="s">
        <v>184</v>
      </c>
      <c r="I424" t="s">
        <v>979</v>
      </c>
      <c r="J424">
        <v>2006</v>
      </c>
      <c r="L424" t="s">
        <v>168</v>
      </c>
      <c r="U424" t="s">
        <v>1044</v>
      </c>
    </row>
    <row r="425" spans="2:23">
      <c r="F425" t="s">
        <v>1049</v>
      </c>
      <c r="H425" t="s">
        <v>389</v>
      </c>
      <c r="J425">
        <v>2006</v>
      </c>
      <c r="K425">
        <v>0.85</v>
      </c>
      <c r="R425">
        <v>53.926560000000002</v>
      </c>
      <c r="S425">
        <v>1.1000000000000001</v>
      </c>
      <c r="T425">
        <v>728.48159999999996</v>
      </c>
      <c r="V425" t="s">
        <v>435</v>
      </c>
      <c r="W425" t="s">
        <v>1010</v>
      </c>
    </row>
    <row r="426" spans="2:23">
      <c r="B426" t="s">
        <v>1394</v>
      </c>
      <c r="C426" t="s">
        <v>1395</v>
      </c>
      <c r="D426" t="s">
        <v>23</v>
      </c>
      <c r="E426" t="s">
        <v>184</v>
      </c>
      <c r="I426" t="s">
        <v>979</v>
      </c>
      <c r="J426">
        <v>2006</v>
      </c>
      <c r="L426" t="s">
        <v>168</v>
      </c>
      <c r="U426" t="s">
        <v>1044</v>
      </c>
    </row>
    <row r="427" spans="2:23">
      <c r="F427" t="s">
        <v>1052</v>
      </c>
      <c r="H427" t="s">
        <v>389</v>
      </c>
      <c r="J427">
        <v>2006</v>
      </c>
      <c r="K427">
        <v>0.85</v>
      </c>
      <c r="R427">
        <v>18.921600000000002</v>
      </c>
      <c r="S427">
        <v>1.1000000000000001</v>
      </c>
      <c r="T427">
        <v>517.19039999999995</v>
      </c>
      <c r="V427" t="s">
        <v>435</v>
      </c>
      <c r="W427" t="s">
        <v>1010</v>
      </c>
    </row>
    <row r="428" spans="2:23">
      <c r="B428" t="s">
        <v>1396</v>
      </c>
      <c r="C428" t="s">
        <v>1397</v>
      </c>
      <c r="D428" t="s">
        <v>23</v>
      </c>
      <c r="E428" t="s">
        <v>184</v>
      </c>
      <c r="I428" t="s">
        <v>979</v>
      </c>
      <c r="J428">
        <v>2006</v>
      </c>
      <c r="L428" t="s">
        <v>168</v>
      </c>
      <c r="U428" t="s">
        <v>1044</v>
      </c>
    </row>
    <row r="429" spans="2:23">
      <c r="F429" t="s">
        <v>1055</v>
      </c>
      <c r="H429" t="s">
        <v>389</v>
      </c>
      <c r="J429">
        <v>2006</v>
      </c>
      <c r="K429">
        <v>0.85</v>
      </c>
      <c r="R429">
        <v>18.921600000000002</v>
      </c>
      <c r="S429">
        <v>1.1000000000000001</v>
      </c>
      <c r="T429">
        <v>517.19039999999995</v>
      </c>
      <c r="V429" t="s">
        <v>435</v>
      </c>
      <c r="W429" t="s">
        <v>1010</v>
      </c>
    </row>
    <row r="430" spans="2:23">
      <c r="B430" t="s">
        <v>1398</v>
      </c>
      <c r="C430" t="s">
        <v>1399</v>
      </c>
      <c r="D430" t="s">
        <v>23</v>
      </c>
      <c r="E430" t="s">
        <v>184</v>
      </c>
      <c r="I430" t="s">
        <v>979</v>
      </c>
      <c r="J430">
        <v>2006</v>
      </c>
      <c r="L430" t="s">
        <v>168</v>
      </c>
      <c r="U430" t="s">
        <v>1044</v>
      </c>
    </row>
    <row r="431" spans="2:23">
      <c r="F431" t="s">
        <v>985</v>
      </c>
      <c r="H431" t="s">
        <v>389</v>
      </c>
      <c r="J431">
        <v>2006</v>
      </c>
      <c r="K431">
        <v>0.85</v>
      </c>
      <c r="R431">
        <v>15.768000000000001</v>
      </c>
      <c r="S431">
        <v>1.13636363636364</v>
      </c>
      <c r="T431">
        <v>473.04</v>
      </c>
      <c r="V431" t="s">
        <v>435</v>
      </c>
      <c r="W431" t="s">
        <v>1010</v>
      </c>
    </row>
    <row r="432" spans="2:23">
      <c r="B432" t="s">
        <v>1400</v>
      </c>
      <c r="C432" t="s">
        <v>1401</v>
      </c>
      <c r="D432" t="s">
        <v>23</v>
      </c>
      <c r="E432" t="s">
        <v>184</v>
      </c>
      <c r="I432" t="s">
        <v>979</v>
      </c>
      <c r="J432">
        <v>2006</v>
      </c>
      <c r="L432" t="s">
        <v>168</v>
      </c>
      <c r="U432" t="s">
        <v>1044</v>
      </c>
    </row>
    <row r="433" spans="2:23">
      <c r="F433" t="s">
        <v>379</v>
      </c>
      <c r="H433" t="s">
        <v>389</v>
      </c>
      <c r="J433">
        <v>2006</v>
      </c>
      <c r="K433">
        <v>0.85</v>
      </c>
      <c r="R433">
        <v>11.98368</v>
      </c>
      <c r="S433">
        <v>1.14942528735632</v>
      </c>
      <c r="T433">
        <v>208.13759999999999</v>
      </c>
      <c r="V433" t="s">
        <v>435</v>
      </c>
      <c r="W433" t="s">
        <v>1010</v>
      </c>
    </row>
    <row r="434" spans="2:23">
      <c r="B434" t="s">
        <v>1402</v>
      </c>
      <c r="C434" t="s">
        <v>1403</v>
      </c>
      <c r="D434" t="s">
        <v>23</v>
      </c>
      <c r="E434" t="s">
        <v>184</v>
      </c>
      <c r="I434" t="s">
        <v>979</v>
      </c>
      <c r="J434">
        <v>2006</v>
      </c>
      <c r="L434" t="s">
        <v>168</v>
      </c>
      <c r="U434" t="s">
        <v>1044</v>
      </c>
    </row>
    <row r="435" spans="2:23">
      <c r="F435" t="s">
        <v>1060</v>
      </c>
      <c r="H435" t="s">
        <v>389</v>
      </c>
      <c r="J435">
        <v>2006</v>
      </c>
      <c r="K435">
        <v>0.85</v>
      </c>
      <c r="R435">
        <v>31.536000000000001</v>
      </c>
      <c r="S435">
        <v>1.1764705882352899</v>
      </c>
      <c r="T435">
        <v>378.43200000000002</v>
      </c>
      <c r="V435" t="s">
        <v>435</v>
      </c>
      <c r="W435" t="s">
        <v>1010</v>
      </c>
    </row>
    <row r="436" spans="2:23">
      <c r="B436" t="s">
        <v>1404</v>
      </c>
      <c r="C436" t="s">
        <v>1405</v>
      </c>
      <c r="D436" t="s">
        <v>23</v>
      </c>
      <c r="E436" t="s">
        <v>184</v>
      </c>
      <c r="I436" t="s">
        <v>979</v>
      </c>
      <c r="J436">
        <v>2006</v>
      </c>
      <c r="L436" t="s">
        <v>168</v>
      </c>
      <c r="U436" t="s">
        <v>1044</v>
      </c>
    </row>
    <row r="437" spans="2:23">
      <c r="F437" t="s">
        <v>986</v>
      </c>
      <c r="H437" t="s">
        <v>389</v>
      </c>
      <c r="J437">
        <v>2006</v>
      </c>
      <c r="K437">
        <v>0.85</v>
      </c>
      <c r="R437">
        <v>15.768000000000001</v>
      </c>
      <c r="S437">
        <v>1.2195121951219501</v>
      </c>
      <c r="T437">
        <v>315.36</v>
      </c>
      <c r="V437" t="s">
        <v>435</v>
      </c>
      <c r="W437" t="s">
        <v>1010</v>
      </c>
    </row>
    <row r="438" spans="2:23">
      <c r="B438" t="s">
        <v>1406</v>
      </c>
      <c r="C438" t="s">
        <v>1407</v>
      </c>
      <c r="D438" t="s">
        <v>23</v>
      </c>
      <c r="E438" t="s">
        <v>184</v>
      </c>
      <c r="I438" t="s">
        <v>979</v>
      </c>
      <c r="J438">
        <v>2006</v>
      </c>
      <c r="L438" t="s">
        <v>168</v>
      </c>
      <c r="U438" t="s">
        <v>1044</v>
      </c>
    </row>
    <row r="439" spans="2:23">
      <c r="F439" t="s">
        <v>1065</v>
      </c>
      <c r="H439" t="s">
        <v>389</v>
      </c>
      <c r="J439">
        <v>2006</v>
      </c>
      <c r="K439">
        <v>0.85</v>
      </c>
      <c r="R439">
        <v>15.768000000000001</v>
      </c>
      <c r="S439">
        <v>1.2195121951219501</v>
      </c>
      <c r="T439">
        <v>315.36</v>
      </c>
      <c r="V439" t="s">
        <v>435</v>
      </c>
      <c r="W439" t="s">
        <v>1010</v>
      </c>
    </row>
    <row r="440" spans="2:23">
      <c r="B440" t="s">
        <v>1408</v>
      </c>
      <c r="C440" t="s">
        <v>1409</v>
      </c>
      <c r="F440" t="s">
        <v>1052</v>
      </c>
      <c r="H440" t="s">
        <v>1117</v>
      </c>
      <c r="M440">
        <v>0.9</v>
      </c>
      <c r="T440">
        <v>50</v>
      </c>
    </row>
    <row r="441" spans="2:23">
      <c r="B441" t="s">
        <v>466</v>
      </c>
      <c r="F441" t="s">
        <v>1055</v>
      </c>
    </row>
    <row r="442" spans="2:23">
      <c r="F442" t="s">
        <v>1060</v>
      </c>
    </row>
    <row r="443" spans="2:23">
      <c r="F443" t="s">
        <v>986</v>
      </c>
    </row>
    <row r="444" spans="2:23">
      <c r="F444" t="s">
        <v>379</v>
      </c>
    </row>
    <row r="445" spans="2:23">
      <c r="F445" t="s">
        <v>1410</v>
      </c>
    </row>
    <row r="446" spans="2:23">
      <c r="B446" t="s">
        <v>1411</v>
      </c>
      <c r="C446" t="s">
        <v>1412</v>
      </c>
      <c r="F446" t="s">
        <v>1052</v>
      </c>
      <c r="H446" t="s">
        <v>1183</v>
      </c>
      <c r="M446">
        <v>0.9</v>
      </c>
      <c r="T446">
        <v>50</v>
      </c>
    </row>
    <row r="447" spans="2:23">
      <c r="F447" t="s">
        <v>1055</v>
      </c>
    </row>
    <row r="448" spans="2:23">
      <c r="F448" t="s">
        <v>1060</v>
      </c>
    </row>
    <row r="449" spans="1:33">
      <c r="F449" t="s">
        <v>986</v>
      </c>
    </row>
    <row r="450" spans="1:33">
      <c r="F450" t="s">
        <v>379</v>
      </c>
    </row>
    <row r="452" spans="1:33" ht="12" customHeight="1">
      <c r="A452" t="s">
        <v>1413</v>
      </c>
      <c r="G452" t="s">
        <v>27</v>
      </c>
    </row>
    <row r="453" spans="1:33" ht="12" customHeight="1">
      <c r="A453" t="s">
        <v>308</v>
      </c>
      <c r="B453" t="s">
        <v>329</v>
      </c>
      <c r="C453" t="s">
        <v>309</v>
      </c>
      <c r="D453" t="s">
        <v>310</v>
      </c>
      <c r="E453" t="s">
        <v>313</v>
      </c>
      <c r="F453" t="s">
        <v>314</v>
      </c>
      <c r="G453" t="s">
        <v>330</v>
      </c>
      <c r="H453" t="s">
        <v>332</v>
      </c>
      <c r="I453" t="s">
        <v>1414</v>
      </c>
      <c r="J453" t="s">
        <v>333</v>
      </c>
      <c r="K453" t="s">
        <v>350</v>
      </c>
      <c r="L453" t="s">
        <v>348</v>
      </c>
      <c r="M453" t="s">
        <v>1415</v>
      </c>
      <c r="N453" t="s">
        <v>763</v>
      </c>
      <c r="O453" t="s">
        <v>764</v>
      </c>
      <c r="P453" t="s">
        <v>765</v>
      </c>
      <c r="Q453" t="s">
        <v>766</v>
      </c>
      <c r="R453" t="s">
        <v>1416</v>
      </c>
      <c r="S453" t="s">
        <v>767</v>
      </c>
      <c r="T453" t="s">
        <v>768</v>
      </c>
      <c r="U453" t="s">
        <v>769</v>
      </c>
      <c r="V453" t="s">
        <v>770</v>
      </c>
      <c r="W453" t="s">
        <v>334</v>
      </c>
      <c r="X453" t="s">
        <v>335</v>
      </c>
      <c r="Y453" t="s">
        <v>570</v>
      </c>
      <c r="Z453" t="s">
        <v>753</v>
      </c>
      <c r="AA453" t="s">
        <v>754</v>
      </c>
      <c r="AB453" t="s">
        <v>1417</v>
      </c>
      <c r="AC453" t="s">
        <v>755</v>
      </c>
      <c r="AD453" t="s">
        <v>756</v>
      </c>
      <c r="AE453" t="s">
        <v>757</v>
      </c>
      <c r="AF453" t="s">
        <v>758</v>
      </c>
      <c r="AG453" t="s">
        <v>571</v>
      </c>
    </row>
    <row r="454" spans="1:33" ht="12" customHeight="1" thickBot="1">
      <c r="A454" t="s">
        <v>573</v>
      </c>
      <c r="J454" t="s">
        <v>574</v>
      </c>
      <c r="M454" t="s">
        <v>1418</v>
      </c>
      <c r="N454" t="s">
        <v>1418</v>
      </c>
      <c r="O454" t="s">
        <v>1418</v>
      </c>
      <c r="P454" t="s">
        <v>1418</v>
      </c>
      <c r="Q454" t="s">
        <v>1418</v>
      </c>
      <c r="R454" t="s">
        <v>1419</v>
      </c>
      <c r="S454" t="s">
        <v>1419</v>
      </c>
      <c r="T454" t="s">
        <v>1419</v>
      </c>
      <c r="U454" t="s">
        <v>1419</v>
      </c>
      <c r="V454" t="s">
        <v>1419</v>
      </c>
      <c r="W454" t="s">
        <v>1418</v>
      </c>
      <c r="X454" t="s">
        <v>1418</v>
      </c>
      <c r="Y454" t="s">
        <v>1418</v>
      </c>
      <c r="Z454" t="s">
        <v>1418</v>
      </c>
      <c r="AA454" t="s">
        <v>1418</v>
      </c>
      <c r="AB454" t="s">
        <v>1418</v>
      </c>
      <c r="AC454" t="s">
        <v>1418</v>
      </c>
    </row>
    <row r="455" spans="1:33" ht="12" customHeight="1">
      <c r="C455" t="s">
        <v>1420</v>
      </c>
      <c r="D455" t="s">
        <v>1421</v>
      </c>
      <c r="E455" t="s">
        <v>277</v>
      </c>
      <c r="K455">
        <v>2006</v>
      </c>
      <c r="L455">
        <v>25</v>
      </c>
      <c r="W455">
        <v>0</v>
      </c>
      <c r="AB455">
        <v>1</v>
      </c>
    </row>
    <row r="456" spans="1:33" ht="12" customHeight="1">
      <c r="F456" t="s">
        <v>1122</v>
      </c>
    </row>
    <row r="459" spans="1:33">
      <c r="C459" t="s">
        <v>1628</v>
      </c>
    </row>
    <row r="460" spans="1:33" ht="12" customHeight="1" thickBot="1">
      <c r="B460" t="s">
        <v>380</v>
      </c>
      <c r="C460" t="s">
        <v>491</v>
      </c>
      <c r="D460" t="s">
        <v>28</v>
      </c>
      <c r="E460" t="s">
        <v>29</v>
      </c>
      <c r="F460" t="s">
        <v>30</v>
      </c>
      <c r="G460" t="s">
        <v>1422</v>
      </c>
      <c r="H460" t="s">
        <v>31</v>
      </c>
      <c r="I460" t="s">
        <v>32</v>
      </c>
      <c r="J460" t="s">
        <v>33</v>
      </c>
    </row>
    <row r="461" spans="1:33" ht="12" customHeight="1">
      <c r="A461" t="s">
        <v>616</v>
      </c>
      <c r="B461" t="str">
        <f t="shared" ref="B461:B524" si="0">IF(D461=VLOOKUP(D461,$L$461:$L$515,1),A461,"*")</f>
        <v>*</v>
      </c>
      <c r="C461" t="s">
        <v>381</v>
      </c>
      <c r="D461" t="s">
        <v>109</v>
      </c>
      <c r="E461" t="s">
        <v>1423</v>
      </c>
      <c r="L461" t="s">
        <v>633</v>
      </c>
    </row>
    <row r="462" spans="1:33" ht="12" customHeight="1">
      <c r="A462" t="str">
        <f t="shared" ref="A462:A481" si="1">IF(C462="",A461,C462)</f>
        <v>NRG</v>
      </c>
      <c r="B462" t="str">
        <f t="shared" si="0"/>
        <v>*</v>
      </c>
      <c r="D462" t="s">
        <v>1424</v>
      </c>
      <c r="E462" t="s">
        <v>1425</v>
      </c>
      <c r="F462" t="s">
        <v>651</v>
      </c>
      <c r="L462" t="s">
        <v>671</v>
      </c>
    </row>
    <row r="463" spans="1:33" ht="12" customHeight="1">
      <c r="A463" t="str">
        <f t="shared" si="1"/>
        <v>NRG</v>
      </c>
      <c r="B463" t="str">
        <f t="shared" si="0"/>
        <v>*</v>
      </c>
      <c r="D463" t="s">
        <v>1049</v>
      </c>
      <c r="E463" t="s">
        <v>1426</v>
      </c>
      <c r="F463" t="s">
        <v>651</v>
      </c>
      <c r="L463" t="s">
        <v>586</v>
      </c>
    </row>
    <row r="464" spans="1:33" ht="12" customHeight="1">
      <c r="A464" t="str">
        <f t="shared" si="1"/>
        <v>NRG</v>
      </c>
      <c r="B464" t="str">
        <f t="shared" si="0"/>
        <v>*</v>
      </c>
      <c r="D464" t="s">
        <v>391</v>
      </c>
      <c r="E464" t="s">
        <v>1427</v>
      </c>
      <c r="F464" t="s">
        <v>651</v>
      </c>
      <c r="L464" t="s">
        <v>590</v>
      </c>
    </row>
    <row r="465" spans="1:12" ht="12" customHeight="1">
      <c r="A465" t="str">
        <f t="shared" si="1"/>
        <v>NRG</v>
      </c>
      <c r="B465" t="str">
        <f t="shared" si="0"/>
        <v>*</v>
      </c>
      <c r="D465" t="s">
        <v>1052</v>
      </c>
      <c r="E465" t="s">
        <v>1428</v>
      </c>
      <c r="F465" t="s">
        <v>651</v>
      </c>
      <c r="L465" t="s">
        <v>561</v>
      </c>
    </row>
    <row r="466" spans="1:12" ht="12" customHeight="1">
      <c r="A466" t="str">
        <f t="shared" si="1"/>
        <v>NRG</v>
      </c>
      <c r="B466" t="str">
        <f t="shared" si="0"/>
        <v>*</v>
      </c>
      <c r="D466" t="s">
        <v>1429</v>
      </c>
      <c r="E466" t="s">
        <v>1430</v>
      </c>
      <c r="F466" t="s">
        <v>651</v>
      </c>
      <c r="L466" t="s">
        <v>581</v>
      </c>
    </row>
    <row r="467" spans="1:12" ht="12" customHeight="1">
      <c r="A467" t="str">
        <f t="shared" si="1"/>
        <v>NRG</v>
      </c>
      <c r="B467" t="str">
        <f t="shared" si="0"/>
        <v>*</v>
      </c>
      <c r="D467" t="s">
        <v>1055</v>
      </c>
      <c r="E467" t="s">
        <v>1431</v>
      </c>
      <c r="F467" t="s">
        <v>651</v>
      </c>
      <c r="L467" t="s">
        <v>475</v>
      </c>
    </row>
    <row r="468" spans="1:12" ht="12" customHeight="1">
      <c r="A468" t="str">
        <f>IF(C468="",A467,C468)</f>
        <v>NRG</v>
      </c>
      <c r="B468" t="str">
        <f t="shared" si="0"/>
        <v>NRG</v>
      </c>
      <c r="D468" t="s">
        <v>630</v>
      </c>
      <c r="E468" t="s">
        <v>630</v>
      </c>
      <c r="F468" t="s">
        <v>651</v>
      </c>
    </row>
    <row r="469" spans="1:12" ht="12" customHeight="1">
      <c r="A469" t="str">
        <f>IF(C469="",A467,C469)</f>
        <v>NRG</v>
      </c>
      <c r="B469" t="str">
        <f t="shared" si="0"/>
        <v>*</v>
      </c>
      <c r="D469" t="s">
        <v>985</v>
      </c>
      <c r="E469" t="s">
        <v>1432</v>
      </c>
      <c r="F469" t="s">
        <v>651</v>
      </c>
      <c r="H469" t="s">
        <v>16</v>
      </c>
      <c r="J469" t="s">
        <v>15</v>
      </c>
      <c r="L469" t="s">
        <v>591</v>
      </c>
    </row>
    <row r="470" spans="1:12" ht="12" customHeight="1">
      <c r="A470" t="str">
        <f t="shared" si="1"/>
        <v>NRG</v>
      </c>
      <c r="B470" t="str">
        <f t="shared" si="0"/>
        <v>*</v>
      </c>
      <c r="D470" t="s">
        <v>379</v>
      </c>
      <c r="E470" t="s">
        <v>1433</v>
      </c>
      <c r="F470" t="s">
        <v>651</v>
      </c>
      <c r="L470" t="s">
        <v>584</v>
      </c>
    </row>
    <row r="471" spans="1:12" ht="12" customHeight="1">
      <c r="A471" t="str">
        <f t="shared" si="1"/>
        <v>NRG</v>
      </c>
      <c r="B471" t="str">
        <f t="shared" si="0"/>
        <v>*</v>
      </c>
      <c r="D471" t="s">
        <v>1060</v>
      </c>
      <c r="E471" t="s">
        <v>1434</v>
      </c>
      <c r="F471" t="s">
        <v>651</v>
      </c>
      <c r="L471" t="s">
        <v>579</v>
      </c>
    </row>
    <row r="472" spans="1:12" ht="12" customHeight="1">
      <c r="A472" t="str">
        <f t="shared" si="1"/>
        <v>NRG</v>
      </c>
      <c r="B472" t="str">
        <f t="shared" si="0"/>
        <v>*</v>
      </c>
      <c r="D472" t="s">
        <v>165</v>
      </c>
      <c r="E472" t="s">
        <v>1435</v>
      </c>
      <c r="F472" t="s">
        <v>651</v>
      </c>
      <c r="H472" t="s">
        <v>16</v>
      </c>
      <c r="L472" t="s">
        <v>71</v>
      </c>
    </row>
    <row r="473" spans="1:12" ht="12" customHeight="1">
      <c r="A473" t="str">
        <f t="shared" si="1"/>
        <v>NRG</v>
      </c>
      <c r="B473" t="str">
        <f t="shared" si="0"/>
        <v>*</v>
      </c>
      <c r="D473" t="s">
        <v>986</v>
      </c>
      <c r="E473" t="s">
        <v>1436</v>
      </c>
      <c r="F473" t="s">
        <v>651</v>
      </c>
      <c r="L473" t="s">
        <v>587</v>
      </c>
    </row>
    <row r="474" spans="1:12" ht="12" customHeight="1">
      <c r="A474" t="str">
        <f t="shared" si="1"/>
        <v>NRG</v>
      </c>
      <c r="B474" t="str">
        <f t="shared" si="0"/>
        <v>*</v>
      </c>
      <c r="D474" t="s">
        <v>1065</v>
      </c>
      <c r="E474" t="s">
        <v>1437</v>
      </c>
      <c r="F474" t="s">
        <v>651</v>
      </c>
      <c r="L474" t="s">
        <v>632</v>
      </c>
    </row>
    <row r="475" spans="1:12" ht="12" customHeight="1">
      <c r="A475" t="str">
        <f t="shared" si="1"/>
        <v>NRG</v>
      </c>
      <c r="B475" t="str">
        <f t="shared" si="0"/>
        <v>NRG</v>
      </c>
      <c r="D475" t="s">
        <v>1122</v>
      </c>
      <c r="E475" t="s">
        <v>1438</v>
      </c>
      <c r="F475" t="s">
        <v>651</v>
      </c>
      <c r="L475" t="s">
        <v>288</v>
      </c>
    </row>
    <row r="476" spans="1:12" ht="12" customHeight="1">
      <c r="A476" t="str">
        <f t="shared" si="1"/>
        <v>NRG</v>
      </c>
      <c r="B476" t="str">
        <f t="shared" si="0"/>
        <v>NRG</v>
      </c>
      <c r="D476" t="s">
        <v>920</v>
      </c>
      <c r="E476" t="s">
        <v>1439</v>
      </c>
      <c r="F476" t="s">
        <v>651</v>
      </c>
      <c r="L476" t="s">
        <v>441</v>
      </c>
    </row>
    <row r="477" spans="1:12" ht="12" customHeight="1">
      <c r="A477" t="str">
        <f t="shared" si="1"/>
        <v>NRG</v>
      </c>
      <c r="B477" t="str">
        <f t="shared" si="0"/>
        <v>NRG</v>
      </c>
      <c r="D477" t="s">
        <v>921</v>
      </c>
      <c r="E477" t="s">
        <v>1440</v>
      </c>
      <c r="F477" t="s">
        <v>651</v>
      </c>
      <c r="L477" t="s">
        <v>321</v>
      </c>
    </row>
    <row r="478" spans="1:12" ht="12" customHeight="1">
      <c r="A478" t="str">
        <f t="shared" si="1"/>
        <v>NRG</v>
      </c>
      <c r="B478" t="str">
        <f t="shared" si="0"/>
        <v>NRG</v>
      </c>
      <c r="D478" t="s">
        <v>922</v>
      </c>
      <c r="E478" t="s">
        <v>1441</v>
      </c>
      <c r="F478" t="s">
        <v>651</v>
      </c>
      <c r="L478" t="s">
        <v>631</v>
      </c>
    </row>
    <row r="479" spans="1:12" ht="12" customHeight="1">
      <c r="A479" t="str">
        <f t="shared" si="1"/>
        <v>NRG</v>
      </c>
      <c r="B479" t="str">
        <f t="shared" si="0"/>
        <v>NRG</v>
      </c>
      <c r="D479" t="s">
        <v>1442</v>
      </c>
      <c r="E479" t="s">
        <v>1443</v>
      </c>
      <c r="F479" t="s">
        <v>651</v>
      </c>
      <c r="L479" t="s">
        <v>673</v>
      </c>
    </row>
    <row r="480" spans="1:12" ht="12" customHeight="1">
      <c r="A480" t="str">
        <f t="shared" si="1"/>
        <v>NRG</v>
      </c>
      <c r="B480" t="str">
        <f t="shared" si="0"/>
        <v>NRG</v>
      </c>
      <c r="D480" t="s">
        <v>1444</v>
      </c>
      <c r="E480" t="s">
        <v>1445</v>
      </c>
      <c r="F480" t="s">
        <v>651</v>
      </c>
      <c r="L480" t="s">
        <v>1446</v>
      </c>
    </row>
    <row r="481" spans="1:12" ht="12" customHeight="1">
      <c r="A481" t="str">
        <f t="shared" si="1"/>
        <v>NRG</v>
      </c>
      <c r="B481" t="str">
        <f t="shared" si="0"/>
        <v>NRG</v>
      </c>
      <c r="D481" t="s">
        <v>1447</v>
      </c>
      <c r="E481" t="s">
        <v>1448</v>
      </c>
      <c r="F481" t="s">
        <v>651</v>
      </c>
      <c r="L481" t="s">
        <v>316</v>
      </c>
    </row>
    <row r="482" spans="1:12">
      <c r="A482" t="str">
        <f>IF(C482="",A474,C482)</f>
        <v>NRG</v>
      </c>
      <c r="B482" t="str">
        <f t="shared" si="0"/>
        <v>*</v>
      </c>
      <c r="D482" t="s">
        <v>928</v>
      </c>
      <c r="E482" t="s">
        <v>1449</v>
      </c>
      <c r="F482" t="s">
        <v>651</v>
      </c>
      <c r="L482" t="s">
        <v>774</v>
      </c>
    </row>
    <row r="483" spans="1:12">
      <c r="A483" t="str">
        <f>IF(C483="",A474,C483)</f>
        <v>ENT</v>
      </c>
      <c r="B483" t="str">
        <f t="shared" si="0"/>
        <v>*</v>
      </c>
      <c r="C483" t="s">
        <v>381</v>
      </c>
      <c r="D483" t="s">
        <v>1450</v>
      </c>
      <c r="E483" t="s">
        <v>1451</v>
      </c>
      <c r="F483" t="s">
        <v>651</v>
      </c>
      <c r="H483" t="s">
        <v>749</v>
      </c>
      <c r="J483" t="s">
        <v>752</v>
      </c>
      <c r="L483" t="s">
        <v>920</v>
      </c>
    </row>
    <row r="484" spans="1:12">
      <c r="A484" t="str">
        <f t="shared" ref="A484:A547" si="2">IF(C484="",A483,C484)</f>
        <v>ENT</v>
      </c>
      <c r="B484" t="str">
        <f t="shared" si="0"/>
        <v>*</v>
      </c>
      <c r="D484" t="s">
        <v>980</v>
      </c>
      <c r="E484" t="s">
        <v>1452</v>
      </c>
      <c r="F484" t="s">
        <v>651</v>
      </c>
      <c r="H484" t="s">
        <v>749</v>
      </c>
      <c r="J484" t="s">
        <v>752</v>
      </c>
      <c r="L484" t="s">
        <v>922</v>
      </c>
    </row>
    <row r="485" spans="1:12">
      <c r="A485" t="str">
        <f t="shared" si="2"/>
        <v>ENT</v>
      </c>
      <c r="B485" t="str">
        <f t="shared" si="0"/>
        <v>*</v>
      </c>
      <c r="D485" t="s">
        <v>1084</v>
      </c>
      <c r="E485" t="s">
        <v>1453</v>
      </c>
      <c r="F485" t="s">
        <v>651</v>
      </c>
      <c r="H485" t="s">
        <v>749</v>
      </c>
      <c r="J485" t="s">
        <v>752</v>
      </c>
      <c r="L485" t="s">
        <v>921</v>
      </c>
    </row>
    <row r="486" spans="1:12">
      <c r="A486" t="str">
        <f t="shared" si="2"/>
        <v>ENT</v>
      </c>
      <c r="B486" t="str">
        <f t="shared" si="0"/>
        <v>*</v>
      </c>
      <c r="D486" t="s">
        <v>1111</v>
      </c>
      <c r="E486" t="s">
        <v>1454</v>
      </c>
      <c r="F486" t="s">
        <v>651</v>
      </c>
      <c r="H486" t="s">
        <v>749</v>
      </c>
      <c r="J486" t="s">
        <v>752</v>
      </c>
      <c r="L486" t="s">
        <v>1442</v>
      </c>
    </row>
    <row r="487" spans="1:12">
      <c r="A487" t="str">
        <f t="shared" si="2"/>
        <v>ENT</v>
      </c>
      <c r="B487" t="str">
        <f t="shared" si="0"/>
        <v>*</v>
      </c>
      <c r="D487" t="s">
        <v>1455</v>
      </c>
      <c r="E487" t="s">
        <v>1456</v>
      </c>
      <c r="F487" t="s">
        <v>651</v>
      </c>
      <c r="H487" t="s">
        <v>749</v>
      </c>
      <c r="J487" t="s">
        <v>752</v>
      </c>
      <c r="L487" t="s">
        <v>1122</v>
      </c>
    </row>
    <row r="488" spans="1:12">
      <c r="A488" t="str">
        <f t="shared" si="2"/>
        <v>ENT</v>
      </c>
      <c r="B488" t="str">
        <f t="shared" si="0"/>
        <v>*</v>
      </c>
      <c r="D488" t="s">
        <v>1145</v>
      </c>
      <c r="E488" t="s">
        <v>1457</v>
      </c>
      <c r="F488" t="s">
        <v>651</v>
      </c>
      <c r="H488" t="s">
        <v>749</v>
      </c>
      <c r="J488" t="s">
        <v>752</v>
      </c>
      <c r="L488" t="s">
        <v>529</v>
      </c>
    </row>
    <row r="489" spans="1:12" ht="12" customHeight="1">
      <c r="A489" t="str">
        <f t="shared" si="2"/>
        <v>ENT</v>
      </c>
      <c r="B489" t="str">
        <f t="shared" si="0"/>
        <v>*</v>
      </c>
      <c r="D489" t="s">
        <v>1458</v>
      </c>
      <c r="E489" t="s">
        <v>1459</v>
      </c>
      <c r="F489" t="s">
        <v>651</v>
      </c>
      <c r="H489" t="s">
        <v>749</v>
      </c>
      <c r="J489" t="s">
        <v>752</v>
      </c>
      <c r="L489" t="s">
        <v>1447</v>
      </c>
    </row>
    <row r="490" spans="1:12" ht="12" customHeight="1">
      <c r="A490" t="str">
        <f t="shared" si="2"/>
        <v>ENT</v>
      </c>
      <c r="B490" t="str">
        <f t="shared" si="0"/>
        <v>*</v>
      </c>
      <c r="D490" t="s">
        <v>1460</v>
      </c>
      <c r="E490" t="s">
        <v>1461</v>
      </c>
      <c r="F490" t="s">
        <v>651</v>
      </c>
      <c r="H490" t="s">
        <v>749</v>
      </c>
      <c r="J490" t="s">
        <v>752</v>
      </c>
      <c r="L490" t="s">
        <v>630</v>
      </c>
    </row>
    <row r="491" spans="1:12" ht="12" customHeight="1">
      <c r="A491" t="str">
        <f t="shared" si="2"/>
        <v>ENT</v>
      </c>
      <c r="B491" t="str">
        <f t="shared" si="0"/>
        <v>*</v>
      </c>
      <c r="D491" t="s">
        <v>186</v>
      </c>
      <c r="E491" t="s">
        <v>112</v>
      </c>
      <c r="F491" t="s">
        <v>651</v>
      </c>
      <c r="H491" t="s">
        <v>749</v>
      </c>
      <c r="J491" t="s">
        <v>752</v>
      </c>
      <c r="L491" t="s">
        <v>1444</v>
      </c>
    </row>
    <row r="492" spans="1:12" ht="12" customHeight="1">
      <c r="A492" t="str">
        <f t="shared" si="2"/>
        <v>ENT</v>
      </c>
      <c r="B492" t="str">
        <f t="shared" si="0"/>
        <v>*</v>
      </c>
      <c r="D492" t="s">
        <v>1230</v>
      </c>
      <c r="E492" t="s">
        <v>1462</v>
      </c>
      <c r="F492" t="s">
        <v>651</v>
      </c>
      <c r="H492" t="s">
        <v>749</v>
      </c>
      <c r="J492" t="s">
        <v>752</v>
      </c>
      <c r="L492" t="s">
        <v>317</v>
      </c>
    </row>
    <row r="493" spans="1:12" ht="12" customHeight="1">
      <c r="A493" t="str">
        <f t="shared" si="2"/>
        <v>ENT</v>
      </c>
      <c r="B493" t="str">
        <f t="shared" si="0"/>
        <v>*</v>
      </c>
      <c r="D493" t="s">
        <v>1284</v>
      </c>
      <c r="E493" t="s">
        <v>1463</v>
      </c>
      <c r="F493" t="s">
        <v>651</v>
      </c>
      <c r="H493" t="s">
        <v>749</v>
      </c>
      <c r="J493" t="s">
        <v>752</v>
      </c>
      <c r="L493" t="s">
        <v>306</v>
      </c>
    </row>
    <row r="494" spans="1:12" ht="12" customHeight="1">
      <c r="A494" t="str">
        <f t="shared" si="2"/>
        <v>ENT</v>
      </c>
      <c r="B494" t="str">
        <f t="shared" si="0"/>
        <v>*</v>
      </c>
      <c r="D494" t="s">
        <v>1337</v>
      </c>
      <c r="E494" t="s">
        <v>1464</v>
      </c>
      <c r="F494" t="s">
        <v>651</v>
      </c>
      <c r="H494" t="s">
        <v>749</v>
      </c>
      <c r="J494" t="s">
        <v>752</v>
      </c>
      <c r="L494" t="s">
        <v>711</v>
      </c>
    </row>
    <row r="495" spans="1:12" ht="12" customHeight="1">
      <c r="A495" t="str">
        <f t="shared" si="2"/>
        <v>ENT</v>
      </c>
      <c r="B495" t="str">
        <f t="shared" si="0"/>
        <v>*</v>
      </c>
      <c r="D495" t="s">
        <v>389</v>
      </c>
      <c r="E495" t="s">
        <v>1465</v>
      </c>
      <c r="F495" t="s">
        <v>651</v>
      </c>
      <c r="H495" t="s">
        <v>749</v>
      </c>
      <c r="J495" t="s">
        <v>752</v>
      </c>
      <c r="L495" t="s">
        <v>710</v>
      </c>
    </row>
    <row r="496" spans="1:12" ht="12" customHeight="1">
      <c r="A496" t="str">
        <f t="shared" si="2"/>
        <v>ENT</v>
      </c>
      <c r="B496" t="str">
        <f t="shared" si="0"/>
        <v>*</v>
      </c>
      <c r="D496" t="s">
        <v>1117</v>
      </c>
      <c r="E496" t="s">
        <v>1466</v>
      </c>
      <c r="F496" t="s">
        <v>651</v>
      </c>
      <c r="H496" t="s">
        <v>749</v>
      </c>
      <c r="J496" t="s">
        <v>752</v>
      </c>
      <c r="L496" t="s">
        <v>546</v>
      </c>
    </row>
    <row r="497" spans="1:12" ht="12" customHeight="1">
      <c r="A497" t="str">
        <f t="shared" si="2"/>
        <v>ENT</v>
      </c>
      <c r="B497" t="str">
        <f t="shared" si="0"/>
        <v>*</v>
      </c>
      <c r="C497" t="s">
        <v>381</v>
      </c>
      <c r="D497" t="s">
        <v>1467</v>
      </c>
      <c r="E497" t="s">
        <v>1468</v>
      </c>
      <c r="F497" t="s">
        <v>651</v>
      </c>
      <c r="H497" t="s">
        <v>749</v>
      </c>
      <c r="J497" t="s">
        <v>750</v>
      </c>
      <c r="L497" t="s">
        <v>541</v>
      </c>
    </row>
    <row r="498" spans="1:12" ht="12" customHeight="1">
      <c r="A498" t="str">
        <f t="shared" si="2"/>
        <v>ENT</v>
      </c>
      <c r="B498" t="str">
        <f t="shared" si="0"/>
        <v>*</v>
      </c>
      <c r="D498" t="s">
        <v>497</v>
      </c>
      <c r="E498" t="s">
        <v>1469</v>
      </c>
      <c r="F498" t="s">
        <v>651</v>
      </c>
      <c r="L498" t="s">
        <v>543</v>
      </c>
    </row>
    <row r="499" spans="1:12" ht="12" customHeight="1">
      <c r="A499" t="str">
        <f t="shared" si="2"/>
        <v>ENT</v>
      </c>
      <c r="B499" t="str">
        <f t="shared" si="0"/>
        <v>*</v>
      </c>
      <c r="D499" t="s">
        <v>2</v>
      </c>
      <c r="E499" t="s">
        <v>1470</v>
      </c>
      <c r="F499" t="s">
        <v>651</v>
      </c>
      <c r="L499" t="s">
        <v>101</v>
      </c>
    </row>
    <row r="500" spans="1:12" ht="12" customHeight="1">
      <c r="A500" t="str">
        <f t="shared" si="2"/>
        <v>ENT</v>
      </c>
      <c r="B500" t="str">
        <f t="shared" si="0"/>
        <v>*</v>
      </c>
      <c r="D500" t="s">
        <v>1</v>
      </c>
      <c r="E500" t="s">
        <v>1471</v>
      </c>
      <c r="F500" t="s">
        <v>651</v>
      </c>
      <c r="L500" t="s">
        <v>539</v>
      </c>
    </row>
    <row r="501" spans="1:12" ht="12" customHeight="1">
      <c r="A501" t="str">
        <f t="shared" si="2"/>
        <v>ENT</v>
      </c>
      <c r="B501" t="str">
        <f t="shared" si="0"/>
        <v>*</v>
      </c>
      <c r="D501" t="s">
        <v>338</v>
      </c>
      <c r="E501" t="s">
        <v>1472</v>
      </c>
      <c r="F501" t="s">
        <v>651</v>
      </c>
      <c r="L501" t="s">
        <v>535</v>
      </c>
    </row>
    <row r="502" spans="1:12" ht="12" customHeight="1">
      <c r="A502" t="str">
        <f t="shared" si="2"/>
        <v>ENT</v>
      </c>
      <c r="B502" t="str">
        <f t="shared" si="0"/>
        <v>*</v>
      </c>
      <c r="C502" t="s">
        <v>381</v>
      </c>
      <c r="D502" t="s">
        <v>1473</v>
      </c>
      <c r="E502" t="s">
        <v>1474</v>
      </c>
      <c r="F502" t="s">
        <v>651</v>
      </c>
      <c r="H502" t="s">
        <v>749</v>
      </c>
      <c r="J502" t="s">
        <v>750</v>
      </c>
      <c r="L502" t="s">
        <v>537</v>
      </c>
    </row>
    <row r="503" spans="1:12" ht="12" customHeight="1">
      <c r="A503" t="str">
        <f t="shared" si="2"/>
        <v>ENT</v>
      </c>
      <c r="B503" t="str">
        <f t="shared" si="0"/>
        <v>*</v>
      </c>
      <c r="D503" t="s">
        <v>113</v>
      </c>
      <c r="E503" t="s">
        <v>1475</v>
      </c>
      <c r="F503" t="s">
        <v>651</v>
      </c>
      <c r="L503" t="s">
        <v>533</v>
      </c>
    </row>
    <row r="504" spans="1:12" ht="12" customHeight="1">
      <c r="A504" t="str">
        <f t="shared" si="2"/>
        <v>ENT</v>
      </c>
      <c r="B504" t="str">
        <f t="shared" si="0"/>
        <v>*</v>
      </c>
      <c r="D504" t="s">
        <v>783</v>
      </c>
      <c r="E504" t="s">
        <v>1476</v>
      </c>
      <c r="F504" t="s">
        <v>651</v>
      </c>
      <c r="L504" t="s">
        <v>545</v>
      </c>
    </row>
    <row r="505" spans="1:12" ht="12" customHeight="1">
      <c r="A505" t="str">
        <f t="shared" si="2"/>
        <v>ENT</v>
      </c>
      <c r="B505" t="str">
        <f t="shared" si="0"/>
        <v>*</v>
      </c>
      <c r="D505" t="s">
        <v>185</v>
      </c>
      <c r="E505" t="s">
        <v>1477</v>
      </c>
      <c r="F505" t="s">
        <v>651</v>
      </c>
      <c r="L505" t="s">
        <v>531</v>
      </c>
    </row>
    <row r="506" spans="1:12" ht="12" customHeight="1">
      <c r="A506" t="str">
        <f t="shared" si="2"/>
        <v>ENT</v>
      </c>
      <c r="B506" t="str">
        <f t="shared" si="0"/>
        <v>*</v>
      </c>
      <c r="D506" t="s">
        <v>3</v>
      </c>
      <c r="E506" t="s">
        <v>1478</v>
      </c>
      <c r="F506" t="s">
        <v>651</v>
      </c>
      <c r="L506" t="s">
        <v>320</v>
      </c>
    </row>
    <row r="507" spans="1:12" ht="12" customHeight="1">
      <c r="A507" t="str">
        <f t="shared" si="2"/>
        <v>ENT</v>
      </c>
      <c r="B507" t="str">
        <f t="shared" si="0"/>
        <v>*</v>
      </c>
      <c r="C507" t="s">
        <v>381</v>
      </c>
      <c r="D507" t="s">
        <v>1284</v>
      </c>
      <c r="E507" t="s">
        <v>1479</v>
      </c>
      <c r="F507" t="s">
        <v>651</v>
      </c>
      <c r="H507" t="s">
        <v>749</v>
      </c>
      <c r="J507" t="s">
        <v>750</v>
      </c>
      <c r="L507" t="s">
        <v>166</v>
      </c>
    </row>
    <row r="508" spans="1:12" ht="12" customHeight="1">
      <c r="A508" t="str">
        <f t="shared" si="2"/>
        <v>ENT</v>
      </c>
      <c r="B508" t="str">
        <f t="shared" si="0"/>
        <v>*</v>
      </c>
      <c r="D508" t="s">
        <v>646</v>
      </c>
      <c r="E508" t="s">
        <v>1480</v>
      </c>
      <c r="F508" t="s">
        <v>651</v>
      </c>
      <c r="L508" t="s">
        <v>474</v>
      </c>
    </row>
    <row r="509" spans="1:12" ht="12" customHeight="1">
      <c r="A509" t="str">
        <f t="shared" si="2"/>
        <v>ENT</v>
      </c>
      <c r="B509" t="str">
        <f t="shared" si="0"/>
        <v>*</v>
      </c>
      <c r="D509" t="s">
        <v>645</v>
      </c>
      <c r="E509" t="s">
        <v>1481</v>
      </c>
      <c r="F509" t="s">
        <v>651</v>
      </c>
      <c r="L509" t="s">
        <v>505</v>
      </c>
    </row>
    <row r="510" spans="1:12" ht="12" customHeight="1">
      <c r="A510" t="str">
        <f t="shared" si="2"/>
        <v>ENT</v>
      </c>
      <c r="B510" t="str">
        <f t="shared" si="0"/>
        <v>*</v>
      </c>
      <c r="D510" t="s">
        <v>465</v>
      </c>
      <c r="E510" t="s">
        <v>1482</v>
      </c>
      <c r="F510" t="s">
        <v>651</v>
      </c>
      <c r="L510" t="s">
        <v>507</v>
      </c>
    </row>
    <row r="511" spans="1:12" ht="12" customHeight="1">
      <c r="A511" t="str">
        <f t="shared" si="2"/>
        <v>ENT</v>
      </c>
      <c r="B511" t="str">
        <f t="shared" si="0"/>
        <v>*</v>
      </c>
      <c r="D511" t="s">
        <v>339</v>
      </c>
      <c r="E511" t="s">
        <v>1483</v>
      </c>
      <c r="F511" t="s">
        <v>651</v>
      </c>
      <c r="L511" t="s">
        <v>506</v>
      </c>
    </row>
    <row r="512" spans="1:12" ht="12" customHeight="1">
      <c r="A512" t="str">
        <f t="shared" si="2"/>
        <v>ENT</v>
      </c>
      <c r="B512" t="str">
        <f t="shared" si="0"/>
        <v>*</v>
      </c>
      <c r="C512" t="s">
        <v>381</v>
      </c>
      <c r="D512" t="s">
        <v>1337</v>
      </c>
      <c r="E512" t="s">
        <v>1484</v>
      </c>
      <c r="F512" t="s">
        <v>651</v>
      </c>
      <c r="H512" t="s">
        <v>749</v>
      </c>
      <c r="J512" t="s">
        <v>750</v>
      </c>
      <c r="L512" t="s">
        <v>567</v>
      </c>
    </row>
    <row r="513" spans="1:12" ht="12" customHeight="1">
      <c r="A513" t="str">
        <f t="shared" si="2"/>
        <v>ENT</v>
      </c>
      <c r="B513" t="str">
        <f t="shared" si="0"/>
        <v>*</v>
      </c>
      <c r="D513" t="s">
        <v>182</v>
      </c>
      <c r="E513" t="s">
        <v>1485</v>
      </c>
      <c r="F513" t="s">
        <v>651</v>
      </c>
      <c r="L513" t="s">
        <v>568</v>
      </c>
    </row>
    <row r="514" spans="1:12" ht="12" customHeight="1">
      <c r="A514" t="str">
        <f t="shared" si="2"/>
        <v>ENT</v>
      </c>
      <c r="B514" t="str">
        <f t="shared" si="0"/>
        <v>*</v>
      </c>
      <c r="D514" t="s">
        <v>181</v>
      </c>
      <c r="E514" t="s">
        <v>1486</v>
      </c>
      <c r="F514" t="s">
        <v>651</v>
      </c>
      <c r="L514" t="s">
        <v>473</v>
      </c>
    </row>
    <row r="515" spans="1:12" ht="12" customHeight="1">
      <c r="A515" t="str">
        <f t="shared" si="2"/>
        <v>ENT</v>
      </c>
      <c r="B515" t="str">
        <f t="shared" si="0"/>
        <v>*</v>
      </c>
      <c r="D515" t="s">
        <v>180</v>
      </c>
      <c r="E515" t="s">
        <v>1487</v>
      </c>
      <c r="F515" t="s">
        <v>651</v>
      </c>
      <c r="L515" t="s">
        <v>472</v>
      </c>
    </row>
    <row r="516" spans="1:12" ht="12" customHeight="1">
      <c r="A516" t="str">
        <f t="shared" si="2"/>
        <v>ENT</v>
      </c>
      <c r="B516" t="str">
        <f t="shared" si="0"/>
        <v>*</v>
      </c>
      <c r="D516" t="s">
        <v>337</v>
      </c>
      <c r="E516" t="s">
        <v>1488</v>
      </c>
      <c r="F516" t="s">
        <v>651</v>
      </c>
    </row>
    <row r="517" spans="1:12" ht="12" customHeight="1">
      <c r="A517" t="str">
        <f t="shared" si="2"/>
        <v>MAT</v>
      </c>
      <c r="B517" t="str">
        <f t="shared" si="0"/>
        <v>*</v>
      </c>
      <c r="C517" t="s">
        <v>674</v>
      </c>
      <c r="D517" t="s">
        <v>994</v>
      </c>
      <c r="E517" t="s">
        <v>1489</v>
      </c>
      <c r="F517" t="s">
        <v>978</v>
      </c>
      <c r="G517" t="s">
        <v>1490</v>
      </c>
    </row>
    <row r="518" spans="1:12" ht="12" customHeight="1">
      <c r="A518" t="str">
        <f t="shared" si="2"/>
        <v>MAT</v>
      </c>
      <c r="B518" t="str">
        <f t="shared" si="0"/>
        <v>*</v>
      </c>
      <c r="D518" t="s">
        <v>987</v>
      </c>
      <c r="E518" t="s">
        <v>1491</v>
      </c>
      <c r="F518" t="s">
        <v>978</v>
      </c>
      <c r="G518" t="s">
        <v>1490</v>
      </c>
    </row>
    <row r="519" spans="1:12" ht="12" customHeight="1">
      <c r="A519" t="str">
        <f t="shared" si="2"/>
        <v>MAT</v>
      </c>
      <c r="B519" t="str">
        <f t="shared" si="0"/>
        <v>*</v>
      </c>
      <c r="D519" t="s">
        <v>1017</v>
      </c>
      <c r="E519" t="s">
        <v>1492</v>
      </c>
      <c r="F519" t="s">
        <v>978</v>
      </c>
      <c r="G519" t="s">
        <v>1490</v>
      </c>
    </row>
    <row r="520" spans="1:12" ht="12" customHeight="1">
      <c r="A520" t="str">
        <f t="shared" si="2"/>
        <v>MAT</v>
      </c>
      <c r="B520" t="str">
        <f t="shared" si="0"/>
        <v>*</v>
      </c>
      <c r="D520" t="s">
        <v>1114</v>
      </c>
      <c r="E520" t="s">
        <v>1493</v>
      </c>
      <c r="F520" t="s">
        <v>978</v>
      </c>
      <c r="G520" t="s">
        <v>1490</v>
      </c>
    </row>
    <row r="521" spans="1:12" ht="12" customHeight="1">
      <c r="A521" t="str">
        <f t="shared" si="2"/>
        <v>MAT</v>
      </c>
      <c r="B521" t="str">
        <f t="shared" si="0"/>
        <v>*</v>
      </c>
      <c r="D521" t="s">
        <v>1137</v>
      </c>
      <c r="E521" t="s">
        <v>1494</v>
      </c>
      <c r="F521" t="s">
        <v>978</v>
      </c>
      <c r="G521" t="s">
        <v>1490</v>
      </c>
    </row>
    <row r="522" spans="1:12" ht="12" customHeight="1">
      <c r="A522" t="str">
        <f t="shared" si="2"/>
        <v>MAT</v>
      </c>
      <c r="B522" t="str">
        <f t="shared" si="0"/>
        <v>*</v>
      </c>
      <c r="D522" t="s">
        <v>1140</v>
      </c>
      <c r="E522" t="s">
        <v>1495</v>
      </c>
      <c r="F522" t="s">
        <v>978</v>
      </c>
      <c r="G522" t="s">
        <v>1490</v>
      </c>
    </row>
    <row r="523" spans="1:12" ht="12" customHeight="1">
      <c r="A523" t="str">
        <f t="shared" si="2"/>
        <v>MAT</v>
      </c>
      <c r="B523" t="str">
        <f t="shared" si="0"/>
        <v>*</v>
      </c>
      <c r="D523" t="s">
        <v>1176</v>
      </c>
      <c r="E523" t="s">
        <v>1496</v>
      </c>
      <c r="F523" t="s">
        <v>978</v>
      </c>
      <c r="G523" t="s">
        <v>1490</v>
      </c>
    </row>
    <row r="524" spans="1:12" ht="12" customHeight="1">
      <c r="A524" t="str">
        <f t="shared" si="2"/>
        <v>MAT</v>
      </c>
      <c r="B524" t="str">
        <f t="shared" si="0"/>
        <v>*</v>
      </c>
      <c r="D524" t="s">
        <v>1175</v>
      </c>
      <c r="E524" t="s">
        <v>1497</v>
      </c>
      <c r="F524" t="s">
        <v>978</v>
      </c>
      <c r="G524" t="s">
        <v>1490</v>
      </c>
    </row>
    <row r="525" spans="1:12" ht="12" customHeight="1">
      <c r="A525" t="str">
        <f t="shared" si="2"/>
        <v>MAT</v>
      </c>
      <c r="B525" t="str">
        <f t="shared" ref="B525:B557" si="3">IF(D525=VLOOKUP(D525,$L$461:$L$515,1),A525,"*")</f>
        <v>*</v>
      </c>
      <c r="C525" t="s">
        <v>674</v>
      </c>
      <c r="D525" t="s">
        <v>1128</v>
      </c>
      <c r="E525" t="s">
        <v>1498</v>
      </c>
      <c r="F525" t="s">
        <v>978</v>
      </c>
      <c r="G525" t="s">
        <v>1490</v>
      </c>
    </row>
    <row r="526" spans="1:12" ht="12" customHeight="1">
      <c r="A526" t="str">
        <f t="shared" si="2"/>
        <v>MAT</v>
      </c>
      <c r="B526" t="str">
        <f t="shared" si="3"/>
        <v>*</v>
      </c>
      <c r="D526" t="s">
        <v>1499</v>
      </c>
      <c r="E526" t="s">
        <v>1500</v>
      </c>
      <c r="F526" t="s">
        <v>978</v>
      </c>
      <c r="G526" t="s">
        <v>1490</v>
      </c>
    </row>
    <row r="527" spans="1:12" ht="12" customHeight="1">
      <c r="A527" t="str">
        <f t="shared" si="2"/>
        <v>MAT</v>
      </c>
      <c r="B527" t="str">
        <f t="shared" si="3"/>
        <v>*</v>
      </c>
      <c r="D527" t="s">
        <v>1501</v>
      </c>
      <c r="E527" t="s">
        <v>1502</v>
      </c>
      <c r="F527" t="s">
        <v>978</v>
      </c>
      <c r="G527" t="s">
        <v>1490</v>
      </c>
    </row>
    <row r="528" spans="1:12" ht="12" customHeight="1">
      <c r="A528" t="str">
        <f t="shared" si="2"/>
        <v>MAT</v>
      </c>
      <c r="B528" t="str">
        <f t="shared" si="3"/>
        <v>*</v>
      </c>
      <c r="D528" t="s">
        <v>1503</v>
      </c>
      <c r="E528" t="s">
        <v>1504</v>
      </c>
      <c r="F528" t="s">
        <v>978</v>
      </c>
      <c r="G528" t="s">
        <v>1490</v>
      </c>
    </row>
    <row r="529" spans="1:7" ht="12" customHeight="1">
      <c r="A529" t="str">
        <f t="shared" si="2"/>
        <v>MAT</v>
      </c>
      <c r="B529" t="str">
        <f t="shared" si="3"/>
        <v>*</v>
      </c>
      <c r="D529" t="s">
        <v>1505</v>
      </c>
      <c r="E529" t="s">
        <v>1506</v>
      </c>
      <c r="F529" t="s">
        <v>978</v>
      </c>
      <c r="G529" t="s">
        <v>1490</v>
      </c>
    </row>
    <row r="530" spans="1:7" ht="12" customHeight="1">
      <c r="A530" t="str">
        <f t="shared" si="2"/>
        <v>MAT</v>
      </c>
      <c r="B530" t="str">
        <f t="shared" si="3"/>
        <v>*</v>
      </c>
      <c r="D530" t="s">
        <v>1507</v>
      </c>
      <c r="E530" t="s">
        <v>1508</v>
      </c>
      <c r="F530" t="s">
        <v>978</v>
      </c>
      <c r="G530" t="s">
        <v>1490</v>
      </c>
    </row>
    <row r="531" spans="1:7" ht="12" customHeight="1">
      <c r="A531" t="str">
        <f t="shared" si="2"/>
        <v>MAT</v>
      </c>
      <c r="B531" t="str">
        <f t="shared" si="3"/>
        <v>*</v>
      </c>
      <c r="D531" t="s">
        <v>1509</v>
      </c>
      <c r="E531" t="s">
        <v>1510</v>
      </c>
      <c r="F531" t="s">
        <v>978</v>
      </c>
      <c r="G531" t="s">
        <v>1490</v>
      </c>
    </row>
    <row r="532" spans="1:7" ht="12" customHeight="1">
      <c r="A532" t="str">
        <f t="shared" si="2"/>
        <v>MAT</v>
      </c>
      <c r="B532" t="str">
        <f t="shared" si="3"/>
        <v>*</v>
      </c>
      <c r="D532" t="s">
        <v>1511</v>
      </c>
      <c r="E532" t="s">
        <v>1512</v>
      </c>
      <c r="F532" t="s">
        <v>978</v>
      </c>
      <c r="G532" t="s">
        <v>1490</v>
      </c>
    </row>
    <row r="533" spans="1:7" ht="12" customHeight="1">
      <c r="A533" t="str">
        <f t="shared" si="2"/>
        <v>MAT</v>
      </c>
      <c r="B533" t="str">
        <f t="shared" si="3"/>
        <v>*</v>
      </c>
      <c r="D533" t="s">
        <v>1513</v>
      </c>
      <c r="E533" t="s">
        <v>1514</v>
      </c>
      <c r="F533" t="s">
        <v>978</v>
      </c>
      <c r="G533" t="s">
        <v>1490</v>
      </c>
    </row>
    <row r="534" spans="1:7" ht="12" customHeight="1">
      <c r="A534" t="str">
        <f t="shared" si="2"/>
        <v>MAT</v>
      </c>
      <c r="B534" t="str">
        <f t="shared" si="3"/>
        <v>*</v>
      </c>
      <c r="D534" t="s">
        <v>1515</v>
      </c>
      <c r="E534" t="s">
        <v>1516</v>
      </c>
      <c r="F534" t="s">
        <v>978</v>
      </c>
      <c r="G534" t="s">
        <v>1490</v>
      </c>
    </row>
    <row r="535" spans="1:7" ht="12" customHeight="1">
      <c r="A535" t="str">
        <f t="shared" si="2"/>
        <v>MAT</v>
      </c>
      <c r="B535" t="str">
        <f t="shared" si="3"/>
        <v>*</v>
      </c>
      <c r="D535" t="s">
        <v>1517</v>
      </c>
      <c r="E535" t="s">
        <v>1518</v>
      </c>
      <c r="F535" t="s">
        <v>978</v>
      </c>
      <c r="G535" t="s">
        <v>1490</v>
      </c>
    </row>
    <row r="536" spans="1:7" ht="12" customHeight="1">
      <c r="A536" t="str">
        <f t="shared" si="2"/>
        <v>MAT</v>
      </c>
      <c r="B536" t="str">
        <f t="shared" si="3"/>
        <v>*</v>
      </c>
      <c r="C536" t="s">
        <v>674</v>
      </c>
      <c r="D536" t="s">
        <v>1368</v>
      </c>
      <c r="E536" t="s">
        <v>1519</v>
      </c>
      <c r="F536" t="s">
        <v>978</v>
      </c>
      <c r="G536" t="s">
        <v>1490</v>
      </c>
    </row>
    <row r="537" spans="1:7" ht="12" customHeight="1">
      <c r="A537" t="str">
        <f t="shared" si="2"/>
        <v>MAT</v>
      </c>
      <c r="B537" t="str">
        <f t="shared" si="3"/>
        <v>*</v>
      </c>
      <c r="D537" t="s">
        <v>1366</v>
      </c>
      <c r="E537" t="s">
        <v>1520</v>
      </c>
      <c r="F537" t="s">
        <v>978</v>
      </c>
      <c r="G537" t="s">
        <v>1490</v>
      </c>
    </row>
    <row r="538" spans="1:7" ht="12" customHeight="1">
      <c r="A538" t="str">
        <f t="shared" si="2"/>
        <v>MAT</v>
      </c>
      <c r="B538" t="str">
        <f t="shared" si="3"/>
        <v>*</v>
      </c>
      <c r="D538" t="s">
        <v>1380</v>
      </c>
      <c r="E538" t="s">
        <v>1521</v>
      </c>
      <c r="F538" t="s">
        <v>978</v>
      </c>
      <c r="G538" t="s">
        <v>1490</v>
      </c>
    </row>
    <row r="539" spans="1:7" ht="12" customHeight="1">
      <c r="A539" t="str">
        <f t="shared" si="2"/>
        <v>MAT</v>
      </c>
      <c r="B539" t="str">
        <f t="shared" si="3"/>
        <v>*</v>
      </c>
      <c r="D539" t="s">
        <v>1376</v>
      </c>
      <c r="E539" t="s">
        <v>1522</v>
      </c>
      <c r="F539" t="s">
        <v>978</v>
      </c>
      <c r="G539" t="s">
        <v>1490</v>
      </c>
    </row>
    <row r="540" spans="1:7" ht="12" customHeight="1">
      <c r="A540" t="str">
        <f t="shared" si="2"/>
        <v>MAT</v>
      </c>
      <c r="B540" t="str">
        <f t="shared" si="3"/>
        <v>*</v>
      </c>
      <c r="D540" t="s">
        <v>1357</v>
      </c>
      <c r="E540" t="s">
        <v>1523</v>
      </c>
      <c r="F540" t="s">
        <v>978</v>
      </c>
      <c r="G540" t="s">
        <v>1490</v>
      </c>
    </row>
    <row r="541" spans="1:7" ht="12" customHeight="1">
      <c r="A541" t="str">
        <f t="shared" si="2"/>
        <v>MAT</v>
      </c>
      <c r="B541" t="str">
        <f t="shared" si="3"/>
        <v>*</v>
      </c>
      <c r="D541" t="s">
        <v>1369</v>
      </c>
      <c r="E541" t="s">
        <v>1524</v>
      </c>
      <c r="F541" t="s">
        <v>978</v>
      </c>
      <c r="G541" t="s">
        <v>1490</v>
      </c>
    </row>
    <row r="542" spans="1:7" ht="12" customHeight="1">
      <c r="A542" t="str">
        <f t="shared" si="2"/>
        <v>MAT</v>
      </c>
      <c r="B542" t="str">
        <f t="shared" si="3"/>
        <v>*</v>
      </c>
      <c r="D542" t="s">
        <v>1381</v>
      </c>
      <c r="E542" t="s">
        <v>1525</v>
      </c>
      <c r="F542" t="s">
        <v>978</v>
      </c>
      <c r="G542" t="s">
        <v>1490</v>
      </c>
    </row>
    <row r="543" spans="1:7" ht="12" customHeight="1">
      <c r="A543" t="str">
        <f t="shared" si="2"/>
        <v>DM</v>
      </c>
      <c r="B543" t="str">
        <f t="shared" si="3"/>
        <v>*</v>
      </c>
      <c r="C543" t="s">
        <v>1526</v>
      </c>
      <c r="D543" t="s">
        <v>981</v>
      </c>
      <c r="E543" t="s">
        <v>1527</v>
      </c>
      <c r="F543" t="s">
        <v>978</v>
      </c>
    </row>
    <row r="544" spans="1:7" ht="12" customHeight="1">
      <c r="A544" t="str">
        <f t="shared" si="2"/>
        <v>DM</v>
      </c>
      <c r="B544" t="str">
        <f t="shared" si="3"/>
        <v>*</v>
      </c>
      <c r="D544" t="s">
        <v>1032</v>
      </c>
      <c r="E544" t="s">
        <v>1528</v>
      </c>
      <c r="F544" t="s">
        <v>978</v>
      </c>
    </row>
    <row r="545" spans="1:8" ht="12" customHeight="1">
      <c r="A545" t="str">
        <f t="shared" si="2"/>
        <v>DM</v>
      </c>
      <c r="B545" t="str">
        <f t="shared" si="3"/>
        <v>*</v>
      </c>
      <c r="D545" t="s">
        <v>1105</v>
      </c>
      <c r="E545" t="s">
        <v>1529</v>
      </c>
      <c r="F545" t="s">
        <v>978</v>
      </c>
    </row>
    <row r="546" spans="1:8" ht="12" customHeight="1">
      <c r="A546" t="str">
        <f t="shared" si="2"/>
        <v>DM</v>
      </c>
      <c r="B546" t="str">
        <f t="shared" si="3"/>
        <v>*</v>
      </c>
      <c r="D546" t="s">
        <v>1125</v>
      </c>
      <c r="E546" t="s">
        <v>1530</v>
      </c>
      <c r="F546" t="s">
        <v>978</v>
      </c>
    </row>
    <row r="547" spans="1:8" ht="12" customHeight="1">
      <c r="A547" t="str">
        <f t="shared" si="2"/>
        <v>DM</v>
      </c>
      <c r="B547" t="str">
        <f t="shared" si="3"/>
        <v>*</v>
      </c>
      <c r="D547" t="s">
        <v>1139</v>
      </c>
      <c r="E547" t="s">
        <v>1531</v>
      </c>
      <c r="F547" t="s">
        <v>978</v>
      </c>
    </row>
    <row r="548" spans="1:8" ht="12" customHeight="1">
      <c r="A548" t="str">
        <f t="shared" ref="A548:A556" si="4">IF(C548="",A547,C548)</f>
        <v>DM</v>
      </c>
      <c r="B548" t="str">
        <f t="shared" si="3"/>
        <v>*</v>
      </c>
      <c r="D548" t="s">
        <v>1152</v>
      </c>
      <c r="E548" t="s">
        <v>1532</v>
      </c>
      <c r="F548" t="s">
        <v>978</v>
      </c>
    </row>
    <row r="549" spans="1:8" ht="12" customHeight="1">
      <c r="A549" t="str">
        <f t="shared" si="4"/>
        <v>DM</v>
      </c>
      <c r="B549" t="str">
        <f t="shared" si="3"/>
        <v>*</v>
      </c>
      <c r="D549" t="s">
        <v>1163</v>
      </c>
      <c r="E549" t="s">
        <v>1533</v>
      </c>
      <c r="F549" t="s">
        <v>978</v>
      </c>
    </row>
    <row r="550" spans="1:8" ht="12" customHeight="1">
      <c r="A550" t="str">
        <f t="shared" si="4"/>
        <v>DM</v>
      </c>
      <c r="B550" t="str">
        <f t="shared" si="3"/>
        <v>*</v>
      </c>
      <c r="D550" t="s">
        <v>1534</v>
      </c>
      <c r="E550" t="s">
        <v>1535</v>
      </c>
      <c r="F550" t="s">
        <v>978</v>
      </c>
    </row>
    <row r="551" spans="1:8" ht="12" customHeight="1">
      <c r="A551" t="str">
        <f t="shared" si="4"/>
        <v>DM</v>
      </c>
      <c r="B551" t="str">
        <f t="shared" si="3"/>
        <v>*</v>
      </c>
      <c r="D551" t="s">
        <v>1184</v>
      </c>
      <c r="E551" t="s">
        <v>1536</v>
      </c>
      <c r="F551" t="s">
        <v>978</v>
      </c>
    </row>
    <row r="552" spans="1:8" ht="12" customHeight="1">
      <c r="A552" t="str">
        <f t="shared" si="4"/>
        <v>DM</v>
      </c>
      <c r="B552" t="str">
        <f t="shared" si="3"/>
        <v>*</v>
      </c>
      <c r="D552" t="s">
        <v>1356</v>
      </c>
      <c r="E552" t="s">
        <v>1537</v>
      </c>
      <c r="F552" t="s">
        <v>978</v>
      </c>
    </row>
    <row r="553" spans="1:8" ht="12" customHeight="1">
      <c r="A553" t="str">
        <f t="shared" si="4"/>
        <v>DM</v>
      </c>
      <c r="B553" t="str">
        <f t="shared" si="3"/>
        <v>*</v>
      </c>
      <c r="D553" t="s">
        <v>1365</v>
      </c>
      <c r="E553" t="s">
        <v>1538</v>
      </c>
      <c r="F553" t="s">
        <v>978</v>
      </c>
    </row>
    <row r="554" spans="1:8" ht="12" customHeight="1">
      <c r="A554" t="str">
        <f t="shared" si="4"/>
        <v>ENV</v>
      </c>
      <c r="B554" t="str">
        <f t="shared" si="3"/>
        <v>*</v>
      </c>
      <c r="C554" t="s">
        <v>576</v>
      </c>
      <c r="D554" t="s">
        <v>781</v>
      </c>
      <c r="E554" t="s">
        <v>1539</v>
      </c>
      <c r="F554" t="s">
        <v>287</v>
      </c>
    </row>
    <row r="555" spans="1:8" ht="12" customHeight="1">
      <c r="A555" t="str">
        <f t="shared" si="4"/>
        <v>ENV</v>
      </c>
      <c r="B555" t="str">
        <f t="shared" si="3"/>
        <v>*</v>
      </c>
      <c r="D555" t="s">
        <v>1540</v>
      </c>
      <c r="E555" t="s">
        <v>1541</v>
      </c>
      <c r="F555" t="s">
        <v>1542</v>
      </c>
    </row>
    <row r="556" spans="1:8" ht="12" customHeight="1">
      <c r="A556" t="str">
        <f t="shared" si="4"/>
        <v>ENV</v>
      </c>
      <c r="B556" t="str">
        <f t="shared" si="3"/>
        <v>*</v>
      </c>
      <c r="C556" t="s">
        <v>576</v>
      </c>
      <c r="D556" t="s">
        <v>1543</v>
      </c>
      <c r="E556" t="s">
        <v>1544</v>
      </c>
      <c r="F556" t="s">
        <v>287</v>
      </c>
    </row>
    <row r="557" spans="1:8" ht="12" customHeight="1">
      <c r="B557" t="str">
        <f t="shared" si="3"/>
        <v>*</v>
      </c>
      <c r="D557" t="s">
        <v>964</v>
      </c>
      <c r="E557" t="s">
        <v>965</v>
      </c>
      <c r="F557" t="s">
        <v>651</v>
      </c>
      <c r="G557" t="s">
        <v>647</v>
      </c>
      <c r="H557" t="s">
        <v>966</v>
      </c>
    </row>
    <row r="558" spans="1:8" ht="12" customHeight="1"/>
    <row r="559" spans="1:8" ht="12" customHeight="1"/>
    <row r="560" spans="1:8" ht="12" customHeight="1"/>
    <row r="561" spans="2:9" ht="12" customHeight="1"/>
    <row r="562" spans="2:9" ht="12" customHeight="1"/>
    <row r="566" spans="2:9">
      <c r="B566" t="s">
        <v>409</v>
      </c>
    </row>
    <row r="567" spans="2:9">
      <c r="B567" t="s">
        <v>308</v>
      </c>
      <c r="C567" t="s">
        <v>309</v>
      </c>
      <c r="D567" t="s">
        <v>310</v>
      </c>
      <c r="E567" t="s">
        <v>410</v>
      </c>
      <c r="F567" t="s">
        <v>411</v>
      </c>
      <c r="G567" t="s">
        <v>412</v>
      </c>
      <c r="H567" t="s">
        <v>413</v>
      </c>
      <c r="I567" t="s">
        <v>414</v>
      </c>
    </row>
    <row r="568" spans="2:9">
      <c r="B568" t="s">
        <v>1545</v>
      </c>
      <c r="C568" t="s">
        <v>976</v>
      </c>
      <c r="D568" t="s">
        <v>977</v>
      </c>
      <c r="E568" t="s">
        <v>978</v>
      </c>
      <c r="F568" t="s">
        <v>476</v>
      </c>
      <c r="I568" t="s">
        <v>415</v>
      </c>
    </row>
    <row r="569" spans="2:9">
      <c r="B569" t="s">
        <v>1545</v>
      </c>
      <c r="C569" t="s">
        <v>1030</v>
      </c>
      <c r="D569" t="s">
        <v>1031</v>
      </c>
      <c r="E569" t="s">
        <v>978</v>
      </c>
      <c r="F569" t="s">
        <v>476</v>
      </c>
      <c r="I569" t="s">
        <v>415</v>
      </c>
    </row>
    <row r="570" spans="2:9">
      <c r="B570" t="s">
        <v>1545</v>
      </c>
      <c r="C570" t="s">
        <v>1033</v>
      </c>
      <c r="D570" t="s">
        <v>1034</v>
      </c>
      <c r="E570" t="s">
        <v>978</v>
      </c>
      <c r="F570" t="s">
        <v>476</v>
      </c>
      <c r="I570" t="s">
        <v>415</v>
      </c>
    </row>
    <row r="571" spans="2:9">
      <c r="B571" t="s">
        <v>1545</v>
      </c>
      <c r="C571" t="s">
        <v>1036</v>
      </c>
      <c r="D571" t="s">
        <v>1037</v>
      </c>
      <c r="E571" t="s">
        <v>978</v>
      </c>
      <c r="F571" t="s">
        <v>476</v>
      </c>
      <c r="I571" t="s">
        <v>415</v>
      </c>
    </row>
    <row r="572" spans="2:9">
      <c r="B572" t="s">
        <v>1545</v>
      </c>
      <c r="C572" t="s">
        <v>1038</v>
      </c>
      <c r="D572" t="s">
        <v>1039</v>
      </c>
      <c r="E572" t="s">
        <v>978</v>
      </c>
      <c r="F572" t="s">
        <v>476</v>
      </c>
      <c r="I572" t="s">
        <v>415</v>
      </c>
    </row>
    <row r="573" spans="2:9">
      <c r="B573" t="s">
        <v>1545</v>
      </c>
      <c r="C573" t="s">
        <v>1040</v>
      </c>
      <c r="D573" t="s">
        <v>1041</v>
      </c>
      <c r="E573" t="s">
        <v>978</v>
      </c>
      <c r="F573" t="s">
        <v>476</v>
      </c>
      <c r="I573" t="s">
        <v>415</v>
      </c>
    </row>
    <row r="574" spans="2:9">
      <c r="B574" t="s">
        <v>1545</v>
      </c>
      <c r="C574" t="s">
        <v>1101</v>
      </c>
      <c r="D574" t="s">
        <v>1102</v>
      </c>
      <c r="E574" t="s">
        <v>978</v>
      </c>
      <c r="F574" t="s">
        <v>476</v>
      </c>
      <c r="I574" t="s">
        <v>415</v>
      </c>
    </row>
    <row r="575" spans="2:9">
      <c r="B575" t="s">
        <v>1545</v>
      </c>
      <c r="C575" t="s">
        <v>1106</v>
      </c>
      <c r="D575" t="s">
        <v>1107</v>
      </c>
      <c r="E575" t="s">
        <v>978</v>
      </c>
      <c r="F575" t="s">
        <v>476</v>
      </c>
      <c r="I575" t="s">
        <v>415</v>
      </c>
    </row>
    <row r="576" spans="2:9">
      <c r="B576" t="s">
        <v>1545</v>
      </c>
      <c r="C576" t="s">
        <v>1109</v>
      </c>
      <c r="D576" t="s">
        <v>1110</v>
      </c>
      <c r="E576" t="s">
        <v>978</v>
      </c>
      <c r="F576" t="s">
        <v>476</v>
      </c>
      <c r="I576" t="s">
        <v>415</v>
      </c>
    </row>
    <row r="577" spans="2:9">
      <c r="B577" t="s">
        <v>1545</v>
      </c>
      <c r="C577" t="s">
        <v>1123</v>
      </c>
      <c r="D577" t="s">
        <v>1124</v>
      </c>
      <c r="E577" t="s">
        <v>978</v>
      </c>
      <c r="F577" t="s">
        <v>476</v>
      </c>
      <c r="I577" t="s">
        <v>415</v>
      </c>
    </row>
    <row r="578" spans="2:9">
      <c r="B578" t="s">
        <v>1545</v>
      </c>
      <c r="C578" t="s">
        <v>1135</v>
      </c>
      <c r="D578" t="s">
        <v>1136</v>
      </c>
      <c r="E578" t="s">
        <v>978</v>
      </c>
      <c r="F578" t="s">
        <v>476</v>
      </c>
      <c r="I578" t="s">
        <v>415</v>
      </c>
    </row>
    <row r="579" spans="2:9">
      <c r="B579" t="s">
        <v>1545</v>
      </c>
      <c r="C579" t="s">
        <v>1150</v>
      </c>
      <c r="D579" t="s">
        <v>1151</v>
      </c>
      <c r="E579" t="s">
        <v>978</v>
      </c>
      <c r="F579" t="s">
        <v>476</v>
      </c>
      <c r="I579" t="s">
        <v>415</v>
      </c>
    </row>
    <row r="580" spans="2:9">
      <c r="B580" t="s">
        <v>1545</v>
      </c>
      <c r="C580" t="s">
        <v>1155</v>
      </c>
      <c r="D580" t="s">
        <v>1546</v>
      </c>
      <c r="E580" t="s">
        <v>978</v>
      </c>
      <c r="F580" t="s">
        <v>476</v>
      </c>
      <c r="I580" t="s">
        <v>415</v>
      </c>
    </row>
    <row r="581" spans="2:9">
      <c r="B581" t="s">
        <v>1545</v>
      </c>
      <c r="C581" t="s">
        <v>1159</v>
      </c>
      <c r="D581" t="s">
        <v>1160</v>
      </c>
      <c r="E581" t="s">
        <v>476</v>
      </c>
      <c r="F581" t="s">
        <v>978</v>
      </c>
      <c r="I581" t="s">
        <v>415</v>
      </c>
    </row>
    <row r="582" spans="2:9">
      <c r="B582" t="s">
        <v>1545</v>
      </c>
      <c r="C582" t="s">
        <v>1161</v>
      </c>
      <c r="D582" t="s">
        <v>1162</v>
      </c>
      <c r="E582" t="s">
        <v>978</v>
      </c>
      <c r="F582" t="s">
        <v>476</v>
      </c>
      <c r="I582" t="s">
        <v>415</v>
      </c>
    </row>
    <row r="583" spans="2:9">
      <c r="B583" t="s">
        <v>1545</v>
      </c>
      <c r="C583" t="s">
        <v>1165</v>
      </c>
      <c r="D583" t="s">
        <v>1547</v>
      </c>
      <c r="E583" t="s">
        <v>978</v>
      </c>
      <c r="F583" t="s">
        <v>476</v>
      </c>
      <c r="I583" t="s">
        <v>415</v>
      </c>
    </row>
    <row r="584" spans="2:9">
      <c r="B584" t="s">
        <v>1545</v>
      </c>
      <c r="C584" t="s">
        <v>1169</v>
      </c>
      <c r="D584" t="s">
        <v>1170</v>
      </c>
      <c r="E584" t="s">
        <v>476</v>
      </c>
      <c r="F584" t="s">
        <v>978</v>
      </c>
      <c r="I584" t="s">
        <v>415</v>
      </c>
    </row>
    <row r="585" spans="2:9">
      <c r="B585" t="s">
        <v>1545</v>
      </c>
      <c r="C585" t="s">
        <v>1171</v>
      </c>
      <c r="D585" t="s">
        <v>1172</v>
      </c>
      <c r="E585" t="s">
        <v>978</v>
      </c>
      <c r="F585" t="s">
        <v>476</v>
      </c>
      <c r="I585" t="s">
        <v>415</v>
      </c>
    </row>
    <row r="586" spans="2:9">
      <c r="B586" t="s">
        <v>1545</v>
      </c>
      <c r="C586" t="s">
        <v>1177</v>
      </c>
      <c r="D586" t="s">
        <v>1178</v>
      </c>
      <c r="E586" t="s">
        <v>978</v>
      </c>
      <c r="F586" t="s">
        <v>476</v>
      </c>
      <c r="I586" t="s">
        <v>415</v>
      </c>
    </row>
    <row r="587" spans="2:9">
      <c r="B587" t="s">
        <v>1545</v>
      </c>
      <c r="C587" t="s">
        <v>1179</v>
      </c>
      <c r="D587" t="s">
        <v>1180</v>
      </c>
      <c r="E587" t="s">
        <v>476</v>
      </c>
      <c r="F587" t="s">
        <v>978</v>
      </c>
      <c r="I587" t="s">
        <v>415</v>
      </c>
    </row>
    <row r="588" spans="2:9">
      <c r="B588" t="s">
        <v>1545</v>
      </c>
      <c r="C588" t="s">
        <v>1181</v>
      </c>
      <c r="D588" t="s">
        <v>1182</v>
      </c>
      <c r="E588" t="s">
        <v>978</v>
      </c>
      <c r="F588" t="s">
        <v>476</v>
      </c>
      <c r="I588" t="s">
        <v>415</v>
      </c>
    </row>
    <row r="589" spans="2:9">
      <c r="B589" t="s">
        <v>1545</v>
      </c>
      <c r="C589" t="s">
        <v>1354</v>
      </c>
      <c r="D589" t="s">
        <v>1355</v>
      </c>
      <c r="E589" t="s">
        <v>978</v>
      </c>
      <c r="F589" t="s">
        <v>476</v>
      </c>
      <c r="I589" t="s">
        <v>415</v>
      </c>
    </row>
    <row r="590" spans="2:9">
      <c r="B590" t="s">
        <v>1545</v>
      </c>
      <c r="C590" t="s">
        <v>1358</v>
      </c>
      <c r="D590" t="s">
        <v>1359</v>
      </c>
      <c r="E590" t="s">
        <v>978</v>
      </c>
      <c r="F590" t="s">
        <v>476</v>
      </c>
      <c r="I590" t="s">
        <v>415</v>
      </c>
    </row>
    <row r="591" spans="2:9">
      <c r="B591" t="s">
        <v>1545</v>
      </c>
      <c r="C591" t="s">
        <v>1361</v>
      </c>
      <c r="D591" t="s">
        <v>1550</v>
      </c>
      <c r="E591" t="s">
        <v>476</v>
      </c>
      <c r="F591" t="s">
        <v>978</v>
      </c>
      <c r="I591" t="s">
        <v>415</v>
      </c>
    </row>
    <row r="592" spans="2:9">
      <c r="B592" t="s">
        <v>1545</v>
      </c>
      <c r="C592" t="s">
        <v>1363</v>
      </c>
      <c r="D592" t="s">
        <v>1364</v>
      </c>
      <c r="E592" t="s">
        <v>978</v>
      </c>
      <c r="F592" t="s">
        <v>476</v>
      </c>
      <c r="I592" t="s">
        <v>415</v>
      </c>
    </row>
    <row r="593" spans="2:9">
      <c r="B593" t="s">
        <v>1545</v>
      </c>
      <c r="C593" t="s">
        <v>1370</v>
      </c>
      <c r="D593" t="s">
        <v>1371</v>
      </c>
      <c r="E593" t="s">
        <v>978</v>
      </c>
      <c r="F593" t="s">
        <v>476</v>
      </c>
      <c r="I593" t="s">
        <v>415</v>
      </c>
    </row>
    <row r="594" spans="2:9">
      <c r="B594" t="s">
        <v>1545</v>
      </c>
      <c r="C594" t="s">
        <v>1372</v>
      </c>
      <c r="D594" t="s">
        <v>1373</v>
      </c>
      <c r="E594" t="s">
        <v>978</v>
      </c>
      <c r="F594" t="s">
        <v>476</v>
      </c>
      <c r="I594" t="s">
        <v>1551</v>
      </c>
    </row>
    <row r="595" spans="2:9">
      <c r="B595" t="s">
        <v>1552</v>
      </c>
      <c r="C595" t="s">
        <v>988</v>
      </c>
      <c r="D595" t="s">
        <v>989</v>
      </c>
      <c r="E595" t="s">
        <v>978</v>
      </c>
      <c r="F595" t="s">
        <v>476</v>
      </c>
      <c r="I595" t="s">
        <v>415</v>
      </c>
    </row>
    <row r="596" spans="2:9">
      <c r="B596" t="s">
        <v>1552</v>
      </c>
      <c r="C596" t="s">
        <v>995</v>
      </c>
      <c r="D596" t="s">
        <v>996</v>
      </c>
      <c r="E596" t="s">
        <v>978</v>
      </c>
      <c r="F596" t="s">
        <v>476</v>
      </c>
      <c r="I596" t="s">
        <v>415</v>
      </c>
    </row>
    <row r="597" spans="2:9">
      <c r="B597" t="s">
        <v>1552</v>
      </c>
      <c r="C597" t="s">
        <v>1000</v>
      </c>
      <c r="D597" t="s">
        <v>1001</v>
      </c>
      <c r="E597" t="s">
        <v>978</v>
      </c>
      <c r="F597" t="s">
        <v>476</v>
      </c>
      <c r="I597" t="s">
        <v>415</v>
      </c>
    </row>
    <row r="598" spans="2:9">
      <c r="B598" t="s">
        <v>1552</v>
      </c>
      <c r="C598" t="s">
        <v>1005</v>
      </c>
      <c r="D598" t="s">
        <v>1006</v>
      </c>
      <c r="E598" t="s">
        <v>978</v>
      </c>
      <c r="F598" t="s">
        <v>476</v>
      </c>
      <c r="I598" t="s">
        <v>415</v>
      </c>
    </row>
    <row r="599" spans="2:9">
      <c r="B599" t="s">
        <v>1552</v>
      </c>
      <c r="C599" t="s">
        <v>1008</v>
      </c>
      <c r="D599" t="s">
        <v>1009</v>
      </c>
      <c r="E599" t="s">
        <v>978</v>
      </c>
      <c r="F599" t="s">
        <v>476</v>
      </c>
      <c r="I599" t="s">
        <v>415</v>
      </c>
    </row>
    <row r="600" spans="2:9">
      <c r="B600" t="s">
        <v>1552</v>
      </c>
      <c r="C600" t="s">
        <v>1012</v>
      </c>
      <c r="D600" t="s">
        <v>1013</v>
      </c>
      <c r="E600" t="s">
        <v>978</v>
      </c>
      <c r="F600" t="s">
        <v>476</v>
      </c>
      <c r="I600" t="s">
        <v>415</v>
      </c>
    </row>
    <row r="601" spans="2:9">
      <c r="B601" t="s">
        <v>1552</v>
      </c>
      <c r="C601" t="s">
        <v>1022</v>
      </c>
      <c r="D601" t="s">
        <v>1023</v>
      </c>
      <c r="E601" t="s">
        <v>978</v>
      </c>
      <c r="F601" t="s">
        <v>476</v>
      </c>
      <c r="I601" t="s">
        <v>415</v>
      </c>
    </row>
    <row r="602" spans="2:9">
      <c r="B602" t="s">
        <v>1552</v>
      </c>
      <c r="C602" t="s">
        <v>1025</v>
      </c>
      <c r="D602" t="s">
        <v>1026</v>
      </c>
      <c r="E602" t="s">
        <v>978</v>
      </c>
      <c r="F602" t="s">
        <v>476</v>
      </c>
      <c r="I602" t="s">
        <v>415</v>
      </c>
    </row>
    <row r="603" spans="2:9">
      <c r="B603" t="s">
        <v>1552</v>
      </c>
      <c r="C603" t="s">
        <v>1042</v>
      </c>
      <c r="D603" t="s">
        <v>1043</v>
      </c>
      <c r="E603" t="s">
        <v>651</v>
      </c>
      <c r="F603" t="s">
        <v>416</v>
      </c>
      <c r="I603" t="s">
        <v>415</v>
      </c>
    </row>
    <row r="604" spans="2:9">
      <c r="B604" t="s">
        <v>1552</v>
      </c>
      <c r="C604" t="s">
        <v>1045</v>
      </c>
      <c r="D604" t="s">
        <v>1046</v>
      </c>
      <c r="E604" t="s">
        <v>651</v>
      </c>
      <c r="F604" t="s">
        <v>416</v>
      </c>
      <c r="I604" t="s">
        <v>415</v>
      </c>
    </row>
    <row r="605" spans="2:9">
      <c r="B605" t="s">
        <v>1552</v>
      </c>
      <c r="C605" t="s">
        <v>1066</v>
      </c>
      <c r="D605" t="s">
        <v>1067</v>
      </c>
      <c r="E605" t="s">
        <v>651</v>
      </c>
      <c r="F605" t="s">
        <v>23</v>
      </c>
      <c r="I605" t="s">
        <v>415</v>
      </c>
    </row>
    <row r="606" spans="2:9">
      <c r="B606" t="s">
        <v>1552</v>
      </c>
      <c r="C606" t="s">
        <v>1068</v>
      </c>
      <c r="D606" t="s">
        <v>1069</v>
      </c>
      <c r="E606" t="s">
        <v>651</v>
      </c>
      <c r="F606" t="s">
        <v>23</v>
      </c>
      <c r="I606" t="s">
        <v>415</v>
      </c>
    </row>
    <row r="607" spans="2:9">
      <c r="B607" t="s">
        <v>1552</v>
      </c>
      <c r="C607" t="s">
        <v>1070</v>
      </c>
      <c r="D607" t="s">
        <v>1071</v>
      </c>
      <c r="E607" t="s">
        <v>651</v>
      </c>
      <c r="F607" t="s">
        <v>23</v>
      </c>
      <c r="I607" t="s">
        <v>415</v>
      </c>
    </row>
    <row r="608" spans="2:9">
      <c r="B608" t="s">
        <v>1552</v>
      </c>
      <c r="C608" t="s">
        <v>1072</v>
      </c>
      <c r="D608" t="s">
        <v>1073</v>
      </c>
      <c r="E608" t="s">
        <v>651</v>
      </c>
      <c r="F608" t="s">
        <v>23</v>
      </c>
      <c r="I608" t="s">
        <v>415</v>
      </c>
    </row>
    <row r="609" spans="2:9">
      <c r="B609" t="s">
        <v>1552</v>
      </c>
      <c r="C609" t="s">
        <v>1074</v>
      </c>
      <c r="D609" t="s">
        <v>1075</v>
      </c>
      <c r="E609" t="s">
        <v>651</v>
      </c>
      <c r="F609" t="s">
        <v>23</v>
      </c>
      <c r="I609" t="s">
        <v>415</v>
      </c>
    </row>
    <row r="610" spans="2:9">
      <c r="B610" t="s">
        <v>1552</v>
      </c>
      <c r="C610" t="s">
        <v>1076</v>
      </c>
      <c r="D610" t="s">
        <v>1077</v>
      </c>
      <c r="E610" t="s">
        <v>651</v>
      </c>
      <c r="F610" t="s">
        <v>23</v>
      </c>
      <c r="I610" t="s">
        <v>415</v>
      </c>
    </row>
    <row r="611" spans="2:9">
      <c r="B611" t="s">
        <v>1552</v>
      </c>
      <c r="C611" t="s">
        <v>1078</v>
      </c>
      <c r="D611" t="s">
        <v>1079</v>
      </c>
      <c r="E611" t="s">
        <v>651</v>
      </c>
      <c r="F611" t="s">
        <v>23</v>
      </c>
      <c r="I611" t="s">
        <v>415</v>
      </c>
    </row>
    <row r="612" spans="2:9">
      <c r="B612" t="s">
        <v>1552</v>
      </c>
      <c r="C612" t="s">
        <v>1080</v>
      </c>
      <c r="D612" t="s">
        <v>1081</v>
      </c>
      <c r="E612" t="s">
        <v>651</v>
      </c>
      <c r="F612" t="s">
        <v>23</v>
      </c>
      <c r="I612" t="s">
        <v>415</v>
      </c>
    </row>
    <row r="613" spans="2:9">
      <c r="B613" t="s">
        <v>1552</v>
      </c>
      <c r="C613" t="s">
        <v>1082</v>
      </c>
      <c r="D613" t="s">
        <v>1083</v>
      </c>
      <c r="E613" t="s">
        <v>651</v>
      </c>
      <c r="F613" t="s">
        <v>23</v>
      </c>
      <c r="I613" t="s">
        <v>415</v>
      </c>
    </row>
    <row r="614" spans="2:9">
      <c r="B614" t="s">
        <v>1552</v>
      </c>
      <c r="C614" t="s">
        <v>1085</v>
      </c>
      <c r="D614" t="s">
        <v>1086</v>
      </c>
      <c r="E614" t="s">
        <v>651</v>
      </c>
      <c r="F614" t="s">
        <v>23</v>
      </c>
      <c r="I614" t="s">
        <v>415</v>
      </c>
    </row>
    <row r="615" spans="2:9">
      <c r="B615" t="s">
        <v>1552</v>
      </c>
      <c r="C615" t="s">
        <v>1087</v>
      </c>
      <c r="D615" t="s">
        <v>1088</v>
      </c>
      <c r="E615" t="s">
        <v>651</v>
      </c>
      <c r="F615" t="s">
        <v>23</v>
      </c>
      <c r="I615" t="s">
        <v>415</v>
      </c>
    </row>
    <row r="616" spans="2:9">
      <c r="B616" t="s">
        <v>1552</v>
      </c>
      <c r="C616" t="s">
        <v>1089</v>
      </c>
      <c r="D616" t="s">
        <v>1090</v>
      </c>
      <c r="E616" t="s">
        <v>651</v>
      </c>
      <c r="F616" t="s">
        <v>23</v>
      </c>
      <c r="I616" t="s">
        <v>415</v>
      </c>
    </row>
    <row r="617" spans="2:9">
      <c r="B617" t="s">
        <v>1552</v>
      </c>
      <c r="C617" t="s">
        <v>1091</v>
      </c>
      <c r="D617" t="s">
        <v>1092</v>
      </c>
      <c r="E617" t="s">
        <v>651</v>
      </c>
      <c r="F617" t="s">
        <v>23</v>
      </c>
      <c r="I617" t="s">
        <v>415</v>
      </c>
    </row>
    <row r="618" spans="2:9">
      <c r="B618" t="s">
        <v>1552</v>
      </c>
      <c r="C618" t="s">
        <v>1093</v>
      </c>
      <c r="D618" t="s">
        <v>1094</v>
      </c>
      <c r="E618" t="s">
        <v>651</v>
      </c>
      <c r="F618" t="s">
        <v>23</v>
      </c>
      <c r="I618" t="s">
        <v>415</v>
      </c>
    </row>
    <row r="619" spans="2:9">
      <c r="B619" t="s">
        <v>1552</v>
      </c>
      <c r="C619" t="s">
        <v>1097</v>
      </c>
      <c r="D619" t="s">
        <v>1098</v>
      </c>
      <c r="E619" t="s">
        <v>651</v>
      </c>
      <c r="F619" t="s">
        <v>23</v>
      </c>
      <c r="I619" t="s">
        <v>415</v>
      </c>
    </row>
    <row r="620" spans="2:9">
      <c r="B620" t="s">
        <v>1552</v>
      </c>
      <c r="C620" t="s">
        <v>1099</v>
      </c>
      <c r="D620" t="s">
        <v>1100</v>
      </c>
      <c r="E620" t="s">
        <v>651</v>
      </c>
      <c r="F620" t="s">
        <v>23</v>
      </c>
      <c r="I620" t="s">
        <v>415</v>
      </c>
    </row>
    <row r="621" spans="2:9">
      <c r="B621" t="s">
        <v>1552</v>
      </c>
      <c r="C621" t="s">
        <v>1112</v>
      </c>
      <c r="D621" t="s">
        <v>1113</v>
      </c>
      <c r="E621" t="s">
        <v>978</v>
      </c>
      <c r="F621" t="s">
        <v>476</v>
      </c>
      <c r="I621" t="s">
        <v>415</v>
      </c>
    </row>
    <row r="622" spans="2:9">
      <c r="B622" t="s">
        <v>1552</v>
      </c>
      <c r="C622" t="s">
        <v>1118</v>
      </c>
      <c r="D622" t="s">
        <v>1119</v>
      </c>
      <c r="E622" t="s">
        <v>978</v>
      </c>
      <c r="F622" t="s">
        <v>476</v>
      </c>
      <c r="I622" t="s">
        <v>415</v>
      </c>
    </row>
    <row r="623" spans="2:9">
      <c r="B623" t="s">
        <v>1552</v>
      </c>
      <c r="C623" t="s">
        <v>1132</v>
      </c>
      <c r="D623" t="s">
        <v>1133</v>
      </c>
      <c r="E623" t="s">
        <v>978</v>
      </c>
      <c r="F623" t="s">
        <v>476</v>
      </c>
      <c r="I623" t="s">
        <v>415</v>
      </c>
    </row>
    <row r="624" spans="2:9">
      <c r="B624" t="s">
        <v>1552</v>
      </c>
      <c r="C624" t="s">
        <v>1141</v>
      </c>
      <c r="D624" t="s">
        <v>1142</v>
      </c>
      <c r="E624" t="s">
        <v>978</v>
      </c>
      <c r="F624" t="s">
        <v>476</v>
      </c>
      <c r="I624" t="s">
        <v>415</v>
      </c>
    </row>
    <row r="625" spans="2:9">
      <c r="B625" t="s">
        <v>1552</v>
      </c>
      <c r="C625" t="s">
        <v>1146</v>
      </c>
      <c r="D625" t="s">
        <v>1147</v>
      </c>
      <c r="E625" t="s">
        <v>978</v>
      </c>
      <c r="F625" t="s">
        <v>476</v>
      </c>
      <c r="I625" t="s">
        <v>415</v>
      </c>
    </row>
    <row r="626" spans="2:9">
      <c r="B626" t="s">
        <v>1545</v>
      </c>
      <c r="C626" t="s">
        <v>1548</v>
      </c>
      <c r="D626" t="s">
        <v>1549</v>
      </c>
      <c r="E626" t="s">
        <v>978</v>
      </c>
      <c r="F626" t="s">
        <v>978</v>
      </c>
      <c r="I626" t="s">
        <v>415</v>
      </c>
    </row>
    <row r="627" spans="2:9">
      <c r="B627" t="s">
        <v>1552</v>
      </c>
      <c r="C627" t="s">
        <v>1553</v>
      </c>
      <c r="D627" t="s">
        <v>1554</v>
      </c>
      <c r="E627" t="s">
        <v>978</v>
      </c>
      <c r="F627" t="s">
        <v>978</v>
      </c>
      <c r="I627" t="s">
        <v>415</v>
      </c>
    </row>
    <row r="628" spans="2:9">
      <c r="B628" t="s">
        <v>1552</v>
      </c>
      <c r="C628" t="s">
        <v>1555</v>
      </c>
      <c r="D628" t="s">
        <v>1556</v>
      </c>
      <c r="E628" t="s">
        <v>978</v>
      </c>
      <c r="F628" t="s">
        <v>978</v>
      </c>
      <c r="I628" t="s">
        <v>415</v>
      </c>
    </row>
    <row r="629" spans="2:9">
      <c r="B629" t="s">
        <v>1552</v>
      </c>
      <c r="C629" t="s">
        <v>1557</v>
      </c>
      <c r="D629" t="s">
        <v>1558</v>
      </c>
      <c r="E629" t="s">
        <v>978</v>
      </c>
      <c r="F629" t="s">
        <v>978</v>
      </c>
      <c r="H629" t="s">
        <v>1513</v>
      </c>
      <c r="I629" t="s">
        <v>415</v>
      </c>
    </row>
    <row r="630" spans="2:9">
      <c r="B630" t="s">
        <v>1552</v>
      </c>
      <c r="C630" t="s">
        <v>1559</v>
      </c>
      <c r="D630" t="s">
        <v>1560</v>
      </c>
      <c r="E630" t="s">
        <v>978</v>
      </c>
      <c r="F630" t="s">
        <v>978</v>
      </c>
      <c r="I630" t="s">
        <v>415</v>
      </c>
    </row>
    <row r="631" spans="2:9">
      <c r="B631" t="s">
        <v>1552</v>
      </c>
      <c r="C631" t="s">
        <v>1561</v>
      </c>
      <c r="D631" t="s">
        <v>1562</v>
      </c>
      <c r="E631" t="s">
        <v>978</v>
      </c>
      <c r="F631" t="s">
        <v>978</v>
      </c>
      <c r="H631" t="s">
        <v>1513</v>
      </c>
      <c r="I631" t="s">
        <v>415</v>
      </c>
    </row>
    <row r="632" spans="2:9">
      <c r="B632" t="s">
        <v>1552</v>
      </c>
      <c r="C632" t="s">
        <v>1563</v>
      </c>
      <c r="D632" t="s">
        <v>1564</v>
      </c>
      <c r="E632" t="s">
        <v>978</v>
      </c>
      <c r="F632" t="s">
        <v>978</v>
      </c>
      <c r="I632" t="s">
        <v>415</v>
      </c>
    </row>
    <row r="633" spans="2:9">
      <c r="B633" t="s">
        <v>1552</v>
      </c>
      <c r="C633" t="s">
        <v>1565</v>
      </c>
      <c r="D633" t="s">
        <v>1566</v>
      </c>
      <c r="E633" t="s">
        <v>978</v>
      </c>
      <c r="F633" t="s">
        <v>978</v>
      </c>
      <c r="I633" t="s">
        <v>415</v>
      </c>
    </row>
    <row r="634" spans="2:9">
      <c r="B634" t="s">
        <v>1552</v>
      </c>
      <c r="C634" t="s">
        <v>1567</v>
      </c>
      <c r="D634" t="s">
        <v>1568</v>
      </c>
      <c r="E634" t="s">
        <v>978</v>
      </c>
      <c r="F634" t="s">
        <v>978</v>
      </c>
      <c r="I634" t="s">
        <v>415</v>
      </c>
    </row>
    <row r="635" spans="2:9">
      <c r="B635" t="s">
        <v>1552</v>
      </c>
      <c r="C635" t="s">
        <v>1569</v>
      </c>
      <c r="D635" t="s">
        <v>1570</v>
      </c>
      <c r="E635" t="s">
        <v>978</v>
      </c>
      <c r="F635" t="s">
        <v>978</v>
      </c>
      <c r="I635" t="s">
        <v>415</v>
      </c>
    </row>
    <row r="636" spans="2:9">
      <c r="B636" t="s">
        <v>1552</v>
      </c>
      <c r="C636" t="s">
        <v>1571</v>
      </c>
      <c r="D636" t="s">
        <v>1572</v>
      </c>
      <c r="E636" t="s">
        <v>978</v>
      </c>
      <c r="F636" t="s">
        <v>978</v>
      </c>
      <c r="I636" t="s">
        <v>415</v>
      </c>
    </row>
    <row r="637" spans="2:9">
      <c r="B637" t="s">
        <v>1552</v>
      </c>
      <c r="C637" t="s">
        <v>1573</v>
      </c>
      <c r="D637" t="s">
        <v>1574</v>
      </c>
      <c r="E637" t="s">
        <v>978</v>
      </c>
      <c r="F637" t="s">
        <v>978</v>
      </c>
      <c r="H637" t="s">
        <v>1511</v>
      </c>
      <c r="I637" t="s">
        <v>415</v>
      </c>
    </row>
    <row r="638" spans="2:9">
      <c r="B638" t="s">
        <v>1552</v>
      </c>
      <c r="C638" t="s">
        <v>1575</v>
      </c>
      <c r="D638" t="s">
        <v>1576</v>
      </c>
      <c r="E638" t="s">
        <v>978</v>
      </c>
      <c r="F638" t="s">
        <v>978</v>
      </c>
      <c r="I638" t="s">
        <v>415</v>
      </c>
    </row>
    <row r="639" spans="2:9">
      <c r="B639" t="s">
        <v>1552</v>
      </c>
      <c r="C639" t="s">
        <v>1577</v>
      </c>
      <c r="D639" t="s">
        <v>1578</v>
      </c>
      <c r="E639" t="s">
        <v>978</v>
      </c>
      <c r="F639" t="s">
        <v>978</v>
      </c>
      <c r="I639" t="s">
        <v>415</v>
      </c>
    </row>
    <row r="640" spans="2:9">
      <c r="B640" t="s">
        <v>1552</v>
      </c>
      <c r="C640" t="s">
        <v>1579</v>
      </c>
      <c r="D640" t="s">
        <v>1580</v>
      </c>
      <c r="E640" t="s">
        <v>978</v>
      </c>
      <c r="F640" t="s">
        <v>978</v>
      </c>
      <c r="I640" t="s">
        <v>415</v>
      </c>
    </row>
    <row r="641" spans="2:9">
      <c r="B641" t="s">
        <v>1552</v>
      </c>
      <c r="C641" t="s">
        <v>1581</v>
      </c>
      <c r="D641" t="s">
        <v>1582</v>
      </c>
      <c r="E641" t="s">
        <v>978</v>
      </c>
      <c r="F641" t="s">
        <v>978</v>
      </c>
      <c r="H641" t="s">
        <v>1505</v>
      </c>
      <c r="I641" t="s">
        <v>415</v>
      </c>
    </row>
    <row r="642" spans="2:9">
      <c r="B642" t="s">
        <v>1552</v>
      </c>
      <c r="C642" t="s">
        <v>1583</v>
      </c>
      <c r="D642" t="s">
        <v>1584</v>
      </c>
      <c r="E642" t="s">
        <v>978</v>
      </c>
      <c r="F642" t="s">
        <v>978</v>
      </c>
      <c r="H642" t="s">
        <v>1513</v>
      </c>
      <c r="I642" t="s">
        <v>415</v>
      </c>
    </row>
    <row r="643" spans="2:9">
      <c r="B643" t="s">
        <v>1552</v>
      </c>
      <c r="C643" t="s">
        <v>1585</v>
      </c>
      <c r="D643" t="s">
        <v>1586</v>
      </c>
      <c r="E643" t="s">
        <v>978</v>
      </c>
      <c r="F643" t="s">
        <v>978</v>
      </c>
      <c r="H643" t="s">
        <v>1513</v>
      </c>
      <c r="I643" t="s">
        <v>415</v>
      </c>
    </row>
    <row r="644" spans="2:9">
      <c r="B644" t="s">
        <v>1552</v>
      </c>
      <c r="C644" t="s">
        <v>1587</v>
      </c>
      <c r="D644" t="s">
        <v>1588</v>
      </c>
      <c r="E644" t="s">
        <v>978</v>
      </c>
      <c r="F644" t="s">
        <v>978</v>
      </c>
      <c r="H644" t="s">
        <v>1513</v>
      </c>
      <c r="I644" t="s">
        <v>415</v>
      </c>
    </row>
    <row r="645" spans="2:9">
      <c r="B645" t="s">
        <v>1552</v>
      </c>
      <c r="C645" t="s">
        <v>1589</v>
      </c>
      <c r="D645" t="s">
        <v>1590</v>
      </c>
      <c r="E645" t="s">
        <v>978</v>
      </c>
      <c r="F645" t="s">
        <v>978</v>
      </c>
      <c r="H645" t="s">
        <v>1513</v>
      </c>
      <c r="I645" t="s">
        <v>415</v>
      </c>
    </row>
    <row r="646" spans="2:9">
      <c r="B646" t="s">
        <v>1552</v>
      </c>
      <c r="C646" t="s">
        <v>1591</v>
      </c>
      <c r="D646" t="s">
        <v>1592</v>
      </c>
      <c r="E646" t="s">
        <v>978</v>
      </c>
      <c r="F646" t="s">
        <v>978</v>
      </c>
      <c r="H646" t="s">
        <v>1513</v>
      </c>
      <c r="I646" t="s">
        <v>415</v>
      </c>
    </row>
    <row r="647" spans="2:9">
      <c r="B647" t="s">
        <v>1552</v>
      </c>
      <c r="C647" t="s">
        <v>1593</v>
      </c>
      <c r="D647" t="s">
        <v>1594</v>
      </c>
      <c r="E647" t="s">
        <v>978</v>
      </c>
      <c r="F647" t="s">
        <v>978</v>
      </c>
      <c r="H647" t="s">
        <v>1513</v>
      </c>
      <c r="I647" t="s">
        <v>415</v>
      </c>
    </row>
    <row r="648" spans="2:9">
      <c r="B648" t="s">
        <v>469</v>
      </c>
      <c r="C648" t="s">
        <v>1595</v>
      </c>
      <c r="D648" t="s">
        <v>1596</v>
      </c>
      <c r="E648" t="s">
        <v>651</v>
      </c>
      <c r="F648" t="s">
        <v>416</v>
      </c>
    </row>
    <row r="649" spans="2:9">
      <c r="B649" t="s">
        <v>469</v>
      </c>
      <c r="C649" t="s">
        <v>1597</v>
      </c>
      <c r="D649" t="s">
        <v>1598</v>
      </c>
      <c r="E649" t="s">
        <v>651</v>
      </c>
      <c r="F649" t="s">
        <v>416</v>
      </c>
    </row>
    <row r="650" spans="2:9">
      <c r="B650" t="s">
        <v>469</v>
      </c>
      <c r="C650" t="s">
        <v>1599</v>
      </c>
      <c r="D650" t="s">
        <v>1600</v>
      </c>
      <c r="E650" t="s">
        <v>651</v>
      </c>
      <c r="F650" t="s">
        <v>416</v>
      </c>
    </row>
    <row r="651" spans="2:9">
      <c r="B651" t="s">
        <v>1552</v>
      </c>
      <c r="C651" t="s">
        <v>1187</v>
      </c>
      <c r="D651" t="s">
        <v>1188</v>
      </c>
      <c r="E651" t="s">
        <v>651</v>
      </c>
      <c r="F651" t="s">
        <v>416</v>
      </c>
      <c r="I651" t="s">
        <v>415</v>
      </c>
    </row>
    <row r="652" spans="2:9">
      <c r="B652" t="s">
        <v>1552</v>
      </c>
      <c r="C652" t="s">
        <v>1190</v>
      </c>
      <c r="D652" t="s">
        <v>1191</v>
      </c>
      <c r="E652" t="s">
        <v>651</v>
      </c>
      <c r="F652" t="s">
        <v>416</v>
      </c>
      <c r="I652" t="s">
        <v>415</v>
      </c>
    </row>
    <row r="653" spans="2:9">
      <c r="B653" t="s">
        <v>1552</v>
      </c>
      <c r="C653" t="s">
        <v>1207</v>
      </c>
      <c r="D653" t="s">
        <v>1208</v>
      </c>
      <c r="E653" t="s">
        <v>651</v>
      </c>
      <c r="F653" t="s">
        <v>23</v>
      </c>
      <c r="I653" t="s">
        <v>415</v>
      </c>
    </row>
    <row r="654" spans="2:9">
      <c r="B654" t="s">
        <v>1552</v>
      </c>
      <c r="C654" t="s">
        <v>1210</v>
      </c>
      <c r="D654" t="s">
        <v>1211</v>
      </c>
      <c r="E654" t="s">
        <v>651</v>
      </c>
      <c r="F654" t="s">
        <v>23</v>
      </c>
      <c r="I654" t="s">
        <v>415</v>
      </c>
    </row>
    <row r="655" spans="2:9">
      <c r="B655" t="s">
        <v>1552</v>
      </c>
      <c r="C655" t="s">
        <v>1213</v>
      </c>
      <c r="D655" t="s">
        <v>1214</v>
      </c>
      <c r="E655" t="s">
        <v>651</v>
      </c>
      <c r="F655" t="s">
        <v>23</v>
      </c>
      <c r="I655" t="s">
        <v>415</v>
      </c>
    </row>
    <row r="656" spans="2:9">
      <c r="B656" t="s">
        <v>1552</v>
      </c>
      <c r="C656" t="s">
        <v>1215</v>
      </c>
      <c r="D656" t="s">
        <v>1216</v>
      </c>
      <c r="E656" t="s">
        <v>651</v>
      </c>
      <c r="F656" t="s">
        <v>23</v>
      </c>
      <c r="I656" t="s">
        <v>415</v>
      </c>
    </row>
    <row r="657" spans="2:9">
      <c r="B657" t="s">
        <v>1552</v>
      </c>
      <c r="C657" t="s">
        <v>1218</v>
      </c>
      <c r="D657" t="s">
        <v>1219</v>
      </c>
      <c r="E657" t="s">
        <v>651</v>
      </c>
      <c r="F657" t="s">
        <v>23</v>
      </c>
      <c r="I657" t="s">
        <v>415</v>
      </c>
    </row>
    <row r="658" spans="2:9">
      <c r="B658" t="s">
        <v>1552</v>
      </c>
      <c r="C658" t="s">
        <v>1221</v>
      </c>
      <c r="D658" t="s">
        <v>1222</v>
      </c>
      <c r="E658" t="s">
        <v>651</v>
      </c>
      <c r="F658" t="s">
        <v>23</v>
      </c>
      <c r="I658" t="s">
        <v>415</v>
      </c>
    </row>
    <row r="659" spans="2:9">
      <c r="B659" t="s">
        <v>1552</v>
      </c>
      <c r="C659" t="s">
        <v>1224</v>
      </c>
      <c r="D659" t="s">
        <v>1225</v>
      </c>
      <c r="E659" t="s">
        <v>651</v>
      </c>
      <c r="F659" t="s">
        <v>23</v>
      </c>
      <c r="I659" t="s">
        <v>415</v>
      </c>
    </row>
    <row r="660" spans="2:9">
      <c r="B660" t="s">
        <v>1552</v>
      </c>
      <c r="C660" t="s">
        <v>1226</v>
      </c>
      <c r="D660" t="s">
        <v>1227</v>
      </c>
      <c r="E660" t="s">
        <v>651</v>
      </c>
      <c r="F660" t="s">
        <v>23</v>
      </c>
      <c r="I660" t="s">
        <v>415</v>
      </c>
    </row>
    <row r="661" spans="2:9">
      <c r="B661" t="s">
        <v>1552</v>
      </c>
      <c r="C661" t="s">
        <v>1228</v>
      </c>
      <c r="D661" t="s">
        <v>1229</v>
      </c>
      <c r="E661" t="s">
        <v>651</v>
      </c>
      <c r="F661" t="s">
        <v>23</v>
      </c>
      <c r="I661" t="s">
        <v>415</v>
      </c>
    </row>
    <row r="662" spans="2:9">
      <c r="B662" t="s">
        <v>1552</v>
      </c>
      <c r="C662" t="s">
        <v>1231</v>
      </c>
      <c r="D662" t="s">
        <v>1232</v>
      </c>
      <c r="E662" t="s">
        <v>651</v>
      </c>
      <c r="F662" t="s">
        <v>23</v>
      </c>
      <c r="I662" t="s">
        <v>415</v>
      </c>
    </row>
    <row r="663" spans="2:9">
      <c r="B663" t="s">
        <v>1552</v>
      </c>
      <c r="C663" t="s">
        <v>1233</v>
      </c>
      <c r="D663" t="s">
        <v>1234</v>
      </c>
      <c r="E663" t="s">
        <v>651</v>
      </c>
      <c r="F663" t="s">
        <v>23</v>
      </c>
      <c r="I663" t="s">
        <v>415</v>
      </c>
    </row>
    <row r="664" spans="2:9">
      <c r="B664" t="s">
        <v>1552</v>
      </c>
      <c r="C664" t="s">
        <v>1235</v>
      </c>
      <c r="D664" t="s">
        <v>1236</v>
      </c>
      <c r="E664" t="s">
        <v>651</v>
      </c>
      <c r="F664" t="s">
        <v>23</v>
      </c>
      <c r="I664" t="s">
        <v>415</v>
      </c>
    </row>
    <row r="665" spans="2:9">
      <c r="B665" t="s">
        <v>1552</v>
      </c>
      <c r="C665" t="s">
        <v>1237</v>
      </c>
      <c r="D665" t="s">
        <v>1238</v>
      </c>
      <c r="E665" t="s">
        <v>651</v>
      </c>
      <c r="F665" t="s">
        <v>23</v>
      </c>
      <c r="I665" t="s">
        <v>415</v>
      </c>
    </row>
    <row r="666" spans="2:9">
      <c r="B666" t="s">
        <v>1552</v>
      </c>
      <c r="C666" t="s">
        <v>1239</v>
      </c>
      <c r="D666" t="s">
        <v>1240</v>
      </c>
      <c r="E666" t="s">
        <v>651</v>
      </c>
      <c r="F666" t="s">
        <v>23</v>
      </c>
      <c r="I666" t="s">
        <v>415</v>
      </c>
    </row>
    <row r="667" spans="2:9">
      <c r="B667" t="s">
        <v>1552</v>
      </c>
      <c r="C667" t="s">
        <v>1244</v>
      </c>
      <c r="D667" t="s">
        <v>1245</v>
      </c>
      <c r="E667" t="s">
        <v>651</v>
      </c>
      <c r="F667" t="s">
        <v>23</v>
      </c>
      <c r="I667" t="s">
        <v>415</v>
      </c>
    </row>
    <row r="668" spans="2:9">
      <c r="B668" t="s">
        <v>1552</v>
      </c>
      <c r="C668" t="s">
        <v>1246</v>
      </c>
      <c r="D668" t="s">
        <v>1247</v>
      </c>
      <c r="E668" t="s">
        <v>651</v>
      </c>
      <c r="F668" t="s">
        <v>23</v>
      </c>
      <c r="I668" t="s">
        <v>415</v>
      </c>
    </row>
    <row r="669" spans="2:9">
      <c r="B669" t="s">
        <v>1552</v>
      </c>
      <c r="C669" t="s">
        <v>1248</v>
      </c>
      <c r="D669" t="s">
        <v>1249</v>
      </c>
      <c r="E669" t="s">
        <v>651</v>
      </c>
      <c r="F669" t="s">
        <v>416</v>
      </c>
      <c r="I669" t="s">
        <v>415</v>
      </c>
    </row>
    <row r="670" spans="2:9">
      <c r="B670" t="s">
        <v>1552</v>
      </c>
      <c r="C670" t="s">
        <v>1250</v>
      </c>
      <c r="D670" t="s">
        <v>1251</v>
      </c>
      <c r="E670" t="s">
        <v>651</v>
      </c>
      <c r="F670" t="s">
        <v>416</v>
      </c>
      <c r="I670" t="s">
        <v>415</v>
      </c>
    </row>
    <row r="671" spans="2:9">
      <c r="B671" t="s">
        <v>1552</v>
      </c>
      <c r="C671" t="s">
        <v>1266</v>
      </c>
      <c r="D671" t="s">
        <v>1267</v>
      </c>
      <c r="E671" t="s">
        <v>651</v>
      </c>
      <c r="F671" t="s">
        <v>23</v>
      </c>
      <c r="I671" t="s">
        <v>415</v>
      </c>
    </row>
    <row r="672" spans="2:9">
      <c r="B672" t="s">
        <v>1552</v>
      </c>
      <c r="C672" t="s">
        <v>1268</v>
      </c>
      <c r="D672" t="s">
        <v>1269</v>
      </c>
      <c r="E672" t="s">
        <v>651</v>
      </c>
      <c r="F672" t="s">
        <v>23</v>
      </c>
      <c r="I672" t="s">
        <v>415</v>
      </c>
    </row>
    <row r="673" spans="2:9">
      <c r="B673" t="s">
        <v>1552</v>
      </c>
      <c r="C673" t="s">
        <v>1270</v>
      </c>
      <c r="D673" t="s">
        <v>1271</v>
      </c>
      <c r="E673" t="s">
        <v>651</v>
      </c>
      <c r="F673" t="s">
        <v>23</v>
      </c>
      <c r="I673" t="s">
        <v>415</v>
      </c>
    </row>
    <row r="674" spans="2:9">
      <c r="B674" t="s">
        <v>1552</v>
      </c>
      <c r="C674" t="s">
        <v>1272</v>
      </c>
      <c r="D674" t="s">
        <v>1273</v>
      </c>
      <c r="E674" t="s">
        <v>651</v>
      </c>
      <c r="F674" t="s">
        <v>23</v>
      </c>
      <c r="I674" t="s">
        <v>415</v>
      </c>
    </row>
    <row r="675" spans="2:9">
      <c r="B675" t="s">
        <v>1552</v>
      </c>
      <c r="C675" t="s">
        <v>1274</v>
      </c>
      <c r="D675" t="s">
        <v>1275</v>
      </c>
      <c r="E675" t="s">
        <v>651</v>
      </c>
      <c r="F675" t="s">
        <v>23</v>
      </c>
      <c r="I675" t="s">
        <v>415</v>
      </c>
    </row>
    <row r="676" spans="2:9">
      <c r="B676" t="s">
        <v>1552</v>
      </c>
      <c r="C676" t="s">
        <v>1276</v>
      </c>
      <c r="D676" t="s">
        <v>1277</v>
      </c>
      <c r="E676" t="s">
        <v>651</v>
      </c>
      <c r="F676" t="s">
        <v>23</v>
      </c>
      <c r="I676" t="s">
        <v>415</v>
      </c>
    </row>
    <row r="677" spans="2:9">
      <c r="B677" t="s">
        <v>1552</v>
      </c>
      <c r="C677" t="s">
        <v>1278</v>
      </c>
      <c r="D677" t="s">
        <v>1279</v>
      </c>
      <c r="E677" t="s">
        <v>651</v>
      </c>
      <c r="F677" t="s">
        <v>23</v>
      </c>
      <c r="I677" t="s">
        <v>415</v>
      </c>
    </row>
    <row r="678" spans="2:9">
      <c r="B678" t="s">
        <v>1552</v>
      </c>
      <c r="C678" t="s">
        <v>1280</v>
      </c>
      <c r="D678" t="s">
        <v>1281</v>
      </c>
      <c r="E678" t="s">
        <v>651</v>
      </c>
      <c r="F678" t="s">
        <v>23</v>
      </c>
      <c r="I678" t="s">
        <v>415</v>
      </c>
    </row>
    <row r="679" spans="2:9">
      <c r="B679" t="s">
        <v>1552</v>
      </c>
      <c r="C679" t="s">
        <v>1282</v>
      </c>
      <c r="D679" t="s">
        <v>1283</v>
      </c>
      <c r="E679" t="s">
        <v>651</v>
      </c>
      <c r="F679" t="s">
        <v>23</v>
      </c>
      <c r="I679" t="s">
        <v>415</v>
      </c>
    </row>
    <row r="680" spans="2:9">
      <c r="B680" t="s">
        <v>1552</v>
      </c>
      <c r="C680" t="s">
        <v>1285</v>
      </c>
      <c r="D680" t="s">
        <v>1286</v>
      </c>
      <c r="E680" t="s">
        <v>651</v>
      </c>
      <c r="F680" t="s">
        <v>23</v>
      </c>
      <c r="I680" t="s">
        <v>415</v>
      </c>
    </row>
    <row r="681" spans="2:9">
      <c r="B681" t="s">
        <v>1552</v>
      </c>
      <c r="C681" t="s">
        <v>1287</v>
      </c>
      <c r="D681" t="s">
        <v>1288</v>
      </c>
      <c r="E681" t="s">
        <v>651</v>
      </c>
      <c r="F681" t="s">
        <v>23</v>
      </c>
      <c r="I681" t="s">
        <v>415</v>
      </c>
    </row>
    <row r="682" spans="2:9">
      <c r="B682" t="s">
        <v>1552</v>
      </c>
      <c r="C682" t="s">
        <v>1289</v>
      </c>
      <c r="D682" t="s">
        <v>1290</v>
      </c>
      <c r="E682" t="s">
        <v>651</v>
      </c>
      <c r="F682" t="s">
        <v>23</v>
      </c>
      <c r="I682" t="s">
        <v>415</v>
      </c>
    </row>
    <row r="683" spans="2:9">
      <c r="B683" t="s">
        <v>1552</v>
      </c>
      <c r="C683" t="s">
        <v>1291</v>
      </c>
      <c r="D683" t="s">
        <v>1292</v>
      </c>
      <c r="E683" t="s">
        <v>651</v>
      </c>
      <c r="F683" t="s">
        <v>23</v>
      </c>
      <c r="I683" t="s">
        <v>415</v>
      </c>
    </row>
    <row r="684" spans="2:9">
      <c r="B684" t="s">
        <v>1552</v>
      </c>
      <c r="C684" t="s">
        <v>1293</v>
      </c>
      <c r="D684" t="s">
        <v>1294</v>
      </c>
      <c r="E684" t="s">
        <v>651</v>
      </c>
      <c r="F684" t="s">
        <v>23</v>
      </c>
      <c r="I684" t="s">
        <v>415</v>
      </c>
    </row>
    <row r="685" spans="2:9">
      <c r="B685" t="s">
        <v>1552</v>
      </c>
      <c r="C685" t="s">
        <v>1297</v>
      </c>
      <c r="D685" t="s">
        <v>1298</v>
      </c>
      <c r="E685" t="s">
        <v>651</v>
      </c>
      <c r="F685" t="s">
        <v>23</v>
      </c>
      <c r="I685" t="s">
        <v>415</v>
      </c>
    </row>
    <row r="686" spans="2:9">
      <c r="B686" t="s">
        <v>1552</v>
      </c>
      <c r="C686" t="s">
        <v>1299</v>
      </c>
      <c r="D686" t="s">
        <v>1300</v>
      </c>
      <c r="E686" t="s">
        <v>651</v>
      </c>
      <c r="F686" t="s">
        <v>23</v>
      </c>
      <c r="I686" t="s">
        <v>415</v>
      </c>
    </row>
    <row r="687" spans="2:9">
      <c r="B687" t="s">
        <v>1552</v>
      </c>
      <c r="C687" t="s">
        <v>1301</v>
      </c>
      <c r="D687" t="s">
        <v>1302</v>
      </c>
      <c r="E687" t="s">
        <v>651</v>
      </c>
      <c r="F687" t="s">
        <v>416</v>
      </c>
      <c r="I687" t="s">
        <v>415</v>
      </c>
    </row>
    <row r="688" spans="2:9">
      <c r="B688" t="s">
        <v>1552</v>
      </c>
      <c r="C688" t="s">
        <v>1303</v>
      </c>
      <c r="D688" t="s">
        <v>1304</v>
      </c>
      <c r="E688" t="s">
        <v>651</v>
      </c>
      <c r="F688" t="s">
        <v>416</v>
      </c>
      <c r="I688" t="s">
        <v>415</v>
      </c>
    </row>
    <row r="689" spans="2:9">
      <c r="B689" t="s">
        <v>1552</v>
      </c>
      <c r="C689" t="s">
        <v>1319</v>
      </c>
      <c r="D689" t="s">
        <v>1320</v>
      </c>
      <c r="E689" t="s">
        <v>651</v>
      </c>
      <c r="F689" t="s">
        <v>23</v>
      </c>
      <c r="I689" t="s">
        <v>415</v>
      </c>
    </row>
    <row r="690" spans="2:9">
      <c r="B690" t="s">
        <v>1552</v>
      </c>
      <c r="C690" t="s">
        <v>1321</v>
      </c>
      <c r="D690" t="s">
        <v>1322</v>
      </c>
      <c r="E690" t="s">
        <v>651</v>
      </c>
      <c r="F690" t="s">
        <v>23</v>
      </c>
      <c r="I690" t="s">
        <v>415</v>
      </c>
    </row>
    <row r="691" spans="2:9">
      <c r="B691" t="s">
        <v>1552</v>
      </c>
      <c r="C691" t="s">
        <v>1323</v>
      </c>
      <c r="D691" t="s">
        <v>1324</v>
      </c>
      <c r="E691" t="s">
        <v>651</v>
      </c>
      <c r="F691" t="s">
        <v>23</v>
      </c>
      <c r="I691" t="s">
        <v>415</v>
      </c>
    </row>
    <row r="692" spans="2:9">
      <c r="B692" t="s">
        <v>1552</v>
      </c>
      <c r="C692" t="s">
        <v>1325</v>
      </c>
      <c r="D692" t="s">
        <v>1326</v>
      </c>
      <c r="E692" t="s">
        <v>651</v>
      </c>
      <c r="F692" t="s">
        <v>23</v>
      </c>
      <c r="I692" t="s">
        <v>415</v>
      </c>
    </row>
    <row r="693" spans="2:9">
      <c r="B693" t="s">
        <v>1552</v>
      </c>
      <c r="C693" t="s">
        <v>1327</v>
      </c>
      <c r="D693" t="s">
        <v>1328</v>
      </c>
      <c r="E693" t="s">
        <v>651</v>
      </c>
      <c r="F693" t="s">
        <v>23</v>
      </c>
      <c r="I693" t="s">
        <v>415</v>
      </c>
    </row>
    <row r="694" spans="2:9">
      <c r="B694" t="s">
        <v>1552</v>
      </c>
      <c r="C694" t="s">
        <v>1329</v>
      </c>
      <c r="D694" t="s">
        <v>1330</v>
      </c>
      <c r="E694" t="s">
        <v>651</v>
      </c>
      <c r="F694" t="s">
        <v>23</v>
      </c>
      <c r="I694" t="s">
        <v>415</v>
      </c>
    </row>
    <row r="695" spans="2:9">
      <c r="B695" t="s">
        <v>1552</v>
      </c>
      <c r="C695" t="s">
        <v>1331</v>
      </c>
      <c r="D695" t="s">
        <v>1332</v>
      </c>
      <c r="E695" t="s">
        <v>651</v>
      </c>
      <c r="F695" t="s">
        <v>23</v>
      </c>
      <c r="I695" t="s">
        <v>415</v>
      </c>
    </row>
    <row r="696" spans="2:9">
      <c r="B696" t="s">
        <v>1552</v>
      </c>
      <c r="C696" t="s">
        <v>1333</v>
      </c>
      <c r="D696" t="s">
        <v>1334</v>
      </c>
      <c r="E696" t="s">
        <v>651</v>
      </c>
      <c r="F696" t="s">
        <v>23</v>
      </c>
      <c r="I696" t="s">
        <v>415</v>
      </c>
    </row>
    <row r="697" spans="2:9">
      <c r="B697" t="s">
        <v>1552</v>
      </c>
      <c r="C697" t="s">
        <v>1335</v>
      </c>
      <c r="D697" t="s">
        <v>1336</v>
      </c>
      <c r="E697" t="s">
        <v>651</v>
      </c>
      <c r="F697" t="s">
        <v>23</v>
      </c>
      <c r="I697" t="s">
        <v>415</v>
      </c>
    </row>
    <row r="698" spans="2:9">
      <c r="B698" t="s">
        <v>1552</v>
      </c>
      <c r="C698" t="s">
        <v>1338</v>
      </c>
      <c r="D698" t="s">
        <v>1339</v>
      </c>
      <c r="E698" t="s">
        <v>651</v>
      </c>
      <c r="F698" t="s">
        <v>23</v>
      </c>
      <c r="I698" t="s">
        <v>415</v>
      </c>
    </row>
    <row r="699" spans="2:9">
      <c r="B699" t="s">
        <v>1552</v>
      </c>
      <c r="C699" t="s">
        <v>1340</v>
      </c>
      <c r="D699" t="s">
        <v>1341</v>
      </c>
      <c r="E699" t="s">
        <v>651</v>
      </c>
      <c r="F699" t="s">
        <v>23</v>
      </c>
      <c r="I699" t="s">
        <v>415</v>
      </c>
    </row>
    <row r="700" spans="2:9">
      <c r="B700" t="s">
        <v>1552</v>
      </c>
      <c r="C700" t="s">
        <v>1342</v>
      </c>
      <c r="D700" t="s">
        <v>1343</v>
      </c>
      <c r="E700" t="s">
        <v>651</v>
      </c>
      <c r="F700" t="s">
        <v>23</v>
      </c>
      <c r="I700" t="s">
        <v>415</v>
      </c>
    </row>
    <row r="701" spans="2:9">
      <c r="B701" t="s">
        <v>1552</v>
      </c>
      <c r="C701" t="s">
        <v>1344</v>
      </c>
      <c r="D701" t="s">
        <v>1345</v>
      </c>
      <c r="E701" t="s">
        <v>651</v>
      </c>
      <c r="F701" t="s">
        <v>23</v>
      </c>
      <c r="I701" t="s">
        <v>415</v>
      </c>
    </row>
    <row r="702" spans="2:9">
      <c r="B702" t="s">
        <v>1552</v>
      </c>
      <c r="C702" t="s">
        <v>1346</v>
      </c>
      <c r="D702" t="s">
        <v>1347</v>
      </c>
      <c r="E702" t="s">
        <v>651</v>
      </c>
      <c r="F702" t="s">
        <v>23</v>
      </c>
      <c r="I702" t="s">
        <v>415</v>
      </c>
    </row>
    <row r="703" spans="2:9">
      <c r="B703" t="s">
        <v>1552</v>
      </c>
      <c r="C703" t="s">
        <v>1350</v>
      </c>
      <c r="D703" t="s">
        <v>1351</v>
      </c>
      <c r="E703" t="s">
        <v>651</v>
      </c>
      <c r="F703" t="s">
        <v>23</v>
      </c>
      <c r="I703" t="s">
        <v>415</v>
      </c>
    </row>
    <row r="704" spans="2:9">
      <c r="B704" t="s">
        <v>1552</v>
      </c>
      <c r="C704" t="s">
        <v>1352</v>
      </c>
      <c r="D704" t="s">
        <v>1353</v>
      </c>
      <c r="E704" t="s">
        <v>651</v>
      </c>
      <c r="F704" t="s">
        <v>23</v>
      </c>
      <c r="I704" t="s">
        <v>415</v>
      </c>
    </row>
    <row r="705" spans="2:9">
      <c r="B705" t="s">
        <v>1552</v>
      </c>
      <c r="C705" t="s">
        <v>1392</v>
      </c>
      <c r="D705" t="s">
        <v>1393</v>
      </c>
      <c r="E705" t="s">
        <v>651</v>
      </c>
      <c r="F705" t="s">
        <v>23</v>
      </c>
      <c r="I705" t="s">
        <v>415</v>
      </c>
    </row>
    <row r="706" spans="2:9">
      <c r="B706" t="s">
        <v>1552</v>
      </c>
      <c r="C706" t="s">
        <v>1394</v>
      </c>
      <c r="D706" t="s">
        <v>1395</v>
      </c>
      <c r="E706" t="s">
        <v>651</v>
      </c>
      <c r="F706" t="s">
        <v>23</v>
      </c>
      <c r="I706" t="s">
        <v>415</v>
      </c>
    </row>
    <row r="707" spans="2:9">
      <c r="B707" t="s">
        <v>1552</v>
      </c>
      <c r="C707" t="s">
        <v>1396</v>
      </c>
      <c r="D707" t="s">
        <v>1397</v>
      </c>
      <c r="E707" t="s">
        <v>651</v>
      </c>
      <c r="F707" t="s">
        <v>23</v>
      </c>
      <c r="I707" t="s">
        <v>415</v>
      </c>
    </row>
    <row r="708" spans="2:9">
      <c r="B708" t="s">
        <v>1552</v>
      </c>
      <c r="C708" t="s">
        <v>1398</v>
      </c>
      <c r="D708" t="s">
        <v>1399</v>
      </c>
      <c r="E708" t="s">
        <v>651</v>
      </c>
      <c r="F708" t="s">
        <v>23</v>
      </c>
      <c r="I708" t="s">
        <v>415</v>
      </c>
    </row>
    <row r="709" spans="2:9">
      <c r="B709" t="s">
        <v>1552</v>
      </c>
      <c r="C709" t="s">
        <v>1400</v>
      </c>
      <c r="D709" t="s">
        <v>1401</v>
      </c>
      <c r="E709" t="s">
        <v>651</v>
      </c>
      <c r="F709" t="s">
        <v>23</v>
      </c>
      <c r="I709" t="s">
        <v>415</v>
      </c>
    </row>
    <row r="710" spans="2:9">
      <c r="B710" t="s">
        <v>1552</v>
      </c>
      <c r="C710" t="s">
        <v>1402</v>
      </c>
      <c r="D710" t="s">
        <v>1403</v>
      </c>
      <c r="E710" t="s">
        <v>651</v>
      </c>
      <c r="F710" t="s">
        <v>23</v>
      </c>
      <c r="I710" t="s">
        <v>415</v>
      </c>
    </row>
    <row r="711" spans="2:9">
      <c r="B711" t="s">
        <v>1552</v>
      </c>
      <c r="C711" t="s">
        <v>1404</v>
      </c>
      <c r="D711" t="s">
        <v>1405</v>
      </c>
      <c r="E711" t="s">
        <v>651</v>
      </c>
      <c r="F711" t="s">
        <v>23</v>
      </c>
      <c r="I711" t="s">
        <v>415</v>
      </c>
    </row>
    <row r="712" spans="2:9">
      <c r="B712" t="s">
        <v>1552</v>
      </c>
      <c r="C712" t="s">
        <v>1406</v>
      </c>
      <c r="D712" t="s">
        <v>1407</v>
      </c>
      <c r="E712" t="s">
        <v>651</v>
      </c>
      <c r="F712" t="s">
        <v>23</v>
      </c>
      <c r="I712" t="s">
        <v>415</v>
      </c>
    </row>
    <row r="713" spans="2:9">
      <c r="B713" t="s">
        <v>1552</v>
      </c>
      <c r="C713" t="s">
        <v>1374</v>
      </c>
      <c r="D713" t="s">
        <v>1375</v>
      </c>
      <c r="E713" t="s">
        <v>978</v>
      </c>
      <c r="F713" t="s">
        <v>476</v>
      </c>
      <c r="I713" t="s">
        <v>415</v>
      </c>
    </row>
    <row r="714" spans="2:9">
      <c r="B714" t="s">
        <v>1552</v>
      </c>
      <c r="C714" t="s">
        <v>1382</v>
      </c>
      <c r="D714" t="s">
        <v>1383</v>
      </c>
      <c r="E714" t="s">
        <v>978</v>
      </c>
      <c r="F714" t="s">
        <v>476</v>
      </c>
      <c r="I714" t="s">
        <v>415</v>
      </c>
    </row>
    <row r="715" spans="2:9">
      <c r="B715" t="s">
        <v>1552</v>
      </c>
      <c r="C715" t="s">
        <v>1385</v>
      </c>
      <c r="D715" t="s">
        <v>1386</v>
      </c>
      <c r="E715" t="s">
        <v>978</v>
      </c>
      <c r="F715" t="s">
        <v>476</v>
      </c>
      <c r="I715" t="s">
        <v>415</v>
      </c>
    </row>
    <row r="716" spans="2:9">
      <c r="B716" t="s">
        <v>1552</v>
      </c>
      <c r="C716" t="s">
        <v>1388</v>
      </c>
      <c r="D716" t="s">
        <v>1389</v>
      </c>
      <c r="E716" t="s">
        <v>476</v>
      </c>
      <c r="F716" t="s">
        <v>978</v>
      </c>
      <c r="I716" t="s">
        <v>1551</v>
      </c>
    </row>
    <row r="717" spans="2:9">
      <c r="B717" t="s">
        <v>1552</v>
      </c>
      <c r="C717" t="s">
        <v>1390</v>
      </c>
      <c r="D717" t="s">
        <v>1391</v>
      </c>
      <c r="E717" t="s">
        <v>978</v>
      </c>
      <c r="F717" t="s">
        <v>476</v>
      </c>
      <c r="I717" t="s">
        <v>415</v>
      </c>
    </row>
    <row r="718" spans="2:9">
      <c r="B718" t="s">
        <v>1552</v>
      </c>
      <c r="C718" t="s">
        <v>1408</v>
      </c>
      <c r="D718" t="s">
        <v>1409</v>
      </c>
      <c r="E718" t="s">
        <v>651</v>
      </c>
      <c r="F718" t="s">
        <v>1601</v>
      </c>
    </row>
    <row r="719" spans="2:9">
      <c r="B719" t="s">
        <v>1552</v>
      </c>
      <c r="C719" t="s">
        <v>1411</v>
      </c>
      <c r="D719" t="s">
        <v>1602</v>
      </c>
      <c r="E719" t="s">
        <v>651</v>
      </c>
      <c r="F719" t="s">
        <v>1601</v>
      </c>
    </row>
    <row r="720" spans="2:9">
      <c r="B720" t="s">
        <v>469</v>
      </c>
      <c r="C720" t="s">
        <v>1420</v>
      </c>
      <c r="D720" t="s">
        <v>1421</v>
      </c>
      <c r="E720" t="s">
        <v>651</v>
      </c>
      <c r="F720" t="s">
        <v>416</v>
      </c>
      <c r="I720" t="s">
        <v>415</v>
      </c>
    </row>
  </sheetData>
  <conditionalFormatting sqref="Y459 M13:N78 X721:X65536 W720 X374:X389 X398:X413 X592:X593 X717:X719 X1:X185 X189:X212 X219:X368 X595:X715 X419:X458 X460:X590">
    <cfRule type="cellIs" dxfId="7" priority="8" stopIfTrue="1" operator="between">
      <formula>0.000000001</formula>
      <formula>1</formula>
    </cfRule>
  </conditionalFormatting>
  <conditionalFormatting sqref="X369:X373">
    <cfRule type="cellIs" dxfId="6" priority="7" stopIfTrue="1" operator="between">
      <formula>0.000000001</formula>
      <formula>1</formula>
    </cfRule>
  </conditionalFormatting>
  <conditionalFormatting sqref="X390:X397">
    <cfRule type="cellIs" dxfId="5" priority="6" stopIfTrue="1" operator="between">
      <formula>0.000000001</formula>
      <formula>1</formula>
    </cfRule>
  </conditionalFormatting>
  <conditionalFormatting sqref="X591">
    <cfRule type="cellIs" dxfId="4" priority="5" stopIfTrue="1" operator="between">
      <formula>0.000000001</formula>
      <formula>1</formula>
    </cfRule>
  </conditionalFormatting>
  <conditionalFormatting sqref="X594">
    <cfRule type="cellIs" dxfId="3" priority="4" stopIfTrue="1" operator="between">
      <formula>0.000000001</formula>
      <formula>1</formula>
    </cfRule>
  </conditionalFormatting>
  <conditionalFormatting sqref="X716">
    <cfRule type="cellIs" dxfId="2" priority="3" stopIfTrue="1" operator="between">
      <formula>0.000000001</formula>
      <formula>1</formula>
    </cfRule>
  </conditionalFormatting>
  <conditionalFormatting sqref="X186:X188">
    <cfRule type="cellIs" dxfId="1" priority="2" stopIfTrue="1" operator="between">
      <formula>0.000000001</formula>
      <formula>1</formula>
    </cfRule>
  </conditionalFormatting>
  <conditionalFormatting sqref="X213:X218">
    <cfRule type="cellIs" dxfId="0" priority="1" stopIfTrue="1" operator="between">
      <formula>0.000000001</formula>
      <formula>1</formula>
    </cfRule>
  </conditionalFormatting>
  <pageMargins left="0.75" right="0.75" top="1" bottom="1" header="0.5" footer="0.5"/>
  <pageSetup orientation="portrait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4:V155"/>
  <sheetViews>
    <sheetView zoomScaleNormal="100" workbookViewId="0">
      <pane ySplit="5" topLeftCell="A6" activePane="bottomLeft" state="frozen"/>
      <selection activeCell="E34" sqref="E34"/>
      <selection pane="bottomLeft" activeCell="L120" sqref="L120"/>
    </sheetView>
  </sheetViews>
  <sheetFormatPr defaultRowHeight="12.75"/>
  <cols>
    <col min="1" max="1" width="10.265625" bestFit="1" customWidth="1"/>
    <col min="2" max="2" width="21.3984375" customWidth="1"/>
    <col min="3" max="3" width="14.59765625" customWidth="1"/>
    <col min="4" max="6" width="11" customWidth="1"/>
    <col min="7" max="7" width="10.265625" customWidth="1"/>
    <col min="8" max="8" width="7.1328125" customWidth="1"/>
    <col min="9" max="9" width="8.1328125" customWidth="1"/>
    <col min="10" max="10" width="9.265625" customWidth="1"/>
    <col min="11" max="11" width="12.265625" customWidth="1"/>
    <col min="12" max="12" width="8.59765625" bestFit="1" customWidth="1"/>
    <col min="13" max="13" width="8.1328125" customWidth="1"/>
    <col min="14" max="14" width="12" bestFit="1" customWidth="1"/>
    <col min="15" max="15" width="8.1328125" customWidth="1"/>
    <col min="16" max="16" width="5.73046875" bestFit="1" customWidth="1"/>
  </cols>
  <sheetData>
    <row r="4" spans="1:21">
      <c r="H4" t="s">
        <v>27</v>
      </c>
    </row>
    <row r="5" spans="1:21">
      <c r="A5" t="s">
        <v>308</v>
      </c>
      <c r="B5" t="s">
        <v>309</v>
      </c>
      <c r="C5" t="s">
        <v>313</v>
      </c>
      <c r="D5" t="s">
        <v>314</v>
      </c>
      <c r="E5" t="s">
        <v>1603</v>
      </c>
      <c r="F5" t="s">
        <v>286</v>
      </c>
      <c r="G5" t="s">
        <v>342</v>
      </c>
      <c r="H5" t="s">
        <v>343</v>
      </c>
      <c r="I5" t="s">
        <v>706</v>
      </c>
      <c r="J5" t="s">
        <v>344</v>
      </c>
      <c r="K5" t="s">
        <v>345</v>
      </c>
      <c r="L5" t="s">
        <v>346</v>
      </c>
      <c r="M5" t="s">
        <v>349</v>
      </c>
      <c r="N5" t="s">
        <v>347</v>
      </c>
      <c r="O5" t="s">
        <v>433</v>
      </c>
      <c r="P5" t="s">
        <v>348</v>
      </c>
      <c r="Q5" t="s">
        <v>111</v>
      </c>
      <c r="R5" t="s">
        <v>1604</v>
      </c>
      <c r="S5" t="s">
        <v>290</v>
      </c>
      <c r="U5" t="s">
        <v>1605</v>
      </c>
    </row>
    <row r="6" spans="1:21" ht="18.75" customHeight="1">
      <c r="A6" t="s">
        <v>1606</v>
      </c>
      <c r="K6" t="s">
        <v>919</v>
      </c>
      <c r="N6" t="s">
        <v>919</v>
      </c>
      <c r="O6" t="s">
        <v>919</v>
      </c>
    </row>
    <row r="7" spans="1:21" ht="13.35" customHeight="1">
      <c r="B7" t="str">
        <f>IND!C638</f>
        <v>IISPELLET01</v>
      </c>
      <c r="G7" t="s">
        <v>1607</v>
      </c>
      <c r="H7">
        <v>2006</v>
      </c>
      <c r="J7" t="s">
        <v>435</v>
      </c>
      <c r="K7" t="s">
        <v>919</v>
      </c>
      <c r="N7" t="s">
        <v>919</v>
      </c>
      <c r="O7" t="s">
        <v>919</v>
      </c>
      <c r="P7" t="s">
        <v>983</v>
      </c>
      <c r="Q7">
        <v>2006</v>
      </c>
    </row>
    <row r="8" spans="1:21" ht="13.35" customHeight="1">
      <c r="C8" t="s">
        <v>1503</v>
      </c>
      <c r="D8" t="s">
        <v>1507</v>
      </c>
      <c r="H8">
        <v>2006</v>
      </c>
      <c r="I8" t="s">
        <v>990</v>
      </c>
      <c r="K8">
        <v>3.3775478879999996</v>
      </c>
      <c r="L8">
        <v>1</v>
      </c>
      <c r="M8" t="s">
        <v>435</v>
      </c>
      <c r="N8">
        <v>61.921711279999997</v>
      </c>
      <c r="O8">
        <v>4.8411519727999996</v>
      </c>
    </row>
    <row r="9" spans="1:21" ht="13.35" customHeight="1">
      <c r="C9" t="s">
        <v>985</v>
      </c>
      <c r="H9">
        <v>2006</v>
      </c>
      <c r="K9" t="s">
        <v>919</v>
      </c>
      <c r="L9">
        <v>1.1399999999999999</v>
      </c>
      <c r="N9" t="s">
        <v>919</v>
      </c>
      <c r="O9" t="s">
        <v>919</v>
      </c>
    </row>
    <row r="10" spans="1:21" ht="13.35" customHeight="1">
      <c r="C10" t="s">
        <v>1055</v>
      </c>
      <c r="H10">
        <v>2006</v>
      </c>
      <c r="K10" t="s">
        <v>919</v>
      </c>
      <c r="L10">
        <v>1.01</v>
      </c>
      <c r="N10" t="s">
        <v>919</v>
      </c>
      <c r="O10" t="s">
        <v>919</v>
      </c>
    </row>
    <row r="11" spans="1:21" ht="13.35" customHeight="1">
      <c r="B11" t="str">
        <f>IND!C639</f>
        <v>IISSINTER01</v>
      </c>
      <c r="E11" t="s">
        <v>1608</v>
      </c>
      <c r="G11" t="s">
        <v>1607</v>
      </c>
      <c r="H11">
        <v>2006</v>
      </c>
      <c r="J11" t="s">
        <v>435</v>
      </c>
      <c r="K11" t="s">
        <v>919</v>
      </c>
      <c r="N11" t="s">
        <v>919</v>
      </c>
      <c r="O11" t="s">
        <v>919</v>
      </c>
      <c r="P11" t="s">
        <v>983</v>
      </c>
      <c r="Q11">
        <v>2006</v>
      </c>
      <c r="R11">
        <v>2</v>
      </c>
    </row>
    <row r="12" spans="1:21" ht="13.35" customHeight="1">
      <c r="C12" t="s">
        <v>1503</v>
      </c>
      <c r="D12" t="s">
        <v>1517</v>
      </c>
      <c r="H12">
        <v>2006</v>
      </c>
      <c r="I12" t="s">
        <v>990</v>
      </c>
      <c r="K12">
        <v>2.81462324</v>
      </c>
      <c r="L12">
        <v>1</v>
      </c>
      <c r="M12" t="s">
        <v>435</v>
      </c>
      <c r="N12">
        <v>56.292464799999998</v>
      </c>
      <c r="O12">
        <v>6.192171128</v>
      </c>
    </row>
    <row r="13" spans="1:21" ht="13.35" customHeight="1">
      <c r="C13" t="s">
        <v>985</v>
      </c>
      <c r="H13">
        <v>2006</v>
      </c>
      <c r="K13" t="s">
        <v>919</v>
      </c>
      <c r="L13">
        <v>0.1</v>
      </c>
      <c r="N13" t="s">
        <v>919</v>
      </c>
      <c r="O13" t="s">
        <v>919</v>
      </c>
    </row>
    <row r="14" spans="1:21" ht="13.35" customHeight="1">
      <c r="C14" t="s">
        <v>1055</v>
      </c>
      <c r="H14">
        <v>2006</v>
      </c>
      <c r="K14" t="s">
        <v>919</v>
      </c>
      <c r="L14">
        <v>1.1599999999999999</v>
      </c>
      <c r="N14" t="s">
        <v>919</v>
      </c>
      <c r="O14" t="s">
        <v>919</v>
      </c>
    </row>
    <row r="15" spans="1:21" ht="13.35" customHeight="1">
      <c r="C15" t="s">
        <v>379</v>
      </c>
      <c r="H15">
        <v>2006</v>
      </c>
      <c r="K15" t="s">
        <v>919</v>
      </c>
      <c r="N15" t="s">
        <v>919</v>
      </c>
      <c r="O15" t="s">
        <v>919</v>
      </c>
    </row>
    <row r="16" spans="1:21" ht="13.35" customHeight="1">
      <c r="C16" t="s">
        <v>1429</v>
      </c>
      <c r="H16">
        <v>2006</v>
      </c>
      <c r="K16" t="s">
        <v>919</v>
      </c>
      <c r="N16" t="s">
        <v>919</v>
      </c>
      <c r="O16" t="s">
        <v>919</v>
      </c>
    </row>
    <row r="17" spans="2:17" ht="13.35" customHeight="1">
      <c r="B17" t="str">
        <f>IND!C640</f>
        <v>IISSINTERBIO</v>
      </c>
      <c r="G17" t="s">
        <v>1607</v>
      </c>
      <c r="H17">
        <v>2006</v>
      </c>
      <c r="J17" t="s">
        <v>435</v>
      </c>
      <c r="K17" t="s">
        <v>919</v>
      </c>
      <c r="N17" t="s">
        <v>919</v>
      </c>
      <c r="O17" t="s">
        <v>919</v>
      </c>
      <c r="P17" t="s">
        <v>983</v>
      </c>
      <c r="Q17">
        <v>2020</v>
      </c>
    </row>
    <row r="18" spans="2:17" ht="13.35" customHeight="1">
      <c r="C18" t="s">
        <v>1503</v>
      </c>
      <c r="D18" t="s">
        <v>1517</v>
      </c>
      <c r="H18">
        <v>2006</v>
      </c>
      <c r="I18" t="s">
        <v>990</v>
      </c>
      <c r="K18">
        <v>2.81462324</v>
      </c>
      <c r="L18">
        <v>1</v>
      </c>
      <c r="M18" t="s">
        <v>435</v>
      </c>
      <c r="N18">
        <v>70</v>
      </c>
      <c r="O18">
        <v>6.192171128</v>
      </c>
    </row>
    <row r="19" spans="2:17" ht="13.35" customHeight="1">
      <c r="C19" t="s">
        <v>985</v>
      </c>
      <c r="H19">
        <v>2006</v>
      </c>
      <c r="K19" t="s">
        <v>919</v>
      </c>
      <c r="L19">
        <v>0.1</v>
      </c>
      <c r="N19" t="s">
        <v>919</v>
      </c>
      <c r="O19" t="s">
        <v>919</v>
      </c>
    </row>
    <row r="20" spans="2:17" ht="13.35" customHeight="1">
      <c r="C20" t="s">
        <v>1049</v>
      </c>
      <c r="H20">
        <v>2006</v>
      </c>
      <c r="K20" t="s">
        <v>919</v>
      </c>
      <c r="L20">
        <f>L14+1/R11+0.2</f>
        <v>1.8599999999999999</v>
      </c>
      <c r="N20" t="s">
        <v>919</v>
      </c>
      <c r="O20" t="s">
        <v>919</v>
      </c>
    </row>
    <row r="21" spans="2:17" ht="13.35" customHeight="1">
      <c r="B21" t="str">
        <f>IND!C641</f>
        <v>IISOXYGEN01</v>
      </c>
      <c r="H21">
        <v>2006</v>
      </c>
      <c r="J21" t="s">
        <v>435</v>
      </c>
      <c r="P21" t="s">
        <v>1044</v>
      </c>
      <c r="Q21">
        <v>2006</v>
      </c>
    </row>
    <row r="22" spans="2:17" ht="13.35" customHeight="1">
      <c r="C22" t="s">
        <v>985</v>
      </c>
      <c r="D22" t="s">
        <v>1505</v>
      </c>
      <c r="H22">
        <v>2006</v>
      </c>
      <c r="I22" t="s">
        <v>1609</v>
      </c>
      <c r="K22" t="s">
        <v>1127</v>
      </c>
      <c r="L22">
        <v>0.72</v>
      </c>
      <c r="M22">
        <v>1</v>
      </c>
      <c r="N22">
        <v>200</v>
      </c>
    </row>
    <row r="23" spans="2:17" ht="13.35" customHeight="1">
      <c r="B23" t="str">
        <f>IND!C642</f>
        <v>IISBLAFURBIO</v>
      </c>
      <c r="H23">
        <v>2006</v>
      </c>
      <c r="J23" t="s">
        <v>435</v>
      </c>
      <c r="P23" t="s">
        <v>1044</v>
      </c>
      <c r="Q23">
        <v>2006</v>
      </c>
    </row>
    <row r="24" spans="2:17" ht="13.35" customHeight="1">
      <c r="C24" t="s">
        <v>1507</v>
      </c>
      <c r="D24" t="s">
        <v>1513</v>
      </c>
      <c r="H24">
        <v>2006</v>
      </c>
      <c r="I24" t="s">
        <v>1609</v>
      </c>
      <c r="K24" t="s">
        <v>1127</v>
      </c>
      <c r="L24">
        <v>0.155</v>
      </c>
      <c r="M24" t="s">
        <v>435</v>
      </c>
      <c r="N24">
        <f>1.4*N30</f>
        <v>382.2</v>
      </c>
      <c r="O24" t="s">
        <v>110</v>
      </c>
    </row>
    <row r="25" spans="2:17" ht="13.35" customHeight="1">
      <c r="C25" t="s">
        <v>1517</v>
      </c>
      <c r="D25" t="s">
        <v>1128</v>
      </c>
      <c r="H25">
        <v>2006</v>
      </c>
      <c r="L25">
        <v>1.34</v>
      </c>
      <c r="M25" t="s">
        <v>1610</v>
      </c>
    </row>
    <row r="26" spans="2:17" ht="13.35" customHeight="1">
      <c r="C26" t="s">
        <v>1505</v>
      </c>
      <c r="D26" t="s">
        <v>109</v>
      </c>
      <c r="H26">
        <v>2006</v>
      </c>
      <c r="L26">
        <v>0.05</v>
      </c>
      <c r="M26" t="s">
        <v>1611</v>
      </c>
    </row>
    <row r="27" spans="2:17" ht="13.35" customHeight="1">
      <c r="C27" t="s">
        <v>1049</v>
      </c>
      <c r="H27">
        <v>2006</v>
      </c>
      <c r="L27">
        <v>18</v>
      </c>
    </row>
    <row r="28" spans="2:17" ht="13.35" customHeight="1">
      <c r="C28" t="s">
        <v>985</v>
      </c>
      <c r="H28">
        <v>2006</v>
      </c>
      <c r="L28">
        <v>0.5</v>
      </c>
    </row>
    <row r="29" spans="2:17" ht="13.35" customHeight="1">
      <c r="B29" t="str">
        <f>IND!C643</f>
        <v>IISBLAFURDCI05</v>
      </c>
      <c r="H29">
        <v>2006</v>
      </c>
      <c r="J29" t="s">
        <v>435</v>
      </c>
      <c r="P29" t="s">
        <v>1044</v>
      </c>
      <c r="Q29" t="s">
        <v>1612</v>
      </c>
    </row>
    <row r="30" spans="2:17" ht="13.35" customHeight="1">
      <c r="C30" t="s">
        <v>1507</v>
      </c>
      <c r="D30" t="s">
        <v>1513</v>
      </c>
      <c r="H30">
        <v>2006</v>
      </c>
      <c r="I30" t="s">
        <v>1609</v>
      </c>
      <c r="K30" t="s">
        <v>1127</v>
      </c>
      <c r="L30">
        <v>0.155</v>
      </c>
      <c r="M30" t="s">
        <v>435</v>
      </c>
      <c r="N30">
        <v>273</v>
      </c>
      <c r="O30" t="s">
        <v>110</v>
      </c>
    </row>
    <row r="31" spans="2:17" ht="13.35" customHeight="1">
      <c r="C31" t="s">
        <v>1517</v>
      </c>
      <c r="D31" t="s">
        <v>1128</v>
      </c>
      <c r="H31">
        <v>2006</v>
      </c>
      <c r="L31">
        <v>1.34</v>
      </c>
      <c r="M31" t="s">
        <v>1610</v>
      </c>
    </row>
    <row r="32" spans="2:17" ht="13.35" customHeight="1">
      <c r="C32" t="s">
        <v>1505</v>
      </c>
      <c r="D32" t="s">
        <v>109</v>
      </c>
      <c r="H32">
        <v>2006</v>
      </c>
      <c r="L32">
        <v>0.05</v>
      </c>
      <c r="M32" t="s">
        <v>1611</v>
      </c>
    </row>
    <row r="33" spans="2:22" ht="13.35" customHeight="1">
      <c r="C33" t="s">
        <v>1055</v>
      </c>
      <c r="H33">
        <v>2006</v>
      </c>
      <c r="L33">
        <v>9.3000000000000007</v>
      </c>
    </row>
    <row r="34" spans="2:22" ht="13.35" customHeight="1">
      <c r="C34" t="s">
        <v>985</v>
      </c>
      <c r="H34">
        <v>2006</v>
      </c>
      <c r="L34">
        <v>0.5</v>
      </c>
    </row>
    <row r="35" spans="2:22" ht="13.35" customHeight="1">
      <c r="C35" t="s">
        <v>1052</v>
      </c>
      <c r="H35">
        <v>2006</v>
      </c>
      <c r="L35">
        <v>6.2</v>
      </c>
    </row>
    <row r="36" spans="2:22" ht="13.35" customHeight="1">
      <c r="B36" t="str">
        <f>IND!C646</f>
        <v>IISBLAFURCS20</v>
      </c>
      <c r="H36">
        <v>2020</v>
      </c>
      <c r="J36" t="s">
        <v>435</v>
      </c>
      <c r="P36" t="s">
        <v>1044</v>
      </c>
      <c r="Q36">
        <v>2020</v>
      </c>
      <c r="U36">
        <v>746</v>
      </c>
      <c r="V36">
        <f>U36/(V40+V42)</f>
        <v>0.50030179062437119</v>
      </c>
    </row>
    <row r="37" spans="2:22" ht="13.35" customHeight="1">
      <c r="C37" t="s">
        <v>1507</v>
      </c>
      <c r="D37" t="s">
        <v>1513</v>
      </c>
      <c r="H37">
        <v>2020</v>
      </c>
      <c r="I37" t="s">
        <v>1609</v>
      </c>
      <c r="K37" t="s">
        <v>1173</v>
      </c>
      <c r="L37">
        <v>0.155</v>
      </c>
      <c r="M37" t="s">
        <v>435</v>
      </c>
      <c r="N37">
        <v>500</v>
      </c>
      <c r="O37" t="s">
        <v>1116</v>
      </c>
    </row>
    <row r="38" spans="2:22" ht="13.35" customHeight="1">
      <c r="C38" t="s">
        <v>1517</v>
      </c>
      <c r="D38" t="s">
        <v>1128</v>
      </c>
      <c r="H38">
        <v>2020</v>
      </c>
      <c r="L38">
        <v>1.34</v>
      </c>
      <c r="M38" t="s">
        <v>1610</v>
      </c>
    </row>
    <row r="39" spans="2:22" ht="13.35" customHeight="1">
      <c r="C39" t="s">
        <v>1505</v>
      </c>
      <c r="D39" t="s">
        <v>964</v>
      </c>
      <c r="H39">
        <v>2020</v>
      </c>
      <c r="L39">
        <v>0.05</v>
      </c>
      <c r="M39">
        <v>3.0139999999999998</v>
      </c>
    </row>
    <row r="40" spans="2:22" ht="13.35" customHeight="1">
      <c r="C40" t="s">
        <v>1055</v>
      </c>
      <c r="H40">
        <v>2020</v>
      </c>
      <c r="L40">
        <v>9.3000000000000007</v>
      </c>
      <c r="V40">
        <f>L40*95</f>
        <v>883.50000000000011</v>
      </c>
    </row>
    <row r="41" spans="2:22" ht="13.35" customHeight="1">
      <c r="C41" t="s">
        <v>985</v>
      </c>
      <c r="H41">
        <v>2020</v>
      </c>
      <c r="L41">
        <v>1.1120000000000001</v>
      </c>
    </row>
    <row r="42" spans="2:22" ht="13.35" customHeight="1">
      <c r="C42" t="s">
        <v>1052</v>
      </c>
      <c r="H42">
        <v>2020</v>
      </c>
      <c r="L42">
        <v>6.2</v>
      </c>
      <c r="V42">
        <f>L42*98</f>
        <v>607.6</v>
      </c>
    </row>
    <row r="43" spans="2:22" ht="13.35" customHeight="1">
      <c r="B43" t="str">
        <f>IND!C644</f>
        <v>IISBLAFURTGR10</v>
      </c>
      <c r="H43" t="s">
        <v>274</v>
      </c>
      <c r="J43" t="s">
        <v>435</v>
      </c>
      <c r="P43" t="s">
        <v>1044</v>
      </c>
      <c r="Q43" t="s">
        <v>274</v>
      </c>
    </row>
    <row r="44" spans="2:22" ht="13.35" customHeight="1">
      <c r="C44" t="s">
        <v>1507</v>
      </c>
      <c r="H44" t="s">
        <v>274</v>
      </c>
      <c r="I44" t="s">
        <v>1609</v>
      </c>
      <c r="K44">
        <v>12.5</v>
      </c>
      <c r="L44">
        <v>0.04</v>
      </c>
      <c r="N44">
        <v>387</v>
      </c>
      <c r="O44">
        <v>3.5</v>
      </c>
    </row>
    <row r="45" spans="2:22" ht="13.35" customHeight="1">
      <c r="C45" t="s">
        <v>1517</v>
      </c>
      <c r="D45" t="s">
        <v>1513</v>
      </c>
      <c r="H45" t="s">
        <v>274</v>
      </c>
      <c r="L45">
        <v>1.54</v>
      </c>
      <c r="M45" t="s">
        <v>435</v>
      </c>
    </row>
    <row r="46" spans="2:22" ht="13.35" customHeight="1">
      <c r="C46" t="s">
        <v>1505</v>
      </c>
      <c r="D46" t="s">
        <v>1128</v>
      </c>
      <c r="H46" t="s">
        <v>274</v>
      </c>
      <c r="L46">
        <v>0.45</v>
      </c>
      <c r="M46" t="s">
        <v>1610</v>
      </c>
    </row>
    <row r="47" spans="2:22" ht="13.35" customHeight="1">
      <c r="C47" t="s">
        <v>1055</v>
      </c>
      <c r="D47" t="s">
        <v>920</v>
      </c>
      <c r="H47" t="s">
        <v>274</v>
      </c>
      <c r="L47">
        <v>5.9160000000000004</v>
      </c>
      <c r="M47">
        <v>0.7</v>
      </c>
    </row>
    <row r="48" spans="2:22" ht="13.35" customHeight="1">
      <c r="C48" t="s">
        <v>985</v>
      </c>
      <c r="H48" t="s">
        <v>274</v>
      </c>
      <c r="L48">
        <v>0.17</v>
      </c>
    </row>
    <row r="49" spans="2:22" ht="13.35" customHeight="1">
      <c r="C49" t="s">
        <v>1052</v>
      </c>
      <c r="H49" t="s">
        <v>274</v>
      </c>
      <c r="L49">
        <v>5.22</v>
      </c>
    </row>
    <row r="50" spans="2:22" ht="13.35" customHeight="1">
      <c r="B50" t="str">
        <f>IND!C645</f>
        <v>IISBLAFURTGRCS20</v>
      </c>
      <c r="H50">
        <v>2020</v>
      </c>
      <c r="J50" t="s">
        <v>435</v>
      </c>
      <c r="P50" t="s">
        <v>1044</v>
      </c>
      <c r="Q50">
        <v>2020</v>
      </c>
      <c r="U50">
        <v>796</v>
      </c>
      <c r="V50">
        <f>U50/(V54+V56)</f>
        <v>0.74144451275172796</v>
      </c>
    </row>
    <row r="51" spans="2:22" ht="13.35" customHeight="1">
      <c r="C51" t="s">
        <v>1507</v>
      </c>
      <c r="D51" t="s">
        <v>1513</v>
      </c>
      <c r="H51">
        <v>2020</v>
      </c>
      <c r="I51" t="s">
        <v>1609</v>
      </c>
      <c r="K51" t="s">
        <v>1173</v>
      </c>
      <c r="L51">
        <v>0.04</v>
      </c>
      <c r="M51" t="s">
        <v>435</v>
      </c>
      <c r="N51">
        <v>500</v>
      </c>
      <c r="O51" t="s">
        <v>1116</v>
      </c>
    </row>
    <row r="52" spans="2:22" ht="13.35" customHeight="1">
      <c r="C52" t="s">
        <v>1517</v>
      </c>
      <c r="D52" t="s">
        <v>1128</v>
      </c>
      <c r="H52">
        <v>2020</v>
      </c>
      <c r="L52">
        <v>1.54</v>
      </c>
      <c r="M52" t="s">
        <v>1610</v>
      </c>
    </row>
    <row r="53" spans="2:22" ht="13.35" customHeight="1">
      <c r="C53" t="s">
        <v>1505</v>
      </c>
      <c r="D53" t="s">
        <v>921</v>
      </c>
      <c r="H53">
        <v>2020</v>
      </c>
      <c r="L53">
        <v>0.45</v>
      </c>
      <c r="M53">
        <v>0.7</v>
      </c>
    </row>
    <row r="54" spans="2:22" ht="13.35" customHeight="1">
      <c r="C54" t="s">
        <v>1055</v>
      </c>
      <c r="H54">
        <v>2020</v>
      </c>
      <c r="L54">
        <v>5.9160000000000004</v>
      </c>
      <c r="V54">
        <f>L54*95</f>
        <v>562.02</v>
      </c>
    </row>
    <row r="55" spans="2:22" ht="13.35" customHeight="1">
      <c r="C55" t="s">
        <v>985</v>
      </c>
      <c r="H55">
        <v>2020</v>
      </c>
      <c r="L55">
        <v>0.27</v>
      </c>
    </row>
    <row r="56" spans="2:22" ht="13.35" customHeight="1">
      <c r="C56" t="s">
        <v>1052</v>
      </c>
      <c r="H56">
        <v>2020</v>
      </c>
      <c r="L56">
        <v>5.22</v>
      </c>
      <c r="V56">
        <f>L56*98</f>
        <v>511.56</v>
      </c>
    </row>
    <row r="57" spans="2:22" ht="13.35" customHeight="1">
      <c r="B57" t="str">
        <f>IND!C627</f>
        <v>IISBOXFUR01</v>
      </c>
      <c r="G57" t="s">
        <v>1607</v>
      </c>
      <c r="H57">
        <v>2006</v>
      </c>
      <c r="J57" t="s">
        <v>435</v>
      </c>
      <c r="K57" t="s">
        <v>919</v>
      </c>
      <c r="N57" t="s">
        <v>919</v>
      </c>
      <c r="O57" t="s">
        <v>919</v>
      </c>
      <c r="P57" t="s">
        <v>1044</v>
      </c>
      <c r="Q57">
        <v>2006</v>
      </c>
    </row>
    <row r="58" spans="2:22" ht="13.35" customHeight="1">
      <c r="C58" t="s">
        <v>1505</v>
      </c>
      <c r="D58" t="s">
        <v>1499</v>
      </c>
      <c r="H58">
        <v>2006</v>
      </c>
      <c r="I58" t="s">
        <v>1609</v>
      </c>
      <c r="K58">
        <v>4.5033971839999998</v>
      </c>
      <c r="L58">
        <v>0.05</v>
      </c>
      <c r="M58" t="s">
        <v>435</v>
      </c>
      <c r="N58">
        <v>112.5849296</v>
      </c>
      <c r="O58">
        <v>56.292464799999998</v>
      </c>
    </row>
    <row r="59" spans="2:22" ht="13.35" customHeight="1">
      <c r="C59" t="s">
        <v>1513</v>
      </c>
      <c r="D59" t="s">
        <v>921</v>
      </c>
      <c r="H59">
        <v>2006</v>
      </c>
      <c r="K59" t="s">
        <v>919</v>
      </c>
      <c r="L59">
        <v>0.9</v>
      </c>
      <c r="M59">
        <v>0.65</v>
      </c>
      <c r="N59" t="s">
        <v>919</v>
      </c>
      <c r="O59" t="s">
        <v>919</v>
      </c>
    </row>
    <row r="60" spans="2:22" ht="13.35" customHeight="1">
      <c r="C60" t="s">
        <v>1515</v>
      </c>
      <c r="H60">
        <v>2006</v>
      </c>
      <c r="K60" t="s">
        <v>919</v>
      </c>
      <c r="L60">
        <v>0.18</v>
      </c>
      <c r="N60" t="s">
        <v>919</v>
      </c>
      <c r="O60" t="s">
        <v>919</v>
      </c>
    </row>
    <row r="61" spans="2:22" ht="12.75" customHeight="1">
      <c r="C61" t="s">
        <v>1509</v>
      </c>
      <c r="H61">
        <v>2006</v>
      </c>
      <c r="K61" t="s">
        <v>919</v>
      </c>
      <c r="L61">
        <v>0.05</v>
      </c>
      <c r="N61" t="s">
        <v>919</v>
      </c>
      <c r="O61" t="s">
        <v>919</v>
      </c>
    </row>
    <row r="62" spans="2:22" ht="13.35" customHeight="1">
      <c r="C62" t="s">
        <v>985</v>
      </c>
      <c r="H62">
        <v>2006</v>
      </c>
      <c r="K62" t="s">
        <v>919</v>
      </c>
      <c r="L62">
        <v>0.1</v>
      </c>
      <c r="N62" t="s">
        <v>919</v>
      </c>
      <c r="O62" t="s">
        <v>919</v>
      </c>
    </row>
    <row r="63" spans="2:22" ht="13.35" customHeight="1">
      <c r="B63" t="str">
        <f>IND!C628</f>
        <v>IISBOXSCR01</v>
      </c>
      <c r="G63" t="s">
        <v>1607</v>
      </c>
      <c r="H63">
        <v>2006</v>
      </c>
      <c r="J63" t="s">
        <v>435</v>
      </c>
      <c r="K63" t="s">
        <v>919</v>
      </c>
      <c r="N63" t="s">
        <v>919</v>
      </c>
      <c r="O63" t="s">
        <v>919</v>
      </c>
      <c r="P63" t="s">
        <v>1044</v>
      </c>
      <c r="Q63">
        <v>2006</v>
      </c>
    </row>
    <row r="64" spans="2:22" ht="13.35" customHeight="1">
      <c r="C64" t="s">
        <v>1505</v>
      </c>
      <c r="D64" t="s">
        <v>1499</v>
      </c>
      <c r="H64">
        <v>2006</v>
      </c>
      <c r="I64" t="s">
        <v>1609</v>
      </c>
      <c r="K64">
        <v>4.5033971839999998</v>
      </c>
      <c r="L64">
        <v>0.05</v>
      </c>
      <c r="M64" t="s">
        <v>435</v>
      </c>
      <c r="N64">
        <v>135.10191552000001</v>
      </c>
      <c r="O64">
        <v>56.292464799999998</v>
      </c>
    </row>
    <row r="65" spans="2:22" ht="13.35" customHeight="1">
      <c r="C65" t="s">
        <v>1513</v>
      </c>
      <c r="D65" t="s">
        <v>921</v>
      </c>
      <c r="H65">
        <v>2006</v>
      </c>
      <c r="K65" t="s">
        <v>919</v>
      </c>
      <c r="L65">
        <v>0.495</v>
      </c>
      <c r="M65">
        <v>0.65</v>
      </c>
      <c r="N65" t="s">
        <v>919</v>
      </c>
      <c r="O65" t="s">
        <v>919</v>
      </c>
    </row>
    <row r="66" spans="2:22" ht="13.35" customHeight="1">
      <c r="C66" t="s">
        <v>1515</v>
      </c>
      <c r="H66">
        <v>2006</v>
      </c>
      <c r="K66" t="s">
        <v>919</v>
      </c>
      <c r="L66">
        <v>0.59499999999999997</v>
      </c>
      <c r="N66" t="s">
        <v>919</v>
      </c>
      <c r="O66" t="s">
        <v>919</v>
      </c>
    </row>
    <row r="67" spans="2:22" ht="13.35" customHeight="1">
      <c r="C67" t="s">
        <v>1509</v>
      </c>
      <c r="H67">
        <v>2006</v>
      </c>
      <c r="K67" t="s">
        <v>919</v>
      </c>
      <c r="L67">
        <v>0.05</v>
      </c>
      <c r="N67" t="s">
        <v>919</v>
      </c>
      <c r="O67" t="s">
        <v>919</v>
      </c>
    </row>
    <row r="68" spans="2:22" ht="13.35" customHeight="1">
      <c r="C68" t="s">
        <v>985</v>
      </c>
      <c r="H68">
        <v>2006</v>
      </c>
      <c r="K68" t="s">
        <v>919</v>
      </c>
      <c r="L68">
        <v>0.1</v>
      </c>
      <c r="N68" t="s">
        <v>919</v>
      </c>
      <c r="O68" t="s">
        <v>919</v>
      </c>
    </row>
    <row r="69" spans="2:22" ht="13.35" customHeight="1">
      <c r="B69" t="str">
        <f>IND!C629</f>
        <v>IISCOREX01</v>
      </c>
      <c r="C69" t="s">
        <v>1507</v>
      </c>
      <c r="D69" t="s">
        <v>1513</v>
      </c>
      <c r="H69">
        <v>2006</v>
      </c>
      <c r="I69" t="s">
        <v>1609</v>
      </c>
      <c r="J69" t="s">
        <v>435</v>
      </c>
      <c r="K69" t="s">
        <v>1127</v>
      </c>
      <c r="L69">
        <v>0.75</v>
      </c>
      <c r="M69" t="s">
        <v>435</v>
      </c>
      <c r="N69">
        <f>N30+100</f>
        <v>373</v>
      </c>
      <c r="O69">
        <v>2.2516985919999999</v>
      </c>
      <c r="P69" t="s">
        <v>983</v>
      </c>
      <c r="Q69">
        <v>2006</v>
      </c>
    </row>
    <row r="70" spans="2:22" ht="13.35" customHeight="1">
      <c r="C70" t="s">
        <v>1503</v>
      </c>
      <c r="D70" t="s">
        <v>1128</v>
      </c>
      <c r="H70">
        <v>2006</v>
      </c>
      <c r="L70">
        <v>0.75</v>
      </c>
      <c r="M70">
        <v>0.35</v>
      </c>
    </row>
    <row r="71" spans="2:22" ht="13.35" customHeight="1">
      <c r="C71" t="s">
        <v>1052</v>
      </c>
      <c r="D71" t="s">
        <v>921</v>
      </c>
      <c r="H71">
        <v>2006</v>
      </c>
      <c r="L71">
        <v>27</v>
      </c>
      <c r="M71" t="s">
        <v>1613</v>
      </c>
    </row>
    <row r="72" spans="2:22" ht="13.35" customHeight="1">
      <c r="C72" t="s">
        <v>1055</v>
      </c>
      <c r="H72">
        <v>2006</v>
      </c>
      <c r="L72">
        <v>3.1</v>
      </c>
    </row>
    <row r="73" spans="2:22" ht="13.35" customHeight="1">
      <c r="C73" t="s">
        <v>985</v>
      </c>
      <c r="H73">
        <v>2006</v>
      </c>
      <c r="L73">
        <v>0.32400000000000001</v>
      </c>
    </row>
    <row r="74" spans="2:22" ht="13.35" customHeight="1">
      <c r="C74" t="s">
        <v>1505</v>
      </c>
      <c r="H74">
        <v>2006</v>
      </c>
      <c r="L74">
        <v>0.68899999999999995</v>
      </c>
    </row>
    <row r="75" spans="2:22" ht="13.35" customHeight="1">
      <c r="B75" t="str">
        <f>IND!C647</f>
        <v>IISCOREXCS</v>
      </c>
      <c r="C75" t="s">
        <v>1507</v>
      </c>
      <c r="D75" t="s">
        <v>1513</v>
      </c>
      <c r="H75">
        <v>2020</v>
      </c>
      <c r="I75" t="s">
        <v>1609</v>
      </c>
      <c r="J75" t="s">
        <v>435</v>
      </c>
      <c r="K75" t="s">
        <v>1173</v>
      </c>
      <c r="L75">
        <v>0.75</v>
      </c>
      <c r="M75" t="s">
        <v>435</v>
      </c>
      <c r="N75">
        <v>600</v>
      </c>
      <c r="O75" t="s">
        <v>1116</v>
      </c>
      <c r="P75" t="s">
        <v>983</v>
      </c>
      <c r="Q75">
        <v>2020</v>
      </c>
      <c r="U75">
        <v>763.00000000000023</v>
      </c>
      <c r="V75">
        <f>U75/(V79+V78)</f>
        <v>0.25947968032647517</v>
      </c>
    </row>
    <row r="76" spans="2:22" ht="13.35" customHeight="1">
      <c r="C76" t="s">
        <v>1503</v>
      </c>
      <c r="D76" t="s">
        <v>1128</v>
      </c>
      <c r="H76">
        <v>2020</v>
      </c>
      <c r="L76">
        <v>0.75</v>
      </c>
      <c r="M76">
        <v>0.35</v>
      </c>
    </row>
    <row r="77" spans="2:22" ht="13.35" customHeight="1">
      <c r="C77" t="s">
        <v>1505</v>
      </c>
      <c r="D77" t="s">
        <v>922</v>
      </c>
      <c r="H77">
        <v>2020</v>
      </c>
      <c r="L77">
        <v>0.68899999999999995</v>
      </c>
      <c r="M77" t="s">
        <v>1613</v>
      </c>
    </row>
    <row r="78" spans="2:22" ht="13.35" customHeight="1">
      <c r="C78" t="s">
        <v>1052</v>
      </c>
      <c r="H78">
        <v>2020</v>
      </c>
      <c r="L78">
        <v>27</v>
      </c>
      <c r="V78">
        <f>L78*98</f>
        <v>2646</v>
      </c>
    </row>
    <row r="79" spans="2:22" ht="13.35" customHeight="1">
      <c r="C79" t="s">
        <v>1055</v>
      </c>
      <c r="H79">
        <v>2020</v>
      </c>
      <c r="L79">
        <v>3.1</v>
      </c>
      <c r="V79">
        <f>L79*95</f>
        <v>294.5</v>
      </c>
    </row>
    <row r="80" spans="2:22" ht="13.35" customHeight="1">
      <c r="C80" t="s">
        <v>985</v>
      </c>
      <c r="H80">
        <v>2020</v>
      </c>
      <c r="L80">
        <v>1.075</v>
      </c>
    </row>
    <row r="81" spans="2:18" ht="13.35" customHeight="1">
      <c r="B81" t="str">
        <f>IND!C630</f>
        <v>IISCUPOLA01</v>
      </c>
      <c r="G81" t="s">
        <v>1607</v>
      </c>
      <c r="H81">
        <v>2006</v>
      </c>
      <c r="J81" t="s">
        <v>435</v>
      </c>
      <c r="K81" t="s">
        <v>919</v>
      </c>
      <c r="N81" t="s">
        <v>919</v>
      </c>
      <c r="O81" t="s">
        <v>919</v>
      </c>
      <c r="P81" t="s">
        <v>1044</v>
      </c>
      <c r="Q81">
        <v>2006</v>
      </c>
    </row>
    <row r="82" spans="2:18" ht="13.35" customHeight="1">
      <c r="C82" t="s">
        <v>1515</v>
      </c>
      <c r="D82" t="s">
        <v>1499</v>
      </c>
      <c r="H82">
        <v>2006</v>
      </c>
      <c r="I82" t="s">
        <v>982</v>
      </c>
      <c r="K82">
        <v>112.5849296</v>
      </c>
      <c r="L82">
        <v>1.3</v>
      </c>
      <c r="M82" t="s">
        <v>435</v>
      </c>
      <c r="N82">
        <v>1125.8492959999999</v>
      </c>
      <c r="O82">
        <v>225.16985919999999</v>
      </c>
    </row>
    <row r="83" spans="2:18" ht="13.35" customHeight="1">
      <c r="C83" t="s">
        <v>985</v>
      </c>
      <c r="H83">
        <v>2006</v>
      </c>
      <c r="K83" t="s">
        <v>919</v>
      </c>
      <c r="L83">
        <v>4.5999999999999996</v>
      </c>
      <c r="N83" t="s">
        <v>919</v>
      </c>
      <c r="O83" t="s">
        <v>919</v>
      </c>
    </row>
    <row r="84" spans="2:18" ht="13.35" customHeight="1">
      <c r="C84" t="s">
        <v>379</v>
      </c>
      <c r="H84">
        <v>2006</v>
      </c>
      <c r="K84" t="s">
        <v>919</v>
      </c>
      <c r="L84">
        <v>11.4</v>
      </c>
      <c r="N84" t="s">
        <v>919</v>
      </c>
      <c r="O84" t="s">
        <v>919</v>
      </c>
    </row>
    <row r="85" spans="2:18" ht="13.35" customHeight="1">
      <c r="B85" t="str">
        <f>IND!C631</f>
        <v>IISCYCFUR01</v>
      </c>
      <c r="G85" t="s">
        <v>1607</v>
      </c>
      <c r="H85">
        <v>2006</v>
      </c>
      <c r="J85" t="s">
        <v>435</v>
      </c>
      <c r="K85" t="s">
        <v>919</v>
      </c>
      <c r="N85" t="s">
        <v>919</v>
      </c>
      <c r="O85" t="s">
        <v>919</v>
      </c>
      <c r="P85" t="s">
        <v>983</v>
      </c>
      <c r="Q85">
        <v>2006</v>
      </c>
    </row>
    <row r="86" spans="2:18" ht="13.35" customHeight="1">
      <c r="C86" t="s">
        <v>1517</v>
      </c>
      <c r="D86" t="s">
        <v>1458</v>
      </c>
      <c r="H86">
        <v>2006</v>
      </c>
      <c r="I86" t="s">
        <v>1609</v>
      </c>
      <c r="K86">
        <v>11.25849296</v>
      </c>
      <c r="L86">
        <v>1.5</v>
      </c>
      <c r="M86" t="s">
        <v>1614</v>
      </c>
      <c r="N86">
        <v>225.16985919999999</v>
      </c>
      <c r="O86">
        <v>5.6292464799999999</v>
      </c>
    </row>
    <row r="87" spans="2:18" ht="13.35" customHeight="1">
      <c r="C87" t="s">
        <v>1505</v>
      </c>
      <c r="D87" t="s">
        <v>109</v>
      </c>
      <c r="H87">
        <v>2006</v>
      </c>
      <c r="K87" t="s">
        <v>919</v>
      </c>
      <c r="L87">
        <v>0.73</v>
      </c>
      <c r="M87" t="s">
        <v>1615</v>
      </c>
      <c r="N87" t="s">
        <v>919</v>
      </c>
      <c r="O87" t="s">
        <v>919</v>
      </c>
    </row>
    <row r="88" spans="2:18" ht="13.35" customHeight="1">
      <c r="C88" t="s">
        <v>985</v>
      </c>
      <c r="D88" t="s">
        <v>1128</v>
      </c>
      <c r="H88">
        <v>2006</v>
      </c>
      <c r="K88" t="s">
        <v>919</v>
      </c>
      <c r="L88">
        <v>1.3</v>
      </c>
      <c r="M88" t="s">
        <v>1616</v>
      </c>
      <c r="N88" t="s">
        <v>919</v>
      </c>
      <c r="O88" t="s">
        <v>919</v>
      </c>
    </row>
    <row r="89" spans="2:18" ht="13.35" customHeight="1">
      <c r="C89" t="s">
        <v>1424</v>
      </c>
      <c r="D89" t="s">
        <v>1513</v>
      </c>
      <c r="H89">
        <v>2006</v>
      </c>
      <c r="K89" t="s">
        <v>919</v>
      </c>
      <c r="L89">
        <v>2</v>
      </c>
      <c r="M89" t="s">
        <v>435</v>
      </c>
      <c r="N89" t="s">
        <v>919</v>
      </c>
      <c r="O89" t="s">
        <v>919</v>
      </c>
    </row>
    <row r="90" spans="2:18" ht="13.35" customHeight="1">
      <c r="C90" t="s">
        <v>1052</v>
      </c>
      <c r="H90">
        <v>2006</v>
      </c>
      <c r="K90" t="s">
        <v>919</v>
      </c>
      <c r="L90">
        <v>20.100000000000001</v>
      </c>
      <c r="N90" t="s">
        <v>919</v>
      </c>
      <c r="O90" t="s">
        <v>919</v>
      </c>
    </row>
    <row r="91" spans="2:18" ht="13.35" customHeight="1">
      <c r="B91" t="str">
        <f>IND!C632</f>
        <v>IISDRIEAF01</v>
      </c>
      <c r="E91" t="s">
        <v>1608</v>
      </c>
      <c r="G91" t="s">
        <v>1607</v>
      </c>
      <c r="H91">
        <v>2006</v>
      </c>
      <c r="J91" t="s">
        <v>435</v>
      </c>
      <c r="K91" t="s">
        <v>919</v>
      </c>
      <c r="N91" t="s">
        <v>919</v>
      </c>
      <c r="O91" t="s">
        <v>919</v>
      </c>
      <c r="P91" t="s">
        <v>57</v>
      </c>
      <c r="Q91">
        <v>2006</v>
      </c>
      <c r="R91">
        <f>1/3</f>
        <v>0.33333333333333331</v>
      </c>
    </row>
    <row r="92" spans="2:18" ht="13.35" customHeight="1">
      <c r="C92" t="s">
        <v>1501</v>
      </c>
      <c r="D92" t="s">
        <v>1499</v>
      </c>
      <c r="H92">
        <v>2006</v>
      </c>
      <c r="I92" t="s">
        <v>982</v>
      </c>
      <c r="K92">
        <v>4.5033971839999998</v>
      </c>
      <c r="L92">
        <v>1.05</v>
      </c>
      <c r="M92" t="s">
        <v>435</v>
      </c>
      <c r="N92">
        <v>112.5849296</v>
      </c>
      <c r="O92">
        <v>28.146232399999999</v>
      </c>
    </row>
    <row r="93" spans="2:18" ht="13.35" customHeight="1">
      <c r="C93" t="s">
        <v>1515</v>
      </c>
      <c r="H93">
        <v>2006</v>
      </c>
      <c r="L93">
        <v>0.03</v>
      </c>
    </row>
    <row r="94" spans="2:18" ht="13.35" customHeight="1">
      <c r="C94" t="s">
        <v>1505</v>
      </c>
      <c r="H94">
        <v>2006</v>
      </c>
      <c r="L94">
        <v>0.5</v>
      </c>
    </row>
    <row r="95" spans="2:18" ht="13.35" customHeight="1">
      <c r="C95" t="s">
        <v>985</v>
      </c>
      <c r="H95">
        <v>2006</v>
      </c>
      <c r="L95">
        <v>2.25</v>
      </c>
    </row>
    <row r="96" spans="2:18" ht="13.35" customHeight="1">
      <c r="C96" t="s">
        <v>379</v>
      </c>
      <c r="H96">
        <v>2006</v>
      </c>
      <c r="K96" t="s">
        <v>919</v>
      </c>
      <c r="N96" t="s">
        <v>919</v>
      </c>
      <c r="O96" t="s">
        <v>919</v>
      </c>
    </row>
    <row r="97" spans="2:22" ht="13.35" customHeight="1">
      <c r="C97" t="s">
        <v>1444</v>
      </c>
      <c r="H97">
        <v>2006</v>
      </c>
    </row>
    <row r="98" spans="2:22" ht="13.35" customHeight="1">
      <c r="C98" t="s">
        <v>1429</v>
      </c>
      <c r="H98">
        <v>2006</v>
      </c>
    </row>
    <row r="99" spans="2:22" ht="13.35" customHeight="1">
      <c r="C99" t="s">
        <v>1447</v>
      </c>
      <c r="H99">
        <v>2006</v>
      </c>
    </row>
    <row r="100" spans="2:22" ht="13.35" customHeight="1">
      <c r="B100" t="str">
        <f>IND!C633</f>
        <v>IISDRISPN01</v>
      </c>
      <c r="E100" t="s">
        <v>1608</v>
      </c>
      <c r="G100" t="s">
        <v>1607</v>
      </c>
      <c r="H100">
        <v>2006</v>
      </c>
      <c r="J100" t="s">
        <v>435</v>
      </c>
      <c r="K100" t="s">
        <v>919</v>
      </c>
      <c r="N100" t="s">
        <v>919</v>
      </c>
      <c r="O100" t="s">
        <v>919</v>
      </c>
      <c r="P100" t="s">
        <v>1044</v>
      </c>
      <c r="Q100">
        <v>2006</v>
      </c>
      <c r="R100">
        <f>1/11</f>
        <v>9.0909090909090912E-2</v>
      </c>
    </row>
    <row r="101" spans="2:22" ht="13.35" customHeight="1">
      <c r="C101" t="s">
        <v>1507</v>
      </c>
      <c r="D101" t="s">
        <v>1501</v>
      </c>
      <c r="H101">
        <v>2006</v>
      </c>
      <c r="I101" t="s">
        <v>1609</v>
      </c>
      <c r="K101">
        <v>2.2516985919999999</v>
      </c>
      <c r="L101">
        <v>1.5</v>
      </c>
      <c r="M101" t="s">
        <v>435</v>
      </c>
      <c r="N101">
        <v>112.5849296</v>
      </c>
      <c r="O101">
        <v>1.3510191551999999</v>
      </c>
    </row>
    <row r="102" spans="2:22" ht="13.35" customHeight="1">
      <c r="C102" t="s">
        <v>985</v>
      </c>
      <c r="H102">
        <v>2006</v>
      </c>
      <c r="K102" t="s">
        <v>919</v>
      </c>
      <c r="L102">
        <v>0.7</v>
      </c>
      <c r="N102" t="s">
        <v>919</v>
      </c>
      <c r="O102" t="s">
        <v>919</v>
      </c>
    </row>
    <row r="103" spans="2:22" ht="13.35" customHeight="1">
      <c r="C103" t="s">
        <v>379</v>
      </c>
      <c r="H103">
        <v>2006</v>
      </c>
    </row>
    <row r="104" spans="2:22" ht="13.35" customHeight="1">
      <c r="C104" t="s">
        <v>1444</v>
      </c>
      <c r="H104">
        <v>2006</v>
      </c>
    </row>
    <row r="105" spans="2:22" ht="13.35" customHeight="1">
      <c r="C105" t="s">
        <v>1429</v>
      </c>
      <c r="H105">
        <v>2006</v>
      </c>
    </row>
    <row r="106" spans="2:22" ht="13.35" customHeight="1">
      <c r="C106" t="s">
        <v>1447</v>
      </c>
      <c r="H106">
        <v>2006</v>
      </c>
      <c r="K106" t="s">
        <v>919</v>
      </c>
      <c r="N106" t="s">
        <v>919</v>
      </c>
      <c r="O106" t="s">
        <v>919</v>
      </c>
    </row>
    <row r="107" spans="2:22" ht="13.35" customHeight="1">
      <c r="B107" t="str">
        <f>IND!C634</f>
        <v>IISDRISPNCS01</v>
      </c>
      <c r="E107" t="s">
        <v>1608</v>
      </c>
      <c r="G107" t="s">
        <v>1607</v>
      </c>
      <c r="H107" t="s">
        <v>274</v>
      </c>
      <c r="J107" t="s">
        <v>435</v>
      </c>
      <c r="K107" t="s">
        <v>919</v>
      </c>
      <c r="N107" t="s">
        <v>919</v>
      </c>
      <c r="O107" t="s">
        <v>919</v>
      </c>
      <c r="P107" t="s">
        <v>1044</v>
      </c>
      <c r="Q107">
        <v>2006</v>
      </c>
      <c r="R107">
        <f>1/11.2</f>
        <v>8.9285714285714288E-2</v>
      </c>
      <c r="U107">
        <v>427</v>
      </c>
      <c r="V107">
        <f>U107/(V111+V110)</f>
        <v>0.68080357142857151</v>
      </c>
    </row>
    <row r="108" spans="2:22" ht="13.35" customHeight="1">
      <c r="C108" t="s">
        <v>1507</v>
      </c>
      <c r="D108" t="s">
        <v>1501</v>
      </c>
      <c r="H108" t="s">
        <v>274</v>
      </c>
      <c r="I108" t="s">
        <v>1609</v>
      </c>
      <c r="K108">
        <v>2.2516985919999999</v>
      </c>
      <c r="L108">
        <v>1.5</v>
      </c>
      <c r="M108" t="s">
        <v>435</v>
      </c>
      <c r="N108">
        <v>129.47266904</v>
      </c>
      <c r="O108">
        <v>2.2516985919999999</v>
      </c>
    </row>
    <row r="109" spans="2:22" ht="13.35" customHeight="1">
      <c r="C109" t="s">
        <v>985</v>
      </c>
      <c r="H109" t="s">
        <v>274</v>
      </c>
      <c r="K109" t="s">
        <v>919</v>
      </c>
      <c r="L109">
        <v>0.75</v>
      </c>
      <c r="N109" t="s">
        <v>919</v>
      </c>
      <c r="O109" t="s">
        <v>919</v>
      </c>
    </row>
    <row r="110" spans="2:22" ht="13.35" customHeight="1">
      <c r="C110" t="s">
        <v>379</v>
      </c>
      <c r="H110" t="s">
        <v>274</v>
      </c>
      <c r="V110">
        <f>1/R107*56</f>
        <v>627.19999999999993</v>
      </c>
    </row>
    <row r="111" spans="2:22" ht="13.35" customHeight="1">
      <c r="C111" t="s">
        <v>1444</v>
      </c>
      <c r="H111" t="s">
        <v>274</v>
      </c>
    </row>
    <row r="112" spans="2:22" ht="13.35" customHeight="1">
      <c r="C112" t="s">
        <v>1429</v>
      </c>
      <c r="H112" t="s">
        <v>274</v>
      </c>
    </row>
    <row r="113" spans="2:17" ht="13.35" customHeight="1">
      <c r="C113" t="s">
        <v>1447</v>
      </c>
      <c r="H113" t="s">
        <v>274</v>
      </c>
      <c r="K113" t="s">
        <v>919</v>
      </c>
      <c r="N113" t="s">
        <v>919</v>
      </c>
      <c r="O113" t="s">
        <v>919</v>
      </c>
    </row>
    <row r="114" spans="2:17" ht="13.35" customHeight="1">
      <c r="B114" t="s">
        <v>1569</v>
      </c>
      <c r="G114" t="s">
        <v>1617</v>
      </c>
      <c r="H114">
        <v>2030</v>
      </c>
      <c r="J114" t="s">
        <v>435</v>
      </c>
      <c r="K114" t="s">
        <v>919</v>
      </c>
      <c r="N114" t="s">
        <v>919</v>
      </c>
      <c r="O114" t="s">
        <v>919</v>
      </c>
      <c r="P114">
        <v>40</v>
      </c>
      <c r="Q114">
        <v>2030</v>
      </c>
    </row>
    <row r="115" spans="2:17" ht="13.35" customHeight="1">
      <c r="C115" t="s">
        <v>1503</v>
      </c>
      <c r="D115" t="s">
        <v>1534</v>
      </c>
      <c r="H115">
        <v>2030</v>
      </c>
      <c r="I115" t="s">
        <v>1609</v>
      </c>
      <c r="K115">
        <v>10</v>
      </c>
      <c r="L115">
        <v>1.5</v>
      </c>
      <c r="M115" t="s">
        <v>435</v>
      </c>
      <c r="N115">
        <v>400</v>
      </c>
      <c r="O115">
        <v>2</v>
      </c>
    </row>
    <row r="116" spans="2:17" ht="13.35" customHeight="1">
      <c r="C116" t="s">
        <v>985</v>
      </c>
      <c r="D116" t="s">
        <v>1128</v>
      </c>
      <c r="H116">
        <v>2030</v>
      </c>
      <c r="K116" t="s">
        <v>919</v>
      </c>
      <c r="L116">
        <v>0.7</v>
      </c>
      <c r="M116">
        <v>0.25</v>
      </c>
      <c r="N116" t="s">
        <v>919</v>
      </c>
      <c r="O116" t="s">
        <v>919</v>
      </c>
    </row>
    <row r="117" spans="2:17" ht="13.35" customHeight="1">
      <c r="C117" t="s">
        <v>165</v>
      </c>
      <c r="H117">
        <v>2030</v>
      </c>
      <c r="L117">
        <v>17</v>
      </c>
    </row>
    <row r="118" spans="2:17" ht="13.35" customHeight="1">
      <c r="B118" t="str">
        <f>IND!C636</f>
        <v>IISELAFUR01</v>
      </c>
      <c r="G118" t="s">
        <v>1607</v>
      </c>
      <c r="H118">
        <v>2006</v>
      </c>
      <c r="J118" t="s">
        <v>435</v>
      </c>
      <c r="K118" t="s">
        <v>919</v>
      </c>
      <c r="N118" t="s">
        <v>919</v>
      </c>
      <c r="O118" t="s">
        <v>919</v>
      </c>
      <c r="P118" t="s">
        <v>983</v>
      </c>
      <c r="Q118">
        <v>2006</v>
      </c>
    </row>
    <row r="119" spans="2:17" ht="13.35" customHeight="1">
      <c r="C119" t="s">
        <v>1515</v>
      </c>
      <c r="D119" t="s">
        <v>1499</v>
      </c>
      <c r="H119">
        <v>2006</v>
      </c>
      <c r="I119" t="s">
        <v>982</v>
      </c>
      <c r="K119">
        <v>13.510191551999998</v>
      </c>
      <c r="L119">
        <v>1.1000000000000001</v>
      </c>
      <c r="M119" t="s">
        <v>435</v>
      </c>
      <c r="N119">
        <v>168.87739439999999</v>
      </c>
      <c r="O119">
        <v>21.391136623999998</v>
      </c>
    </row>
    <row r="120" spans="2:17" ht="13.35" customHeight="1">
      <c r="C120" t="s">
        <v>1505</v>
      </c>
      <c r="H120">
        <v>2006</v>
      </c>
      <c r="K120" t="s">
        <v>919</v>
      </c>
      <c r="L120">
        <v>0.05</v>
      </c>
      <c r="N120" t="s">
        <v>919</v>
      </c>
      <c r="O120" t="s">
        <v>919</v>
      </c>
    </row>
    <row r="121" spans="2:17" ht="13.35" customHeight="1">
      <c r="C121" t="s">
        <v>985</v>
      </c>
      <c r="H121">
        <v>2006</v>
      </c>
      <c r="K121" t="s">
        <v>919</v>
      </c>
      <c r="L121">
        <f>2.5+3</f>
        <v>5.5</v>
      </c>
      <c r="N121" t="s">
        <v>919</v>
      </c>
      <c r="O121" t="s">
        <v>919</v>
      </c>
    </row>
    <row r="122" spans="2:17" ht="13.35" customHeight="1">
      <c r="C122" t="s">
        <v>379</v>
      </c>
      <c r="H122">
        <v>2006</v>
      </c>
      <c r="K122" t="s">
        <v>919</v>
      </c>
      <c r="L122">
        <v>0</v>
      </c>
      <c r="N122" t="s">
        <v>919</v>
      </c>
      <c r="O122" t="s">
        <v>919</v>
      </c>
    </row>
    <row r="123" spans="2:17" ht="13.35" customHeight="1">
      <c r="B123" t="str">
        <f>IND!C637</f>
        <v>IISFECRFR01</v>
      </c>
      <c r="G123" t="s">
        <v>1618</v>
      </c>
      <c r="H123">
        <v>2006</v>
      </c>
      <c r="J123" t="s">
        <v>435</v>
      </c>
      <c r="K123" t="s">
        <v>919</v>
      </c>
      <c r="N123" t="s">
        <v>919</v>
      </c>
      <c r="O123" t="s">
        <v>919</v>
      </c>
      <c r="P123" t="s">
        <v>1044</v>
      </c>
      <c r="Q123">
        <v>2006</v>
      </c>
    </row>
    <row r="124" spans="2:17" ht="13.35" customHeight="1">
      <c r="C124" t="s">
        <v>1503</v>
      </c>
      <c r="D124" t="s">
        <v>109</v>
      </c>
      <c r="H124">
        <v>2006</v>
      </c>
      <c r="I124" t="s">
        <v>982</v>
      </c>
      <c r="K124">
        <v>140.73116199999998</v>
      </c>
      <c r="L124">
        <v>2.2999999999999998</v>
      </c>
      <c r="M124" t="s">
        <v>1619</v>
      </c>
      <c r="N124">
        <v>767.62452000000019</v>
      </c>
      <c r="O124">
        <v>81.879948799999966</v>
      </c>
    </row>
    <row r="125" spans="2:17" ht="13.35" customHeight="1">
      <c r="C125" t="s">
        <v>1060</v>
      </c>
      <c r="D125" t="s">
        <v>1128</v>
      </c>
      <c r="H125">
        <v>2006</v>
      </c>
      <c r="K125" t="s">
        <v>919</v>
      </c>
      <c r="L125">
        <v>0.8</v>
      </c>
      <c r="M125" t="s">
        <v>1035</v>
      </c>
      <c r="N125" t="s">
        <v>919</v>
      </c>
      <c r="O125" t="s">
        <v>919</v>
      </c>
    </row>
    <row r="126" spans="2:17" ht="13.35" customHeight="1">
      <c r="C126" t="s">
        <v>1055</v>
      </c>
      <c r="D126" t="s">
        <v>1511</v>
      </c>
      <c r="H126">
        <v>2006</v>
      </c>
      <c r="K126" t="s">
        <v>919</v>
      </c>
      <c r="L126">
        <v>15.4</v>
      </c>
      <c r="M126" t="s">
        <v>435</v>
      </c>
      <c r="N126" t="s">
        <v>919</v>
      </c>
      <c r="O126" t="s">
        <v>919</v>
      </c>
    </row>
    <row r="127" spans="2:17" ht="13.35" customHeight="1">
      <c r="C127" t="s">
        <v>1424</v>
      </c>
      <c r="H127">
        <v>2006</v>
      </c>
      <c r="K127" t="s">
        <v>919</v>
      </c>
      <c r="L127">
        <v>0.6</v>
      </c>
      <c r="N127" t="s">
        <v>919</v>
      </c>
      <c r="O127" t="s">
        <v>919</v>
      </c>
    </row>
    <row r="128" spans="2:17" ht="13.35" customHeight="1">
      <c r="C128" t="s">
        <v>985</v>
      </c>
      <c r="H128">
        <v>2006</v>
      </c>
      <c r="K128" t="s">
        <v>919</v>
      </c>
      <c r="L128">
        <v>11.3</v>
      </c>
      <c r="N128" t="s">
        <v>919</v>
      </c>
      <c r="O128" t="s">
        <v>919</v>
      </c>
    </row>
    <row r="129" spans="2:19" ht="13.35" customHeight="1">
      <c r="C129" t="s">
        <v>1458</v>
      </c>
      <c r="H129">
        <v>2006</v>
      </c>
      <c r="K129" t="s">
        <v>919</v>
      </c>
      <c r="L129">
        <v>0.9</v>
      </c>
      <c r="N129" t="s">
        <v>919</v>
      </c>
      <c r="O129" t="s">
        <v>919</v>
      </c>
    </row>
    <row r="130" spans="2:19">
      <c r="B130" t="s">
        <v>1548</v>
      </c>
      <c r="H130">
        <v>2006</v>
      </c>
      <c r="J130">
        <v>1</v>
      </c>
      <c r="P130">
        <v>20</v>
      </c>
    </row>
    <row r="131" spans="2:19">
      <c r="C131" t="s">
        <v>379</v>
      </c>
      <c r="D131" t="s">
        <v>1534</v>
      </c>
      <c r="H131">
        <v>2006</v>
      </c>
      <c r="I131">
        <v>0.9</v>
      </c>
      <c r="K131">
        <v>50</v>
      </c>
      <c r="M131">
        <v>1</v>
      </c>
      <c r="N131">
        <v>200</v>
      </c>
      <c r="O131">
        <v>10</v>
      </c>
      <c r="S131">
        <v>9999</v>
      </c>
    </row>
    <row r="132" spans="2:19">
      <c r="C132" t="s">
        <v>1052</v>
      </c>
      <c r="H132">
        <v>2006</v>
      </c>
    </row>
    <row r="133" spans="2:19">
      <c r="C133" t="s">
        <v>1055</v>
      </c>
      <c r="H133">
        <v>2006</v>
      </c>
    </row>
    <row r="134" spans="2:19">
      <c r="C134" t="s">
        <v>1065</v>
      </c>
      <c r="H134">
        <v>2006</v>
      </c>
    </row>
    <row r="135" spans="2:19">
      <c r="C135" t="s">
        <v>986</v>
      </c>
      <c r="H135">
        <v>2006</v>
      </c>
    </row>
    <row r="136" spans="2:19">
      <c r="C136" t="s">
        <v>1060</v>
      </c>
      <c r="H136">
        <v>2006</v>
      </c>
    </row>
    <row r="137" spans="2:19">
      <c r="C137" t="s">
        <v>1429</v>
      </c>
      <c r="H137">
        <v>2006</v>
      </c>
    </row>
    <row r="138" spans="2:19">
      <c r="C138" t="s">
        <v>1424</v>
      </c>
      <c r="H138">
        <v>2006</v>
      </c>
    </row>
    <row r="139" spans="2:19">
      <c r="C139" t="s">
        <v>985</v>
      </c>
      <c r="H139">
        <v>2006</v>
      </c>
    </row>
    <row r="140" spans="2:19">
      <c r="C140" t="s">
        <v>1458</v>
      </c>
      <c r="H140">
        <v>2006</v>
      </c>
    </row>
    <row r="141" spans="2:19">
      <c r="F141" t="s">
        <v>1499</v>
      </c>
      <c r="H141">
        <v>2006</v>
      </c>
      <c r="L141">
        <v>1</v>
      </c>
    </row>
    <row r="145" spans="2:11">
      <c r="B145" t="s">
        <v>923</v>
      </c>
    </row>
    <row r="147" spans="2:11">
      <c r="B147" t="s">
        <v>924</v>
      </c>
      <c r="D147" t="s">
        <v>27</v>
      </c>
    </row>
    <row r="148" spans="2:11">
      <c r="B148" t="s">
        <v>309</v>
      </c>
      <c r="C148" t="s">
        <v>313</v>
      </c>
      <c r="D148" t="s">
        <v>314</v>
      </c>
      <c r="E148" t="s">
        <v>290</v>
      </c>
      <c r="F148" t="s">
        <v>1620</v>
      </c>
      <c r="G148" t="s">
        <v>1621</v>
      </c>
      <c r="H148" t="s">
        <v>347</v>
      </c>
      <c r="I148" t="s">
        <v>925</v>
      </c>
      <c r="J148" t="s">
        <v>1622</v>
      </c>
      <c r="K148" t="s">
        <v>350</v>
      </c>
    </row>
    <row r="149" spans="2:11">
      <c r="D149" t="s">
        <v>926</v>
      </c>
      <c r="H149" t="s">
        <v>1623</v>
      </c>
      <c r="I149" t="s">
        <v>927</v>
      </c>
      <c r="J149" t="s">
        <v>1624</v>
      </c>
    </row>
    <row r="150" spans="2:11">
      <c r="B150" t="str">
        <f>IND!C648</f>
        <v>INDBFT01</v>
      </c>
      <c r="C150" t="str">
        <f>IND!D476</f>
        <v>GASBFT</v>
      </c>
      <c r="E150">
        <v>1</v>
      </c>
      <c r="H150">
        <v>1</v>
      </c>
      <c r="I150">
        <v>60</v>
      </c>
      <c r="K150">
        <v>2006</v>
      </c>
    </row>
    <row r="151" spans="2:11">
      <c r="D151" t="str">
        <f>IND!D479</f>
        <v>INDBFT</v>
      </c>
    </row>
    <row r="152" spans="2:11">
      <c r="B152" t="str">
        <f>IND!C649</f>
        <v>INDIIS01</v>
      </c>
      <c r="C152" t="str">
        <f>IND!D477</f>
        <v>GASIIS</v>
      </c>
      <c r="E152">
        <v>1</v>
      </c>
      <c r="H152">
        <v>1</v>
      </c>
      <c r="I152">
        <v>60</v>
      </c>
      <c r="K152">
        <v>2006</v>
      </c>
    </row>
    <row r="153" spans="2:11">
      <c r="D153" t="str">
        <f>IND!D480</f>
        <v>INDIIS</v>
      </c>
    </row>
    <row r="154" spans="2:11">
      <c r="B154" t="str">
        <f>IND!C650</f>
        <v>INDCOP01</v>
      </c>
      <c r="C154" t="str">
        <f>IND!D478</f>
        <v>GASCOP</v>
      </c>
      <c r="E154">
        <v>1</v>
      </c>
      <c r="H154">
        <v>1</v>
      </c>
      <c r="I154">
        <v>60</v>
      </c>
      <c r="K154">
        <v>2006</v>
      </c>
    </row>
    <row r="155" spans="2:11">
      <c r="D155" t="str">
        <f>IND!D481</f>
        <v>INDCOP</v>
      </c>
    </row>
  </sheetData>
  <pageMargins left="0.75" right="0.75" top="1" bottom="1" header="0.5" footer="0.5"/>
  <pageSetup orientation="portrait" r:id="rId1"/>
  <headerFooter alignWithMargins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5"/>
  <sheetViews>
    <sheetView topLeftCell="A10" workbookViewId="0">
      <selection activeCell="K24" sqref="K24"/>
    </sheetView>
  </sheetViews>
  <sheetFormatPr defaultRowHeight="12.75"/>
  <cols>
    <col min="2" max="2" width="41.59765625" bestFit="1" customWidth="1"/>
    <col min="3" max="3" width="40" bestFit="1" customWidth="1"/>
    <col min="6" max="6" width="13.1328125" customWidth="1"/>
  </cols>
  <sheetData>
    <row r="1" spans="1:7" ht="13.15" thickBot="1">
      <c r="A1" t="s">
        <v>855</v>
      </c>
      <c r="B1" t="s">
        <v>856</v>
      </c>
      <c r="C1" t="s">
        <v>857</v>
      </c>
      <c r="E1" t="s">
        <v>459</v>
      </c>
      <c r="F1" t="s">
        <v>877</v>
      </c>
      <c r="G1" t="s">
        <v>879</v>
      </c>
    </row>
    <row r="2" spans="1:7" ht="13.15" thickBot="1">
      <c r="A2" t="s">
        <v>858</v>
      </c>
      <c r="B2" t="s">
        <v>859</v>
      </c>
      <c r="C2" t="s">
        <v>859</v>
      </c>
      <c r="E2" t="s">
        <v>888</v>
      </c>
      <c r="F2" t="s">
        <v>889</v>
      </c>
      <c r="G2" t="s">
        <v>889</v>
      </c>
    </row>
    <row r="3" spans="1:7" ht="13.15" thickBot="1">
      <c r="A3" t="s">
        <v>860</v>
      </c>
      <c r="B3" t="s">
        <v>861</v>
      </c>
      <c r="C3" t="s">
        <v>861</v>
      </c>
      <c r="E3" t="s">
        <v>890</v>
      </c>
      <c r="F3">
        <v>101</v>
      </c>
      <c r="G3">
        <v>92.2</v>
      </c>
    </row>
    <row r="4" spans="1:7" ht="13.15" thickBot="1">
      <c r="A4" t="s">
        <v>862</v>
      </c>
      <c r="B4">
        <f>F7</f>
        <v>107.9</v>
      </c>
      <c r="C4">
        <f>G7</f>
        <v>98.4</v>
      </c>
      <c r="E4" t="s">
        <v>891</v>
      </c>
      <c r="F4">
        <v>103</v>
      </c>
      <c r="G4">
        <v>93.9</v>
      </c>
    </row>
    <row r="5" spans="1:7" ht="13.15" thickBot="1">
      <c r="A5" t="s">
        <v>863</v>
      </c>
      <c r="B5">
        <f t="shared" ref="B5:B12" si="0">F8</f>
        <v>110.6</v>
      </c>
      <c r="C5">
        <f t="shared" ref="C5:C12" si="1">G8</f>
        <v>100.9</v>
      </c>
      <c r="E5" t="s">
        <v>892</v>
      </c>
      <c r="F5">
        <v>105</v>
      </c>
      <c r="G5">
        <v>95.8</v>
      </c>
    </row>
    <row r="6" spans="1:7" ht="13.15" thickBot="1">
      <c r="A6" t="s">
        <v>864</v>
      </c>
      <c r="B6">
        <f t="shared" si="0"/>
        <v>113.4</v>
      </c>
      <c r="C6">
        <f t="shared" si="1"/>
        <v>103.5</v>
      </c>
      <c r="E6" t="s">
        <v>893</v>
      </c>
      <c r="F6">
        <v>105.1</v>
      </c>
      <c r="G6">
        <v>95.9</v>
      </c>
    </row>
    <row r="7" spans="1:7" ht="13.15" thickBot="1">
      <c r="A7" t="s">
        <v>865</v>
      </c>
      <c r="B7">
        <f t="shared" si="0"/>
        <v>115.6</v>
      </c>
      <c r="C7">
        <f t="shared" si="1"/>
        <v>105.5</v>
      </c>
      <c r="E7" t="s">
        <v>894</v>
      </c>
      <c r="F7">
        <v>107.9</v>
      </c>
      <c r="G7">
        <v>98.4</v>
      </c>
    </row>
    <row r="8" spans="1:7" ht="13.15" thickBot="1">
      <c r="A8" t="s">
        <v>866</v>
      </c>
      <c r="B8">
        <f t="shared" si="0"/>
        <v>115</v>
      </c>
      <c r="C8">
        <f t="shared" si="1"/>
        <v>104.9</v>
      </c>
      <c r="E8" t="s">
        <v>895</v>
      </c>
      <c r="F8">
        <v>110.6</v>
      </c>
      <c r="G8">
        <v>100.9</v>
      </c>
    </row>
    <row r="9" spans="1:7" ht="13.15" thickBot="1">
      <c r="A9" t="s">
        <v>867</v>
      </c>
      <c r="B9">
        <f t="shared" si="0"/>
        <v>114.2</v>
      </c>
      <c r="C9">
        <f t="shared" si="1"/>
        <v>104.2</v>
      </c>
      <c r="E9" t="s">
        <v>896</v>
      </c>
      <c r="F9">
        <v>113.4</v>
      </c>
      <c r="G9">
        <v>103.5</v>
      </c>
    </row>
    <row r="10" spans="1:7" ht="13.15" thickBot="1">
      <c r="A10" t="s">
        <v>868</v>
      </c>
      <c r="B10">
        <f t="shared" si="0"/>
        <v>116.9</v>
      </c>
      <c r="C10">
        <f t="shared" si="1"/>
        <v>106.7</v>
      </c>
      <c r="E10" t="s">
        <v>897</v>
      </c>
      <c r="F10">
        <v>115.6</v>
      </c>
      <c r="G10">
        <v>105.5</v>
      </c>
    </row>
    <row r="11" spans="1:7" ht="13.15" thickBot="1">
      <c r="A11" t="s">
        <v>869</v>
      </c>
      <c r="B11">
        <f t="shared" si="0"/>
        <v>118.3</v>
      </c>
      <c r="C11">
        <f t="shared" si="1"/>
        <v>108</v>
      </c>
      <c r="E11" t="s">
        <v>898</v>
      </c>
      <c r="F11">
        <v>115</v>
      </c>
      <c r="G11">
        <v>104.9</v>
      </c>
    </row>
    <row r="12" spans="1:7" ht="13.15" thickBot="1">
      <c r="A12" t="s">
        <v>899</v>
      </c>
      <c r="B12">
        <f t="shared" si="0"/>
        <v>121.4</v>
      </c>
      <c r="C12">
        <f t="shared" si="1"/>
        <v>110.8</v>
      </c>
      <c r="E12" t="s">
        <v>900</v>
      </c>
      <c r="F12">
        <v>114.2</v>
      </c>
      <c r="G12">
        <v>104.2</v>
      </c>
    </row>
    <row r="13" spans="1:7">
      <c r="E13" t="s">
        <v>901</v>
      </c>
      <c r="F13">
        <v>116.9</v>
      </c>
      <c r="G13">
        <v>106.7</v>
      </c>
    </row>
    <row r="14" spans="1:7">
      <c r="A14" t="s">
        <v>870</v>
      </c>
      <c r="E14" t="s">
        <v>902</v>
      </c>
      <c r="F14">
        <v>118.3</v>
      </c>
      <c r="G14">
        <v>108</v>
      </c>
    </row>
    <row r="15" spans="1:7">
      <c r="B15" t="s">
        <v>871</v>
      </c>
      <c r="E15" t="s">
        <v>899</v>
      </c>
      <c r="F15">
        <v>121.4</v>
      </c>
      <c r="G15">
        <v>110.8</v>
      </c>
    </row>
    <row r="16" spans="1:7">
      <c r="B16" t="s">
        <v>872</v>
      </c>
      <c r="E16" t="s">
        <v>903</v>
      </c>
      <c r="F16">
        <v>121.2</v>
      </c>
      <c r="G16">
        <v>110.6</v>
      </c>
    </row>
    <row r="17" spans="1:12">
      <c r="B17" t="s">
        <v>873</v>
      </c>
    </row>
    <row r="18" spans="1:12">
      <c r="B18" t="s">
        <v>874</v>
      </c>
      <c r="D18">
        <v>1</v>
      </c>
      <c r="E18" t="s">
        <v>875</v>
      </c>
      <c r="F18">
        <f>100/B4</f>
        <v>0.92678405931417973</v>
      </c>
      <c r="G18" t="s">
        <v>876</v>
      </c>
      <c r="I18">
        <v>1</v>
      </c>
      <c r="J18" t="s">
        <v>876</v>
      </c>
      <c r="K18">
        <f>B4/100</f>
        <v>1.079</v>
      </c>
      <c r="L18" t="s">
        <v>875</v>
      </c>
    </row>
    <row r="19" spans="1:12">
      <c r="B19" t="s">
        <v>877</v>
      </c>
      <c r="D19">
        <v>1</v>
      </c>
      <c r="E19" t="s">
        <v>878</v>
      </c>
      <c r="F19">
        <f t="shared" ref="F19:F24" si="2">100/B5</f>
        <v>0.9041591320072333</v>
      </c>
      <c r="G19" t="s">
        <v>876</v>
      </c>
      <c r="I19">
        <v>1</v>
      </c>
      <c r="J19" t="s">
        <v>876</v>
      </c>
      <c r="K19">
        <f t="shared" ref="K19:K25" si="3">B5/100</f>
        <v>1.1059999999999999</v>
      </c>
      <c r="L19" t="s">
        <v>878</v>
      </c>
    </row>
    <row r="20" spans="1:12">
      <c r="B20" t="s">
        <v>879</v>
      </c>
      <c r="D20">
        <v>1</v>
      </c>
      <c r="E20" t="s">
        <v>880</v>
      </c>
      <c r="F20">
        <f t="shared" si="2"/>
        <v>0.88183421516754845</v>
      </c>
      <c r="G20" t="s">
        <v>876</v>
      </c>
      <c r="I20">
        <v>1</v>
      </c>
      <c r="J20" t="s">
        <v>876</v>
      </c>
      <c r="K20">
        <f t="shared" si="3"/>
        <v>1.1340000000000001</v>
      </c>
      <c r="L20" t="s">
        <v>880</v>
      </c>
    </row>
    <row r="21" spans="1:12">
      <c r="A21" t="s">
        <v>904</v>
      </c>
      <c r="B21">
        <v>41456.847962962966</v>
      </c>
      <c r="D21">
        <v>1</v>
      </c>
      <c r="E21" t="s">
        <v>881</v>
      </c>
      <c r="F21">
        <f t="shared" si="2"/>
        <v>0.86505190311418689</v>
      </c>
      <c r="G21" t="s">
        <v>876</v>
      </c>
      <c r="I21">
        <v>1</v>
      </c>
      <c r="J21" t="s">
        <v>876</v>
      </c>
      <c r="K21">
        <f t="shared" si="3"/>
        <v>1.1559999999999999</v>
      </c>
      <c r="L21" t="s">
        <v>881</v>
      </c>
    </row>
    <row r="22" spans="1:12">
      <c r="A22" t="s">
        <v>905</v>
      </c>
      <c r="B22">
        <v>41457.705900428242</v>
      </c>
      <c r="D22">
        <v>1</v>
      </c>
      <c r="E22" t="s">
        <v>882</v>
      </c>
      <c r="F22">
        <f t="shared" si="2"/>
        <v>0.86956521739130432</v>
      </c>
      <c r="G22" t="s">
        <v>876</v>
      </c>
      <c r="I22">
        <v>1</v>
      </c>
      <c r="J22" t="s">
        <v>876</v>
      </c>
      <c r="K22">
        <f t="shared" si="3"/>
        <v>1.1499999999999999</v>
      </c>
      <c r="L22" t="s">
        <v>882</v>
      </c>
    </row>
    <row r="23" spans="1:12" ht="13.15" thickBot="1">
      <c r="A23" t="s">
        <v>906</v>
      </c>
      <c r="B23" t="s">
        <v>907</v>
      </c>
      <c r="D23">
        <v>1</v>
      </c>
      <c r="E23" t="s">
        <v>883</v>
      </c>
      <c r="F23">
        <f t="shared" si="2"/>
        <v>0.87565674255691761</v>
      </c>
      <c r="G23" t="s">
        <v>876</v>
      </c>
      <c r="I23">
        <v>1</v>
      </c>
      <c r="J23" t="s">
        <v>876</v>
      </c>
      <c r="K23">
        <f t="shared" si="3"/>
        <v>1.1420000000000001</v>
      </c>
      <c r="L23" t="s">
        <v>883</v>
      </c>
    </row>
    <row r="24" spans="1:12" ht="13.15" thickBot="1">
      <c r="D24">
        <v>1</v>
      </c>
      <c r="E24" t="s">
        <v>884</v>
      </c>
      <c r="F24">
        <f t="shared" si="2"/>
        <v>0.85543199315654406</v>
      </c>
      <c r="G24" t="s">
        <v>876</v>
      </c>
      <c r="I24">
        <v>1</v>
      </c>
      <c r="J24" t="s">
        <v>876</v>
      </c>
      <c r="K24">
        <f t="shared" si="3"/>
        <v>1.169</v>
      </c>
      <c r="L24" t="s">
        <v>884</v>
      </c>
    </row>
    <row r="25" spans="1:12">
      <c r="D25">
        <v>1</v>
      </c>
      <c r="E25" t="s">
        <v>885</v>
      </c>
      <c r="F25">
        <f>100/B11</f>
        <v>0.84530853761622993</v>
      </c>
      <c r="G25" t="s">
        <v>876</v>
      </c>
      <c r="I25">
        <v>1</v>
      </c>
      <c r="J25" t="s">
        <v>876</v>
      </c>
      <c r="K25">
        <f t="shared" si="3"/>
        <v>1.1830000000000001</v>
      </c>
      <c r="L25" t="s">
        <v>885</v>
      </c>
    </row>
    <row r="27" spans="1:12">
      <c r="D27">
        <v>1</v>
      </c>
      <c r="E27" t="s">
        <v>875</v>
      </c>
      <c r="F27">
        <f>100/C4</f>
        <v>1.0162601626016259</v>
      </c>
      <c r="G27" t="s">
        <v>878</v>
      </c>
      <c r="I27">
        <v>1</v>
      </c>
      <c r="J27" t="s">
        <v>878</v>
      </c>
      <c r="K27">
        <f>C4/100</f>
        <v>0.9840000000000001</v>
      </c>
      <c r="L27" t="s">
        <v>875</v>
      </c>
    </row>
    <row r="28" spans="1:12">
      <c r="D28">
        <v>1</v>
      </c>
      <c r="E28" t="s">
        <v>878</v>
      </c>
      <c r="F28">
        <f t="shared" ref="F28:F33" si="4">100/C5</f>
        <v>0.99108027750247762</v>
      </c>
      <c r="G28" t="s">
        <v>878</v>
      </c>
      <c r="I28">
        <v>1</v>
      </c>
      <c r="J28" t="s">
        <v>878</v>
      </c>
      <c r="K28">
        <f t="shared" ref="K28:K34" si="5">C5/100</f>
        <v>1.0090000000000001</v>
      </c>
      <c r="L28" t="s">
        <v>878</v>
      </c>
    </row>
    <row r="29" spans="1:12">
      <c r="D29">
        <v>1</v>
      </c>
      <c r="E29" t="s">
        <v>880</v>
      </c>
      <c r="F29">
        <f t="shared" si="4"/>
        <v>0.96618357487922701</v>
      </c>
      <c r="G29" t="s">
        <v>878</v>
      </c>
      <c r="I29">
        <v>1</v>
      </c>
      <c r="J29" t="s">
        <v>878</v>
      </c>
      <c r="K29">
        <f t="shared" si="5"/>
        <v>1.0349999999999999</v>
      </c>
      <c r="L29" t="s">
        <v>880</v>
      </c>
    </row>
    <row r="30" spans="1:12">
      <c r="D30">
        <v>1</v>
      </c>
      <c r="E30" t="s">
        <v>881</v>
      </c>
      <c r="F30">
        <f t="shared" si="4"/>
        <v>0.94786729857819907</v>
      </c>
      <c r="G30" t="s">
        <v>878</v>
      </c>
      <c r="I30">
        <v>1</v>
      </c>
      <c r="J30" t="s">
        <v>878</v>
      </c>
      <c r="K30">
        <f t="shared" si="5"/>
        <v>1.0549999999999999</v>
      </c>
      <c r="L30" t="s">
        <v>881</v>
      </c>
    </row>
    <row r="31" spans="1:12">
      <c r="D31">
        <v>1</v>
      </c>
      <c r="E31" t="s">
        <v>882</v>
      </c>
      <c r="F31">
        <f t="shared" si="4"/>
        <v>0.95328884652049561</v>
      </c>
      <c r="G31" t="s">
        <v>878</v>
      </c>
      <c r="I31">
        <v>1</v>
      </c>
      <c r="J31" t="s">
        <v>878</v>
      </c>
      <c r="K31">
        <f t="shared" si="5"/>
        <v>1.0490000000000002</v>
      </c>
      <c r="L31" t="s">
        <v>882</v>
      </c>
    </row>
    <row r="32" spans="1:12" ht="13.15" thickBot="1">
      <c r="D32">
        <v>1</v>
      </c>
      <c r="E32" t="s">
        <v>883</v>
      </c>
      <c r="F32">
        <f t="shared" si="4"/>
        <v>0.95969289827255277</v>
      </c>
      <c r="G32" t="s">
        <v>878</v>
      </c>
      <c r="I32">
        <v>1</v>
      </c>
      <c r="J32" t="s">
        <v>878</v>
      </c>
      <c r="K32">
        <f t="shared" si="5"/>
        <v>1.042</v>
      </c>
      <c r="L32" t="s">
        <v>883</v>
      </c>
    </row>
    <row r="33" spans="4:12" ht="13.15" thickBot="1">
      <c r="D33">
        <v>1</v>
      </c>
      <c r="E33" t="s">
        <v>884</v>
      </c>
      <c r="F33">
        <f t="shared" si="4"/>
        <v>0.93720712277413309</v>
      </c>
      <c r="G33" t="s">
        <v>878</v>
      </c>
      <c r="I33">
        <v>1</v>
      </c>
      <c r="J33" t="s">
        <v>878</v>
      </c>
      <c r="K33">
        <f>C10/100</f>
        <v>1.0669999999999999</v>
      </c>
      <c r="L33" t="s">
        <v>884</v>
      </c>
    </row>
    <row r="34" spans="4:12">
      <c r="D34">
        <v>1</v>
      </c>
      <c r="E34" t="s">
        <v>885</v>
      </c>
      <c r="F34">
        <f>100/C11</f>
        <v>0.92592592592592593</v>
      </c>
      <c r="G34" t="s">
        <v>878</v>
      </c>
      <c r="I34">
        <v>1</v>
      </c>
      <c r="J34" t="s">
        <v>878</v>
      </c>
      <c r="K34">
        <f t="shared" si="5"/>
        <v>1.08</v>
      </c>
      <c r="L34" t="s">
        <v>885</v>
      </c>
    </row>
    <row r="37" spans="4:12">
      <c r="D37">
        <v>1</v>
      </c>
      <c r="E37" t="s">
        <v>876</v>
      </c>
      <c r="F37">
        <f>B10/100</f>
        <v>1.169</v>
      </c>
      <c r="G37" t="s">
        <v>884</v>
      </c>
    </row>
    <row r="38" spans="4:12">
      <c r="D38">
        <v>1</v>
      </c>
      <c r="E38" t="s">
        <v>875</v>
      </c>
      <c r="F38">
        <f>F27*K33</f>
        <v>1.0843495934959348</v>
      </c>
      <c r="G38" t="s">
        <v>884</v>
      </c>
    </row>
    <row r="39" spans="4:12">
      <c r="D39">
        <v>1</v>
      </c>
      <c r="E39" t="s">
        <v>878</v>
      </c>
      <c r="F39">
        <f>C10/100</f>
        <v>1.0669999999999999</v>
      </c>
      <c r="G39" t="s">
        <v>884</v>
      </c>
    </row>
    <row r="40" spans="4:12">
      <c r="D40">
        <v>1</v>
      </c>
      <c r="E40" t="s">
        <v>880</v>
      </c>
      <c r="F40">
        <f t="shared" ref="F40:F45" si="6">F29*$K$33</f>
        <v>1.0309178743961351</v>
      </c>
      <c r="G40" t="s">
        <v>884</v>
      </c>
    </row>
    <row r="41" spans="4:12">
      <c r="D41">
        <v>1</v>
      </c>
      <c r="E41" t="s">
        <v>881</v>
      </c>
      <c r="F41">
        <f t="shared" si="6"/>
        <v>1.0113744075829383</v>
      </c>
      <c r="G41" t="s">
        <v>884</v>
      </c>
    </row>
    <row r="42" spans="4:12">
      <c r="D42">
        <v>1</v>
      </c>
      <c r="E42" t="s">
        <v>882</v>
      </c>
      <c r="F42">
        <f t="shared" si="6"/>
        <v>1.0171591992373687</v>
      </c>
      <c r="G42" t="s">
        <v>884</v>
      </c>
    </row>
    <row r="43" spans="4:12">
      <c r="D43">
        <v>1</v>
      </c>
      <c r="E43" t="s">
        <v>883</v>
      </c>
      <c r="F43">
        <f t="shared" si="6"/>
        <v>1.0239923224568137</v>
      </c>
      <c r="G43" t="s">
        <v>884</v>
      </c>
    </row>
    <row r="44" spans="4:12">
      <c r="D44">
        <v>1</v>
      </c>
      <c r="E44" t="s">
        <v>884</v>
      </c>
      <c r="F44">
        <f t="shared" si="6"/>
        <v>1</v>
      </c>
      <c r="G44" t="s">
        <v>884</v>
      </c>
    </row>
    <row r="45" spans="4:12">
      <c r="D45">
        <v>1</v>
      </c>
      <c r="E45" t="s">
        <v>885</v>
      </c>
      <c r="F45">
        <f t="shared" si="6"/>
        <v>0.98796296296296293</v>
      </c>
      <c r="G45" t="s">
        <v>884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A19" sqref="A19"/>
    </sheetView>
  </sheetViews>
  <sheetFormatPr defaultRowHeight="12.75"/>
  <cols>
    <col min="1" max="1" width="27" customWidth="1"/>
  </cols>
  <sheetData>
    <row r="1" spans="1:2">
      <c r="A1" t="s">
        <v>913</v>
      </c>
    </row>
    <row r="2" spans="1:2">
      <c r="A2" t="s">
        <v>914</v>
      </c>
      <c r="B2">
        <v>1.3</v>
      </c>
    </row>
    <row r="3" spans="1:2">
      <c r="A3" t="s">
        <v>915</v>
      </c>
    </row>
    <row r="4" spans="1:2">
      <c r="A4" t="s">
        <v>15</v>
      </c>
      <c r="B4">
        <v>1.0975331615612176</v>
      </c>
    </row>
    <row r="5" spans="1:2">
      <c r="A5" t="s">
        <v>916</v>
      </c>
      <c r="B5">
        <v>1.0115709824548647</v>
      </c>
    </row>
    <row r="6" spans="1:2">
      <c r="A6" t="s">
        <v>917</v>
      </c>
      <c r="B6">
        <v>1.2812646198830409</v>
      </c>
    </row>
    <row r="7" spans="1:2">
      <c r="A7" t="s">
        <v>918</v>
      </c>
      <c r="B7">
        <v>1.6189393939393941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ELC</vt:lpstr>
      <vt:lpstr>ELC_Add</vt:lpstr>
      <vt:lpstr>SUP</vt:lpstr>
      <vt:lpstr>IND</vt:lpstr>
      <vt:lpstr>IND_IIS</vt:lpstr>
      <vt:lpstr>GDPdeflator</vt:lpstr>
      <vt:lpstr>Sheet1</vt:lpstr>
    </vt:vector>
  </TitlesOfParts>
  <Company>K.U.Leuven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ndaaa65</dc:creator>
  <cp:lastModifiedBy>Olex</cp:lastModifiedBy>
  <cp:lastPrinted>2013-10-01T10:12:47Z</cp:lastPrinted>
  <dcterms:created xsi:type="dcterms:W3CDTF">2006-04-22T13:50:13Z</dcterms:created>
  <dcterms:modified xsi:type="dcterms:W3CDTF">2020-05-01T15:05:36Z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48336207866668</vt:r8>
  </property>
</Properties>
</file>