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624"/>
  <workbookPr codeName="ThisWorkbook" defaultThemeVersion="124226"/>
  <mc:AlternateContent xmlns:mc="http://schemas.openxmlformats.org/markup-compatibility/2006">
    <mc:Choice Requires="x15">
      <x15ac:absPath xmlns:x15ac="http://schemas.microsoft.com/office/spreadsheetml/2010/11/ac" url="C:\Users\Olex\Documents\MANRID\ResLab\Modelling\TIMES\JRC-EU-TIMES\SubRES_TMPL\"/>
    </mc:Choice>
  </mc:AlternateContent>
  <xr:revisionPtr revIDLastSave="0" documentId="8_{C9FDCD9F-DEC1-46D2-9942-AE26BEA01F23}" xr6:coauthVersionLast="45" xr6:coauthVersionMax="45" xr10:uidLastSave="{00000000-0000-0000-0000-000000000000}"/>
  <bookViews>
    <workbookView xWindow="-98" yWindow="-98" windowWidth="20715" windowHeight="13276"/>
  </bookViews>
  <sheets>
    <sheet name="SUP_Supply" sheetId="8" r:id="rId1"/>
    <sheet name="SUP_Gen1" sheetId="7" r:id="rId2"/>
    <sheet name="SUP_Gen2" sheetId="13" r:id="rId3"/>
    <sheet name="SUP_Blending" sheetId="10" r:id="rId4"/>
    <sheet name="UPS_BiofuelAcct" sheetId="11" r:id="rId5"/>
  </sheets>
  <externalReferences>
    <externalReference r:id="rId6"/>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54" i="13" l="1"/>
  <c r="G48" i="13"/>
  <c r="G53" i="13"/>
  <c r="J52" i="13"/>
  <c r="C50" i="13"/>
  <c r="B50" i="13"/>
  <c r="J47" i="13"/>
  <c r="C44" i="13"/>
  <c r="B44" i="13"/>
  <c r="G39" i="13"/>
  <c r="G38" i="13"/>
  <c r="E32" i="13"/>
  <c r="F32" i="13"/>
  <c r="E31" i="13"/>
  <c r="I31" i="13"/>
  <c r="F31" i="13"/>
  <c r="G32" i="13" s="1"/>
  <c r="G20" i="13"/>
  <c r="G26" i="13" s="1"/>
  <c r="G27" i="13"/>
  <c r="G53" i="7"/>
  <c r="O29" i="8"/>
  <c r="D66" i="8"/>
  <c r="C66" i="8"/>
  <c r="I81" i="7"/>
  <c r="I41" i="10"/>
  <c r="P41" i="10"/>
  <c r="I34" i="10"/>
  <c r="P34" i="10"/>
  <c r="I27" i="10"/>
  <c r="P27" i="10" s="1"/>
  <c r="G50" i="7"/>
  <c r="I78" i="7"/>
  <c r="H67" i="7"/>
  <c r="G42" i="7"/>
  <c r="G28" i="7"/>
  <c r="K32" i="8"/>
  <c r="N32" i="8"/>
  <c r="H66" i="7"/>
  <c r="O56" i="8"/>
  <c r="P55" i="8"/>
  <c r="G29" i="7"/>
  <c r="C27" i="7"/>
  <c r="F18" i="7"/>
  <c r="I79" i="7"/>
  <c r="H68" i="7"/>
  <c r="G51" i="7"/>
  <c r="G43" i="7"/>
  <c r="O65" i="8"/>
  <c r="N65" i="8"/>
  <c r="L65" i="8"/>
  <c r="Q64" i="8"/>
  <c r="Q63" i="8"/>
  <c r="Q62" i="8"/>
  <c r="N64" i="8"/>
  <c r="N63" i="8"/>
  <c r="N62" i="8"/>
  <c r="L64" i="8"/>
  <c r="L63" i="8"/>
  <c r="L62" i="8"/>
  <c r="E51" i="7"/>
  <c r="N12" i="8"/>
  <c r="N10" i="8"/>
  <c r="N8" i="8"/>
  <c r="N6" i="8"/>
</calcChain>
</file>

<file path=xl/comments1.xml><?xml version="1.0" encoding="utf-8"?>
<comments xmlns="http://schemas.openxmlformats.org/spreadsheetml/2006/main">
  <authors>
    <author>Amit Kanudia</author>
    <author>ese-veda04</author>
    <author>Amit</author>
    <author>lorned</author>
  </authors>
  <commentList>
    <comment ref="M2" authorId="0" shapeId="0">
      <text>
        <r>
          <rPr>
            <b/>
            <sz val="8"/>
            <color indexed="81"/>
            <rFont val="Tahoma"/>
            <family val="2"/>
          </rPr>
          <t>Amit Kanudia:</t>
        </r>
        <r>
          <rPr>
            <sz val="8"/>
            <color indexed="81"/>
            <rFont val="Tahoma"/>
            <family val="2"/>
          </rPr>
          <t xml:space="preserve">
Converting the PJ potentials into kt
</t>
        </r>
      </text>
    </comment>
    <comment ref="M19" authorId="1" shapeId="0">
      <text>
        <r>
          <rPr>
            <b/>
            <sz val="9"/>
            <color indexed="81"/>
            <rFont val="Tahoma"/>
            <family val="2"/>
          </rPr>
          <t>ese-veda04:</t>
        </r>
        <r>
          <rPr>
            <sz val="9"/>
            <color indexed="81"/>
            <rFont val="Tahoma"/>
            <family val="2"/>
          </rPr>
          <t xml:space="preserve">
Confirmed with Pelin Bolat that the used H2 is gaseous
RDM: new name (New Hydrogen chain)</t>
        </r>
      </text>
    </comment>
    <comment ref="O20" authorId="0" shapeId="0">
      <text>
        <r>
          <rPr>
            <b/>
            <sz val="8"/>
            <color indexed="81"/>
            <rFont val="Tahoma"/>
            <family val="2"/>
          </rPr>
          <t>Amit Kanudia:</t>
        </r>
        <r>
          <rPr>
            <sz val="8"/>
            <color indexed="81"/>
            <rFont val="Tahoma"/>
            <family val="2"/>
          </rPr>
          <t xml:space="preserve">
20-04-2011
Exp prices removed; FAME cheaper than feedstock!
</t>
        </r>
      </text>
    </comment>
    <comment ref="E21" authorId="0" shapeId="0">
      <text>
        <r>
          <rPr>
            <b/>
            <sz val="8"/>
            <color indexed="81"/>
            <rFont val="Tahoma"/>
            <family val="2"/>
          </rPr>
          <t>Amit Kanudia:</t>
        </r>
        <r>
          <rPr>
            <sz val="8"/>
            <color indexed="81"/>
            <rFont val="Tahoma"/>
            <family val="2"/>
          </rPr>
          <t xml:space="preserve">
2/6/2014
scaling issues
</t>
        </r>
      </text>
    </comment>
    <comment ref="B26" authorId="1" shapeId="0">
      <text>
        <r>
          <rPr>
            <b/>
            <sz val="9"/>
            <color indexed="81"/>
            <rFont val="Tahoma"/>
            <family val="2"/>
          </rPr>
          <t>ese-veda04:</t>
        </r>
        <r>
          <rPr>
            <sz val="9"/>
            <color indexed="81"/>
            <rFont val="Tahoma"/>
            <family val="2"/>
          </rPr>
          <t xml:space="preserve">
Before MAT</t>
        </r>
      </text>
    </comment>
    <comment ref="E26" authorId="1" shapeId="0">
      <text>
        <r>
          <rPr>
            <b/>
            <sz val="9"/>
            <color indexed="81"/>
            <rFont val="Tahoma"/>
            <family val="2"/>
          </rPr>
          <t>ese-veda04:</t>
        </r>
        <r>
          <rPr>
            <sz val="9"/>
            <color indexed="81"/>
            <rFont val="Tahoma"/>
            <family val="2"/>
          </rPr>
          <t xml:space="preserve">
Before kt but we added conversion factor in SUP_Gen1</t>
        </r>
      </text>
    </comment>
    <comment ref="O29" authorId="0" shapeId="0">
      <text>
        <r>
          <rPr>
            <b/>
            <sz val="8"/>
            <color indexed="81"/>
            <rFont val="Tahoma"/>
            <family val="2"/>
          </rPr>
          <t>Amit Kanudia:</t>
        </r>
        <r>
          <rPr>
            <sz val="8"/>
            <color indexed="81"/>
            <rFont val="Tahoma"/>
            <family val="2"/>
          </rPr>
          <t xml:space="preserve">
2/6/2014
m$/t
</t>
        </r>
      </text>
    </comment>
    <comment ref="N31" authorId="0" shapeId="0">
      <text>
        <r>
          <rPr>
            <b/>
            <sz val="8"/>
            <color indexed="81"/>
            <rFont val="Tahoma"/>
            <family val="2"/>
          </rPr>
          <t>Amit Kanudia:</t>
        </r>
        <r>
          <rPr>
            <sz val="8"/>
            <color indexed="81"/>
            <rFont val="Tahoma"/>
            <family val="2"/>
          </rPr>
          <t xml:space="preserve">
8/5/2012
only in the beginning..</t>
        </r>
      </text>
    </comment>
    <comment ref="P31" authorId="2" shapeId="0">
      <text>
        <r>
          <rPr>
            <b/>
            <sz val="8"/>
            <color indexed="81"/>
            <rFont val="Tahoma"/>
            <family val="2"/>
          </rPr>
          <t>Amit:</t>
        </r>
        <r>
          <rPr>
            <sz val="8"/>
            <color indexed="81"/>
            <rFont val="Tahoma"/>
            <family val="2"/>
          </rPr>
          <t xml:space="preserve">
8/12/2012
trying to suppress a huge import in 2015… to be investigated
</t>
        </r>
      </text>
    </comment>
    <comment ref="N32" authorId="0" shapeId="0">
      <text>
        <r>
          <rPr>
            <b/>
            <sz val="8"/>
            <color indexed="81"/>
            <rFont val="Tahoma"/>
            <family val="2"/>
          </rPr>
          <t>Amit Kanudia:</t>
        </r>
        <r>
          <rPr>
            <sz val="8"/>
            <color indexed="81"/>
            <rFont val="Tahoma"/>
            <family val="2"/>
          </rPr>
          <t xml:space="preserve">
19-04-2011
Adding this to address infeas on production part of NREAP. Making it unattractive… should be checked like dummies
</t>
        </r>
      </text>
    </comment>
    <comment ref="O38" authorId="0" shapeId="0">
      <text>
        <r>
          <rPr>
            <b/>
            <sz val="8"/>
            <color indexed="81"/>
            <rFont val="Tahoma"/>
            <family val="2"/>
          </rPr>
          <t>Amit Kanudia:</t>
        </r>
        <r>
          <rPr>
            <sz val="8"/>
            <color indexed="81"/>
            <rFont val="Tahoma"/>
            <family val="2"/>
          </rPr>
          <t xml:space="preserve">
20-04-2011
Exp prices removed; FAME cheaper than feedstock!
</t>
        </r>
      </text>
    </comment>
    <comment ref="O52" authorId="0" shapeId="0">
      <text>
        <r>
          <rPr>
            <b/>
            <sz val="8"/>
            <color indexed="81"/>
            <rFont val="Tahoma"/>
            <family val="2"/>
          </rPr>
          <t>Amit Kanudia:</t>
        </r>
        <r>
          <rPr>
            <sz val="8"/>
            <color indexed="81"/>
            <rFont val="Tahoma"/>
            <family val="2"/>
          </rPr>
          <t xml:space="preserve">
20-04-2011
Exp prices removed; FAME cheaper than feedstock!
</t>
        </r>
      </text>
    </comment>
    <comment ref="O56" authorId="3" shapeId="0">
      <text>
        <r>
          <rPr>
            <b/>
            <sz val="8"/>
            <color indexed="81"/>
            <rFont val="Tahoma"/>
            <family val="2"/>
          </rPr>
          <t>lorned:</t>
        </r>
        <r>
          <rPr>
            <sz val="8"/>
            <color indexed="81"/>
            <rFont val="Tahoma"/>
            <family val="2"/>
          </rPr>
          <t xml:space="preserve">
0.59 € par tonne d'ETBE</t>
        </r>
      </text>
    </comment>
    <comment ref="B66" authorId="1" shapeId="0">
      <text>
        <r>
          <rPr>
            <b/>
            <sz val="9"/>
            <color indexed="81"/>
            <rFont val="Tahoma"/>
            <family val="2"/>
          </rPr>
          <t>ese-veda04:</t>
        </r>
        <r>
          <rPr>
            <sz val="9"/>
            <color indexed="81"/>
            <rFont val="Tahoma"/>
            <family val="2"/>
          </rPr>
          <t xml:space="preserve">
Before IMP</t>
        </r>
      </text>
    </comment>
    <comment ref="C66" authorId="1" shapeId="0">
      <text>
        <r>
          <rPr>
            <b/>
            <sz val="9"/>
            <color indexed="81"/>
            <rFont val="Tahoma"/>
            <family val="2"/>
          </rPr>
          <t>ese-veda04:</t>
        </r>
        <r>
          <rPr>
            <sz val="9"/>
            <color indexed="81"/>
            <rFont val="Tahoma"/>
            <family val="2"/>
          </rPr>
          <t xml:space="preserve">
Before IMPH2</t>
        </r>
      </text>
    </comment>
    <comment ref="D66" authorId="1" shapeId="0">
      <text>
        <r>
          <rPr>
            <b/>
            <sz val="9"/>
            <color indexed="81"/>
            <rFont val="Tahoma"/>
            <family val="2"/>
          </rPr>
          <t>ese-veda04:</t>
        </r>
        <r>
          <rPr>
            <sz val="9"/>
            <color indexed="81"/>
            <rFont val="Tahoma"/>
            <family val="2"/>
          </rPr>
          <t xml:space="preserve">
Before Import of H2</t>
        </r>
      </text>
    </comment>
    <comment ref="E66" authorId="1" shapeId="0">
      <text>
        <r>
          <rPr>
            <b/>
            <sz val="9"/>
            <color indexed="81"/>
            <rFont val="Tahoma"/>
            <family val="2"/>
          </rPr>
          <t>ese-veda04:</t>
        </r>
        <r>
          <rPr>
            <sz val="9"/>
            <color indexed="81"/>
            <rFont val="Tahoma"/>
            <family val="2"/>
          </rPr>
          <t xml:space="preserve">
Before kt</t>
        </r>
      </text>
    </comment>
  </commentList>
</comments>
</file>

<file path=xl/comments2.xml><?xml version="1.0" encoding="utf-8"?>
<comments xmlns="http://schemas.openxmlformats.org/spreadsheetml/2006/main">
  <authors>
    <author>Amit Kanudia</author>
    <author>ese-veda04</author>
  </authors>
  <commentList>
    <comment ref="G53" authorId="0" shapeId="0">
      <text>
        <r>
          <rPr>
            <b/>
            <sz val="8"/>
            <color indexed="81"/>
            <rFont val="Tahoma"/>
            <family val="2"/>
          </rPr>
          <t>Amit Kanudia:</t>
        </r>
        <r>
          <rPr>
            <sz val="8"/>
            <color indexed="81"/>
            <rFont val="Tahoma"/>
            <family val="2"/>
          </rPr>
          <t xml:space="preserve">
2/6/2014
changed to t from kt</t>
        </r>
      </text>
    </comment>
    <comment ref="H66" authorId="0" shapeId="0">
      <text>
        <r>
          <rPr>
            <b/>
            <sz val="8"/>
            <color indexed="81"/>
            <rFont val="Tahoma"/>
            <family val="2"/>
          </rPr>
          <t>Amit Kanudia:</t>
        </r>
        <r>
          <rPr>
            <sz val="8"/>
            <color indexed="81"/>
            <rFont val="Tahoma"/>
            <family val="2"/>
          </rPr>
          <t xml:space="preserve">
06-04-2011
Changed units to kg to avoid scaling issues</t>
        </r>
      </text>
    </comment>
    <comment ref="I81" authorId="1" shapeId="0">
      <text>
        <r>
          <rPr>
            <b/>
            <sz val="9"/>
            <color indexed="81"/>
            <rFont val="Tahoma"/>
            <family val="2"/>
          </rPr>
          <t>ese-veda04:</t>
        </r>
        <r>
          <rPr>
            <sz val="9"/>
            <color indexed="81"/>
            <rFont val="Tahoma"/>
            <family val="2"/>
          </rPr>
          <t xml:space="preserve">
Although other inputs of this process are in kt, here we corrected to PJ because we want this commodity to be supplied also by SYNH2G. Before BRF2 was only supplied via H2 import which is clearly wrong.
SSimoes and WNijs 07/10/2013</t>
        </r>
      </text>
    </comment>
  </commentList>
</comments>
</file>

<file path=xl/comments3.xml><?xml version="1.0" encoding="utf-8"?>
<comments xmlns="http://schemas.openxmlformats.org/spreadsheetml/2006/main">
  <authors>
    <author>Amit Kanudia</author>
  </authors>
  <commentList>
    <comment ref="E27" authorId="0" shapeId="0">
      <text>
        <r>
          <rPr>
            <b/>
            <sz val="8"/>
            <color indexed="81"/>
            <rFont val="Tahoma"/>
            <family val="2"/>
          </rPr>
          <t>Amit Kanudia:</t>
        </r>
        <r>
          <rPr>
            <sz val="8"/>
            <color indexed="81"/>
            <rFont val="Tahoma"/>
            <family val="2"/>
          </rPr>
          <t xml:space="preserve">
21-04-2011
changed from BIONAP
</t>
        </r>
      </text>
    </comment>
    <comment ref="G27" authorId="0" shapeId="0">
      <text>
        <r>
          <rPr>
            <b/>
            <sz val="8"/>
            <color indexed="81"/>
            <rFont val="Tahoma"/>
            <family val="2"/>
          </rPr>
          <t>Amit Kanudia:</t>
        </r>
        <r>
          <rPr>
            <sz val="8"/>
            <color indexed="81"/>
            <rFont val="Tahoma"/>
            <family val="2"/>
          </rPr>
          <t xml:space="preserve">
21-04-2011
kt to PJ (@44MJ/kg)</t>
        </r>
      </text>
    </comment>
    <comment ref="E54" authorId="0" shapeId="0">
      <text>
        <r>
          <rPr>
            <b/>
            <sz val="8"/>
            <color indexed="81"/>
            <rFont val="Tahoma"/>
            <family val="2"/>
          </rPr>
          <t>Amit Kanudia:</t>
        </r>
        <r>
          <rPr>
            <sz val="8"/>
            <color indexed="81"/>
            <rFont val="Tahoma"/>
            <family val="2"/>
          </rPr>
          <t xml:space="preserve">
21-04-2011
changed from BIONAP
</t>
        </r>
      </text>
    </comment>
    <comment ref="G54" authorId="0" shapeId="0">
      <text>
        <r>
          <rPr>
            <b/>
            <sz val="8"/>
            <color indexed="81"/>
            <rFont val="Tahoma"/>
            <family val="2"/>
          </rPr>
          <t>Amit Kanudia:</t>
        </r>
        <r>
          <rPr>
            <sz val="8"/>
            <color indexed="81"/>
            <rFont val="Tahoma"/>
            <family val="2"/>
          </rPr>
          <t xml:space="preserve">
21-04-2011
kt to PJ (@44MJ/kg)</t>
        </r>
      </text>
    </comment>
  </commentList>
</comments>
</file>

<file path=xl/comments4.xml><?xml version="1.0" encoding="utf-8"?>
<comments xmlns="http://schemas.openxmlformats.org/spreadsheetml/2006/main">
  <authors>
    <author>Amit</author>
    <author>lorned</author>
    <author>Amit Kanudia</author>
  </authors>
  <commentList>
    <comment ref="P15" authorId="0" shapeId="0">
      <text>
        <r>
          <rPr>
            <b/>
            <sz val="8"/>
            <color indexed="81"/>
            <rFont val="Tahoma"/>
            <family val="2"/>
          </rPr>
          <t>Amit:</t>
        </r>
        <r>
          <rPr>
            <sz val="8"/>
            <color indexed="81"/>
            <rFont val="Tahoma"/>
            <family val="2"/>
          </rPr>
          <t xml:space="preserve">
8/28/2012
own assumptions…
</t>
        </r>
      </text>
    </comment>
    <comment ref="I18" authorId="1" shapeId="0">
      <text>
        <r>
          <rPr>
            <b/>
            <sz val="8"/>
            <color indexed="81"/>
            <rFont val="Tahoma"/>
            <family val="2"/>
          </rPr>
          <t>lorned:</t>
        </r>
        <r>
          <rPr>
            <sz val="8"/>
            <color indexed="81"/>
            <rFont val="Tahoma"/>
            <family val="2"/>
          </rPr>
          <t xml:space="preserve">
déja poussés par l'UC agrément?</t>
        </r>
      </text>
    </comment>
    <comment ref="I22" authorId="2" shapeId="0">
      <text>
        <r>
          <rPr>
            <b/>
            <sz val="8"/>
            <color indexed="81"/>
            <rFont val="Tahoma"/>
            <family val="2"/>
          </rPr>
          <t>Amit Kanudia:</t>
        </r>
        <r>
          <rPr>
            <sz val="8"/>
            <color indexed="81"/>
            <rFont val="Tahoma"/>
            <family val="2"/>
          </rPr>
          <t xml:space="preserve">
06-04-2011
all shares replaced by two blending Ucs (*E10)</t>
        </r>
      </text>
    </comment>
    <comment ref="I28" authorId="2" shapeId="0">
      <text>
        <r>
          <rPr>
            <b/>
            <sz val="8"/>
            <color indexed="81"/>
            <rFont val="Tahoma"/>
            <family val="2"/>
          </rPr>
          <t>Amit Kanudia:</t>
        </r>
        <r>
          <rPr>
            <sz val="8"/>
            <color indexed="81"/>
            <rFont val="Tahoma"/>
            <family val="2"/>
          </rPr>
          <t xml:space="preserve">
12-04-2011
slight alteration of values to leave some room between LO and UP
</t>
        </r>
      </text>
    </comment>
    <comment ref="B79" authorId="1" shapeId="0">
      <text>
        <r>
          <rPr>
            <b/>
            <sz val="8"/>
            <color indexed="81"/>
            <rFont val="Tahoma"/>
            <family val="2"/>
          </rPr>
          <t>lorned:</t>
        </r>
        <r>
          <rPr>
            <sz val="8"/>
            <color indexed="81"/>
            <rFont val="Tahoma"/>
            <family val="2"/>
          </rPr>
          <t xml:space="preserve">
mini 4% vol EMHV</t>
        </r>
      </text>
    </comment>
    <comment ref="B86" authorId="1" shapeId="0">
      <text>
        <r>
          <rPr>
            <b/>
            <sz val="8"/>
            <color indexed="81"/>
            <rFont val="Tahoma"/>
            <family val="2"/>
          </rPr>
          <t>lorned:</t>
        </r>
        <r>
          <rPr>
            <sz val="8"/>
            <color indexed="81"/>
            <rFont val="Tahoma"/>
            <family val="2"/>
          </rPr>
          <t xml:space="preserve">
mini 7,5% vol ETBE</t>
        </r>
      </text>
    </comment>
    <comment ref="B87" authorId="1" shapeId="0">
      <text>
        <r>
          <rPr>
            <b/>
            <sz val="8"/>
            <color indexed="81"/>
            <rFont val="Tahoma"/>
            <family val="2"/>
          </rPr>
          <t>lorned:</t>
        </r>
        <r>
          <rPr>
            <sz val="8"/>
            <color indexed="81"/>
            <rFont val="Tahoma"/>
            <family val="2"/>
          </rPr>
          <t xml:space="preserve">
mini 0,4% vol ETOH Pur</t>
        </r>
      </text>
    </comment>
  </commentList>
</comments>
</file>

<file path=xl/comments5.xml><?xml version="1.0" encoding="utf-8"?>
<comments xmlns="http://schemas.openxmlformats.org/spreadsheetml/2006/main">
  <authors>
    <author>lorned</author>
  </authors>
  <commentList>
    <comment ref="B75" authorId="0" shapeId="0">
      <text>
        <r>
          <rPr>
            <b/>
            <sz val="8"/>
            <color indexed="81"/>
            <rFont val="Tahoma"/>
            <family val="2"/>
          </rPr>
          <t>lorned:</t>
        </r>
        <r>
          <rPr>
            <sz val="8"/>
            <color indexed="81"/>
            <rFont val="Tahoma"/>
            <family val="2"/>
          </rPr>
          <t xml:space="preserve">
mini 4% vol EMHV</t>
        </r>
      </text>
    </comment>
    <comment ref="B82" authorId="0" shapeId="0">
      <text>
        <r>
          <rPr>
            <b/>
            <sz val="8"/>
            <color indexed="81"/>
            <rFont val="Tahoma"/>
            <family val="2"/>
          </rPr>
          <t>lorned:</t>
        </r>
        <r>
          <rPr>
            <sz val="8"/>
            <color indexed="81"/>
            <rFont val="Tahoma"/>
            <family val="2"/>
          </rPr>
          <t xml:space="preserve">
mini 7,5% vol ETBE</t>
        </r>
      </text>
    </comment>
    <comment ref="B83" authorId="0" shapeId="0">
      <text>
        <r>
          <rPr>
            <b/>
            <sz val="8"/>
            <color indexed="81"/>
            <rFont val="Tahoma"/>
            <family val="2"/>
          </rPr>
          <t>lorned:</t>
        </r>
        <r>
          <rPr>
            <sz val="8"/>
            <color indexed="81"/>
            <rFont val="Tahoma"/>
            <family val="2"/>
          </rPr>
          <t xml:space="preserve">
mini 0,4% vol ETOH Pur</t>
        </r>
      </text>
    </comment>
  </commentList>
</comments>
</file>

<file path=xl/sharedStrings.xml><?xml version="1.0" encoding="utf-8"?>
<sst xmlns="http://schemas.openxmlformats.org/spreadsheetml/2006/main" count="953" uniqueCount="329">
  <si>
    <t>TechName</t>
  </si>
  <si>
    <t>TechDesc</t>
  </si>
  <si>
    <t>Comm-IN</t>
  </si>
  <si>
    <t>Comm-OUT</t>
  </si>
  <si>
    <t>Life</t>
  </si>
  <si>
    <t>FIXOM</t>
  </si>
  <si>
    <t>CommName</t>
  </si>
  <si>
    <t>Csets</t>
  </si>
  <si>
    <t>CommDesc</t>
  </si>
  <si>
    <t>Unit</t>
  </si>
  <si>
    <t>LimType</t>
  </si>
  <si>
    <t>CTSLvl</t>
  </si>
  <si>
    <t>PeakTS</t>
  </si>
  <si>
    <t>Ctype</t>
  </si>
  <si>
    <t>START</t>
  </si>
  <si>
    <t>Sets</t>
  </si>
  <si>
    <t>EFF</t>
  </si>
  <si>
    <t>~FI_Process</t>
  </si>
  <si>
    <t>Tact</t>
  </si>
  <si>
    <t>Tcap</t>
  </si>
  <si>
    <t>Tslvl</t>
  </si>
  <si>
    <t>PrimaryCG</t>
  </si>
  <si>
    <t>Vintage</t>
  </si>
  <si>
    <t>Input</t>
  </si>
  <si>
    <t>Output</t>
  </si>
  <si>
    <t>VAROM</t>
  </si>
  <si>
    <t>NRG</t>
  </si>
  <si>
    <t>RAGOILFS</t>
  </si>
  <si>
    <t>Agriculture resources oilseeds</t>
  </si>
  <si>
    <t>kt</t>
  </si>
  <si>
    <t>MAT</t>
  </si>
  <si>
    <t>RAGCAKE</t>
  </si>
  <si>
    <t>Agriculture by-product cake from crushing</t>
  </si>
  <si>
    <t>BIOOILFS</t>
  </si>
  <si>
    <t>Vegetable oil feedstocks from crushing unit</t>
  </si>
  <si>
    <t>BRFHTH</t>
  </si>
  <si>
    <t>Vapor input for biofuel process</t>
  </si>
  <si>
    <t>BRFWAT</t>
  </si>
  <si>
    <t>Water input for biofuel process</t>
  </si>
  <si>
    <t>BRFCA1</t>
  </si>
  <si>
    <t>Other non energetic inputs for esterfipH</t>
  </si>
  <si>
    <t>BRFCA2</t>
  </si>
  <si>
    <t>Other non energetic inputs for esterfip</t>
  </si>
  <si>
    <t>BIOEMHV</t>
  </si>
  <si>
    <t>BIOGLY1</t>
  </si>
  <si>
    <t>Glycerine by-product from esterfipH</t>
  </si>
  <si>
    <t>BIOGLY2</t>
  </si>
  <si>
    <t>Glycerine by-product from esterfip</t>
  </si>
  <si>
    <t>BIOSAP</t>
  </si>
  <si>
    <t>Saponified fatty acids by-product from esterfip</t>
  </si>
  <si>
    <t>BIOSTAFS</t>
  </si>
  <si>
    <t>Starch grain feedstocks</t>
  </si>
  <si>
    <t>BRFEZ1</t>
  </si>
  <si>
    <t>Other non energetic inputs for ethamido</t>
  </si>
  <si>
    <t>BIOETHA</t>
  </si>
  <si>
    <t>BIODDGS</t>
  </si>
  <si>
    <t>Distillers Grains with Solubles by-product from ethamido</t>
  </si>
  <si>
    <t>BIOSUGFS</t>
  </si>
  <si>
    <t>Sugarbeet feedstocks</t>
  </si>
  <si>
    <t>BRFEZ2</t>
  </si>
  <si>
    <t>Other non energetic inputs for ethsucri-levures</t>
  </si>
  <si>
    <t>BRFEZ3</t>
  </si>
  <si>
    <t>Other non energetic inputs for ethsucri-autres</t>
  </si>
  <si>
    <t>BIOPULP</t>
  </si>
  <si>
    <t>Sugarbeet pulp by-product from ethsucri</t>
  </si>
  <si>
    <t>BIOSTIL</t>
  </si>
  <si>
    <t>Stillage by-product from ethsucri</t>
  </si>
  <si>
    <t>PRE</t>
  </si>
  <si>
    <t>CRUSHING</t>
  </si>
  <si>
    <t>Oilseeds crushing</t>
  </si>
  <si>
    <t>NO</t>
  </si>
  <si>
    <t>Transesterification of vegetable oils</t>
  </si>
  <si>
    <t>YES</t>
  </si>
  <si>
    <t>IMP</t>
  </si>
  <si>
    <t>IMPBRFCA1</t>
  </si>
  <si>
    <t>Import of other non energetic input for esterfipH</t>
  </si>
  <si>
    <t>IMPBRFCA2</t>
  </si>
  <si>
    <t>Import of other non energetic input for esterfip</t>
  </si>
  <si>
    <t>EXP</t>
  </si>
  <si>
    <t>EXPCAKE</t>
  </si>
  <si>
    <t>Export of oilcake from crushing</t>
  </si>
  <si>
    <t>EXPGLY1</t>
  </si>
  <si>
    <t>Export of glycerine from esterfipH</t>
  </si>
  <si>
    <t>EXPGLY2</t>
  </si>
  <si>
    <t>Export of glycerine from esterfip</t>
  </si>
  <si>
    <t>EXPSAP</t>
  </si>
  <si>
    <t>Export of saponified fatty acids from esterfip</t>
  </si>
  <si>
    <t>Ethanol production from starch crops</t>
  </si>
  <si>
    <t>Ethanol production from sugar crops</t>
  </si>
  <si>
    <t>IMPBRFEZ1</t>
  </si>
  <si>
    <t>Import of other non energetic input for ethamido</t>
  </si>
  <si>
    <t>IMPBRFEZ2</t>
  </si>
  <si>
    <t>Import of other non energetic input for ethsucri-levures</t>
  </si>
  <si>
    <t>IMPBRFEZ3</t>
  </si>
  <si>
    <t>Import of other non energetic input for ethsucri-autres</t>
  </si>
  <si>
    <t>EXPDDGS</t>
  </si>
  <si>
    <t>Export of Dried Distillers Grains with Solubles from ethamido</t>
  </si>
  <si>
    <t>EXPSTIL</t>
  </si>
  <si>
    <t>Export of stillage from ethsucri</t>
  </si>
  <si>
    <t>EXPPULP</t>
  </si>
  <si>
    <t>Export of sugarbeete pulp from ethsucri</t>
  </si>
  <si>
    <t>EXPEMHV</t>
  </si>
  <si>
    <t>Export of EMHV</t>
  </si>
  <si>
    <t>IMPBIOOIL</t>
  </si>
  <si>
    <t>Import of vegetable oil for biofuel units</t>
  </si>
  <si>
    <t>COST</t>
  </si>
  <si>
    <t>BNDACT~UP</t>
  </si>
  <si>
    <t>BNDACT~2010~UP</t>
  </si>
  <si>
    <t>\I:</t>
  </si>
  <si>
    <t>M€/kt</t>
  </si>
  <si>
    <t>[PJ]</t>
  </si>
  <si>
    <t>BNDACT~FX</t>
  </si>
  <si>
    <t>BNDACT~2010~FX</t>
  </si>
  <si>
    <t>Export of sugarbeet pulp from ethsucri</t>
  </si>
  <si>
    <t>INPUT</t>
  </si>
  <si>
    <t>OUTPUT</t>
  </si>
  <si>
    <t>LIFE</t>
  </si>
  <si>
    <t>[M€/kt]</t>
  </si>
  <si>
    <t>NCAP_PASTI~2002</t>
  </si>
  <si>
    <t>NCAP_COST~2002</t>
  </si>
  <si>
    <t>INVCOST~2010</t>
  </si>
  <si>
    <t>INVCOST~2015</t>
  </si>
  <si>
    <t>INVCOST~2020</t>
  </si>
  <si>
    <t>INVCOST~2025</t>
  </si>
  <si>
    <t>INVCOST~2030</t>
  </si>
  <si>
    <t>BNDACT~LO</t>
  </si>
  <si>
    <t>BNDACT~2010~LO</t>
  </si>
  <si>
    <t>[kt]</t>
  </si>
  <si>
    <t>~FI_T: EUR07</t>
  </si>
  <si>
    <t>NCAP_PASTI~2005</t>
  </si>
  <si>
    <t>NCAP_COST~2005</t>
  </si>
  <si>
    <t>PTRAGOIL</t>
  </si>
  <si>
    <t xml:space="preserve">Transport 150km and Blending of oilseed </t>
  </si>
  <si>
    <t>PTBIOSTA</t>
  </si>
  <si>
    <t>Transport 150km and Blending of starch grain</t>
  </si>
  <si>
    <t>PTBIOSUG</t>
  </si>
  <si>
    <t>PTBIOLGC</t>
  </si>
  <si>
    <t>Transport 150km and Blending of lignocellulosic feedstocks</t>
  </si>
  <si>
    <t>PRE,DISTR</t>
  </si>
  <si>
    <t>FLO_COST</t>
  </si>
  <si>
    <t>M€/kt MB</t>
  </si>
  <si>
    <t>BIOLGCFS</t>
  </si>
  <si>
    <t>BIORPS</t>
  </si>
  <si>
    <t>BIOCRP1</t>
  </si>
  <si>
    <t>BIOCRP2</t>
  </si>
  <si>
    <t>BIOWOO</t>
  </si>
  <si>
    <t>MJ/kg</t>
  </si>
  <si>
    <t>kt/PJ</t>
  </si>
  <si>
    <t>BRFCA3</t>
  </si>
  <si>
    <t>other non energetic input for HVO</t>
  </si>
  <si>
    <t>BRFH2</t>
  </si>
  <si>
    <t>Hydrogen for biofuel process</t>
  </si>
  <si>
    <t>BIOHVO</t>
  </si>
  <si>
    <t>Hydrotreated vegetable oil</t>
  </si>
  <si>
    <t>BIOPROP</t>
  </si>
  <si>
    <t>Propane by-product from HVO</t>
  </si>
  <si>
    <t>IMPBRFCA3</t>
  </si>
  <si>
    <t>Import of other non energetic input for HVO</t>
  </si>
  <si>
    <t>EXPPROP</t>
  </si>
  <si>
    <t>Export of propane from HVO process</t>
  </si>
  <si>
    <t>M€/Unit</t>
  </si>
  <si>
    <t>BRFEZ4</t>
  </si>
  <si>
    <t>Other non energetic inputs for ethlgc</t>
  </si>
  <si>
    <t>ELCG2BIO</t>
  </si>
  <si>
    <t>Electricity by-product from biofuel processes</t>
  </si>
  <si>
    <t>PJ</t>
  </si>
  <si>
    <t>BRFCO2</t>
  </si>
  <si>
    <t>CO2 by-product from biofuel process</t>
  </si>
  <si>
    <t>BIOBTLFTDSL</t>
  </si>
  <si>
    <t>FT-diesel from lignocellulosic biomass</t>
  </si>
  <si>
    <t>BIONAPHTA</t>
  </si>
  <si>
    <t>Naphta by-product from BTL process</t>
  </si>
  <si>
    <t>Ethanol production from lignocellulosic biomass</t>
  </si>
  <si>
    <t>IMPBRFEZ4</t>
  </si>
  <si>
    <t>Import of Other non energetic inputs for ethlgc</t>
  </si>
  <si>
    <t>EXPCO2</t>
  </si>
  <si>
    <t>Export of CO2 by-product from ethanol G2</t>
  </si>
  <si>
    <t>FT-diesel production from lignocellulosic biomass</t>
  </si>
  <si>
    <t>EXPNAPHTBTL</t>
  </si>
  <si>
    <t>Export of naphta from BTL</t>
  </si>
  <si>
    <t>Years</t>
  </si>
  <si>
    <t>Transport 150km and Blending of sugar crop</t>
  </si>
  <si>
    <t>OILGSL</t>
  </si>
  <si>
    <t>BIOETBE</t>
  </si>
  <si>
    <t>BLDGSLSP95</t>
  </si>
  <si>
    <t>Blending of gasoline SP95 fuels</t>
  </si>
  <si>
    <t>BLDGSLSP95E10</t>
  </si>
  <si>
    <t>Blending of gasoline SP95-E10 fuels</t>
  </si>
  <si>
    <t>BLDGSLE85</t>
  </si>
  <si>
    <t>Blending of gasoline SP95-E85 fuels</t>
  </si>
  <si>
    <t>BLDDSL</t>
  </si>
  <si>
    <t>Blending of diesel fuels</t>
  </si>
  <si>
    <t>BLDBDL</t>
  </si>
  <si>
    <t>Blending of diesel fuels for B30</t>
  </si>
  <si>
    <t>BLDJET</t>
  </si>
  <si>
    <t>Blending of jet fuels</t>
  </si>
  <si>
    <t>CEFF</t>
  </si>
  <si>
    <t>BNDACT~LO~2010</t>
  </si>
  <si>
    <t>BNDACT~LO~2030</t>
  </si>
  <si>
    <t>BNDACT~UP~2020</t>
  </si>
  <si>
    <t>BNDACT~UP~2025</t>
  </si>
  <si>
    <t>BNDACT~UP~2030</t>
  </si>
  <si>
    <t>[PJ/kt]</t>
  </si>
  <si>
    <t>[Kt]</t>
  </si>
  <si>
    <t>CG_ETBE</t>
  </si>
  <si>
    <t>CG_ETHA</t>
  </si>
  <si>
    <t>Blending of diesel fuels B30</t>
  </si>
  <si>
    <t>CG_EMHV</t>
  </si>
  <si>
    <t>CG_HVO</t>
  </si>
  <si>
    <t>Densité des carburants</t>
  </si>
  <si>
    <t>PCI</t>
  </si>
  <si>
    <t>% vol</t>
  </si>
  <si>
    <t>Kt/PJ</t>
  </si>
  <si>
    <t>% masse</t>
  </si>
  <si>
    <t>% masse / mélange</t>
  </si>
  <si>
    <t>kg/m3</t>
  </si>
  <si>
    <t>Essence</t>
  </si>
  <si>
    <t>ethanol</t>
  </si>
  <si>
    <t>ETBE</t>
  </si>
  <si>
    <t>Gazole</t>
  </si>
  <si>
    <t>EMHV</t>
  </si>
  <si>
    <t>HVO pour GO</t>
  </si>
  <si>
    <t>Go FT</t>
  </si>
  <si>
    <t>Jet</t>
  </si>
  <si>
    <t>Jet FT</t>
  </si>
  <si>
    <t>HVO pour jet</t>
  </si>
  <si>
    <t>~FI_T: SHARE~UP</t>
  </si>
  <si>
    <t>LO</t>
  </si>
  <si>
    <t>LO~2020</t>
  </si>
  <si>
    <t>LO~2025</t>
  </si>
  <si>
    <t>LO~2030</t>
  </si>
  <si>
    <t>OILDST</t>
  </si>
  <si>
    <t>SYNDST</t>
  </si>
  <si>
    <t>TRAGSLSP95</t>
  </si>
  <si>
    <t>TRAGSLSP95E10</t>
  </si>
  <si>
    <t>TRAGSLE85</t>
  </si>
  <si>
    <t>TRADST</t>
  </si>
  <si>
    <t>TRABDL</t>
  </si>
  <si>
    <t>TRAJTK</t>
  </si>
  <si>
    <t>~FI_T</t>
  </si>
  <si>
    <t>ETBE production</t>
  </si>
  <si>
    <t>ISOBUTYL</t>
  </si>
  <si>
    <t>CATACHEM</t>
  </si>
  <si>
    <t>Isobutylène</t>
  </si>
  <si>
    <t>Catalysts and chemicals for ETBE</t>
  </si>
  <si>
    <t>Ethyl tertio butyl ether from bioethanol</t>
  </si>
  <si>
    <t>SUPELC</t>
  </si>
  <si>
    <t>SUPHTH</t>
  </si>
  <si>
    <t>SUPGAS</t>
  </si>
  <si>
    <t>Comm-IN-A</t>
  </si>
  <si>
    <t>Cap2Act</t>
  </si>
  <si>
    <t>AF</t>
  </si>
  <si>
    <t>*</t>
  </si>
  <si>
    <t>SUPCO2N</t>
  </si>
  <si>
    <t>Lignocellulosic feedstocks</t>
  </si>
  <si>
    <t>OILKER</t>
  </si>
  <si>
    <t>IMPBRFWAT</t>
  </si>
  <si>
    <t>Import of water for biofuel process</t>
  </si>
  <si>
    <t>CommGrp</t>
  </si>
  <si>
    <t>OILGSLkt</t>
  </si>
  <si>
    <t>Gasoline for blending</t>
  </si>
  <si>
    <t>OILDSTkt</t>
  </si>
  <si>
    <t>OILKERkt</t>
  </si>
  <si>
    <t>Kerosene for blending</t>
  </si>
  <si>
    <t>Diesel for blending</t>
  </si>
  <si>
    <t>BRF_PJ2Kt-GSL</t>
  </si>
  <si>
    <t>PJ to Kt conversion of GSL</t>
  </si>
  <si>
    <t>BRF_PJ2Kt-DST</t>
  </si>
  <si>
    <t>BRF_PJ2Kt-KER</t>
  </si>
  <si>
    <t>PJ to Kt conversion of DST</t>
  </si>
  <si>
    <t>PJ to Kt conversion of KER</t>
  </si>
  <si>
    <t>SYNDSTkt</t>
  </si>
  <si>
    <t>Syn DST for blending</t>
  </si>
  <si>
    <t>BRF_PJ2Kt-SYN</t>
  </si>
  <si>
    <t>PJ to Kt conversion of SYN</t>
  </si>
  <si>
    <t>Transesterification of vegetable oils.1GenBiofuel.</t>
  </si>
  <si>
    <t>Ethanol production from starch crops.1GenBiofuel.</t>
  </si>
  <si>
    <t>Ethanol production from sugar crops.1GenBiofuel.</t>
  </si>
  <si>
    <t>Hydrotreated vegetable oil.1GenBiofuel.</t>
  </si>
  <si>
    <t>ETBE production.1GenBiofuel.</t>
  </si>
  <si>
    <t>Ethanol production from lignocellulosic biomass.2GenBiofuel.</t>
  </si>
  <si>
    <t>FT-diesel production from lignocellulosic biomass.2GenBiofuel.</t>
  </si>
  <si>
    <t>BRF1_ETHAMIDO</t>
  </si>
  <si>
    <t>BRF1_ETHSUCRI</t>
  </si>
  <si>
    <t>BRF1_PREETBE</t>
  </si>
  <si>
    <t>BRF1_HVO</t>
  </si>
  <si>
    <t>BRF2_ETHLGC</t>
  </si>
  <si>
    <t>BRF2_BTLFTDSL</t>
  </si>
  <si>
    <t>IMPISOBUT</t>
  </si>
  <si>
    <t>import of isobutylene</t>
  </si>
  <si>
    <t>IMPCATACHEM</t>
  </si>
  <si>
    <t>import of cata and chem for ETBE</t>
  </si>
  <si>
    <t>BRF1_TRANSESTER</t>
  </si>
  <si>
    <t>COST~2030</t>
  </si>
  <si>
    <t>kg</t>
  </si>
  <si>
    <t>IMPBIOSUGFS</t>
  </si>
  <si>
    <t>Import of sugar-based ethanol feedstock (to be reviewed)</t>
  </si>
  <si>
    <t>OILNAP</t>
  </si>
  <si>
    <t>ELCHIG</t>
  </si>
  <si>
    <t>* this deals with the structure to account for biofuel component in final energy consumption</t>
  </si>
  <si>
    <t>TBiofuel-g1</t>
  </si>
  <si>
    <t>TBiofuel-g2</t>
  </si>
  <si>
    <t>MIN</t>
  </si>
  <si>
    <t>AcctTBiofSup</t>
  </si>
  <si>
    <t>Accounting process - supply of accounting commodities</t>
  </si>
  <si>
    <t>PJ-a</t>
  </si>
  <si>
    <t>AcctTBiof-g1</t>
  </si>
  <si>
    <t>Accounting process - FIRST generation biofuels consumption</t>
  </si>
  <si>
    <t>these processes will collect biofuel consumption at the blending stage</t>
  </si>
  <si>
    <t>AcctTBiof-g2</t>
  </si>
  <si>
    <t>Accounting process - SECOND generation biofuels consumption</t>
  </si>
  <si>
    <t>BNDACT~2020~UP</t>
  </si>
  <si>
    <t>BNDACT~0~UP</t>
  </si>
  <si>
    <t>COST~2015</t>
  </si>
  <si>
    <t>LO~2050</t>
  </si>
  <si>
    <t>H2TOBRF</t>
  </si>
  <si>
    <t>Convert Hydrogen to commodity used for BRF</t>
  </si>
  <si>
    <t>t</t>
  </si>
  <si>
    <t/>
  </si>
  <si>
    <t>OILHFO</t>
  </si>
  <si>
    <t>SYNH2CT</t>
  </si>
  <si>
    <t>Old data for ELCHIG from BRF2_ETHLGC</t>
  </si>
  <si>
    <t>Old data ELCHIG from BRF2_BTLFTDSL</t>
  </si>
  <si>
    <t>MovedToSysSettings</t>
  </si>
  <si>
    <t>BRF2_ETHLGC_CCS</t>
  </si>
  <si>
    <t>Ethanol production from lign. biomass. CCS 2GenBiofuel.</t>
  </si>
  <si>
    <t>BRF2_BTLFTDSL_CCS</t>
  </si>
  <si>
    <t>FT-diesel production from lign biomass. CCS 2GenBiofuel.</t>
  </si>
  <si>
    <t>INVCOST~2014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</si>
</sst>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171" formatCode="_(* #,##0.00_);_(* \(#,##0.00\);_(* &quot;-&quot;??_);_(@_)"/>
    <numFmt numFmtId="172" formatCode="_ * #,##0_ ;_ * \-#,##0_ ;_ * &quot;-&quot;_ ;_ @_ "/>
    <numFmt numFmtId="173" formatCode="_ * #,##0.00_ ;_ * \-#,##0.00_ ;_ * &quot;-&quot;??_ ;_ @_ "/>
    <numFmt numFmtId="174" formatCode="0.000"/>
    <numFmt numFmtId="175" formatCode="0.0"/>
    <numFmt numFmtId="176" formatCode="0.0%"/>
    <numFmt numFmtId="177" formatCode="0.00000"/>
    <numFmt numFmtId="178" formatCode="0.0000"/>
    <numFmt numFmtId="179" formatCode="0.000000"/>
    <numFmt numFmtId="180" formatCode="_([$€]* #,##0.00_);_([$€]* \(#,##0.00\);_([$€]* &quot;-&quot;??_);_(@_)"/>
    <numFmt numFmtId="181" formatCode="\(##\);\(##\)"/>
    <numFmt numFmtId="182" formatCode="#,##0.0"/>
    <numFmt numFmtId="184" formatCode="_ &quot;kr&quot;\ * #,##0_ ;_ &quot;kr&quot;\ * \-#,##0_ ;_ &quot;kr&quot;\ * &quot;-&quot;_ ;_ @_ "/>
    <numFmt numFmtId="185" formatCode="_ &quot;kr&quot;\ * #,##0.00_ ;_ &quot;kr&quot;\ * \-#,##0.00_ ;_ &quot;kr&quot;\ * &quot;-&quot;??_ ;_ @_ "/>
    <numFmt numFmtId="186" formatCode="\Te\x\t"/>
  </numFmts>
  <fonts count="59">
    <font>
      <sz val="10"/>
      <name val="Arial"/>
    </font>
    <font>
      <u/>
      <sz val="10"/>
      <color indexed="12"/>
      <name val="Arial"/>
      <family val="2"/>
    </font>
    <font>
      <sz val="10"/>
      <name val="Courier"/>
      <family val="3"/>
    </font>
    <font>
      <b/>
      <sz val="10"/>
      <color indexed="12"/>
      <name val="Arial"/>
      <family val="2"/>
    </font>
    <font>
      <sz val="10"/>
      <name val="Arial"/>
      <family val="2"/>
    </font>
    <font>
      <b/>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9"/>
      <name val="Arial"/>
      <family val="2"/>
    </font>
    <font>
      <b/>
      <sz val="8"/>
      <color indexed="12"/>
      <name val="Arial"/>
      <family val="2"/>
    </font>
    <font>
      <sz val="8"/>
      <name val="Arial"/>
      <family val="2"/>
    </font>
    <font>
      <sz val="10"/>
      <color indexed="8"/>
      <name val="Arial"/>
      <family val="2"/>
    </font>
    <font>
      <sz val="8"/>
      <color indexed="8"/>
      <name val="Arial"/>
      <family val="2"/>
    </font>
    <font>
      <u/>
      <sz val="12"/>
      <color indexed="20"/>
      <name val="宋体"/>
      <charset val="134"/>
    </font>
    <font>
      <sz val="9"/>
      <name val="Arial"/>
      <family val="2"/>
    </font>
    <font>
      <sz val="10"/>
      <color indexed="22"/>
      <name val="Arial"/>
      <family val="2"/>
    </font>
    <font>
      <sz val="8"/>
      <color indexed="81"/>
      <name val="Tahoma"/>
      <family val="2"/>
    </font>
    <font>
      <b/>
      <sz val="8"/>
      <color indexed="81"/>
      <name val="Tahoma"/>
      <family val="2"/>
    </font>
    <font>
      <sz val="10"/>
      <color indexed="56"/>
      <name val="Arial"/>
      <family val="2"/>
    </font>
    <font>
      <i/>
      <sz val="8"/>
      <color indexed="38"/>
      <name val="Arial"/>
      <family val="2"/>
    </font>
    <font>
      <b/>
      <sz val="12"/>
      <name val="Times New Roman"/>
      <family val="1"/>
    </font>
    <font>
      <b/>
      <vertAlign val="superscript"/>
      <sz val="12"/>
      <color indexed="54"/>
      <name val="Arial"/>
      <family val="2"/>
    </font>
    <font>
      <sz val="9"/>
      <name val="Verdana"/>
      <family val="2"/>
    </font>
    <font>
      <i/>
      <sz val="9"/>
      <color indexed="60"/>
      <name val="Verdana"/>
      <family val="2"/>
    </font>
    <font>
      <b/>
      <sz val="9"/>
      <name val="Verdana"/>
      <family val="2"/>
    </font>
    <font>
      <b/>
      <sz val="9"/>
      <name val="Arial"/>
      <family val="2"/>
    </font>
    <font>
      <sz val="10"/>
      <color indexed="10"/>
      <name val="Arial"/>
      <family val="2"/>
    </font>
    <font>
      <sz val="10"/>
      <color indexed="12"/>
      <name val="Arial"/>
      <family val="2"/>
    </font>
    <font>
      <b/>
      <sz val="10"/>
      <name val="Arial"/>
      <family val="2"/>
    </font>
    <font>
      <sz val="10"/>
      <color indexed="10"/>
      <name val="Arial"/>
      <family val="2"/>
    </font>
    <font>
      <b/>
      <sz val="8"/>
      <color indexed="81"/>
      <name val="Tahoma"/>
      <family val="2"/>
    </font>
    <font>
      <sz val="8"/>
      <color indexed="81"/>
      <name val="Tahoma"/>
      <family val="2"/>
    </font>
    <font>
      <sz val="10"/>
      <color indexed="12"/>
      <name val="Arial"/>
      <family val="2"/>
    </font>
    <font>
      <b/>
      <i/>
      <sz val="10"/>
      <name val="Arial"/>
      <family val="2"/>
    </font>
    <font>
      <sz val="8"/>
      <color indexed="81"/>
      <name val="Tahoma"/>
      <family val="2"/>
    </font>
    <font>
      <b/>
      <sz val="8"/>
      <color indexed="81"/>
      <name val="Tahoma"/>
      <family val="2"/>
    </font>
    <font>
      <sz val="9"/>
      <color indexed="81"/>
      <name val="Tahoma"/>
      <family val="2"/>
    </font>
    <font>
      <b/>
      <sz val="9"/>
      <color indexed="81"/>
      <name val="Tahoma"/>
      <family val="2"/>
    </font>
    <font>
      <sz val="8"/>
      <color indexed="9"/>
      <name val="Arial"/>
      <family val="2"/>
    </font>
    <font>
      <sz val="10"/>
      <name val="Helvetica"/>
    </font>
    <font>
      <b/>
      <sz val="12"/>
      <name val="Arial"/>
      <family val="2"/>
    </font>
    <font>
      <sz val="11"/>
      <color theme="1"/>
      <name val="Calibri"/>
      <family val="2"/>
      <scheme val="minor"/>
    </font>
    <font>
      <sz val="10"/>
      <color rgb="FFFF0000"/>
      <name val="Arial"/>
      <family val="2"/>
    </font>
  </fonts>
  <fills count="4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7"/>
        <bgColor indexed="64"/>
      </patternFill>
    </fill>
    <fill>
      <patternFill patternType="solid">
        <fgColor indexed="49"/>
        <bgColor indexed="64"/>
      </patternFill>
    </fill>
    <fill>
      <patternFill patternType="solid">
        <fgColor indexed="43"/>
      </patternFill>
    </fill>
    <fill>
      <patternFill patternType="solid">
        <fgColor indexed="26"/>
      </patternFill>
    </fill>
    <fill>
      <patternFill patternType="solid">
        <fgColor indexed="63"/>
        <bgColor indexed="64"/>
      </patternFill>
    </fill>
    <fill>
      <patternFill patternType="solid">
        <fgColor indexed="62"/>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solid">
        <fgColor indexed="52"/>
        <bgColor indexed="64"/>
      </patternFill>
    </fill>
    <fill>
      <patternFill patternType="mediumGray">
        <fgColor indexed="9"/>
        <bgColor indexed="52"/>
      </patternFill>
    </fill>
    <fill>
      <patternFill patternType="solid">
        <fgColor indexed="43"/>
        <bgColor indexed="64"/>
      </patternFill>
    </fill>
    <fill>
      <patternFill patternType="solid">
        <fgColor indexed="45"/>
        <bgColor indexed="64"/>
      </patternFill>
    </fill>
    <fill>
      <patternFill patternType="solid">
        <fgColor indexed="22"/>
        <bgColor indexed="64"/>
      </patternFill>
    </fill>
    <fill>
      <patternFill patternType="solid">
        <fgColor indexed="47"/>
        <bgColor indexed="64"/>
      </patternFill>
    </fill>
    <fill>
      <patternFill patternType="solid">
        <fgColor indexed="42"/>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92D050"/>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4"/>
      </left>
      <right style="thin">
        <color indexed="24"/>
      </right>
      <top style="thin">
        <color indexed="24"/>
      </top>
      <bottom style="thin">
        <color indexed="2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2"/>
      </top>
      <bottom style="double">
        <color indexed="62"/>
      </bottom>
      <diagonal/>
    </border>
    <border>
      <left/>
      <right/>
      <top style="thin">
        <color indexed="64"/>
      </top>
      <bottom style="medium">
        <color indexed="64"/>
      </bottom>
      <diagonal/>
    </border>
    <border>
      <left/>
      <right/>
      <top style="thin">
        <color indexed="64"/>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s>
  <cellStyleXfs count="99">
    <xf numFmtId="0" fontId="0" fillId="0" borderId="0"/>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0" fontId="8" fillId="3" borderId="0" applyNumberFormat="0" applyBorder="0" applyAlignment="0" applyProtection="0"/>
    <xf numFmtId="0" fontId="9" fillId="20" borderId="1" applyNumberFormat="0" applyAlignment="0" applyProtection="0"/>
    <xf numFmtId="0" fontId="10" fillId="21" borderId="2" applyNumberFormat="0" applyAlignment="0" applyProtection="0"/>
    <xf numFmtId="49" fontId="4" fillId="22" borderId="3">
      <alignment vertical="top" wrapText="1"/>
    </xf>
    <xf numFmtId="171" fontId="23" fillId="0" borderId="0" applyFont="0" applyFill="0" applyBorder="0" applyAlignment="0" applyProtection="0"/>
    <xf numFmtId="171" fontId="4" fillId="0" borderId="0" applyFont="0" applyFill="0" applyBorder="0" applyAlignment="0" applyProtection="0"/>
    <xf numFmtId="3" fontId="34" fillId="0" borderId="3">
      <alignment horizontal="right" vertical="top"/>
    </xf>
    <xf numFmtId="0" fontId="5" fillId="23" borderId="4">
      <alignment horizontal="centerContinuous" vertical="top" wrapText="1"/>
    </xf>
    <xf numFmtId="0" fontId="35" fillId="0" borderId="0">
      <alignment vertical="top" wrapText="1"/>
    </xf>
    <xf numFmtId="180" fontId="4" fillId="0" borderId="0" applyFont="0" applyFill="0" applyBorder="0" applyAlignment="0" applyProtection="0"/>
    <xf numFmtId="0" fontId="11" fillId="0" borderId="0" applyNumberFormat="0" applyFill="0" applyBorder="0" applyAlignment="0" applyProtection="0"/>
    <xf numFmtId="11" fontId="4" fillId="0" borderId="0" applyFont="0" applyFill="0" applyBorder="0" applyAlignment="0" applyProtection="0"/>
    <xf numFmtId="11" fontId="4" fillId="0" borderId="0" applyFont="0" applyFill="0" applyBorder="0" applyAlignment="0" applyProtection="0"/>
    <xf numFmtId="0" fontId="12" fillId="4" borderId="0" applyNumberFormat="0" applyBorder="0" applyAlignment="0" applyProtection="0"/>
    <xf numFmtId="0" fontId="13" fillId="0" borderId="5" applyNumberFormat="0" applyFill="0" applyAlignment="0" applyProtection="0"/>
    <xf numFmtId="0" fontId="14" fillId="0" borderId="6" applyNumberFormat="0" applyFill="0" applyAlignment="0" applyProtection="0"/>
    <xf numFmtId="0" fontId="15" fillId="0" borderId="7" applyNumberFormat="0" applyFill="0" applyAlignment="0" applyProtection="0"/>
    <xf numFmtId="0" fontId="15" fillId="0" borderId="0" applyNumberFormat="0" applyFill="0" applyBorder="0" applyAlignment="0" applyProtection="0"/>
    <xf numFmtId="0" fontId="1" fillId="0" borderId="0" applyNumberFormat="0" applyFill="0" applyBorder="0" applyAlignment="0" applyProtection="0">
      <alignment vertical="top"/>
      <protection locked="0"/>
    </xf>
    <xf numFmtId="0" fontId="16" fillId="7" borderId="1" applyNumberFormat="0" applyAlignment="0" applyProtection="0"/>
    <xf numFmtId="0" fontId="36" fillId="0" borderId="0"/>
    <xf numFmtId="0" fontId="17" fillId="0" borderId="8" applyNumberFormat="0" applyFill="0" applyAlignment="0" applyProtection="0"/>
    <xf numFmtId="0" fontId="18" fillId="24" borderId="0" applyNumberFormat="0" applyBorder="0" applyAlignment="0" applyProtection="0"/>
    <xf numFmtId="0" fontId="4" fillId="0" borderId="0"/>
    <xf numFmtId="0" fontId="4" fillId="0" borderId="0"/>
    <xf numFmtId="0" fontId="57" fillId="0" borderId="0"/>
    <xf numFmtId="0" fontId="4" fillId="0" borderId="0"/>
    <xf numFmtId="0" fontId="4" fillId="0" borderId="0"/>
    <xf numFmtId="0" fontId="57" fillId="0" borderId="0"/>
    <xf numFmtId="0" fontId="4" fillId="0" borderId="0"/>
    <xf numFmtId="0" fontId="57" fillId="0" borderId="0"/>
    <xf numFmtId="0" fontId="4" fillId="0" borderId="0"/>
    <xf numFmtId="0" fontId="4" fillId="0" borderId="0"/>
    <xf numFmtId="0" fontId="4" fillId="0" borderId="0"/>
    <xf numFmtId="0" fontId="4" fillId="0" borderId="0"/>
    <xf numFmtId="0" fontId="23" fillId="0" borderId="0"/>
    <xf numFmtId="0" fontId="4" fillId="0" borderId="0"/>
    <xf numFmtId="0" fontId="2" fillId="0" borderId="0"/>
    <xf numFmtId="0" fontId="4" fillId="25" borderId="9" applyNumberFormat="0" applyFont="0" applyAlignment="0" applyProtection="0"/>
    <xf numFmtId="0" fontId="6" fillId="25" borderId="9" applyNumberFormat="0" applyFont="0" applyAlignment="0" applyProtection="0"/>
    <xf numFmtId="181" fontId="37" fillId="0" borderId="0">
      <alignment horizontal="right"/>
    </xf>
    <xf numFmtId="0" fontId="19" fillId="20" borderId="10" applyNumberFormat="0" applyAlignment="0" applyProtection="0"/>
    <xf numFmtId="9" fontId="23" fillId="0" borderId="0" applyFont="0" applyFill="0" applyBorder="0" applyAlignment="0" applyProtection="0"/>
    <xf numFmtId="9" fontId="4" fillId="0" borderId="0" applyFont="0" applyFill="0" applyBorder="0" applyAlignment="0" applyProtection="0"/>
    <xf numFmtId="9" fontId="6" fillId="0" borderId="0" applyFont="0" applyFill="0" applyBorder="0" applyAlignment="0" applyProtection="0"/>
    <xf numFmtId="9" fontId="23" fillId="0" borderId="0" applyFont="0" applyFill="0" applyBorder="0" applyAlignment="0" applyProtection="0"/>
    <xf numFmtId="9" fontId="4" fillId="0" borderId="0" applyFont="0" applyFill="0" applyBorder="0" applyAlignment="0" applyProtection="0"/>
    <xf numFmtId="9" fontId="57" fillId="0" borderId="0" applyFont="0" applyFill="0" applyBorder="0" applyAlignment="0" applyProtection="0"/>
    <xf numFmtId="173" fontId="55" fillId="0" borderId="0" applyFont="0" applyFill="0" applyBorder="0" applyAlignment="0" applyProtection="0"/>
    <xf numFmtId="172" fontId="55" fillId="0" borderId="0" applyFont="0" applyFill="0" applyBorder="0" applyAlignment="0" applyProtection="0"/>
    <xf numFmtId="184" fontId="55" fillId="0" borderId="0" applyFont="0" applyFill="0" applyBorder="0" applyAlignment="0" applyProtection="0"/>
    <xf numFmtId="0" fontId="35" fillId="0" borderId="0">
      <alignment vertical="top" wrapText="1"/>
    </xf>
    <xf numFmtId="0" fontId="4" fillId="0" borderId="4" applyNumberFormat="0" applyFill="0" applyProtection="0">
      <alignment horizontal="right"/>
    </xf>
    <xf numFmtId="0" fontId="4" fillId="0" borderId="4" applyNumberFormat="0" applyFill="0" applyProtection="0">
      <alignment horizontal="right"/>
    </xf>
    <xf numFmtId="0" fontId="5" fillId="26" borderId="4" applyNumberFormat="0" applyProtection="0">
      <alignment horizontal="right"/>
    </xf>
    <xf numFmtId="0" fontId="56" fillId="26" borderId="0" applyNumberFormat="0" applyBorder="0" applyProtection="0">
      <alignment horizontal="left"/>
    </xf>
    <xf numFmtId="0" fontId="5" fillId="26" borderId="4" applyNumberFormat="0" applyProtection="0">
      <alignment horizontal="left"/>
    </xf>
    <xf numFmtId="0" fontId="4" fillId="0" borderId="4" applyNumberFormat="0" applyFill="0" applyProtection="0">
      <alignment horizontal="right"/>
    </xf>
    <xf numFmtId="0" fontId="4" fillId="0" borderId="4" applyNumberFormat="0" applyFill="0" applyProtection="0">
      <alignment horizontal="right"/>
    </xf>
    <xf numFmtId="0" fontId="54" fillId="27" borderId="0" applyNumberFormat="0" applyBorder="0" applyProtection="0">
      <alignment horizontal="left"/>
    </xf>
    <xf numFmtId="182" fontId="38" fillId="28" borderId="11">
      <alignment vertical="center"/>
    </xf>
    <xf numFmtId="176" fontId="39" fillId="28" borderId="11">
      <alignment vertical="center"/>
    </xf>
    <xf numFmtId="182" fontId="40" fillId="29" borderId="11">
      <alignment vertical="center"/>
    </xf>
    <xf numFmtId="0" fontId="4" fillId="30" borderId="12" applyBorder="0">
      <alignment horizontal="left" vertical="center"/>
    </xf>
    <xf numFmtId="49" fontId="4" fillId="31" borderId="4">
      <alignment vertical="center" wrapText="1"/>
    </xf>
    <xf numFmtId="0" fontId="4" fillId="32" borderId="13">
      <alignment horizontal="left" vertical="center" wrapText="1"/>
    </xf>
    <xf numFmtId="0" fontId="41" fillId="33" borderId="4">
      <alignment horizontal="left" vertical="center" wrapText="1"/>
    </xf>
    <xf numFmtId="0" fontId="4" fillId="34" borderId="4">
      <alignment horizontal="left" vertical="center" wrapText="1"/>
    </xf>
    <xf numFmtId="0" fontId="4" fillId="35" borderId="4">
      <alignment horizontal="left" vertical="center" wrapText="1"/>
    </xf>
    <xf numFmtId="0" fontId="20" fillId="0" borderId="0" applyNumberFormat="0" applyFill="0" applyBorder="0" applyAlignment="0" applyProtection="0"/>
    <xf numFmtId="0" fontId="21" fillId="0" borderId="14" applyNumberFormat="0" applyFill="0" applyAlignment="0" applyProtection="0"/>
    <xf numFmtId="185" fontId="55" fillId="0" borderId="0" applyFont="0" applyFill="0" applyBorder="0" applyAlignment="0" applyProtection="0"/>
    <xf numFmtId="0" fontId="22" fillId="0" borderId="0" applyNumberFormat="0" applyFill="0" applyBorder="0" applyAlignment="0" applyProtection="0"/>
    <xf numFmtId="0" fontId="29" fillId="0" borderId="0" applyNumberFormat="0" applyFill="0" applyBorder="0" applyAlignment="0" applyProtection="0">
      <alignment vertical="center"/>
    </xf>
  </cellStyleXfs>
  <cellXfs count="157">
    <xf numFmtId="0" fontId="0" fillId="0" borderId="0" xfId="0"/>
    <xf numFmtId="0" fontId="4" fillId="0" borderId="0" xfId="0" applyFont="1"/>
    <xf numFmtId="0" fontId="4" fillId="36" borderId="0" xfId="0" applyFont="1" applyFill="1" applyBorder="1" applyAlignment="1">
      <alignment horizontal="left" vertical="center" wrapText="1"/>
    </xf>
    <xf numFmtId="0" fontId="0" fillId="37" borderId="0" xfId="0" applyFill="1"/>
    <xf numFmtId="0" fontId="4" fillId="36" borderId="15" xfId="0" applyFont="1" applyFill="1" applyBorder="1" applyAlignment="1">
      <alignment horizontal="center" vertical="center" wrapText="1"/>
    </xf>
    <xf numFmtId="0" fontId="4" fillId="36" borderId="0" xfId="0" applyFont="1" applyFill="1" applyBorder="1"/>
    <xf numFmtId="0" fontId="26" fillId="0" borderId="0" xfId="0" applyFont="1"/>
    <xf numFmtId="0" fontId="25" fillId="0" borderId="0" xfId="0" applyNumberFormat="1" applyFont="1" applyFill="1" applyBorder="1" applyAlignment="1">
      <alignment horizontal="left"/>
    </xf>
    <xf numFmtId="0" fontId="28" fillId="0" borderId="0" xfId="0" applyNumberFormat="1" applyFont="1" applyFill="1" applyBorder="1" applyAlignment="1">
      <alignment horizontal="right"/>
    </xf>
    <xf numFmtId="0" fontId="4" fillId="37" borderId="0" xfId="0" applyFont="1" applyFill="1"/>
    <xf numFmtId="0" fontId="0" fillId="0" borderId="0" xfId="0" applyFill="1"/>
    <xf numFmtId="0" fontId="0" fillId="36" borderId="0" xfId="0" applyFill="1"/>
    <xf numFmtId="0" fontId="4" fillId="36" borderId="0" xfId="0" applyFont="1" applyFill="1" applyBorder="1" applyAlignment="1">
      <alignment horizontal="center"/>
    </xf>
    <xf numFmtId="0" fontId="4" fillId="36" borderId="16" xfId="0" applyFont="1" applyFill="1" applyBorder="1" applyAlignment="1">
      <alignment vertical="center" wrapText="1"/>
    </xf>
    <xf numFmtId="0" fontId="27" fillId="36" borderId="16" xfId="0" applyNumberFormat="1" applyFont="1" applyFill="1" applyBorder="1" applyAlignment="1">
      <alignment horizontal="center" vertical="center" wrapText="1"/>
    </xf>
    <xf numFmtId="2" fontId="27" fillId="38" borderId="0" xfId="0" applyNumberFormat="1" applyFont="1" applyFill="1" applyBorder="1" applyAlignment="1">
      <alignment horizontal="center"/>
    </xf>
    <xf numFmtId="0" fontId="5" fillId="36" borderId="15" xfId="0" quotePrefix="1" applyFont="1" applyFill="1" applyBorder="1" applyAlignment="1">
      <alignment horizontal="left" vertical="center"/>
    </xf>
    <xf numFmtId="0" fontId="5" fillId="36" borderId="15" xfId="0" applyFont="1" applyFill="1" applyBorder="1" applyAlignment="1">
      <alignment horizontal="left" vertical="center"/>
    </xf>
    <xf numFmtId="0" fontId="4" fillId="36" borderId="16" xfId="0" applyFont="1" applyFill="1" applyBorder="1" applyAlignment="1">
      <alignment horizontal="center" vertical="center" wrapText="1"/>
    </xf>
    <xf numFmtId="0" fontId="0" fillId="0" borderId="0" xfId="0" applyFill="1" applyBorder="1"/>
    <xf numFmtId="0" fontId="0" fillId="38" borderId="0" xfId="0" applyFill="1"/>
    <xf numFmtId="0" fontId="0" fillId="38" borderId="0" xfId="0" applyFill="1" applyBorder="1"/>
    <xf numFmtId="2" fontId="27" fillId="0" borderId="0" xfId="0" applyNumberFormat="1" applyFont="1" applyFill="1" applyBorder="1" applyAlignment="1">
      <alignment horizontal="center"/>
    </xf>
    <xf numFmtId="174" fontId="27" fillId="38" borderId="0" xfId="0" applyNumberFormat="1" applyFont="1" applyFill="1" applyBorder="1" applyAlignment="1">
      <alignment horizontal="center"/>
    </xf>
    <xf numFmtId="0" fontId="25" fillId="0" borderId="0" xfId="0" applyNumberFormat="1" applyFont="1" applyFill="1" applyBorder="1" applyAlignment="1">
      <alignment horizontal="left" wrapText="1"/>
    </xf>
    <xf numFmtId="0" fontId="0" fillId="36" borderId="0" xfId="0" applyFill="1" applyBorder="1" applyAlignment="1">
      <alignment wrapText="1"/>
    </xf>
    <xf numFmtId="0" fontId="0" fillId="38" borderId="0" xfId="0" applyFill="1" applyAlignment="1">
      <alignment horizontal="center"/>
    </xf>
    <xf numFmtId="174" fontId="4" fillId="38" borderId="0" xfId="0" applyNumberFormat="1" applyFont="1" applyFill="1" applyBorder="1" applyAlignment="1">
      <alignment horizontal="right"/>
    </xf>
    <xf numFmtId="174" fontId="0" fillId="38" borderId="0" xfId="0" applyNumberFormat="1" applyFill="1"/>
    <xf numFmtId="0" fontId="24" fillId="37" borderId="0" xfId="0" applyFont="1" applyFill="1" applyBorder="1" applyAlignment="1">
      <alignment horizontal="left"/>
    </xf>
    <xf numFmtId="0" fontId="0" fillId="37" borderId="0" xfId="0" applyFill="1" applyBorder="1" applyAlignment="1">
      <alignment horizontal="left" wrapText="1"/>
    </xf>
    <xf numFmtId="2" fontId="0" fillId="38" borderId="0" xfId="0" applyNumberFormat="1" applyFill="1" applyAlignment="1">
      <alignment horizontal="right"/>
    </xf>
    <xf numFmtId="2" fontId="3" fillId="0" borderId="0" xfId="0" applyNumberFormat="1" applyFont="1" applyFill="1" applyBorder="1" applyAlignment="1"/>
    <xf numFmtId="0" fontId="0" fillId="36" borderId="17" xfId="0" applyFill="1" applyBorder="1"/>
    <xf numFmtId="177" fontId="0" fillId="38" borderId="0" xfId="0" applyNumberFormat="1" applyFill="1" applyAlignment="1">
      <alignment horizontal="right"/>
    </xf>
    <xf numFmtId="0" fontId="4" fillId="36" borderId="18" xfId="0" applyFont="1" applyFill="1" applyBorder="1" applyAlignment="1">
      <alignment horizontal="center" vertical="center" wrapText="1"/>
    </xf>
    <xf numFmtId="0" fontId="0" fillId="37" borderId="0" xfId="0" applyFill="1" applyBorder="1" applyAlignment="1">
      <alignment horizontal="left"/>
    </xf>
    <xf numFmtId="178" fontId="0" fillId="38" borderId="0" xfId="0" applyNumberFormat="1" applyFill="1" applyAlignment="1">
      <alignment horizontal="center"/>
    </xf>
    <xf numFmtId="174" fontId="0" fillId="38" borderId="0" xfId="0" applyNumberFormat="1" applyFill="1" applyAlignment="1">
      <alignment horizontal="center"/>
    </xf>
    <xf numFmtId="0" fontId="31" fillId="38" borderId="0" xfId="0" applyFont="1" applyFill="1"/>
    <xf numFmtId="174" fontId="0" fillId="38" borderId="0" xfId="0" applyNumberFormat="1" applyFill="1" applyAlignment="1">
      <alignment horizontal="right"/>
    </xf>
    <xf numFmtId="177" fontId="0" fillId="38" borderId="0" xfId="0" applyNumberFormat="1" applyFill="1" applyAlignment="1">
      <alignment horizontal="center"/>
    </xf>
    <xf numFmtId="2" fontId="0" fillId="38" borderId="0" xfId="0" applyNumberFormat="1" applyFill="1"/>
    <xf numFmtId="0" fontId="23" fillId="38" borderId="0" xfId="0" applyFont="1" applyFill="1"/>
    <xf numFmtId="2" fontId="3" fillId="0" borderId="19" xfId="0" applyNumberFormat="1" applyFont="1" applyFill="1" applyBorder="1" applyAlignment="1"/>
    <xf numFmtId="0" fontId="0" fillId="38" borderId="0" xfId="0" applyFill="1" applyBorder="1" applyAlignment="1">
      <alignment wrapText="1"/>
    </xf>
    <xf numFmtId="0" fontId="4" fillId="38" borderId="0" xfId="0" applyFont="1" applyFill="1" applyBorder="1"/>
    <xf numFmtId="2" fontId="0" fillId="38" borderId="0" xfId="0" applyNumberFormat="1" applyFill="1" applyBorder="1" applyAlignment="1">
      <alignment wrapText="1"/>
    </xf>
    <xf numFmtId="175" fontId="27" fillId="38" borderId="0" xfId="0" applyNumberFormat="1" applyFont="1" applyFill="1" applyBorder="1" applyAlignment="1">
      <alignment horizontal="center"/>
    </xf>
    <xf numFmtId="0" fontId="5" fillId="39" borderId="15" xfId="0" quotePrefix="1" applyFont="1" applyFill="1" applyBorder="1" applyAlignment="1">
      <alignment horizontal="left" vertical="center"/>
    </xf>
    <xf numFmtId="0" fontId="5" fillId="39" borderId="15" xfId="0" applyFont="1" applyFill="1" applyBorder="1" applyAlignment="1">
      <alignment horizontal="left" vertical="center"/>
    </xf>
    <xf numFmtId="0" fontId="4" fillId="39" borderId="15" xfId="0" applyFont="1" applyFill="1" applyBorder="1" applyAlignment="1">
      <alignment horizontal="center" vertical="center" wrapText="1"/>
    </xf>
    <xf numFmtId="0" fontId="4" fillId="36" borderId="0" xfId="0" applyFont="1" applyFill="1"/>
    <xf numFmtId="0" fontId="4" fillId="36" borderId="18" xfId="0" applyFont="1" applyFill="1" applyBorder="1" applyAlignment="1">
      <alignment vertical="center"/>
    </xf>
    <xf numFmtId="0" fontId="4" fillId="38" borderId="0" xfId="0" applyFont="1" applyFill="1"/>
    <xf numFmtId="177" fontId="4" fillId="38" borderId="0" xfId="0" applyNumberFormat="1" applyFont="1" applyFill="1"/>
    <xf numFmtId="178" fontId="4" fillId="36" borderId="0" xfId="0" applyNumberFormat="1" applyFont="1" applyFill="1"/>
    <xf numFmtId="178" fontId="4" fillId="38" borderId="0" xfId="0" applyNumberFormat="1" applyFont="1" applyFill="1"/>
    <xf numFmtId="174" fontId="4" fillId="36" borderId="0" xfId="0" applyNumberFormat="1" applyFont="1" applyFill="1"/>
    <xf numFmtId="0" fontId="4" fillId="39" borderId="20" xfId="0" applyFont="1" applyFill="1" applyBorder="1" applyAlignment="1">
      <alignment vertical="center"/>
    </xf>
    <xf numFmtId="0" fontId="0" fillId="39" borderId="20" xfId="0" applyFill="1" applyBorder="1" applyAlignment="1">
      <alignment horizontal="center" vertical="center"/>
    </xf>
    <xf numFmtId="0" fontId="4" fillId="39" borderId="20" xfId="0" applyFont="1" applyFill="1" applyBorder="1" applyAlignment="1">
      <alignment horizontal="center" vertical="center" wrapText="1"/>
    </xf>
    <xf numFmtId="0" fontId="4" fillId="39" borderId="17" xfId="0" applyFont="1" applyFill="1" applyBorder="1" applyAlignment="1">
      <alignment horizontal="center"/>
    </xf>
    <xf numFmtId="0" fontId="4" fillId="39" borderId="17" xfId="0" applyFont="1" applyFill="1" applyBorder="1" applyAlignment="1">
      <alignment horizontal="center" vertical="center" wrapText="1"/>
    </xf>
    <xf numFmtId="0" fontId="5" fillId="39" borderId="18" xfId="0" applyFont="1" applyFill="1" applyBorder="1"/>
    <xf numFmtId="0" fontId="5" fillId="36" borderId="20" xfId="0" quotePrefix="1" applyFont="1" applyFill="1" applyBorder="1" applyAlignment="1">
      <alignment horizontal="left"/>
    </xf>
    <xf numFmtId="0" fontId="5" fillId="36" borderId="20" xfId="0" applyFont="1" applyFill="1" applyBorder="1" applyAlignment="1">
      <alignment horizontal="left"/>
    </xf>
    <xf numFmtId="0" fontId="0" fillId="36" borderId="20" xfId="0" applyFill="1" applyBorder="1"/>
    <xf numFmtId="0" fontId="0" fillId="36" borderId="20" xfId="0" applyFill="1" applyBorder="1" applyAlignment="1">
      <alignment horizontal="right"/>
    </xf>
    <xf numFmtId="0" fontId="4" fillId="36" borderId="20" xfId="0" applyFont="1" applyFill="1" applyBorder="1" applyAlignment="1">
      <alignment horizontal="right" vertical="center" wrapText="1"/>
    </xf>
    <xf numFmtId="0" fontId="4" fillId="36" borderId="18" xfId="0" applyFont="1" applyFill="1" applyBorder="1" applyAlignment="1">
      <alignment horizontal="left" vertical="center" wrapText="1"/>
    </xf>
    <xf numFmtId="0" fontId="4" fillId="36" borderId="18" xfId="0" applyFont="1" applyFill="1" applyBorder="1" applyAlignment="1">
      <alignment horizontal="right" vertical="center" wrapText="1"/>
    </xf>
    <xf numFmtId="0" fontId="4" fillId="36" borderId="20" xfId="0" applyFont="1" applyFill="1" applyBorder="1" applyAlignment="1">
      <alignment horizontal="center"/>
    </xf>
    <xf numFmtId="0" fontId="4" fillId="36" borderId="20" xfId="0" applyFont="1" applyFill="1" applyBorder="1" applyAlignment="1">
      <alignment horizontal="center" vertical="center" wrapText="1"/>
    </xf>
    <xf numFmtId="0" fontId="30" fillId="36" borderId="18" xfId="60" applyFont="1" applyFill="1" applyBorder="1" applyAlignment="1">
      <alignment horizontal="center" vertical="center" wrapText="1"/>
    </xf>
    <xf numFmtId="0" fontId="31" fillId="41" borderId="0" xfId="0" applyFont="1" applyFill="1"/>
    <xf numFmtId="0" fontId="0" fillId="36" borderId="0" xfId="0" applyFill="1" applyBorder="1"/>
    <xf numFmtId="0" fontId="23" fillId="36" borderId="15" xfId="0" applyFont="1" applyFill="1" applyBorder="1" applyAlignment="1">
      <alignment horizontal="left" vertical="center" wrapText="1"/>
    </xf>
    <xf numFmtId="0" fontId="0" fillId="36" borderId="15" xfId="0" applyFill="1" applyBorder="1"/>
    <xf numFmtId="0" fontId="44" fillId="36" borderId="17" xfId="0" quotePrefix="1" applyFont="1" applyFill="1" applyBorder="1" applyAlignment="1">
      <alignment horizontal="left"/>
    </xf>
    <xf numFmtId="0" fontId="44" fillId="36" borderId="17" xfId="0" applyFont="1" applyFill="1" applyBorder="1" applyAlignment="1">
      <alignment horizontal="left"/>
    </xf>
    <xf numFmtId="0" fontId="0" fillId="36" borderId="20" xfId="0" applyFill="1" applyBorder="1" applyAlignment="1">
      <alignment horizontal="center"/>
    </xf>
    <xf numFmtId="0" fontId="23" fillId="36" borderId="0" xfId="0" applyFont="1" applyFill="1" applyBorder="1"/>
    <xf numFmtId="178" fontId="0" fillId="38" borderId="0" xfId="0" applyNumberFormat="1" applyFill="1"/>
    <xf numFmtId="0" fontId="23" fillId="37" borderId="0" xfId="0" quotePrefix="1" applyFont="1" applyFill="1" applyBorder="1" applyAlignment="1">
      <alignment horizontal="left"/>
    </xf>
    <xf numFmtId="0" fontId="23" fillId="37" borderId="0" xfId="0" applyFont="1" applyFill="1" applyBorder="1" applyAlignment="1">
      <alignment horizontal="left"/>
    </xf>
    <xf numFmtId="0" fontId="23" fillId="36" borderId="0" xfId="0" applyFont="1" applyFill="1" applyBorder="1" applyAlignment="1">
      <alignment horizontal="left"/>
    </xf>
    <xf numFmtId="0" fontId="0" fillId="0" borderId="4" xfId="0" applyBorder="1"/>
    <xf numFmtId="0" fontId="0" fillId="40" borderId="4" xfId="0" applyFill="1" applyBorder="1"/>
    <xf numFmtId="0" fontId="42" fillId="40" borderId="4" xfId="0" applyFont="1" applyFill="1" applyBorder="1"/>
    <xf numFmtId="178" fontId="43" fillId="40" borderId="4" xfId="0" applyNumberFormat="1" applyFont="1" applyFill="1" applyBorder="1"/>
    <xf numFmtId="178" fontId="0" fillId="0" borderId="0" xfId="0" applyNumberFormat="1"/>
    <xf numFmtId="179" fontId="0" fillId="0" borderId="0" xfId="0" applyNumberFormat="1"/>
    <xf numFmtId="0" fontId="44" fillId="36" borderId="0" xfId="0" quotePrefix="1" applyFont="1" applyFill="1" applyBorder="1" applyAlignment="1">
      <alignment horizontal="left"/>
    </xf>
    <xf numFmtId="0" fontId="44" fillId="36" borderId="0" xfId="0" applyFont="1" applyFill="1" applyBorder="1" applyAlignment="1">
      <alignment horizontal="left"/>
    </xf>
    <xf numFmtId="0" fontId="0" fillId="36" borderId="0" xfId="0" applyFill="1" applyBorder="1" applyAlignment="1">
      <alignment horizontal="left"/>
    </xf>
    <xf numFmtId="174" fontId="0" fillId="38" borderId="0" xfId="0" applyNumberFormat="1" applyFill="1" applyBorder="1" applyAlignment="1">
      <alignment wrapText="1"/>
    </xf>
    <xf numFmtId="174" fontId="0" fillId="0" borderId="0" xfId="0" applyNumberFormat="1"/>
    <xf numFmtId="174" fontId="0" fillId="36" borderId="0" xfId="0" applyNumberFormat="1" applyFill="1" applyBorder="1" applyAlignment="1">
      <alignment wrapText="1"/>
    </xf>
    <xf numFmtId="174" fontId="0" fillId="36" borderId="0" xfId="0" applyNumberFormat="1" applyFill="1" applyBorder="1"/>
    <xf numFmtId="174" fontId="0" fillId="0" borderId="0" xfId="0" applyNumberFormat="1" applyBorder="1"/>
    <xf numFmtId="174" fontId="0" fillId="38" borderId="0" xfId="0" applyNumberFormat="1" applyFill="1" applyBorder="1"/>
    <xf numFmtId="174" fontId="45" fillId="38" borderId="0" xfId="0" applyNumberFormat="1" applyFont="1" applyFill="1" applyBorder="1"/>
    <xf numFmtId="174" fontId="23" fillId="38" borderId="0" xfId="0" applyNumberFormat="1" applyFont="1" applyFill="1" applyBorder="1"/>
    <xf numFmtId="174" fontId="23" fillId="36" borderId="0" xfId="0" applyNumberFormat="1" applyFont="1" applyFill="1" applyBorder="1"/>
    <xf numFmtId="0" fontId="4" fillId="36" borderId="16" xfId="0" applyFont="1" applyFill="1" applyBorder="1" applyAlignment="1">
      <alignment horizontal="left" vertical="center" wrapText="1"/>
    </xf>
    <xf numFmtId="0" fontId="5" fillId="36" borderId="18" xfId="0" quotePrefix="1" applyFont="1" applyFill="1" applyBorder="1" applyAlignment="1">
      <alignment horizontal="left"/>
    </xf>
    <xf numFmtId="0" fontId="5" fillId="36" borderId="18" xfId="0" applyFont="1" applyFill="1" applyBorder="1" applyAlignment="1">
      <alignment horizontal="left"/>
    </xf>
    <xf numFmtId="0" fontId="0" fillId="36" borderId="18" xfId="0" applyFill="1" applyBorder="1"/>
    <xf numFmtId="0" fontId="0" fillId="37" borderId="0" xfId="0" applyFill="1" applyBorder="1"/>
    <xf numFmtId="0" fontId="4" fillId="36" borderId="0" xfId="0" applyFont="1" applyFill="1" applyBorder="1" applyAlignment="1">
      <alignment horizontal="left"/>
    </xf>
    <xf numFmtId="2" fontId="0" fillId="38" borderId="0" xfId="0" applyNumberFormat="1" applyFill="1" applyBorder="1"/>
    <xf numFmtId="0" fontId="3" fillId="37" borderId="0" xfId="0" quotePrefix="1" applyFont="1" applyFill="1" applyBorder="1" applyAlignment="1">
      <alignment horizontal="left"/>
    </xf>
    <xf numFmtId="0" fontId="26" fillId="37" borderId="0" xfId="0" applyFont="1" applyFill="1" applyBorder="1"/>
    <xf numFmtId="0" fontId="4" fillId="37" borderId="0" xfId="0" applyFont="1" applyFill="1" applyBorder="1" applyAlignment="1">
      <alignment horizontal="left"/>
    </xf>
    <xf numFmtId="0" fontId="4" fillId="37" borderId="0" xfId="0" applyFont="1" applyFill="1" applyBorder="1" applyAlignment="1">
      <alignment horizontal="center" wrapText="1"/>
    </xf>
    <xf numFmtId="0" fontId="4" fillId="36" borderId="0" xfId="0" applyFont="1" applyFill="1" applyBorder="1" applyAlignment="1">
      <alignment horizontal="left" wrapText="1"/>
    </xf>
    <xf numFmtId="0" fontId="26" fillId="37" borderId="0" xfId="0" applyFont="1" applyFill="1" applyBorder="1" applyAlignment="1">
      <alignment horizontal="center" vertical="center"/>
    </xf>
    <xf numFmtId="0" fontId="26" fillId="36" borderId="0" xfId="0" applyFont="1" applyFill="1" applyBorder="1" applyAlignment="1">
      <alignment horizontal="center" vertical="center"/>
    </xf>
    <xf numFmtId="0" fontId="3" fillId="0" borderId="0" xfId="0" applyFont="1" applyFill="1"/>
    <xf numFmtId="0" fontId="5" fillId="36" borderId="0" xfId="0" applyFont="1" applyFill="1"/>
    <xf numFmtId="0" fontId="4" fillId="36" borderId="18" xfId="0" applyFont="1" applyFill="1" applyBorder="1" applyAlignment="1">
      <alignment vertical="center" wrapText="1"/>
    </xf>
    <xf numFmtId="0" fontId="4" fillId="36" borderId="0" xfId="0" applyFont="1" applyFill="1" applyBorder="1" applyAlignment="1">
      <alignment horizontal="center" wrapText="1"/>
    </xf>
    <xf numFmtId="177" fontId="27" fillId="38" borderId="0" xfId="0" applyNumberFormat="1" applyFont="1" applyFill="1" applyBorder="1" applyAlignment="1">
      <alignment horizontal="center"/>
    </xf>
    <xf numFmtId="0" fontId="0" fillId="36" borderId="15" xfId="0" applyFill="1" applyBorder="1" applyAlignment="1">
      <alignment horizontal="left" vertical="center" wrapText="1"/>
    </xf>
    <xf numFmtId="2" fontId="0" fillId="0" borderId="0" xfId="0" applyNumberFormat="1"/>
    <xf numFmtId="0" fontId="4" fillId="36" borderId="16" xfId="0" applyFont="1" applyFill="1" applyBorder="1" applyAlignment="1">
      <alignment horizontal="right" vertical="center" wrapText="1"/>
    </xf>
    <xf numFmtId="0" fontId="48" fillId="36" borderId="16" xfId="43" applyFont="1" applyFill="1" applyBorder="1" applyAlignment="1" applyProtection="1">
      <alignment horizontal="center" vertical="center" wrapText="1"/>
    </xf>
    <xf numFmtId="0" fontId="49" fillId="0" borderId="0" xfId="0" applyFont="1"/>
    <xf numFmtId="0" fontId="5" fillId="36" borderId="15" xfId="0" applyFont="1" applyFill="1" applyBorder="1" applyAlignment="1">
      <alignment horizontal="right" vertical="center" wrapText="1"/>
    </xf>
    <xf numFmtId="0" fontId="4" fillId="42" borderId="15" xfId="0" applyFont="1" applyFill="1" applyBorder="1"/>
    <xf numFmtId="0" fontId="0" fillId="42" borderId="20" xfId="0" applyFill="1" applyBorder="1"/>
    <xf numFmtId="174" fontId="0" fillId="42" borderId="0" xfId="0" applyNumberFormat="1" applyFill="1"/>
    <xf numFmtId="174" fontId="0" fillId="42" borderId="0" xfId="0" applyNumberFormat="1" applyFill="1" applyBorder="1"/>
    <xf numFmtId="174" fontId="45" fillId="42" borderId="0" xfId="0" applyNumberFormat="1" applyFont="1" applyFill="1" applyBorder="1"/>
    <xf numFmtId="0" fontId="4" fillId="36" borderId="0" xfId="0" applyFont="1" applyFill="1" applyBorder="1" applyAlignment="1">
      <alignment vertical="center" wrapText="1"/>
    </xf>
    <xf numFmtId="186" fontId="3" fillId="0" borderId="0" xfId="0" applyNumberFormat="1" applyFont="1"/>
    <xf numFmtId="186" fontId="0" fillId="0" borderId="0" xfId="0" applyNumberFormat="1"/>
    <xf numFmtId="186" fontId="5" fillId="36" borderId="13" xfId="0" applyNumberFormat="1" applyFont="1" applyFill="1" applyBorder="1"/>
    <xf numFmtId="186" fontId="5" fillId="36" borderId="18" xfId="0" applyNumberFormat="1" applyFont="1" applyFill="1" applyBorder="1"/>
    <xf numFmtId="186" fontId="5" fillId="36" borderId="21" xfId="0" applyNumberFormat="1" applyFont="1" applyFill="1" applyBorder="1"/>
    <xf numFmtId="186" fontId="0" fillId="0" borderId="0" xfId="0" quotePrefix="1" applyNumberFormat="1"/>
    <xf numFmtId="186" fontId="23" fillId="36" borderId="15" xfId="0" applyNumberFormat="1" applyFont="1" applyFill="1" applyBorder="1"/>
    <xf numFmtId="186" fontId="23" fillId="36" borderId="15" xfId="0" applyNumberFormat="1" applyFont="1" applyFill="1" applyBorder="1" applyAlignment="1">
      <alignment horizontal="center"/>
    </xf>
    <xf numFmtId="186" fontId="49" fillId="0" borderId="0" xfId="0" applyNumberFormat="1" applyFont="1"/>
    <xf numFmtId="186" fontId="4" fillId="0" borderId="0" xfId="0" quotePrefix="1" applyNumberFormat="1" applyFont="1"/>
    <xf numFmtId="186" fontId="4" fillId="0" borderId="0" xfId="0" applyNumberFormat="1" applyFont="1"/>
    <xf numFmtId="0" fontId="58" fillId="36" borderId="0" xfId="0" applyFont="1" applyFill="1"/>
    <xf numFmtId="178" fontId="58" fillId="36" borderId="0" xfId="0" applyNumberFormat="1" applyFont="1" applyFill="1"/>
    <xf numFmtId="0" fontId="26" fillId="37" borderId="0" xfId="0" applyFont="1" applyFill="1" applyBorder="1" applyAlignment="1">
      <alignment horizontal="left" vertical="center"/>
    </xf>
    <xf numFmtId="0" fontId="24" fillId="36" borderId="15" xfId="61" applyFont="1" applyFill="1" applyBorder="1" applyAlignment="1">
      <alignment horizontal="center" vertical="center" wrapText="1"/>
    </xf>
    <xf numFmtId="186" fontId="0" fillId="37" borderId="0" xfId="0" applyNumberFormat="1" applyFill="1"/>
    <xf numFmtId="0" fontId="4" fillId="43" borderId="0" xfId="0" applyFont="1" applyFill="1"/>
    <xf numFmtId="178" fontId="4" fillId="43" borderId="0" xfId="0" applyNumberFormat="1" applyFont="1" applyFill="1"/>
    <xf numFmtId="0" fontId="57" fillId="0" borderId="0" xfId="50"/>
    <xf numFmtId="175" fontId="0" fillId="0" borderId="0" xfId="0" applyNumberFormat="1"/>
    <xf numFmtId="9" fontId="0" fillId="0" borderId="0" xfId="72" applyFont="1"/>
  </cellXfs>
  <cellStyles count="99">
    <cellStyle name="20% - Accent1 2" xfId="1"/>
    <cellStyle name="20% - Accent2 2" xfId="2"/>
    <cellStyle name="20% - Accent3 2" xfId="3"/>
    <cellStyle name="20% - Accent4 2" xfId="4"/>
    <cellStyle name="20% - Accent5 2" xfId="5"/>
    <cellStyle name="20% - Accent6 2" xfId="6"/>
    <cellStyle name="40% - Accent1 2" xfId="7"/>
    <cellStyle name="40% - Accent2 2" xfId="8"/>
    <cellStyle name="40% - Accent3 2" xfId="9"/>
    <cellStyle name="40% - Accent4 2" xfId="10"/>
    <cellStyle name="40% - Accent5 2" xfId="11"/>
    <cellStyle name="40% - Accent6 2" xfId="12"/>
    <cellStyle name="60% - Accent1 2" xfId="13"/>
    <cellStyle name="60% - Accent2 2" xfId="14"/>
    <cellStyle name="60% - Accent3 2" xfId="15"/>
    <cellStyle name="60% - Accent4 2" xfId="16"/>
    <cellStyle name="60% - Accent5 2" xfId="17"/>
    <cellStyle name="60% - Accent6 2" xfId="18"/>
    <cellStyle name="Accent1 2" xfId="19"/>
    <cellStyle name="Accent2 2" xfId="20"/>
    <cellStyle name="Accent3 2" xfId="21"/>
    <cellStyle name="Accent4 2" xfId="22"/>
    <cellStyle name="Accent5 2" xfId="23"/>
    <cellStyle name="Accent6 2" xfId="24"/>
    <cellStyle name="Bad 2" xfId="25"/>
    <cellStyle name="Calculation 2" xfId="26"/>
    <cellStyle name="Check Cell 2" xfId="27"/>
    <cellStyle name="coin" xfId="28"/>
    <cellStyle name="Comma 2" xfId="29"/>
    <cellStyle name="Comma 2 2" xfId="30"/>
    <cellStyle name="donn_normal" xfId="31"/>
    <cellStyle name="ent_col_ser" xfId="32"/>
    <cellStyle name="entete_source" xfId="33"/>
    <cellStyle name="Euro" xfId="34"/>
    <cellStyle name="Explanatory Text 2" xfId="35"/>
    <cellStyle name="Float" xfId="36"/>
    <cellStyle name="Float 2" xfId="37"/>
    <cellStyle name="Good 2" xfId="38"/>
    <cellStyle name="Heading 1 2" xfId="39"/>
    <cellStyle name="Heading 2 2" xfId="40"/>
    <cellStyle name="Heading 3 2" xfId="41"/>
    <cellStyle name="Heading 4 2" xfId="42"/>
    <cellStyle name="Hyperlink" xfId="43" builtinId="8"/>
    <cellStyle name="Input 2" xfId="44"/>
    <cellStyle name="ligne_titre_0" xfId="45"/>
    <cellStyle name="Linked Cell 2" xfId="46"/>
    <cellStyle name="Neutral 2" xfId="47"/>
    <cellStyle name="Normal" xfId="0" builtinId="0"/>
    <cellStyle name="Normal 10" xfId="48"/>
    <cellStyle name="Normal 2" xfId="49"/>
    <cellStyle name="Normal 2 2" xfId="50"/>
    <cellStyle name="Normal 2 3" xfId="51"/>
    <cellStyle name="Normal 3" xfId="52"/>
    <cellStyle name="Normal 3 2" xfId="53"/>
    <cellStyle name="Normal 3 3" xfId="54"/>
    <cellStyle name="Normal 4 2" xfId="55"/>
    <cellStyle name="Normal 7" xfId="56"/>
    <cellStyle name="Normal 7 2" xfId="57"/>
    <cellStyle name="Normal 8" xfId="58"/>
    <cellStyle name="Normal 8 2" xfId="59"/>
    <cellStyle name="Normal_SUBRES_B-NTech-BE" xfId="60"/>
    <cellStyle name="Normal_SUBRES_B-NTech-BE 2" xfId="61"/>
    <cellStyle name="Normale_B2020" xfId="62"/>
    <cellStyle name="Note 2" xfId="63"/>
    <cellStyle name="Note 2 2" xfId="64"/>
    <cellStyle name="num_note" xfId="65"/>
    <cellStyle name="Output 2" xfId="66"/>
    <cellStyle name="Percent 2" xfId="67"/>
    <cellStyle name="Percent 2 2" xfId="68"/>
    <cellStyle name="Percent 3 2" xfId="69"/>
    <cellStyle name="Percent 4" xfId="70"/>
    <cellStyle name="Percent 4 2" xfId="71"/>
    <cellStyle name="Percent 5" xfId="72"/>
    <cellStyle name="Pilkku_Layo9704" xfId="73"/>
    <cellStyle name="Pyör. luku_Layo9704" xfId="74"/>
    <cellStyle name="Pyör. valuutta_Layo9704" xfId="75"/>
    <cellStyle name="source" xfId="76"/>
    <cellStyle name="Style 21" xfId="77"/>
    <cellStyle name="Style 21 2" xfId="78"/>
    <cellStyle name="Style 22" xfId="79"/>
    <cellStyle name="Style 23" xfId="80"/>
    <cellStyle name="Style 24" xfId="81"/>
    <cellStyle name="Style 25" xfId="82"/>
    <cellStyle name="Style 25 2" xfId="83"/>
    <cellStyle name="Style 26" xfId="84"/>
    <cellStyle name="tableau | cellule | normal | decimal 1" xfId="85"/>
    <cellStyle name="tableau | cellule | normal | pourcentage | decimal 1" xfId="86"/>
    <cellStyle name="tableau | cellule | total | decimal 1" xfId="87"/>
    <cellStyle name="tableau | coin superieur gauche" xfId="88"/>
    <cellStyle name="tableau | entete-colonne | series" xfId="89"/>
    <cellStyle name="tableau | entete-ligne | normal" xfId="90"/>
    <cellStyle name="tableau | entete-ligne | total" xfId="91"/>
    <cellStyle name="tableau | ligne-titre | niveau1" xfId="92"/>
    <cellStyle name="tableau | ligne-titre | niveau2" xfId="93"/>
    <cellStyle name="Title 2" xfId="94"/>
    <cellStyle name="Total 2" xfId="95"/>
    <cellStyle name="Valuutta_Layo9704" xfId="96"/>
    <cellStyle name="Warning Text 2" xfId="97"/>
    <cellStyle name="已访问的超链接" xfId="9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Cost~@030"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S75"/>
  <sheetViews>
    <sheetView tabSelected="1" zoomScale="90" workbookViewId="0">
      <selection activeCell="D39" sqref="D39"/>
    </sheetView>
  </sheetViews>
  <sheetFormatPr defaultRowHeight="12.75"/>
  <cols>
    <col min="1" max="1" width="2.86328125" customWidth="1"/>
    <col min="2" max="2" width="12.3984375" bestFit="1" customWidth="1"/>
    <col min="3" max="3" width="15.73046875" bestFit="1" customWidth="1"/>
    <col min="4" max="4" width="55.265625" bestFit="1" customWidth="1"/>
    <col min="5" max="5" width="5" bestFit="1" customWidth="1"/>
    <col min="6" max="6" width="8.59765625" bestFit="1" customWidth="1"/>
    <col min="7" max="7" width="7.265625" bestFit="1" customWidth="1"/>
    <col min="8" max="8" width="10.86328125" bestFit="1" customWidth="1"/>
    <col min="9" max="9" width="8" bestFit="1" customWidth="1"/>
    <col min="10" max="10" width="3.59765625" customWidth="1"/>
    <col min="11" max="11" width="14.73046875" bestFit="1" customWidth="1"/>
    <col min="12" max="12" width="55.265625" bestFit="1" customWidth="1"/>
    <col min="13" max="13" width="12.86328125" bestFit="1" customWidth="1"/>
    <col min="14" max="14" width="12.3984375" bestFit="1" customWidth="1"/>
    <col min="15" max="15" width="11.59765625" bestFit="1" customWidth="1"/>
    <col min="16" max="17" width="10" bestFit="1" customWidth="1"/>
  </cols>
  <sheetData>
    <row r="2" spans="2:17" ht="13.15">
      <c r="B2" s="136" t="s">
        <v>17</v>
      </c>
      <c r="C2" s="137"/>
      <c r="D2" s="137"/>
      <c r="E2" s="137"/>
      <c r="F2" s="137"/>
      <c r="G2" s="137"/>
      <c r="H2" s="137"/>
      <c r="I2" s="137"/>
      <c r="M2" s="44" t="s">
        <v>128</v>
      </c>
      <c r="N2" s="32"/>
    </row>
    <row r="3" spans="2:17" ht="13.15">
      <c r="B3" s="138" t="s">
        <v>15</v>
      </c>
      <c r="C3" s="139" t="s">
        <v>0</v>
      </c>
      <c r="D3" s="139" t="s">
        <v>1</v>
      </c>
      <c r="E3" s="139" t="s">
        <v>18</v>
      </c>
      <c r="F3" s="139" t="s">
        <v>19</v>
      </c>
      <c r="G3" s="139" t="s">
        <v>20</v>
      </c>
      <c r="H3" s="139" t="s">
        <v>21</v>
      </c>
      <c r="I3" s="140" t="s">
        <v>22</v>
      </c>
      <c r="K3" s="70" t="s">
        <v>0</v>
      </c>
      <c r="L3" s="70" t="s">
        <v>2</v>
      </c>
      <c r="M3" s="70" t="s">
        <v>3</v>
      </c>
      <c r="N3" s="71" t="s">
        <v>16</v>
      </c>
      <c r="O3" s="71" t="s">
        <v>139</v>
      </c>
      <c r="Q3" s="2" t="s">
        <v>146</v>
      </c>
    </row>
    <row r="4" spans="2:17" ht="13.5" thickBot="1">
      <c r="B4" s="141" t="s">
        <v>138</v>
      </c>
      <c r="C4" s="141" t="s">
        <v>131</v>
      </c>
      <c r="D4" s="141" t="s">
        <v>132</v>
      </c>
      <c r="E4" s="141" t="s">
        <v>29</v>
      </c>
      <c r="F4" s="141" t="s">
        <v>318</v>
      </c>
      <c r="G4" s="141" t="s">
        <v>318</v>
      </c>
      <c r="H4" s="141" t="s">
        <v>318</v>
      </c>
      <c r="I4" s="141" t="s">
        <v>70</v>
      </c>
      <c r="K4" s="65" t="s">
        <v>108</v>
      </c>
      <c r="L4" s="66"/>
      <c r="M4" s="67"/>
      <c r="N4" s="68" t="s">
        <v>147</v>
      </c>
      <c r="O4" s="69" t="s">
        <v>140</v>
      </c>
    </row>
    <row r="5" spans="2:17">
      <c r="B5" s="137" t="s">
        <v>138</v>
      </c>
      <c r="C5" s="137" t="s">
        <v>133</v>
      </c>
      <c r="D5" s="137" t="s">
        <v>134</v>
      </c>
      <c r="E5" s="137" t="s">
        <v>29</v>
      </c>
      <c r="F5" s="137"/>
      <c r="G5" s="137"/>
      <c r="H5" s="137"/>
      <c r="I5" s="137" t="s">
        <v>70</v>
      </c>
      <c r="K5" s="29" t="s">
        <v>131</v>
      </c>
      <c r="L5" s="5" t="s">
        <v>142</v>
      </c>
      <c r="M5" s="25"/>
      <c r="N5" s="45"/>
      <c r="O5" s="26"/>
      <c r="Q5">
        <v>26.4</v>
      </c>
    </row>
    <row r="6" spans="2:17">
      <c r="B6" s="137" t="s">
        <v>138</v>
      </c>
      <c r="C6" s="137" t="s">
        <v>135</v>
      </c>
      <c r="D6" s="137" t="s">
        <v>181</v>
      </c>
      <c r="E6" s="137" t="s">
        <v>29</v>
      </c>
      <c r="F6" s="137"/>
      <c r="G6" s="137"/>
      <c r="H6" s="137"/>
      <c r="I6" s="137" t="s">
        <v>70</v>
      </c>
      <c r="K6" s="29"/>
      <c r="L6" s="5"/>
      <c r="M6" s="25" t="s">
        <v>27</v>
      </c>
      <c r="N6" s="47">
        <f>10^9/Q5/10^6</f>
        <v>37.878787878787882</v>
      </c>
      <c r="O6" s="26"/>
    </row>
    <row r="7" spans="2:17">
      <c r="B7" s="137" t="s">
        <v>138</v>
      </c>
      <c r="C7" s="137" t="s">
        <v>136</v>
      </c>
      <c r="D7" s="137" t="s">
        <v>137</v>
      </c>
      <c r="E7" s="137" t="s">
        <v>29</v>
      </c>
      <c r="F7" s="137"/>
      <c r="G7" s="137"/>
      <c r="H7" s="137"/>
      <c r="I7" s="137" t="s">
        <v>70</v>
      </c>
      <c r="K7" s="29" t="s">
        <v>133</v>
      </c>
      <c r="L7" s="11" t="s">
        <v>143</v>
      </c>
      <c r="M7" s="5"/>
      <c r="N7" s="46"/>
      <c r="O7" s="26"/>
      <c r="Q7">
        <v>17</v>
      </c>
    </row>
    <row r="8" spans="2:17">
      <c r="K8" s="29"/>
      <c r="L8" s="11"/>
      <c r="M8" s="5" t="s">
        <v>50</v>
      </c>
      <c r="N8" s="47">
        <f>10^9/Q7/10^6</f>
        <v>58.823529411764703</v>
      </c>
      <c r="O8" s="26"/>
    </row>
    <row r="9" spans="2:17" ht="12.75" customHeight="1">
      <c r="K9" s="29" t="s">
        <v>135</v>
      </c>
      <c r="L9" s="11" t="s">
        <v>144</v>
      </c>
      <c r="M9" s="5"/>
      <c r="N9" s="46"/>
      <c r="O9" s="26"/>
      <c r="Q9">
        <v>16.3</v>
      </c>
    </row>
    <row r="10" spans="2:17" ht="13.15">
      <c r="B10" s="136" t="s">
        <v>323</v>
      </c>
      <c r="C10" s="137"/>
      <c r="D10" s="137"/>
      <c r="E10" s="137"/>
      <c r="F10" s="137"/>
      <c r="G10" s="137"/>
      <c r="H10" s="137"/>
      <c r="I10" s="137"/>
      <c r="K10" s="29"/>
      <c r="L10" s="11"/>
      <c r="M10" s="5" t="s">
        <v>57</v>
      </c>
      <c r="N10" s="47">
        <f>10^9/Q9/10^6</f>
        <v>61.349693251533736</v>
      </c>
      <c r="O10" s="26"/>
    </row>
    <row r="11" spans="2:17" ht="13.15" thickBot="1">
      <c r="B11" s="142" t="s">
        <v>7</v>
      </c>
      <c r="C11" s="142" t="s">
        <v>6</v>
      </c>
      <c r="D11" s="142" t="s">
        <v>8</v>
      </c>
      <c r="E11" s="142" t="s">
        <v>9</v>
      </c>
      <c r="F11" s="143" t="s">
        <v>10</v>
      </c>
      <c r="G11" s="143" t="s">
        <v>11</v>
      </c>
      <c r="H11" s="143" t="s">
        <v>12</v>
      </c>
      <c r="I11" s="143" t="s">
        <v>13</v>
      </c>
      <c r="K11" s="29" t="s">
        <v>136</v>
      </c>
      <c r="L11" s="11" t="s">
        <v>145</v>
      </c>
      <c r="M11" s="5"/>
      <c r="N11" s="46"/>
      <c r="O11" s="26"/>
      <c r="Q11">
        <v>18</v>
      </c>
    </row>
    <row r="12" spans="2:17">
      <c r="B12" s="141" t="s">
        <v>30</v>
      </c>
      <c r="C12" s="141" t="s">
        <v>31</v>
      </c>
      <c r="D12" s="141" t="s">
        <v>32</v>
      </c>
      <c r="E12" s="141" t="s">
        <v>29</v>
      </c>
      <c r="F12" s="141" t="s">
        <v>318</v>
      </c>
      <c r="G12" s="141" t="s">
        <v>318</v>
      </c>
      <c r="H12" s="141" t="s">
        <v>318</v>
      </c>
      <c r="I12" s="141" t="s">
        <v>318</v>
      </c>
      <c r="K12" s="29"/>
      <c r="L12" s="11"/>
      <c r="M12" s="5" t="s">
        <v>141</v>
      </c>
      <c r="N12" s="47">
        <f>10^9/Q11/10^6</f>
        <v>55.55555555555555</v>
      </c>
      <c r="O12" s="26">
        <v>1.4E-2</v>
      </c>
    </row>
    <row r="13" spans="2:17">
      <c r="B13" s="137" t="s">
        <v>30</v>
      </c>
      <c r="C13" s="137" t="s">
        <v>37</v>
      </c>
      <c r="D13" s="137" t="s">
        <v>38</v>
      </c>
      <c r="E13" s="137" t="s">
        <v>29</v>
      </c>
      <c r="F13" s="137"/>
      <c r="G13" s="137"/>
      <c r="H13" s="137"/>
      <c r="I13" s="137"/>
    </row>
    <row r="14" spans="2:17">
      <c r="B14" s="137" t="s">
        <v>30</v>
      </c>
      <c r="C14" s="137" t="s">
        <v>39</v>
      </c>
      <c r="D14" s="137" t="s">
        <v>40</v>
      </c>
      <c r="E14" s="137" t="s">
        <v>29</v>
      </c>
      <c r="F14" s="137"/>
      <c r="G14" s="137"/>
      <c r="H14" s="137"/>
      <c r="I14" s="137"/>
    </row>
    <row r="15" spans="2:17">
      <c r="B15" s="137" t="s">
        <v>30</v>
      </c>
      <c r="C15" s="137" t="s">
        <v>41</v>
      </c>
      <c r="D15" s="137" t="s">
        <v>42</v>
      </c>
      <c r="E15" s="137" t="s">
        <v>29</v>
      </c>
      <c r="F15" s="137"/>
      <c r="G15" s="137"/>
      <c r="H15" s="137"/>
      <c r="I15" s="137"/>
      <c r="N15" s="24" t="s">
        <v>128</v>
      </c>
    </row>
    <row r="16" spans="2:17">
      <c r="B16" s="137" t="s">
        <v>30</v>
      </c>
      <c r="C16" s="137" t="s">
        <v>44</v>
      </c>
      <c r="D16" s="137" t="s">
        <v>45</v>
      </c>
      <c r="E16" s="137" t="s">
        <v>29</v>
      </c>
      <c r="F16" s="137"/>
      <c r="G16" s="137"/>
      <c r="H16" s="137"/>
      <c r="I16" s="137"/>
      <c r="K16" s="13" t="s">
        <v>0</v>
      </c>
      <c r="L16" s="13" t="s">
        <v>1</v>
      </c>
      <c r="M16" s="13" t="s">
        <v>2</v>
      </c>
      <c r="N16" s="13" t="s">
        <v>3</v>
      </c>
      <c r="O16" s="14" t="s">
        <v>105</v>
      </c>
      <c r="P16" s="135" t="s">
        <v>16</v>
      </c>
    </row>
    <row r="17" spans="2:19" ht="13.5" thickBot="1">
      <c r="B17" s="137" t="s">
        <v>30</v>
      </c>
      <c r="C17" s="137" t="s">
        <v>46</v>
      </c>
      <c r="D17" s="137" t="s">
        <v>47</v>
      </c>
      <c r="E17" s="137" t="s">
        <v>29</v>
      </c>
      <c r="F17" s="137"/>
      <c r="G17" s="137"/>
      <c r="H17" s="137"/>
      <c r="I17" s="137"/>
      <c r="K17" s="49" t="s">
        <v>108</v>
      </c>
      <c r="L17" s="50"/>
      <c r="M17" s="50"/>
      <c r="N17" s="51"/>
      <c r="O17" s="51" t="s">
        <v>160</v>
      </c>
    </row>
    <row r="18" spans="2:19">
      <c r="B18" s="137" t="s">
        <v>30</v>
      </c>
      <c r="C18" s="137" t="s">
        <v>48</v>
      </c>
      <c r="D18" s="137" t="s">
        <v>49</v>
      </c>
      <c r="E18" s="137" t="s">
        <v>29</v>
      </c>
      <c r="F18" s="137"/>
      <c r="G18" s="137"/>
      <c r="H18" s="137"/>
      <c r="I18" s="137"/>
      <c r="K18" s="3" t="s">
        <v>156</v>
      </c>
      <c r="L18" s="3" t="s">
        <v>157</v>
      </c>
      <c r="M18" s="11"/>
      <c r="N18" s="12" t="s">
        <v>148</v>
      </c>
      <c r="O18" s="23">
        <v>1.4999999999999999E-2</v>
      </c>
    </row>
    <row r="19" spans="2:19">
      <c r="B19" s="137" t="s">
        <v>30</v>
      </c>
      <c r="C19" s="137" t="s">
        <v>52</v>
      </c>
      <c r="D19" s="137" t="s">
        <v>53</v>
      </c>
      <c r="E19" s="137" t="s">
        <v>29</v>
      </c>
      <c r="F19" s="137"/>
      <c r="G19" s="137"/>
      <c r="H19" s="137"/>
      <c r="I19" s="137"/>
      <c r="K19" s="9" t="s">
        <v>315</v>
      </c>
      <c r="L19" s="3" t="s">
        <v>316</v>
      </c>
      <c r="M19" s="147" t="s">
        <v>320</v>
      </c>
      <c r="N19" s="12" t="s">
        <v>150</v>
      </c>
      <c r="O19" s="48">
        <v>1.2</v>
      </c>
      <c r="P19">
        <v>1</v>
      </c>
    </row>
    <row r="20" spans="2:19">
      <c r="B20" s="137" t="s">
        <v>30</v>
      </c>
      <c r="C20" s="137" t="s">
        <v>55</v>
      </c>
      <c r="D20" s="137" t="s">
        <v>56</v>
      </c>
      <c r="E20" s="137" t="s">
        <v>29</v>
      </c>
      <c r="F20" s="137"/>
      <c r="G20" s="137"/>
      <c r="H20" s="137"/>
      <c r="I20" s="137"/>
      <c r="K20" s="3" t="s">
        <v>158</v>
      </c>
      <c r="L20" s="3" t="s">
        <v>159</v>
      </c>
      <c r="M20" s="11" t="s">
        <v>154</v>
      </c>
      <c r="N20" s="11"/>
      <c r="S20" s="20">
        <v>0.5</v>
      </c>
    </row>
    <row r="21" spans="2:19">
      <c r="B21" s="137" t="s">
        <v>30</v>
      </c>
      <c r="C21" s="137" t="s">
        <v>59</v>
      </c>
      <c r="D21" s="137" t="s">
        <v>60</v>
      </c>
      <c r="E21" s="137" t="s">
        <v>317</v>
      </c>
      <c r="F21" s="137"/>
      <c r="G21" s="137"/>
      <c r="H21" s="137"/>
      <c r="I21" s="137"/>
    </row>
    <row r="22" spans="2:19">
      <c r="B22" s="137" t="s">
        <v>30</v>
      </c>
      <c r="C22" s="137" t="s">
        <v>61</v>
      </c>
      <c r="D22" s="137" t="s">
        <v>62</v>
      </c>
      <c r="E22" s="137" t="s">
        <v>29</v>
      </c>
      <c r="F22" s="137"/>
      <c r="G22" s="137"/>
      <c r="H22" s="137"/>
      <c r="I22" s="137"/>
    </row>
    <row r="23" spans="2:19">
      <c r="B23" s="137" t="s">
        <v>30</v>
      </c>
      <c r="C23" s="137" t="s">
        <v>63</v>
      </c>
      <c r="D23" s="137" t="s">
        <v>64</v>
      </c>
      <c r="E23" s="137" t="s">
        <v>29</v>
      </c>
      <c r="F23" s="137"/>
      <c r="G23" s="137"/>
      <c r="H23" s="137"/>
      <c r="I23" s="137"/>
      <c r="N23" s="24" t="s">
        <v>128</v>
      </c>
      <c r="P23" s="8"/>
      <c r="Q23" s="8"/>
    </row>
    <row r="24" spans="2:19" ht="25.5">
      <c r="B24" s="137" t="s">
        <v>30</v>
      </c>
      <c r="C24" s="137" t="s">
        <v>65</v>
      </c>
      <c r="D24" s="137" t="s">
        <v>66</v>
      </c>
      <c r="E24" s="137" t="s">
        <v>29</v>
      </c>
      <c r="F24" s="137"/>
      <c r="G24" s="137"/>
      <c r="H24" s="137"/>
      <c r="I24" s="137"/>
      <c r="K24" s="13" t="s">
        <v>0</v>
      </c>
      <c r="L24" s="13" t="s">
        <v>1</v>
      </c>
      <c r="M24" s="13" t="s">
        <v>2</v>
      </c>
      <c r="N24" s="13" t="s">
        <v>3</v>
      </c>
      <c r="O24" s="14" t="s">
        <v>105</v>
      </c>
      <c r="P24" s="18" t="s">
        <v>313</v>
      </c>
      <c r="Q24" s="18" t="s">
        <v>311</v>
      </c>
      <c r="R24" s="18" t="s">
        <v>312</v>
      </c>
    </row>
    <row r="25" spans="2:19" ht="13.5" thickBot="1">
      <c r="B25" s="137" t="s">
        <v>30</v>
      </c>
      <c r="C25" s="137" t="s">
        <v>148</v>
      </c>
      <c r="D25" s="137" t="s">
        <v>149</v>
      </c>
      <c r="E25" s="137" t="s">
        <v>29</v>
      </c>
      <c r="F25" s="137"/>
      <c r="G25" s="137"/>
      <c r="H25" s="137"/>
      <c r="I25" s="137"/>
      <c r="K25" s="16" t="s">
        <v>108</v>
      </c>
      <c r="L25" s="17"/>
      <c r="M25" s="17"/>
      <c r="N25" s="4"/>
      <c r="O25" s="4" t="s">
        <v>109</v>
      </c>
      <c r="P25" s="4" t="s">
        <v>109</v>
      </c>
      <c r="Q25" s="4" t="s">
        <v>110</v>
      </c>
    </row>
    <row r="26" spans="2:19">
      <c r="B26" s="137" t="s">
        <v>26</v>
      </c>
      <c r="C26" s="137" t="s">
        <v>150</v>
      </c>
      <c r="D26" s="137" t="s">
        <v>151</v>
      </c>
      <c r="E26" s="137" t="s">
        <v>165</v>
      </c>
      <c r="F26" s="137"/>
      <c r="G26" s="137"/>
      <c r="H26" s="137"/>
      <c r="I26" s="137"/>
      <c r="K26" s="9" t="s">
        <v>74</v>
      </c>
      <c r="L26" s="3" t="s">
        <v>75</v>
      </c>
      <c r="M26" s="5"/>
      <c r="N26" s="12" t="s">
        <v>39</v>
      </c>
      <c r="O26" s="23">
        <v>2.7E-2</v>
      </c>
      <c r="P26" s="21"/>
      <c r="Q26" s="21"/>
    </row>
    <row r="27" spans="2:19">
      <c r="B27" s="137" t="s">
        <v>30</v>
      </c>
      <c r="C27" s="137" t="s">
        <v>161</v>
      </c>
      <c r="D27" s="137" t="s">
        <v>162</v>
      </c>
      <c r="E27" s="137" t="s">
        <v>29</v>
      </c>
      <c r="F27" s="137"/>
      <c r="G27" s="137"/>
      <c r="H27" s="137"/>
      <c r="I27" s="137"/>
      <c r="K27" s="9" t="s">
        <v>76</v>
      </c>
      <c r="L27" s="3" t="s">
        <v>77</v>
      </c>
      <c r="M27" s="5"/>
      <c r="N27" s="12" t="s">
        <v>41</v>
      </c>
      <c r="O27" s="15">
        <v>0.06</v>
      </c>
      <c r="P27" s="21"/>
      <c r="Q27" s="21"/>
    </row>
    <row r="28" spans="2:19">
      <c r="B28" s="137" t="s">
        <v>30</v>
      </c>
      <c r="C28" s="137" t="s">
        <v>166</v>
      </c>
      <c r="D28" s="137" t="s">
        <v>167</v>
      </c>
      <c r="E28" s="137" t="s">
        <v>29</v>
      </c>
      <c r="F28" s="137"/>
      <c r="G28" s="137"/>
      <c r="H28" s="137"/>
      <c r="I28" s="137"/>
      <c r="K28" s="9" t="s">
        <v>89</v>
      </c>
      <c r="L28" s="3" t="s">
        <v>90</v>
      </c>
      <c r="M28" s="5"/>
      <c r="N28" s="12" t="s">
        <v>52</v>
      </c>
      <c r="O28" s="15">
        <v>0.27</v>
      </c>
      <c r="P28" s="21"/>
      <c r="Q28" s="21"/>
    </row>
    <row r="29" spans="2:19">
      <c r="B29" s="137" t="s">
        <v>30</v>
      </c>
      <c r="C29" s="137" t="s">
        <v>241</v>
      </c>
      <c r="D29" s="137" t="s">
        <v>243</v>
      </c>
      <c r="E29" s="137" t="s">
        <v>29</v>
      </c>
      <c r="F29" s="137"/>
      <c r="G29" s="137"/>
      <c r="H29" s="137"/>
      <c r="I29" s="137"/>
      <c r="K29" s="9" t="s">
        <v>91</v>
      </c>
      <c r="L29" s="3" t="s">
        <v>92</v>
      </c>
      <c r="M29" s="5"/>
      <c r="N29" s="12" t="s">
        <v>59</v>
      </c>
      <c r="O29" s="23">
        <f>3.68/1000</f>
        <v>3.6800000000000001E-3</v>
      </c>
      <c r="P29" s="21"/>
      <c r="Q29" s="21"/>
    </row>
    <row r="30" spans="2:19">
      <c r="B30" s="137" t="s">
        <v>30</v>
      </c>
      <c r="C30" s="137" t="s">
        <v>242</v>
      </c>
      <c r="D30" s="137" t="s">
        <v>244</v>
      </c>
      <c r="E30" s="137" t="s">
        <v>294</v>
      </c>
      <c r="F30" s="137"/>
      <c r="G30" s="137"/>
      <c r="H30" s="137"/>
      <c r="I30" s="137"/>
      <c r="K30" s="9" t="s">
        <v>93</v>
      </c>
      <c r="L30" s="3" t="s">
        <v>94</v>
      </c>
      <c r="M30" s="5"/>
      <c r="N30" s="12" t="s">
        <v>61</v>
      </c>
      <c r="O30" s="15">
        <v>0.02</v>
      </c>
      <c r="P30" s="21"/>
      <c r="Q30" s="21"/>
    </row>
    <row r="31" spans="2:19">
      <c r="B31" s="137" t="s">
        <v>26</v>
      </c>
      <c r="C31" s="137" t="s">
        <v>27</v>
      </c>
      <c r="D31" s="137" t="s">
        <v>28</v>
      </c>
      <c r="E31" s="137" t="s">
        <v>29</v>
      </c>
      <c r="F31" s="137"/>
      <c r="G31" s="137"/>
      <c r="H31" s="137"/>
      <c r="I31" s="137"/>
      <c r="K31" s="9" t="s">
        <v>103</v>
      </c>
      <c r="L31" s="3" t="s">
        <v>104</v>
      </c>
      <c r="M31" s="5"/>
      <c r="N31" s="12" t="s">
        <v>33</v>
      </c>
      <c r="O31" s="15">
        <v>25</v>
      </c>
      <c r="P31" s="21">
        <v>25</v>
      </c>
      <c r="Q31" s="21">
        <v>0</v>
      </c>
      <c r="R31">
        <v>5</v>
      </c>
    </row>
    <row r="32" spans="2:19">
      <c r="B32" s="137" t="s">
        <v>26</v>
      </c>
      <c r="C32" s="137" t="s">
        <v>33</v>
      </c>
      <c r="D32" s="137" t="s">
        <v>34</v>
      </c>
      <c r="E32" s="137" t="s">
        <v>29</v>
      </c>
      <c r="F32" s="137"/>
      <c r="G32" s="137"/>
      <c r="H32" s="137"/>
      <c r="I32" s="137"/>
      <c r="K32" s="9" t="str">
        <f>C75</f>
        <v>IMPBIOSUGFS</v>
      </c>
      <c r="L32" s="3"/>
      <c r="M32" s="5"/>
      <c r="N32" s="12" t="str">
        <f>M10</f>
        <v>BIOSUGFS</v>
      </c>
      <c r="O32" s="22">
        <v>3</v>
      </c>
      <c r="P32" s="19"/>
      <c r="Q32" s="19"/>
    </row>
    <row r="33" spans="2:19">
      <c r="B33" s="137" t="s">
        <v>26</v>
      </c>
      <c r="C33" s="137" t="s">
        <v>35</v>
      </c>
      <c r="D33" s="137" t="s">
        <v>36</v>
      </c>
      <c r="E33" s="137" t="s">
        <v>29</v>
      </c>
      <c r="F33" s="137"/>
      <c r="G33" s="137"/>
      <c r="H33" s="137"/>
      <c r="I33" s="137"/>
      <c r="K33" s="6"/>
      <c r="N33" s="7"/>
    </row>
    <row r="34" spans="2:19">
      <c r="B34" s="137" t="s">
        <v>26</v>
      </c>
      <c r="C34" s="137" t="s">
        <v>50</v>
      </c>
      <c r="D34" s="137" t="s">
        <v>51</v>
      </c>
      <c r="E34" s="137" t="s">
        <v>29</v>
      </c>
      <c r="F34" s="137"/>
      <c r="G34" s="137"/>
      <c r="H34" s="137"/>
      <c r="I34" s="137"/>
      <c r="K34" s="6"/>
      <c r="N34" s="7"/>
    </row>
    <row r="35" spans="2:19">
      <c r="B35" s="137" t="s">
        <v>26</v>
      </c>
      <c r="C35" s="137" t="s">
        <v>57</v>
      </c>
      <c r="D35" s="137" t="s">
        <v>58</v>
      </c>
      <c r="E35" s="137" t="s">
        <v>29</v>
      </c>
      <c r="F35" s="137"/>
      <c r="G35" s="137"/>
      <c r="H35" s="137"/>
      <c r="I35" s="137"/>
      <c r="N35" s="24" t="s">
        <v>128</v>
      </c>
      <c r="P35" s="8"/>
      <c r="Q35" s="8"/>
    </row>
    <row r="36" spans="2:19" ht="25.5">
      <c r="B36" s="137" t="s">
        <v>26</v>
      </c>
      <c r="C36" s="137" t="s">
        <v>152</v>
      </c>
      <c r="D36" s="137" t="s">
        <v>153</v>
      </c>
      <c r="E36" s="137" t="s">
        <v>29</v>
      </c>
      <c r="F36" s="137"/>
      <c r="G36" s="137"/>
      <c r="H36" s="137"/>
      <c r="I36" s="137"/>
      <c r="K36" s="13" t="s">
        <v>0</v>
      </c>
      <c r="L36" s="13" t="s">
        <v>1</v>
      </c>
      <c r="M36" s="13" t="s">
        <v>2</v>
      </c>
      <c r="N36" s="13" t="s">
        <v>3</v>
      </c>
      <c r="O36" s="14" t="s">
        <v>105</v>
      </c>
      <c r="P36" s="18" t="s">
        <v>111</v>
      </c>
      <c r="Q36" s="18" t="s">
        <v>112</v>
      </c>
    </row>
    <row r="37" spans="2:19" ht="13.5" thickBot="1">
      <c r="B37" s="137" t="s">
        <v>26</v>
      </c>
      <c r="C37" s="137" t="s">
        <v>154</v>
      </c>
      <c r="D37" s="137" t="s">
        <v>155</v>
      </c>
      <c r="E37" s="137" t="s">
        <v>29</v>
      </c>
      <c r="F37" s="137"/>
      <c r="G37" s="137"/>
      <c r="H37" s="137"/>
      <c r="I37" s="137"/>
      <c r="K37" s="16" t="s">
        <v>108</v>
      </c>
      <c r="L37" s="17"/>
      <c r="M37" s="17"/>
      <c r="N37" s="4"/>
      <c r="O37" s="4" t="s">
        <v>109</v>
      </c>
      <c r="P37" s="4" t="s">
        <v>110</v>
      </c>
      <c r="Q37" s="4" t="s">
        <v>110</v>
      </c>
    </row>
    <row r="38" spans="2:19">
      <c r="B38" s="137" t="s">
        <v>26</v>
      </c>
      <c r="C38" s="137" t="s">
        <v>163</v>
      </c>
      <c r="D38" s="137" t="s">
        <v>164</v>
      </c>
      <c r="E38" s="137" t="s">
        <v>165</v>
      </c>
      <c r="F38" s="137"/>
      <c r="G38" s="137"/>
      <c r="H38" s="137"/>
      <c r="I38" s="137"/>
      <c r="K38" s="3" t="s">
        <v>79</v>
      </c>
      <c r="L38" s="3" t="s">
        <v>80</v>
      </c>
      <c r="M38" s="11" t="s">
        <v>31</v>
      </c>
      <c r="N38" s="11"/>
      <c r="P38" s="21"/>
      <c r="Q38" s="21"/>
      <c r="S38" s="20">
        <v>0.16</v>
      </c>
    </row>
    <row r="39" spans="2:19">
      <c r="B39" s="137" t="s">
        <v>26</v>
      </c>
      <c r="C39" s="137" t="s">
        <v>168</v>
      </c>
      <c r="D39" s="137" t="s">
        <v>169</v>
      </c>
      <c r="E39" s="137" t="s">
        <v>29</v>
      </c>
      <c r="F39" s="137"/>
      <c r="G39" s="137"/>
      <c r="H39" s="137"/>
      <c r="I39" s="137"/>
      <c r="K39" s="3" t="s">
        <v>81</v>
      </c>
      <c r="L39" s="3" t="s">
        <v>82</v>
      </c>
      <c r="M39" s="11" t="s">
        <v>44</v>
      </c>
      <c r="N39" s="11"/>
      <c r="P39" s="20"/>
      <c r="Q39" s="20"/>
      <c r="S39" s="20">
        <v>0.86199999999999999</v>
      </c>
    </row>
    <row r="40" spans="2:19">
      <c r="B40" s="137" t="s">
        <v>26</v>
      </c>
      <c r="C40" s="137" t="s">
        <v>170</v>
      </c>
      <c r="D40" s="137" t="s">
        <v>171</v>
      </c>
      <c r="E40" s="137" t="s">
        <v>29</v>
      </c>
      <c r="F40" s="137"/>
      <c r="G40" s="137"/>
      <c r="H40" s="137"/>
      <c r="I40" s="137"/>
      <c r="K40" s="3" t="s">
        <v>83</v>
      </c>
      <c r="L40" s="3" t="s">
        <v>84</v>
      </c>
      <c r="M40" s="11" t="s">
        <v>46</v>
      </c>
      <c r="N40" s="11"/>
      <c r="P40" s="21"/>
      <c r="Q40" s="21"/>
      <c r="S40" s="20">
        <v>0.70399999999999996</v>
      </c>
    </row>
    <row r="41" spans="2:19">
      <c r="B41" s="137" t="s">
        <v>26</v>
      </c>
      <c r="C41" s="137" t="s">
        <v>183</v>
      </c>
      <c r="D41" s="137" t="s">
        <v>245</v>
      </c>
      <c r="E41" s="137" t="s">
        <v>29</v>
      </c>
      <c r="F41" s="137"/>
      <c r="G41" s="137"/>
      <c r="H41" s="137"/>
      <c r="I41" s="137"/>
      <c r="K41" s="3" t="s">
        <v>85</v>
      </c>
      <c r="L41" s="3" t="s">
        <v>86</v>
      </c>
      <c r="M41" s="11" t="s">
        <v>48</v>
      </c>
      <c r="N41" s="11"/>
      <c r="P41" s="21"/>
      <c r="Q41" s="21"/>
      <c r="S41" s="20">
        <v>1.4E-5</v>
      </c>
    </row>
    <row r="42" spans="2:19">
      <c r="B42" s="137" t="s">
        <v>26</v>
      </c>
      <c r="C42" s="137" t="s">
        <v>141</v>
      </c>
      <c r="D42" s="137" t="s">
        <v>254</v>
      </c>
      <c r="E42" s="137" t="s">
        <v>29</v>
      </c>
      <c r="F42" s="137"/>
      <c r="G42" s="137"/>
      <c r="H42" s="137"/>
      <c r="I42" s="137"/>
      <c r="K42" s="3" t="s">
        <v>95</v>
      </c>
      <c r="L42" s="3" t="s">
        <v>96</v>
      </c>
      <c r="M42" s="11" t="s">
        <v>55</v>
      </c>
      <c r="N42" s="11"/>
      <c r="P42" s="21"/>
      <c r="Q42" s="21"/>
      <c r="S42" s="20">
        <v>0.114</v>
      </c>
    </row>
    <row r="43" spans="2:19">
      <c r="B43" s="137"/>
      <c r="C43" s="137" t="s">
        <v>259</v>
      </c>
      <c r="D43" s="137" t="s">
        <v>260</v>
      </c>
      <c r="E43" s="137" t="s">
        <v>29</v>
      </c>
      <c r="F43" s="137"/>
      <c r="G43" s="137"/>
      <c r="H43" s="137"/>
      <c r="I43" s="137"/>
      <c r="K43" s="3" t="s">
        <v>97</v>
      </c>
      <c r="L43" s="3" t="s">
        <v>98</v>
      </c>
      <c r="M43" s="11" t="s">
        <v>65</v>
      </c>
      <c r="N43" s="11"/>
      <c r="P43" s="21"/>
      <c r="Q43" s="21"/>
      <c r="S43" s="20">
        <v>2.3E-2</v>
      </c>
    </row>
    <row r="44" spans="2:19">
      <c r="B44" s="137"/>
      <c r="C44" s="137" t="s">
        <v>261</v>
      </c>
      <c r="D44" s="137" t="s">
        <v>264</v>
      </c>
      <c r="E44" s="137" t="s">
        <v>29</v>
      </c>
      <c r="F44" s="137"/>
      <c r="G44" s="137"/>
      <c r="H44" s="137"/>
      <c r="I44" s="137"/>
      <c r="K44" s="3" t="s">
        <v>99</v>
      </c>
      <c r="L44" s="3" t="s">
        <v>113</v>
      </c>
      <c r="M44" s="11" t="s">
        <v>63</v>
      </c>
      <c r="N44" s="11"/>
      <c r="P44" s="21"/>
      <c r="Q44" s="21"/>
      <c r="S44" s="20">
        <v>0.09</v>
      </c>
    </row>
    <row r="45" spans="2:19">
      <c r="B45" s="137"/>
      <c r="C45" s="137" t="s">
        <v>262</v>
      </c>
      <c r="D45" s="137" t="s">
        <v>263</v>
      </c>
      <c r="E45" s="137" t="s">
        <v>29</v>
      </c>
      <c r="F45" s="137"/>
      <c r="G45" s="137"/>
      <c r="H45" s="137"/>
      <c r="I45" s="137"/>
      <c r="K45" s="3" t="s">
        <v>101</v>
      </c>
      <c r="L45" s="3" t="s">
        <v>102</v>
      </c>
      <c r="M45" s="11" t="s">
        <v>43</v>
      </c>
      <c r="N45" s="11"/>
      <c r="P45" s="21"/>
      <c r="Q45" s="21"/>
      <c r="S45" s="20">
        <v>0.01</v>
      </c>
    </row>
    <row r="46" spans="2:19">
      <c r="B46" s="137"/>
      <c r="C46" s="137" t="s">
        <v>271</v>
      </c>
      <c r="D46" s="137" t="s">
        <v>272</v>
      </c>
      <c r="E46" s="137" t="s">
        <v>29</v>
      </c>
      <c r="F46" s="137"/>
      <c r="G46" s="137"/>
      <c r="H46" s="137"/>
      <c r="I46" s="137"/>
    </row>
    <row r="47" spans="2:19">
      <c r="G47" s="137"/>
      <c r="H47" s="137"/>
      <c r="I47" s="137"/>
    </row>
    <row r="48" spans="2:19">
      <c r="N48" s="24" t="s">
        <v>128</v>
      </c>
    </row>
    <row r="49" spans="2:19" ht="25.5">
      <c r="B49" s="136" t="s">
        <v>17</v>
      </c>
      <c r="C49" s="137"/>
      <c r="D49" s="137"/>
      <c r="E49" s="137"/>
      <c r="F49" s="137"/>
      <c r="G49" s="137"/>
      <c r="H49" s="137"/>
      <c r="I49" s="137"/>
      <c r="K49" s="13" t="s">
        <v>0</v>
      </c>
      <c r="L49" s="13" t="s">
        <v>1</v>
      </c>
      <c r="M49" s="13" t="s">
        <v>2</v>
      </c>
      <c r="N49" s="13" t="s">
        <v>3</v>
      </c>
      <c r="O49" s="14" t="s">
        <v>105</v>
      </c>
      <c r="P49" s="127" t="s">
        <v>293</v>
      </c>
    </row>
    <row r="50" spans="2:19" ht="13.5" thickBot="1">
      <c r="B50" s="138" t="s">
        <v>15</v>
      </c>
      <c r="C50" s="139" t="s">
        <v>0</v>
      </c>
      <c r="D50" s="139" t="s">
        <v>1</v>
      </c>
      <c r="E50" s="139" t="s">
        <v>18</v>
      </c>
      <c r="F50" s="139" t="s">
        <v>19</v>
      </c>
      <c r="G50" s="139" t="s">
        <v>20</v>
      </c>
      <c r="H50" s="139" t="s">
        <v>21</v>
      </c>
      <c r="I50" s="140" t="s">
        <v>22</v>
      </c>
      <c r="K50" s="16" t="s">
        <v>108</v>
      </c>
      <c r="L50" s="17"/>
      <c r="M50" s="17"/>
      <c r="N50" s="4"/>
      <c r="O50" s="4" t="s">
        <v>160</v>
      </c>
      <c r="P50" s="4"/>
    </row>
    <row r="51" spans="2:19">
      <c r="B51" s="141" t="s">
        <v>73</v>
      </c>
      <c r="C51" s="141" t="s">
        <v>74</v>
      </c>
      <c r="D51" s="141" t="s">
        <v>75</v>
      </c>
      <c r="E51" s="141" t="s">
        <v>29</v>
      </c>
      <c r="F51" s="141" t="s">
        <v>318</v>
      </c>
      <c r="G51" s="141" t="s">
        <v>318</v>
      </c>
      <c r="H51" s="141" t="s">
        <v>318</v>
      </c>
      <c r="I51" s="141" t="s">
        <v>318</v>
      </c>
      <c r="K51" s="9" t="s">
        <v>173</v>
      </c>
      <c r="L51" s="3" t="s">
        <v>174</v>
      </c>
      <c r="M51" s="11"/>
      <c r="N51" s="52" t="s">
        <v>161</v>
      </c>
      <c r="O51" s="23">
        <v>0.27929999999999999</v>
      </c>
      <c r="P51" s="21"/>
    </row>
    <row r="52" spans="2:19">
      <c r="B52" s="137" t="s">
        <v>73</v>
      </c>
      <c r="C52" s="137" t="s">
        <v>76</v>
      </c>
      <c r="D52" s="137" t="s">
        <v>77</v>
      </c>
      <c r="E52" s="137" t="s">
        <v>29</v>
      </c>
      <c r="F52" s="137"/>
      <c r="G52" s="137"/>
      <c r="H52" s="137"/>
      <c r="I52" s="137"/>
      <c r="K52" s="3" t="s">
        <v>175</v>
      </c>
      <c r="L52" s="3" t="s">
        <v>176</v>
      </c>
      <c r="M52" s="11" t="s">
        <v>166</v>
      </c>
      <c r="N52" s="11"/>
      <c r="P52" s="21"/>
      <c r="S52" s="20">
        <v>2.5000000000000001E-2</v>
      </c>
    </row>
    <row r="53" spans="2:19">
      <c r="B53" s="137" t="s">
        <v>78</v>
      </c>
      <c r="C53" s="137" t="s">
        <v>79</v>
      </c>
      <c r="D53" s="137" t="s">
        <v>80</v>
      </c>
      <c r="E53" s="137" t="s">
        <v>29</v>
      </c>
      <c r="F53" s="137"/>
      <c r="G53" s="137"/>
      <c r="H53" s="137"/>
      <c r="I53" s="137"/>
      <c r="K53" s="3" t="s">
        <v>178</v>
      </c>
      <c r="L53" s="3" t="s">
        <v>179</v>
      </c>
      <c r="M53" s="11" t="s">
        <v>170</v>
      </c>
      <c r="N53" s="11"/>
      <c r="P53" s="20"/>
      <c r="S53" s="28">
        <v>0.74253732291318597</v>
      </c>
    </row>
    <row r="54" spans="2:19">
      <c r="B54" s="137" t="s">
        <v>78</v>
      </c>
      <c r="C54" s="137" t="s">
        <v>81</v>
      </c>
      <c r="D54" s="137" t="s">
        <v>82</v>
      </c>
      <c r="E54" s="137" t="s">
        <v>29</v>
      </c>
      <c r="F54" s="137"/>
      <c r="G54" s="137"/>
      <c r="H54" s="137"/>
      <c r="I54" s="137"/>
      <c r="K54" s="3" t="s">
        <v>256</v>
      </c>
      <c r="L54" s="3" t="s">
        <v>257</v>
      </c>
      <c r="M54" s="5"/>
      <c r="N54" s="122" t="s">
        <v>37</v>
      </c>
      <c r="O54" s="123">
        <v>5.0000000000000002E-5</v>
      </c>
    </row>
    <row r="55" spans="2:19">
      <c r="B55" s="137" t="s">
        <v>78</v>
      </c>
      <c r="C55" s="137" t="s">
        <v>83</v>
      </c>
      <c r="D55" s="137" t="s">
        <v>84</v>
      </c>
      <c r="E55" s="137" t="s">
        <v>29</v>
      </c>
      <c r="F55" s="137"/>
      <c r="G55" s="137"/>
      <c r="H55" s="137"/>
      <c r="I55" s="137"/>
      <c r="K55" s="3" t="s">
        <v>288</v>
      </c>
      <c r="L55" s="3" t="s">
        <v>289</v>
      </c>
      <c r="M55" s="5"/>
      <c r="N55" s="12" t="s">
        <v>241</v>
      </c>
      <c r="O55" s="15">
        <v>0.63636363636363635</v>
      </c>
      <c r="P55">
        <f>O55*1.5</f>
        <v>0.95454545454545459</v>
      </c>
    </row>
    <row r="56" spans="2:19">
      <c r="B56" s="137" t="s">
        <v>78</v>
      </c>
      <c r="C56" s="137" t="s">
        <v>85</v>
      </c>
      <c r="D56" s="137" t="s">
        <v>86</v>
      </c>
      <c r="E56" s="137" t="s">
        <v>29</v>
      </c>
      <c r="F56" s="137"/>
      <c r="G56" s="137"/>
      <c r="H56" s="137"/>
      <c r="I56" s="137"/>
      <c r="K56" s="3" t="s">
        <v>290</v>
      </c>
      <c r="L56" s="3" t="s">
        <v>291</v>
      </c>
      <c r="M56" s="5"/>
      <c r="N56" s="12" t="s">
        <v>242</v>
      </c>
      <c r="O56" s="15">
        <f>0.59/SUP_Gen1!H66</f>
        <v>5.9</v>
      </c>
    </row>
    <row r="57" spans="2:19">
      <c r="B57" s="137" t="s">
        <v>73</v>
      </c>
      <c r="C57" s="137" t="s">
        <v>89</v>
      </c>
      <c r="D57" s="137" t="s">
        <v>90</v>
      </c>
      <c r="E57" s="137" t="s">
        <v>29</v>
      </c>
      <c r="F57" s="137"/>
      <c r="G57" s="137"/>
      <c r="H57" s="137"/>
      <c r="I57" s="137"/>
    </row>
    <row r="58" spans="2:19">
      <c r="B58" s="137" t="s">
        <v>73</v>
      </c>
      <c r="C58" s="137" t="s">
        <v>91</v>
      </c>
      <c r="D58" s="137" t="s">
        <v>92</v>
      </c>
      <c r="E58" s="137" t="s">
        <v>29</v>
      </c>
      <c r="F58" s="137"/>
      <c r="G58" s="137"/>
      <c r="H58" s="137"/>
      <c r="I58" s="137"/>
    </row>
    <row r="59" spans="2:19">
      <c r="B59" s="137" t="s">
        <v>73</v>
      </c>
      <c r="C59" s="137" t="s">
        <v>93</v>
      </c>
      <c r="D59" s="137" t="s">
        <v>94</v>
      </c>
      <c r="E59" s="137" t="s">
        <v>29</v>
      </c>
      <c r="F59" s="137"/>
      <c r="G59" s="137"/>
      <c r="H59" s="137"/>
      <c r="I59" s="137"/>
    </row>
    <row r="60" spans="2:19">
      <c r="B60" s="137" t="s">
        <v>78</v>
      </c>
      <c r="C60" s="137" t="s">
        <v>95</v>
      </c>
      <c r="D60" s="137" t="s">
        <v>96</v>
      </c>
      <c r="E60" s="137" t="s">
        <v>29</v>
      </c>
      <c r="F60" s="137"/>
      <c r="G60" s="137"/>
      <c r="H60" s="137"/>
      <c r="I60" s="137"/>
      <c r="N60" s="24" t="s">
        <v>128</v>
      </c>
    </row>
    <row r="61" spans="2:19">
      <c r="B61" s="137" t="s">
        <v>78</v>
      </c>
      <c r="C61" s="137" t="s">
        <v>97</v>
      </c>
      <c r="D61" s="137" t="s">
        <v>98</v>
      </c>
      <c r="E61" s="137" t="s">
        <v>29</v>
      </c>
      <c r="F61" s="137"/>
      <c r="G61" s="137"/>
      <c r="H61" s="137"/>
      <c r="I61" s="137"/>
      <c r="L61" s="13" t="s">
        <v>0</v>
      </c>
      <c r="M61" s="13" t="s">
        <v>2</v>
      </c>
      <c r="N61" s="13" t="s">
        <v>3</v>
      </c>
      <c r="O61" s="126" t="s">
        <v>16</v>
      </c>
    </row>
    <row r="62" spans="2:19">
      <c r="B62" s="137" t="s">
        <v>78</v>
      </c>
      <c r="C62" s="137" t="s">
        <v>99</v>
      </c>
      <c r="D62" s="137" t="s">
        <v>100</v>
      </c>
      <c r="E62" s="137" t="s">
        <v>29</v>
      </c>
      <c r="F62" s="137"/>
      <c r="G62" s="137"/>
      <c r="H62" s="137"/>
      <c r="I62" s="137"/>
      <c r="L62" t="str">
        <f>C69</f>
        <v>BRF_PJ2Kt-GSL</v>
      </c>
      <c r="M62" t="s">
        <v>182</v>
      </c>
      <c r="N62" t="str">
        <f>C43</f>
        <v>OILGSLkt</v>
      </c>
      <c r="O62" s="125">
        <v>23.148148148148145</v>
      </c>
      <c r="Q62">
        <f>1/O62</f>
        <v>4.3200000000000002E-2</v>
      </c>
    </row>
    <row r="63" spans="2:19">
      <c r="B63" s="137" t="s">
        <v>78</v>
      </c>
      <c r="C63" s="137" t="s">
        <v>101</v>
      </c>
      <c r="D63" s="137" t="s">
        <v>102</v>
      </c>
      <c r="E63" s="137" t="s">
        <v>29</v>
      </c>
      <c r="F63" s="137"/>
      <c r="G63" s="137"/>
      <c r="H63" s="137"/>
      <c r="I63" s="137"/>
      <c r="L63" t="str">
        <f>C70</f>
        <v>BRF_PJ2Kt-DST</v>
      </c>
      <c r="M63" t="s">
        <v>231</v>
      </c>
      <c r="N63" t="str">
        <f>C44</f>
        <v>OILDSTkt</v>
      </c>
      <c r="O63" s="125">
        <v>23.196474135931336</v>
      </c>
      <c r="Q63">
        <f>1/O63</f>
        <v>4.3110000000000002E-2</v>
      </c>
    </row>
    <row r="64" spans="2:19">
      <c r="B64" s="137" t="s">
        <v>73</v>
      </c>
      <c r="C64" s="137" t="s">
        <v>103</v>
      </c>
      <c r="D64" s="137" t="s">
        <v>104</v>
      </c>
      <c r="E64" s="137" t="s">
        <v>29</v>
      </c>
      <c r="F64" s="137"/>
      <c r="G64" s="137"/>
      <c r="H64" s="137"/>
      <c r="I64" s="137"/>
      <c r="L64" t="str">
        <f>C71</f>
        <v>BRF_PJ2Kt-KER</v>
      </c>
      <c r="M64" t="s">
        <v>255</v>
      </c>
      <c r="N64" t="str">
        <f>C45</f>
        <v>OILKERkt</v>
      </c>
      <c r="O64" s="125">
        <v>23.148148148148145</v>
      </c>
      <c r="Q64">
        <f>1/O64</f>
        <v>4.3200000000000002E-2</v>
      </c>
    </row>
    <row r="65" spans="2:17">
      <c r="B65" s="137" t="s">
        <v>73</v>
      </c>
      <c r="C65" s="137" t="s">
        <v>156</v>
      </c>
      <c r="D65" s="137" t="s">
        <v>157</v>
      </c>
      <c r="E65" s="137" t="s">
        <v>29</v>
      </c>
      <c r="F65" s="137"/>
      <c r="G65" s="137"/>
      <c r="H65" s="137"/>
      <c r="I65" s="137"/>
      <c r="L65" t="str">
        <f>C72</f>
        <v>BRF_PJ2Kt-SYN</v>
      </c>
      <c r="M65" t="s">
        <v>232</v>
      </c>
      <c r="N65" t="str">
        <f>C46</f>
        <v>SYNDSTkt</v>
      </c>
      <c r="O65" s="125">
        <f>1/Q65</f>
        <v>22.72727272727273</v>
      </c>
      <c r="Q65">
        <v>4.3999999999999997E-2</v>
      </c>
    </row>
    <row r="66" spans="2:17">
      <c r="B66" s="137" t="s">
        <v>67</v>
      </c>
      <c r="C66" s="137" t="str">
        <f>K19</f>
        <v>H2TOBRF</v>
      </c>
      <c r="D66" s="137" t="str">
        <f>L19</f>
        <v>Convert Hydrogen to commodity used for BRF</v>
      </c>
      <c r="E66" s="137" t="s">
        <v>165</v>
      </c>
      <c r="F66" s="137"/>
      <c r="G66" s="137"/>
      <c r="H66" s="137"/>
      <c r="I66" s="137"/>
    </row>
    <row r="67" spans="2:17">
      <c r="B67" s="137" t="s">
        <v>78</v>
      </c>
      <c r="C67" s="137" t="s">
        <v>158</v>
      </c>
      <c r="D67" s="137" t="s">
        <v>159</v>
      </c>
      <c r="E67" s="137" t="s">
        <v>29</v>
      </c>
      <c r="F67" s="137"/>
      <c r="G67" s="137"/>
      <c r="H67" s="137"/>
      <c r="I67" s="137"/>
    </row>
    <row r="68" spans="2:17">
      <c r="B68" s="137" t="s">
        <v>73</v>
      </c>
      <c r="C68" s="137" t="s">
        <v>256</v>
      </c>
      <c r="D68" s="137" t="s">
        <v>257</v>
      </c>
      <c r="E68" s="137" t="s">
        <v>29</v>
      </c>
      <c r="F68" s="137"/>
      <c r="G68" s="137"/>
      <c r="H68" s="137"/>
      <c r="I68" s="137"/>
    </row>
    <row r="69" spans="2:17">
      <c r="B69" s="137" t="s">
        <v>67</v>
      </c>
      <c r="C69" s="137" t="s">
        <v>265</v>
      </c>
      <c r="D69" s="137" t="s">
        <v>266</v>
      </c>
      <c r="E69" s="137" t="s">
        <v>29</v>
      </c>
      <c r="F69" s="137"/>
      <c r="G69" s="137"/>
      <c r="H69" s="137"/>
      <c r="I69" s="137"/>
    </row>
    <row r="70" spans="2:17">
      <c r="B70" s="137"/>
      <c r="C70" s="137" t="s">
        <v>267</v>
      </c>
      <c r="D70" s="137" t="s">
        <v>269</v>
      </c>
      <c r="E70" s="137" t="s">
        <v>29</v>
      </c>
      <c r="F70" s="137"/>
      <c r="G70" s="137"/>
      <c r="H70" s="137"/>
      <c r="I70" s="137"/>
    </row>
    <row r="71" spans="2:17">
      <c r="B71" s="137"/>
      <c r="C71" s="137" t="s">
        <v>268</v>
      </c>
      <c r="D71" s="137" t="s">
        <v>270</v>
      </c>
      <c r="E71" s="137" t="s">
        <v>29</v>
      </c>
      <c r="F71" s="137"/>
      <c r="G71" s="137"/>
      <c r="H71" s="137"/>
      <c r="I71" s="137"/>
    </row>
    <row r="72" spans="2:17">
      <c r="B72" s="137"/>
      <c r="C72" s="137" t="s">
        <v>273</v>
      </c>
      <c r="D72" s="137" t="s">
        <v>274</v>
      </c>
      <c r="E72" s="137" t="s">
        <v>29</v>
      </c>
      <c r="F72" s="137"/>
      <c r="G72" s="137"/>
      <c r="H72" s="137"/>
      <c r="I72" s="137"/>
    </row>
    <row r="73" spans="2:17">
      <c r="B73" s="137" t="s">
        <v>73</v>
      </c>
      <c r="C73" s="137" t="s">
        <v>288</v>
      </c>
      <c r="D73" s="137" t="s">
        <v>289</v>
      </c>
      <c r="E73" s="137" t="s">
        <v>29</v>
      </c>
      <c r="F73" s="137"/>
      <c r="G73" s="137"/>
      <c r="H73" s="137"/>
      <c r="I73" s="137"/>
    </row>
    <row r="74" spans="2:17">
      <c r="B74" s="137" t="s">
        <v>73</v>
      </c>
      <c r="C74" s="137" t="s">
        <v>290</v>
      </c>
      <c r="D74" s="137" t="s">
        <v>291</v>
      </c>
      <c r="E74" s="137" t="s">
        <v>29</v>
      </c>
      <c r="F74" s="137"/>
      <c r="G74" s="137"/>
      <c r="H74" s="137"/>
      <c r="I74" s="137"/>
    </row>
    <row r="75" spans="2:17">
      <c r="B75" s="137" t="s">
        <v>73</v>
      </c>
      <c r="C75" s="137" t="s">
        <v>295</v>
      </c>
      <c r="D75" s="137" t="s">
        <v>296</v>
      </c>
      <c r="E75" s="137" t="s">
        <v>29</v>
      </c>
      <c r="F75" s="137"/>
      <c r="G75" s="137"/>
      <c r="H75" s="137"/>
      <c r="I75" s="137"/>
    </row>
  </sheetData>
  <hyperlinks>
    <hyperlink ref="P49" r:id="rId1" display="Cost~@030"/>
  </hyperlinks>
  <pageMargins left="0.75" right="0.75" top="1" bottom="1" header="0.5" footer="0.5"/>
  <pageSetup orientation="portrait" r:id="rId2"/>
  <headerFooter alignWithMargins="0"/>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X85"/>
  <sheetViews>
    <sheetView topLeftCell="A16" zoomScale="90" workbookViewId="0">
      <selection activeCell="J83" sqref="J83"/>
    </sheetView>
  </sheetViews>
  <sheetFormatPr defaultRowHeight="12.75"/>
  <cols>
    <col min="1" max="1" width="2.86328125" customWidth="1"/>
    <col min="2" max="2" width="12.3984375" bestFit="1" customWidth="1"/>
    <col min="3" max="3" width="17.265625" bestFit="1" customWidth="1"/>
    <col min="4" max="4" width="34" bestFit="1" customWidth="1"/>
    <col min="5" max="6" width="13.265625" bestFit="1" customWidth="1"/>
    <col min="7" max="7" width="11.1328125" bestFit="1" customWidth="1"/>
    <col min="8" max="8" width="12.1328125" bestFit="1" customWidth="1"/>
    <col min="9" max="9" width="11.1328125" bestFit="1" customWidth="1"/>
    <col min="10" max="10" width="12.73046875" bestFit="1" customWidth="1"/>
    <col min="11" max="12" width="13.59765625" bestFit="1" customWidth="1"/>
    <col min="13" max="13" width="12" bestFit="1" customWidth="1"/>
    <col min="14" max="14" width="13" bestFit="1" customWidth="1"/>
    <col min="15" max="15" width="10.1328125" bestFit="1" customWidth="1"/>
    <col min="16" max="18" width="8.265625" bestFit="1" customWidth="1"/>
    <col min="19" max="19" width="9.265625" bestFit="1" customWidth="1"/>
    <col min="20" max="20" width="13.265625" bestFit="1" customWidth="1"/>
    <col min="21" max="21" width="11.1328125" bestFit="1" customWidth="1"/>
    <col min="22" max="22" width="10" bestFit="1" customWidth="1"/>
  </cols>
  <sheetData>
    <row r="3" spans="1:23" ht="13.15">
      <c r="B3" s="136" t="s">
        <v>17</v>
      </c>
      <c r="C3" s="137"/>
      <c r="D3" s="137"/>
      <c r="E3" s="137"/>
      <c r="F3" s="137"/>
      <c r="G3" s="137"/>
      <c r="H3" s="137"/>
      <c r="I3" s="137"/>
    </row>
    <row r="4" spans="1:23" ht="13.15">
      <c r="B4" s="138" t="s">
        <v>15</v>
      </c>
      <c r="C4" s="139" t="s">
        <v>0</v>
      </c>
      <c r="D4" s="139" t="s">
        <v>1</v>
      </c>
      <c r="E4" s="139" t="s">
        <v>18</v>
      </c>
      <c r="F4" s="139" t="s">
        <v>19</v>
      </c>
      <c r="G4" s="139" t="s">
        <v>20</v>
      </c>
      <c r="H4" s="139" t="s">
        <v>21</v>
      </c>
      <c r="I4" s="140" t="s">
        <v>22</v>
      </c>
    </row>
    <row r="5" spans="1:23">
      <c r="B5" s="141" t="s">
        <v>67</v>
      </c>
      <c r="C5" s="141" t="s">
        <v>68</v>
      </c>
      <c r="D5" s="141" t="s">
        <v>69</v>
      </c>
      <c r="E5" s="141" t="s">
        <v>29</v>
      </c>
      <c r="F5" s="141" t="s">
        <v>318</v>
      </c>
      <c r="G5" s="141" t="s">
        <v>318</v>
      </c>
      <c r="H5" s="141" t="s">
        <v>33</v>
      </c>
      <c r="I5" s="141" t="s">
        <v>70</v>
      </c>
    </row>
    <row r="6" spans="1:23">
      <c r="B6" s="137" t="s">
        <v>67</v>
      </c>
      <c r="C6" s="137" t="s">
        <v>292</v>
      </c>
      <c r="D6" s="137" t="s">
        <v>275</v>
      </c>
      <c r="E6" s="137" t="s">
        <v>29</v>
      </c>
      <c r="F6" s="137"/>
      <c r="G6" s="137"/>
      <c r="H6" s="137" t="s">
        <v>43</v>
      </c>
      <c r="I6" s="137" t="s">
        <v>72</v>
      </c>
    </row>
    <row r="7" spans="1:23">
      <c r="B7" s="137" t="s">
        <v>67</v>
      </c>
      <c r="C7" s="137" t="s">
        <v>282</v>
      </c>
      <c r="D7" s="137" t="s">
        <v>276</v>
      </c>
      <c r="E7" s="137" t="s">
        <v>29</v>
      </c>
      <c r="F7" s="137"/>
      <c r="G7" s="137"/>
      <c r="H7" s="137" t="s">
        <v>54</v>
      </c>
      <c r="I7" s="137" t="s">
        <v>72</v>
      </c>
    </row>
    <row r="8" spans="1:23" s="1" customFormat="1">
      <c r="A8"/>
      <c r="B8" s="137" t="s">
        <v>67</v>
      </c>
      <c r="C8" s="137" t="s">
        <v>283</v>
      </c>
      <c r="D8" s="137" t="s">
        <v>277</v>
      </c>
      <c r="E8" s="137" t="s">
        <v>29</v>
      </c>
      <c r="F8" s="137"/>
      <c r="G8" s="137"/>
      <c r="H8" s="137" t="s">
        <v>54</v>
      </c>
      <c r="I8" s="137" t="s">
        <v>72</v>
      </c>
      <c r="J8"/>
      <c r="K8"/>
      <c r="R8"/>
      <c r="S8"/>
      <c r="T8"/>
      <c r="U8"/>
      <c r="W8"/>
    </row>
    <row r="9" spans="1:23">
      <c r="B9" s="137" t="s">
        <v>67</v>
      </c>
      <c r="C9" s="137" t="s">
        <v>285</v>
      </c>
      <c r="D9" s="137" t="s">
        <v>278</v>
      </c>
      <c r="E9" s="137" t="s">
        <v>29</v>
      </c>
      <c r="F9" s="137"/>
      <c r="G9" s="137"/>
      <c r="H9" s="137" t="s">
        <v>152</v>
      </c>
      <c r="I9" s="137"/>
    </row>
    <row r="10" spans="1:23">
      <c r="B10" s="137" t="s">
        <v>67</v>
      </c>
      <c r="C10" s="137" t="s">
        <v>284</v>
      </c>
      <c r="D10" s="137" t="s">
        <v>279</v>
      </c>
      <c r="E10" s="137" t="s">
        <v>29</v>
      </c>
      <c r="F10" s="137"/>
      <c r="G10" s="137"/>
      <c r="H10" s="137"/>
      <c r="I10" s="137"/>
    </row>
    <row r="13" spans="1:23" ht="13.15">
      <c r="E13" t="s">
        <v>128</v>
      </c>
      <c r="F13" s="32"/>
      <c r="G13" s="32"/>
    </row>
    <row r="14" spans="1:23" ht="12.75" customHeight="1">
      <c r="B14" s="70" t="s">
        <v>0</v>
      </c>
      <c r="C14" s="70" t="s">
        <v>1</v>
      </c>
      <c r="D14" s="70" t="s">
        <v>2</v>
      </c>
      <c r="E14" s="70" t="s">
        <v>3</v>
      </c>
      <c r="F14" s="70" t="s">
        <v>114</v>
      </c>
      <c r="G14" s="70" t="s">
        <v>115</v>
      </c>
      <c r="H14" s="70" t="s">
        <v>5</v>
      </c>
      <c r="I14" s="70" t="s">
        <v>25</v>
      </c>
      <c r="J14" s="70" t="s">
        <v>116</v>
      </c>
    </row>
    <row r="15" spans="1:23" ht="13.5" thickBot="1">
      <c r="B15" s="65" t="s">
        <v>108</v>
      </c>
      <c r="C15" s="66"/>
      <c r="D15" s="66"/>
      <c r="E15" s="67"/>
      <c r="F15" s="67"/>
      <c r="G15" s="67"/>
      <c r="H15" s="67" t="s">
        <v>117</v>
      </c>
      <c r="I15" s="67" t="s">
        <v>117</v>
      </c>
      <c r="J15" s="67"/>
    </row>
    <row r="16" spans="1:23">
      <c r="B16" t="s">
        <v>68</v>
      </c>
      <c r="C16" t="s">
        <v>69</v>
      </c>
      <c r="D16" t="s">
        <v>27</v>
      </c>
      <c r="F16">
        <v>2.5</v>
      </c>
    </row>
    <row r="17" spans="2:24">
      <c r="D17" t="s">
        <v>246</v>
      </c>
      <c r="F17" s="91">
        <v>1.1000000000000001E-3</v>
      </c>
    </row>
    <row r="18" spans="2:24">
      <c r="D18" t="s">
        <v>247</v>
      </c>
      <c r="F18" s="91">
        <f>0.579*0.00252</f>
        <v>1.45908E-3</v>
      </c>
    </row>
    <row r="19" spans="2:24">
      <c r="E19" t="s">
        <v>33</v>
      </c>
      <c r="G19">
        <v>1</v>
      </c>
      <c r="H19" s="91">
        <v>2.9053510000000001E-2</v>
      </c>
      <c r="I19" s="91">
        <v>1.7600000000000001E-3</v>
      </c>
      <c r="J19">
        <v>50</v>
      </c>
    </row>
    <row r="20" spans="2:24">
      <c r="E20" t="s">
        <v>31</v>
      </c>
      <c r="G20">
        <v>1.5</v>
      </c>
    </row>
    <row r="21" spans="2:24">
      <c r="B21" s="1" t="s">
        <v>108</v>
      </c>
      <c r="E21" t="s">
        <v>253</v>
      </c>
      <c r="G21">
        <v>0.1158</v>
      </c>
    </row>
    <row r="24" spans="2:24" ht="13.15">
      <c r="F24" t="s">
        <v>128</v>
      </c>
      <c r="G24" s="32"/>
      <c r="H24" s="32"/>
    </row>
    <row r="25" spans="2:24" ht="25.5">
      <c r="C25" s="70" t="s">
        <v>0</v>
      </c>
      <c r="D25" s="70" t="s">
        <v>1</v>
      </c>
      <c r="E25" s="70" t="s">
        <v>2</v>
      </c>
      <c r="F25" s="70" t="s">
        <v>3</v>
      </c>
      <c r="G25" s="70" t="s">
        <v>114</v>
      </c>
      <c r="H25" s="70" t="s">
        <v>115</v>
      </c>
      <c r="I25" s="35" t="s">
        <v>118</v>
      </c>
      <c r="J25" s="35" t="s">
        <v>119</v>
      </c>
      <c r="K25" s="74" t="s">
        <v>120</v>
      </c>
      <c r="L25" s="74" t="s">
        <v>121</v>
      </c>
      <c r="M25" s="74" t="s">
        <v>122</v>
      </c>
      <c r="N25" s="74" t="s">
        <v>123</v>
      </c>
      <c r="O25" s="74" t="s">
        <v>124</v>
      </c>
      <c r="P25" s="35" t="s">
        <v>5</v>
      </c>
      <c r="Q25" s="35" t="s">
        <v>25</v>
      </c>
      <c r="R25" s="35" t="s">
        <v>116</v>
      </c>
      <c r="S25" s="35" t="s">
        <v>125</v>
      </c>
      <c r="T25" s="35" t="s">
        <v>126</v>
      </c>
      <c r="U25" s="35" t="s">
        <v>106</v>
      </c>
      <c r="V25" s="35" t="s">
        <v>107</v>
      </c>
    </row>
    <row r="26" spans="2:24" ht="13.5" thickBot="1">
      <c r="C26" s="65" t="s">
        <v>108</v>
      </c>
      <c r="D26" s="66"/>
      <c r="E26" s="66"/>
      <c r="F26" s="67"/>
      <c r="G26" s="67"/>
      <c r="H26" s="67"/>
      <c r="I26" s="67"/>
      <c r="J26" s="67"/>
      <c r="K26" s="72" t="s">
        <v>117</v>
      </c>
      <c r="L26" s="72"/>
      <c r="M26" s="72"/>
      <c r="N26" s="72"/>
      <c r="O26" s="72"/>
      <c r="P26" s="73" t="s">
        <v>117</v>
      </c>
      <c r="Q26" s="73" t="s">
        <v>117</v>
      </c>
      <c r="R26" s="73"/>
      <c r="S26" s="73" t="s">
        <v>127</v>
      </c>
      <c r="T26" s="73" t="s">
        <v>127</v>
      </c>
      <c r="U26" s="73" t="s">
        <v>127</v>
      </c>
      <c r="V26" s="73" t="s">
        <v>127</v>
      </c>
    </row>
    <row r="27" spans="2:24">
      <c r="C27" s="29" t="str">
        <f>C6</f>
        <v>BRF1_TRANSESTER</v>
      </c>
      <c r="D27" s="36" t="s">
        <v>71</v>
      </c>
      <c r="E27" s="5" t="s">
        <v>33</v>
      </c>
      <c r="F27" s="25"/>
      <c r="G27" s="28">
        <v>1.0298666666666667</v>
      </c>
      <c r="H27" s="31"/>
      <c r="I27" s="26"/>
      <c r="J27" s="26"/>
      <c r="K27" s="39"/>
      <c r="L27" s="39"/>
      <c r="M27" s="75"/>
      <c r="N27" s="39"/>
      <c r="O27" s="39"/>
      <c r="P27" s="39"/>
      <c r="Q27" s="39"/>
      <c r="R27" s="26"/>
      <c r="T27" s="26"/>
      <c r="U27" s="26"/>
      <c r="V27" s="26"/>
      <c r="X27" s="26"/>
    </row>
    <row r="28" spans="2:24">
      <c r="C28" s="29"/>
      <c r="D28" s="30"/>
      <c r="E28" s="5" t="s">
        <v>246</v>
      </c>
      <c r="F28" s="25"/>
      <c r="G28" s="34">
        <f>0.000079*3.6</f>
        <v>2.8439999999999997E-4</v>
      </c>
      <c r="H28" s="31"/>
      <c r="I28" s="26"/>
      <c r="J28" s="26"/>
      <c r="K28" s="26"/>
      <c r="L28" s="26"/>
      <c r="M28" s="26"/>
      <c r="N28" s="26"/>
      <c r="O28" s="26"/>
      <c r="P28" s="26"/>
      <c r="Q28" s="26"/>
      <c r="R28" s="26"/>
      <c r="T28" s="26"/>
      <c r="U28" s="26"/>
      <c r="V28" s="26"/>
      <c r="X28" s="26"/>
    </row>
    <row r="29" spans="2:24">
      <c r="C29" s="29"/>
      <c r="D29" s="30"/>
      <c r="E29" s="5" t="s">
        <v>247</v>
      </c>
      <c r="F29" s="25"/>
      <c r="G29" s="40">
        <f>0.64*0.00252</f>
        <v>1.6128000000000002E-3</v>
      </c>
      <c r="H29" s="31"/>
      <c r="I29" s="26"/>
      <c r="J29" s="26"/>
      <c r="K29" s="26"/>
      <c r="L29" s="26"/>
      <c r="M29" s="26"/>
      <c r="N29" s="26"/>
      <c r="O29" s="26"/>
      <c r="P29" s="26"/>
      <c r="Q29" s="26"/>
      <c r="R29" s="26"/>
      <c r="T29" s="26"/>
      <c r="U29" s="26"/>
      <c r="V29" s="26"/>
      <c r="X29" s="26"/>
    </row>
    <row r="30" spans="2:24">
      <c r="C30" s="29"/>
      <c r="D30" s="30"/>
      <c r="E30" s="11" t="s">
        <v>37</v>
      </c>
      <c r="F30" s="5"/>
      <c r="G30" s="20">
        <v>36</v>
      </c>
      <c r="H30" s="20"/>
      <c r="I30" s="27"/>
      <c r="J30" s="27"/>
      <c r="K30" s="26"/>
      <c r="L30" s="26"/>
      <c r="M30" s="26"/>
      <c r="N30" s="26"/>
      <c r="O30" s="26"/>
      <c r="P30" s="26"/>
      <c r="Q30" s="26"/>
      <c r="R30" s="26"/>
      <c r="T30" s="26"/>
      <c r="U30" s="26"/>
      <c r="V30" s="26"/>
      <c r="X30" s="26"/>
    </row>
    <row r="31" spans="2:24">
      <c r="C31" s="29"/>
      <c r="D31" s="30"/>
      <c r="E31" s="11" t="s">
        <v>41</v>
      </c>
      <c r="F31" s="5"/>
      <c r="G31" s="20">
        <v>0.11899999999999999</v>
      </c>
      <c r="H31" s="20"/>
      <c r="I31" s="27"/>
      <c r="J31" s="27"/>
      <c r="K31" s="26"/>
      <c r="L31" s="26"/>
      <c r="M31" s="26"/>
      <c r="N31" s="26"/>
      <c r="O31" s="26"/>
      <c r="P31" s="26"/>
      <c r="Q31" s="26"/>
      <c r="R31" s="26"/>
      <c r="T31" s="26"/>
      <c r="U31" s="26"/>
      <c r="V31" s="26"/>
      <c r="X31" s="26"/>
    </row>
    <row r="32" spans="2:24">
      <c r="C32" s="29"/>
      <c r="D32" s="30"/>
      <c r="E32" s="11"/>
      <c r="F32" s="5" t="s">
        <v>43</v>
      </c>
      <c r="G32" s="20"/>
      <c r="H32" s="20"/>
      <c r="I32" s="28"/>
      <c r="J32" s="28">
        <v>5.6660000000000002E-2</v>
      </c>
      <c r="K32" s="38">
        <v>5.553333333333333E-2</v>
      </c>
      <c r="L32" s="38">
        <v>5.2699999999999997E-2</v>
      </c>
      <c r="M32" s="38">
        <v>5.043333333333333E-2</v>
      </c>
      <c r="N32" s="38">
        <v>4.873333333333333E-2</v>
      </c>
      <c r="O32" s="38">
        <v>4.8166666666666663E-2</v>
      </c>
      <c r="P32" s="37">
        <v>1.6778633333333334E-2</v>
      </c>
      <c r="Q32" s="37">
        <v>2.9333333333333334E-3</v>
      </c>
      <c r="R32" s="26">
        <v>20</v>
      </c>
      <c r="T32" s="26"/>
      <c r="U32" s="27"/>
      <c r="V32" s="27"/>
      <c r="X32" s="27">
        <v>1058.27</v>
      </c>
    </row>
    <row r="33" spans="2:24">
      <c r="C33" s="29"/>
      <c r="D33" s="30"/>
      <c r="E33" s="11"/>
      <c r="F33" s="5" t="s">
        <v>46</v>
      </c>
      <c r="G33" s="20"/>
      <c r="H33" s="83">
        <v>0.115</v>
      </c>
      <c r="I33" s="27"/>
      <c r="J33" s="27"/>
      <c r="K33" s="26"/>
      <c r="L33" s="26"/>
      <c r="M33" s="26"/>
      <c r="N33" s="26"/>
      <c r="O33" s="26"/>
      <c r="P33" s="26"/>
      <c r="Q33" s="26"/>
      <c r="R33" s="26"/>
      <c r="T33" s="26"/>
      <c r="U33" s="20"/>
      <c r="V33" s="26"/>
      <c r="X33" s="26"/>
    </row>
    <row r="34" spans="2:24">
      <c r="C34" s="29"/>
      <c r="D34" s="30"/>
      <c r="E34" s="11"/>
      <c r="F34" s="5" t="s">
        <v>48</v>
      </c>
      <c r="G34" s="20"/>
      <c r="H34" s="83">
        <v>4.7000000000000002E-3</v>
      </c>
      <c r="I34" s="28"/>
      <c r="J34" s="28"/>
      <c r="K34" s="26"/>
      <c r="L34" s="26"/>
      <c r="M34" s="26"/>
      <c r="N34" s="26"/>
      <c r="O34" s="26"/>
      <c r="P34" s="26"/>
      <c r="Q34" s="26"/>
      <c r="R34" s="26"/>
      <c r="T34" s="26"/>
      <c r="U34" s="26"/>
      <c r="V34" s="26"/>
      <c r="X34" s="26"/>
    </row>
    <row r="35" spans="2:24">
      <c r="B35" s="1"/>
      <c r="C35" s="149" t="s">
        <v>108</v>
      </c>
      <c r="D35" s="30"/>
      <c r="E35" s="11"/>
      <c r="F35" s="5" t="s">
        <v>253</v>
      </c>
      <c r="G35" s="20"/>
      <c r="H35" s="83">
        <v>0.128</v>
      </c>
      <c r="I35" s="28"/>
      <c r="J35" s="28"/>
      <c r="K35" s="26"/>
      <c r="L35" s="26"/>
      <c r="M35" s="26"/>
      <c r="N35" s="26"/>
      <c r="O35" s="26"/>
      <c r="P35" s="26"/>
      <c r="Q35" s="26"/>
      <c r="R35" s="26"/>
      <c r="T35" s="26"/>
      <c r="U35" s="26"/>
      <c r="V35" s="26"/>
      <c r="X35" s="26"/>
    </row>
    <row r="38" spans="2:24" ht="13.15">
      <c r="F38" t="s">
        <v>128</v>
      </c>
      <c r="G38" s="32"/>
      <c r="H38" s="32"/>
    </row>
    <row r="39" spans="2:24" ht="25.5">
      <c r="C39" s="70" t="s">
        <v>0</v>
      </c>
      <c r="D39" s="70" t="s">
        <v>1</v>
      </c>
      <c r="E39" s="70" t="s">
        <v>2</v>
      </c>
      <c r="F39" s="70" t="s">
        <v>3</v>
      </c>
      <c r="G39" s="70" t="s">
        <v>114</v>
      </c>
      <c r="H39" s="70" t="s">
        <v>115</v>
      </c>
      <c r="I39" s="35" t="s">
        <v>129</v>
      </c>
      <c r="J39" s="35" t="s">
        <v>130</v>
      </c>
      <c r="K39" s="74" t="s">
        <v>120</v>
      </c>
      <c r="L39" s="74" t="s">
        <v>121</v>
      </c>
      <c r="M39" s="74" t="s">
        <v>122</v>
      </c>
      <c r="N39" s="74" t="s">
        <v>123</v>
      </c>
      <c r="O39" s="74" t="s">
        <v>124</v>
      </c>
      <c r="P39" s="35" t="s">
        <v>5</v>
      </c>
      <c r="Q39" s="35" t="s">
        <v>25</v>
      </c>
      <c r="R39" s="35" t="s">
        <v>116</v>
      </c>
      <c r="S39" s="35" t="s">
        <v>125</v>
      </c>
      <c r="T39" s="35" t="s">
        <v>106</v>
      </c>
      <c r="U39" s="35" t="s">
        <v>107</v>
      </c>
    </row>
    <row r="40" spans="2:24" ht="13.5" thickBot="1">
      <c r="C40" s="65" t="s">
        <v>108</v>
      </c>
      <c r="D40" s="66"/>
      <c r="E40" s="66"/>
      <c r="F40" s="67"/>
      <c r="G40" s="67"/>
      <c r="H40" s="67"/>
      <c r="I40" s="67"/>
      <c r="J40" s="67"/>
      <c r="K40" s="72" t="s">
        <v>117</v>
      </c>
      <c r="L40" s="72"/>
      <c r="M40" s="72"/>
      <c r="N40" s="72"/>
      <c r="O40" s="72"/>
      <c r="P40" s="73" t="s">
        <v>117</v>
      </c>
      <c r="Q40" s="73" t="s">
        <v>117</v>
      </c>
      <c r="R40" s="73"/>
      <c r="S40" s="73" t="s">
        <v>127</v>
      </c>
      <c r="T40" s="73" t="s">
        <v>127</v>
      </c>
      <c r="U40" s="73" t="s">
        <v>127</v>
      </c>
    </row>
    <row r="41" spans="2:24">
      <c r="C41" s="29" t="s">
        <v>282</v>
      </c>
      <c r="D41" s="36" t="s">
        <v>87</v>
      </c>
      <c r="E41" s="5" t="s">
        <v>50</v>
      </c>
      <c r="F41" s="25"/>
      <c r="G41" s="34">
        <v>2.9113924050632911</v>
      </c>
      <c r="H41" s="31"/>
      <c r="I41" s="26"/>
      <c r="J41" s="26"/>
      <c r="K41" s="20"/>
      <c r="L41" s="20"/>
      <c r="M41" s="20"/>
      <c r="N41" s="20"/>
      <c r="O41" s="20"/>
      <c r="P41" s="20"/>
      <c r="Q41" s="20"/>
      <c r="R41" s="26"/>
      <c r="T41" s="26"/>
      <c r="U41" s="26"/>
      <c r="W41" s="26"/>
    </row>
    <row r="42" spans="2:24">
      <c r="C42" s="29"/>
      <c r="D42" s="30"/>
      <c r="E42" s="5" t="s">
        <v>246</v>
      </c>
      <c r="F42" s="25"/>
      <c r="G42" s="40">
        <f>0.00348*3.6</f>
        <v>1.2528000000000001E-2</v>
      </c>
      <c r="H42" s="31"/>
      <c r="I42" s="26"/>
      <c r="J42" s="26"/>
      <c r="K42" s="26"/>
      <c r="L42" s="26"/>
      <c r="M42" s="26"/>
      <c r="N42" s="26"/>
      <c r="O42" s="26"/>
      <c r="P42" s="26"/>
      <c r="Q42" s="26"/>
      <c r="R42" s="26"/>
      <c r="T42" s="26"/>
      <c r="U42" s="26"/>
      <c r="W42" s="26"/>
    </row>
    <row r="43" spans="2:24">
      <c r="C43" s="29"/>
      <c r="D43" s="30"/>
      <c r="E43" s="116" t="s">
        <v>247</v>
      </c>
      <c r="F43" s="25"/>
      <c r="G43" s="31">
        <f>7*0.00252</f>
        <v>1.7639999999999999E-2</v>
      </c>
      <c r="H43" s="31"/>
      <c r="I43" s="26"/>
      <c r="J43" s="26"/>
      <c r="K43" s="26"/>
      <c r="L43" s="26"/>
      <c r="M43" s="26"/>
      <c r="N43" s="26"/>
      <c r="O43" s="26"/>
      <c r="P43" s="26"/>
      <c r="Q43" s="26"/>
      <c r="R43" s="26"/>
      <c r="T43" s="26"/>
      <c r="U43" s="26"/>
      <c r="W43" s="26"/>
    </row>
    <row r="44" spans="2:24">
      <c r="C44" s="29"/>
      <c r="D44" s="30"/>
      <c r="E44" s="11" t="s">
        <v>37</v>
      </c>
      <c r="F44" s="5"/>
      <c r="G44" s="20">
        <v>6</v>
      </c>
      <c r="H44" s="20"/>
      <c r="I44" s="27"/>
      <c r="J44" s="27"/>
      <c r="K44" s="26"/>
      <c r="L44" s="26"/>
      <c r="M44" s="26"/>
      <c r="N44" s="26"/>
      <c r="O44" s="26"/>
      <c r="P44" s="26"/>
      <c r="Q44" s="26"/>
      <c r="R44" s="26"/>
      <c r="T44" s="26"/>
      <c r="U44" s="26"/>
      <c r="W44" s="26"/>
    </row>
    <row r="45" spans="2:24">
      <c r="C45" s="29"/>
      <c r="D45" s="30"/>
      <c r="E45" s="11" t="s">
        <v>52</v>
      </c>
      <c r="F45" s="5"/>
      <c r="G45" s="20">
        <v>8.2000000000000003E-2</v>
      </c>
      <c r="H45" s="20"/>
      <c r="I45" s="27"/>
      <c r="J45" s="27"/>
      <c r="K45" s="26"/>
      <c r="L45" s="26"/>
      <c r="M45" s="26"/>
      <c r="N45" s="26"/>
      <c r="O45" s="26"/>
      <c r="P45" s="26"/>
      <c r="Q45" s="26"/>
      <c r="R45" s="26"/>
      <c r="T45" s="26"/>
      <c r="U45" s="26"/>
      <c r="W45" s="26"/>
    </row>
    <row r="46" spans="2:24">
      <c r="C46" s="29"/>
      <c r="D46" s="30"/>
      <c r="E46" s="11"/>
      <c r="F46" s="5" t="s">
        <v>54</v>
      </c>
      <c r="G46" s="20"/>
      <c r="H46" s="20"/>
      <c r="I46" s="28"/>
      <c r="J46" s="28">
        <v>0.65900000000000003</v>
      </c>
      <c r="K46" s="38">
        <v>0.60621012658227846</v>
      </c>
      <c r="L46" s="38">
        <v>0.55349620253164555</v>
      </c>
      <c r="M46" s="38">
        <v>0.50078227848101264</v>
      </c>
      <c r="N46" s="38">
        <v>0.45465759493670882</v>
      </c>
      <c r="O46" s="38">
        <v>0.42171139240506328</v>
      </c>
      <c r="P46" s="37">
        <v>0.1223518670886076</v>
      </c>
      <c r="Q46" s="37">
        <v>9.7468354430379749E-3</v>
      </c>
      <c r="R46" s="26">
        <v>20</v>
      </c>
      <c r="T46" s="27"/>
      <c r="U46" s="27"/>
      <c r="W46" s="27">
        <v>200</v>
      </c>
    </row>
    <row r="47" spans="2:24">
      <c r="C47" s="29"/>
      <c r="D47" s="30"/>
      <c r="E47" s="11"/>
      <c r="F47" s="5" t="s">
        <v>55</v>
      </c>
      <c r="G47" s="20"/>
      <c r="H47" s="20">
        <v>1.2</v>
      </c>
      <c r="I47" s="27"/>
      <c r="J47" s="27"/>
      <c r="K47" s="26"/>
      <c r="L47" s="26"/>
      <c r="M47" s="26"/>
      <c r="N47" s="26"/>
      <c r="O47" s="26"/>
      <c r="P47" s="26"/>
      <c r="Q47" s="26"/>
      <c r="R47" s="26"/>
      <c r="T47" s="26"/>
      <c r="U47" s="26"/>
      <c r="W47" s="26"/>
    </row>
    <row r="48" spans="2:24">
      <c r="C48" s="149" t="s">
        <v>108</v>
      </c>
      <c r="D48" s="30"/>
      <c r="E48" s="11"/>
      <c r="F48" s="5" t="s">
        <v>253</v>
      </c>
      <c r="G48" s="20"/>
      <c r="H48" s="20">
        <v>1.4000000000000001</v>
      </c>
      <c r="I48" s="27"/>
      <c r="J48" s="27"/>
      <c r="K48" s="26"/>
      <c r="L48" s="26"/>
      <c r="M48" s="26"/>
      <c r="N48" s="26"/>
      <c r="O48" s="26"/>
      <c r="P48" s="26"/>
      <c r="Q48" s="26"/>
      <c r="R48" s="26"/>
      <c r="T48" s="26"/>
      <c r="U48" s="26"/>
      <c r="W48" s="26"/>
    </row>
    <row r="49" spans="3:23">
      <c r="C49" s="29" t="s">
        <v>283</v>
      </c>
      <c r="D49" s="36" t="s">
        <v>88</v>
      </c>
      <c r="E49" s="11" t="s">
        <v>57</v>
      </c>
      <c r="F49" s="5"/>
      <c r="G49" s="42">
        <v>12.658227848101266</v>
      </c>
      <c r="H49" s="20"/>
      <c r="I49" s="28"/>
      <c r="J49" s="28"/>
      <c r="K49" s="20"/>
      <c r="L49" s="20"/>
      <c r="M49" s="20"/>
      <c r="N49" s="20"/>
      <c r="O49" s="20"/>
      <c r="P49" s="20"/>
      <c r="Q49" s="20"/>
      <c r="R49" s="26"/>
      <c r="T49" s="26"/>
      <c r="U49" s="26"/>
      <c r="W49" s="26"/>
    </row>
    <row r="50" spans="3:23">
      <c r="C50" s="29"/>
      <c r="D50" s="30"/>
      <c r="E50" s="5" t="s">
        <v>246</v>
      </c>
      <c r="F50" s="5"/>
      <c r="G50" s="43">
        <f>0.00348*3.6</f>
        <v>1.2528000000000001E-2</v>
      </c>
      <c r="H50" s="20"/>
      <c r="I50" s="28"/>
      <c r="J50" s="28"/>
      <c r="K50" s="26"/>
      <c r="L50" s="26"/>
      <c r="M50" s="26"/>
      <c r="N50" s="26"/>
      <c r="O50" s="26"/>
      <c r="P50" s="26"/>
      <c r="Q50" s="26"/>
      <c r="R50" s="26"/>
      <c r="T50" s="26"/>
      <c r="U50" s="26"/>
      <c r="W50" s="26"/>
    </row>
    <row r="51" spans="3:23">
      <c r="C51" s="29"/>
      <c r="D51" s="30"/>
      <c r="E51" s="11" t="str">
        <f>E43</f>
        <v>SUPHTH</v>
      </c>
      <c r="F51" s="5"/>
      <c r="G51" s="20">
        <f>7*0.00252</f>
        <v>1.7639999999999999E-2</v>
      </c>
      <c r="H51" s="20"/>
      <c r="I51" s="28"/>
      <c r="J51" s="28"/>
      <c r="K51" s="26"/>
      <c r="L51" s="26"/>
      <c r="M51" s="26"/>
      <c r="N51" s="26"/>
      <c r="O51" s="26"/>
      <c r="P51" s="26"/>
      <c r="Q51" s="26"/>
      <c r="R51" s="26"/>
      <c r="T51" s="26"/>
      <c r="U51" s="26"/>
      <c r="W51" s="26"/>
    </row>
    <row r="52" spans="3:23">
      <c r="C52" s="29"/>
      <c r="D52" s="30"/>
      <c r="E52" s="11" t="s">
        <v>37</v>
      </c>
      <c r="F52" s="5"/>
      <c r="G52" s="20">
        <v>6</v>
      </c>
      <c r="H52" s="20"/>
      <c r="I52" s="28"/>
      <c r="J52" s="28"/>
      <c r="K52" s="26"/>
      <c r="L52" s="26"/>
      <c r="M52" s="26"/>
      <c r="N52" s="26"/>
      <c r="O52" s="26"/>
      <c r="P52" s="26"/>
      <c r="Q52" s="26"/>
      <c r="R52" s="26"/>
      <c r="T52" s="26"/>
      <c r="U52" s="26"/>
      <c r="W52" s="26"/>
    </row>
    <row r="53" spans="3:23">
      <c r="C53" s="29"/>
      <c r="D53" s="30"/>
      <c r="E53" s="11" t="s">
        <v>59</v>
      </c>
      <c r="F53" s="5"/>
      <c r="G53" s="20">
        <f>0.0000345*1000</f>
        <v>3.4499999999999996E-2</v>
      </c>
      <c r="H53" s="20"/>
      <c r="I53" s="28"/>
      <c r="J53" s="28"/>
      <c r="K53" s="26"/>
      <c r="L53" s="26"/>
      <c r="M53" s="26"/>
      <c r="N53" s="26"/>
      <c r="O53" s="26"/>
      <c r="P53" s="26"/>
      <c r="Q53" s="26"/>
      <c r="R53" s="26"/>
      <c r="T53" s="26"/>
      <c r="U53" s="26"/>
      <c r="W53" s="26"/>
    </row>
    <row r="54" spans="3:23">
      <c r="C54" s="29"/>
      <c r="D54" s="30"/>
      <c r="E54" s="11" t="s">
        <v>61</v>
      </c>
      <c r="F54" s="5"/>
      <c r="G54" s="20">
        <v>0.15375</v>
      </c>
      <c r="H54" s="20"/>
      <c r="I54" s="28"/>
      <c r="J54" s="28"/>
      <c r="K54" s="26"/>
      <c r="L54" s="26"/>
      <c r="M54" s="26"/>
      <c r="N54" s="26"/>
      <c r="O54" s="26"/>
      <c r="P54" s="26"/>
      <c r="Q54" s="26"/>
      <c r="R54" s="26"/>
      <c r="T54" s="26"/>
      <c r="U54" s="26"/>
      <c r="W54" s="26"/>
    </row>
    <row r="55" spans="3:23">
      <c r="C55" s="29"/>
      <c r="D55" s="30"/>
      <c r="E55" s="11"/>
      <c r="F55" s="5" t="s">
        <v>54</v>
      </c>
      <c r="G55" s="20"/>
      <c r="H55" s="20"/>
      <c r="I55" s="28"/>
      <c r="J55" s="28">
        <v>0.24</v>
      </c>
      <c r="K55" s="37">
        <v>0.22033417721518991</v>
      </c>
      <c r="L55" s="37">
        <v>0.20117468354430382</v>
      </c>
      <c r="M55" s="37">
        <v>0.18201518987341775</v>
      </c>
      <c r="N55" s="37">
        <v>0.16525063291139241</v>
      </c>
      <c r="O55" s="37">
        <v>0.15327594936708863</v>
      </c>
      <c r="P55" s="41">
        <v>4.8009670886075953E-2</v>
      </c>
      <c r="Q55" s="41">
        <v>9.7468354430379749E-3</v>
      </c>
      <c r="R55" s="26">
        <v>20</v>
      </c>
      <c r="T55" s="28"/>
      <c r="U55" s="28"/>
      <c r="W55" s="28">
        <v>170</v>
      </c>
    </row>
    <row r="56" spans="3:23">
      <c r="C56" s="29"/>
      <c r="D56" s="30"/>
      <c r="E56" s="11"/>
      <c r="F56" s="5" t="s">
        <v>63</v>
      </c>
      <c r="G56" s="20"/>
      <c r="H56" s="42">
        <v>0.82278481012658233</v>
      </c>
      <c r="I56" s="28"/>
      <c r="J56" s="28"/>
      <c r="K56" s="26"/>
      <c r="L56" s="26"/>
      <c r="M56" s="26"/>
      <c r="N56" s="26"/>
      <c r="O56" s="26"/>
      <c r="P56" s="26"/>
      <c r="Q56" s="26"/>
      <c r="R56" s="26"/>
      <c r="T56" s="26"/>
      <c r="U56" s="26"/>
      <c r="W56" s="26"/>
    </row>
    <row r="57" spans="3:23">
      <c r="C57" s="29"/>
      <c r="D57" s="30"/>
      <c r="E57" s="11"/>
      <c r="F57" s="5" t="s">
        <v>65</v>
      </c>
      <c r="G57" s="20"/>
      <c r="H57" s="20">
        <v>0.22</v>
      </c>
      <c r="I57" s="28"/>
      <c r="J57" s="28"/>
      <c r="K57" s="26"/>
      <c r="L57" s="26"/>
      <c r="M57" s="26"/>
      <c r="N57" s="26"/>
      <c r="O57" s="26"/>
      <c r="P57" s="26"/>
      <c r="Q57" s="26"/>
      <c r="R57" s="26"/>
      <c r="T57" s="26"/>
      <c r="U57" s="26"/>
      <c r="W57" s="26"/>
    </row>
    <row r="58" spans="3:23">
      <c r="C58" s="149" t="s">
        <v>108</v>
      </c>
      <c r="D58" s="30"/>
      <c r="E58" s="11"/>
      <c r="F58" s="5" t="s">
        <v>253</v>
      </c>
      <c r="G58" s="20"/>
      <c r="H58" s="20">
        <v>1.4000000000000001</v>
      </c>
      <c r="I58" s="28"/>
      <c r="J58" s="28"/>
      <c r="K58" s="26"/>
      <c r="L58" s="26"/>
      <c r="M58" s="26"/>
      <c r="N58" s="26"/>
      <c r="O58" s="26"/>
      <c r="P58" s="26"/>
      <c r="Q58" s="26"/>
      <c r="R58" s="26"/>
      <c r="T58" s="26"/>
      <c r="U58" s="26"/>
      <c r="W58" s="26"/>
    </row>
    <row r="61" spans="3:23" ht="13.15">
      <c r="F61" s="44" t="s">
        <v>239</v>
      </c>
      <c r="G61" s="32"/>
      <c r="H61" s="32"/>
      <c r="I61" s="32"/>
      <c r="J61" s="32"/>
    </row>
    <row r="62" spans="3:23">
      <c r="C62" s="105" t="s">
        <v>0</v>
      </c>
      <c r="D62" s="105" t="s">
        <v>1</v>
      </c>
      <c r="E62" s="105" t="s">
        <v>2</v>
      </c>
      <c r="F62" s="105" t="s">
        <v>3</v>
      </c>
      <c r="G62" s="105" t="s">
        <v>16</v>
      </c>
      <c r="H62" s="105" t="s">
        <v>114</v>
      </c>
      <c r="I62" s="105" t="s">
        <v>115</v>
      </c>
    </row>
    <row r="63" spans="3:23" ht="13.15">
      <c r="C63" s="106" t="s">
        <v>108</v>
      </c>
      <c r="D63" s="107"/>
      <c r="E63" s="107"/>
      <c r="F63" s="108"/>
      <c r="G63" s="108"/>
      <c r="H63" s="108"/>
      <c r="I63" s="108"/>
    </row>
    <row r="64" spans="3:23">
      <c r="C64" s="109" t="s">
        <v>284</v>
      </c>
      <c r="D64" s="109" t="s">
        <v>240</v>
      </c>
      <c r="E64" s="5" t="s">
        <v>54</v>
      </c>
      <c r="F64" s="110"/>
      <c r="G64" s="21"/>
      <c r="H64" s="111">
        <v>0.441</v>
      </c>
      <c r="I64" s="111"/>
    </row>
    <row r="65" spans="3:20" ht="13.15">
      <c r="C65" s="112"/>
      <c r="D65" s="113"/>
      <c r="E65" s="76" t="s">
        <v>241</v>
      </c>
      <c r="F65" s="76"/>
      <c r="G65" s="20"/>
      <c r="H65" s="20">
        <v>0.55700000000000005</v>
      </c>
      <c r="I65" s="20"/>
    </row>
    <row r="66" spans="3:20">
      <c r="C66" s="114"/>
      <c r="D66" s="115"/>
      <c r="E66" s="116" t="s">
        <v>242</v>
      </c>
      <c r="F66" s="76"/>
      <c r="G66" s="20"/>
      <c r="H66" s="20">
        <f>0.0000001*10^6</f>
        <v>9.9999999999999992E-2</v>
      </c>
      <c r="I66" s="20"/>
    </row>
    <row r="67" spans="3:20">
      <c r="C67" s="114"/>
      <c r="D67" s="115"/>
      <c r="E67" s="116" t="s">
        <v>246</v>
      </c>
      <c r="F67" s="76"/>
      <c r="G67" s="20"/>
      <c r="H67" s="20">
        <f>0.00006*3.6</f>
        <v>2.1600000000000002E-4</v>
      </c>
      <c r="I67" s="20"/>
    </row>
    <row r="68" spans="3:20">
      <c r="C68" s="114"/>
      <c r="D68" s="115"/>
      <c r="E68" s="116" t="s">
        <v>247</v>
      </c>
      <c r="F68" s="76"/>
      <c r="G68" s="20"/>
      <c r="H68" s="20">
        <f>0.963*0.00252</f>
        <v>2.42676E-3</v>
      </c>
      <c r="I68" s="20"/>
    </row>
    <row r="69" spans="3:20">
      <c r="C69" s="114"/>
      <c r="D69" s="115"/>
      <c r="E69" s="116" t="s">
        <v>37</v>
      </c>
      <c r="F69" s="76"/>
      <c r="G69" s="20"/>
      <c r="H69" s="20">
        <v>21.2</v>
      </c>
      <c r="I69" s="20"/>
    </row>
    <row r="70" spans="3:20">
      <c r="C70" s="117"/>
      <c r="D70" s="117"/>
      <c r="E70" s="118"/>
      <c r="F70" s="76" t="s">
        <v>183</v>
      </c>
      <c r="G70" s="20"/>
      <c r="H70" s="20"/>
      <c r="I70" s="20"/>
    </row>
    <row r="71" spans="3:20">
      <c r="C71" s="149" t="s">
        <v>108</v>
      </c>
      <c r="D71" s="117"/>
      <c r="E71" s="118"/>
      <c r="F71" s="76" t="s">
        <v>253</v>
      </c>
      <c r="G71" s="20"/>
      <c r="H71" s="20"/>
      <c r="I71" s="20">
        <v>0.19259999999999999</v>
      </c>
    </row>
    <row r="74" spans="3:20" ht="13.15">
      <c r="G74" s="119" t="s">
        <v>128</v>
      </c>
    </row>
    <row r="75" spans="3:20" ht="25.5">
      <c r="C75" s="53" t="s">
        <v>0</v>
      </c>
      <c r="D75" s="53" t="s">
        <v>1</v>
      </c>
      <c r="E75" s="53" t="s">
        <v>2</v>
      </c>
      <c r="F75" s="53" t="s">
        <v>249</v>
      </c>
      <c r="G75" s="53" t="s">
        <v>3</v>
      </c>
      <c r="H75" s="53" t="s">
        <v>196</v>
      </c>
      <c r="I75" s="53" t="s">
        <v>23</v>
      </c>
      <c r="J75" s="53" t="s">
        <v>24</v>
      </c>
      <c r="K75" s="53" t="s">
        <v>250</v>
      </c>
      <c r="L75" s="53" t="s">
        <v>14</v>
      </c>
      <c r="M75" s="53" t="s">
        <v>251</v>
      </c>
      <c r="N75" s="53" t="s">
        <v>4</v>
      </c>
      <c r="O75" s="121" t="s">
        <v>121</v>
      </c>
      <c r="P75" s="121" t="s">
        <v>122</v>
      </c>
      <c r="Q75" s="121" t="s">
        <v>123</v>
      </c>
      <c r="R75" s="121" t="s">
        <v>124</v>
      </c>
      <c r="S75" s="53" t="s">
        <v>5</v>
      </c>
      <c r="T75" s="53" t="s">
        <v>25</v>
      </c>
    </row>
    <row r="76" spans="3:20" ht="13.15" thickBot="1">
      <c r="C76" s="67" t="s">
        <v>108</v>
      </c>
      <c r="D76" s="67"/>
      <c r="E76" s="67"/>
      <c r="F76" s="67"/>
      <c r="G76" s="67" t="s">
        <v>252</v>
      </c>
      <c r="H76" s="67"/>
      <c r="I76" s="67"/>
      <c r="J76" s="67"/>
      <c r="K76" s="67"/>
      <c r="L76" s="67"/>
      <c r="M76" s="67"/>
      <c r="N76" s="67" t="s">
        <v>180</v>
      </c>
      <c r="O76" s="67" t="s">
        <v>117</v>
      </c>
      <c r="P76" s="67"/>
      <c r="Q76" s="67"/>
      <c r="R76" s="67"/>
      <c r="S76" s="67" t="s">
        <v>117</v>
      </c>
      <c r="T76" s="67" t="s">
        <v>117</v>
      </c>
    </row>
    <row r="77" spans="3:20">
      <c r="C77" s="52" t="s">
        <v>285</v>
      </c>
      <c r="D77" s="52" t="s">
        <v>153</v>
      </c>
      <c r="E77" s="52" t="s">
        <v>33</v>
      </c>
      <c r="F77" s="52"/>
      <c r="G77" s="52"/>
      <c r="H77" s="54"/>
      <c r="I77" s="54">
        <v>1.1587485515643106</v>
      </c>
      <c r="J77" s="54"/>
      <c r="K77" s="54"/>
      <c r="L77" s="54">
        <v>2015</v>
      </c>
      <c r="M77" s="54"/>
      <c r="N77" s="54">
        <v>20</v>
      </c>
      <c r="O77" s="54"/>
      <c r="P77" s="54"/>
      <c r="Q77" s="54"/>
      <c r="R77" s="54"/>
      <c r="S77" s="54"/>
      <c r="T77" s="54"/>
    </row>
    <row r="78" spans="3:20">
      <c r="C78" s="52"/>
      <c r="D78" s="52"/>
      <c r="E78" s="52" t="s">
        <v>246</v>
      </c>
      <c r="F78" s="52"/>
      <c r="G78" s="11"/>
      <c r="H78" s="54"/>
      <c r="I78" s="54">
        <f>0.0000622*3.6</f>
        <v>2.2391999999999998E-4</v>
      </c>
      <c r="J78" s="54"/>
      <c r="K78" s="54"/>
      <c r="L78" s="54"/>
      <c r="M78" s="54"/>
      <c r="N78" s="54"/>
      <c r="O78" s="54"/>
      <c r="P78" s="54"/>
      <c r="Q78" s="54"/>
      <c r="R78" s="54"/>
      <c r="S78" s="54"/>
      <c r="T78" s="54"/>
    </row>
    <row r="79" spans="3:20">
      <c r="C79" s="52"/>
      <c r="D79" s="52"/>
      <c r="E79" s="52" t="s">
        <v>247</v>
      </c>
      <c r="F79" s="52"/>
      <c r="G79" s="11"/>
      <c r="H79" s="54"/>
      <c r="I79" s="54">
        <f>0.02*0.00252</f>
        <v>5.0400000000000005E-5</v>
      </c>
      <c r="J79" s="54"/>
      <c r="K79" s="54"/>
      <c r="L79" s="54"/>
      <c r="M79" s="54"/>
      <c r="N79" s="54"/>
      <c r="O79" s="54"/>
      <c r="P79" s="54"/>
      <c r="Q79" s="54"/>
      <c r="R79" s="54"/>
      <c r="S79" s="54"/>
      <c r="T79" s="54"/>
    </row>
    <row r="80" spans="3:20">
      <c r="C80" s="52"/>
      <c r="D80" s="52"/>
      <c r="E80" s="52" t="s">
        <v>319</v>
      </c>
      <c r="F80" s="52"/>
      <c r="G80" s="11"/>
      <c r="H80" s="54"/>
      <c r="I80" s="54">
        <v>5.9716347350087084E-3</v>
      </c>
      <c r="J80" s="54"/>
      <c r="K80" s="54"/>
      <c r="L80" s="54"/>
      <c r="M80" s="54"/>
      <c r="N80" s="20"/>
      <c r="O80" s="20"/>
      <c r="P80" s="20"/>
      <c r="Q80" s="20"/>
      <c r="R80" s="20"/>
      <c r="S80" s="20"/>
      <c r="T80" s="20"/>
    </row>
    <row r="81" spans="3:20">
      <c r="C81" s="52"/>
      <c r="D81" s="52"/>
      <c r="E81" s="52" t="s">
        <v>150</v>
      </c>
      <c r="F81" s="52"/>
      <c r="G81" s="11"/>
      <c r="H81" s="54"/>
      <c r="I81" s="54">
        <f>0.0422*0.12</f>
        <v>5.0639999999999999E-3</v>
      </c>
      <c r="J81" s="54"/>
      <c r="K81" s="54"/>
      <c r="L81" s="54"/>
      <c r="M81" s="54"/>
      <c r="N81" s="20"/>
      <c r="O81" s="20"/>
      <c r="P81" s="20"/>
      <c r="Q81" s="20"/>
      <c r="R81" s="20"/>
      <c r="S81" s="20"/>
      <c r="T81" s="20"/>
    </row>
    <row r="82" spans="3:20" ht="13.15">
      <c r="C82" s="11"/>
      <c r="D82" s="11"/>
      <c r="E82" s="52" t="s">
        <v>148</v>
      </c>
      <c r="F82" s="120"/>
      <c r="G82" s="11"/>
      <c r="H82" s="54"/>
      <c r="I82" s="54">
        <v>2.4000000000000001E-4</v>
      </c>
      <c r="J82" s="54"/>
      <c r="K82" s="54"/>
      <c r="L82" s="54"/>
      <c r="M82" s="54"/>
      <c r="N82" s="20"/>
      <c r="O82" s="20"/>
      <c r="P82" s="20"/>
      <c r="Q82" s="20"/>
      <c r="R82" s="20"/>
      <c r="S82" s="20"/>
      <c r="T82" s="20"/>
    </row>
    <row r="83" spans="3:20">
      <c r="C83" s="52"/>
      <c r="D83" s="52"/>
      <c r="E83" s="52"/>
      <c r="F83" s="52"/>
      <c r="G83" s="11" t="s">
        <v>152</v>
      </c>
      <c r="H83" s="54"/>
      <c r="I83" s="54"/>
      <c r="J83" s="54"/>
      <c r="K83" s="54"/>
      <c r="L83" s="54"/>
      <c r="M83" s="54"/>
      <c r="N83" s="20"/>
      <c r="O83" s="55">
        <v>0.25628791493422398</v>
      </c>
      <c r="P83" s="55">
        <v>0.24603639833685501</v>
      </c>
      <c r="Q83" s="55">
        <v>0.20759321109672144</v>
      </c>
      <c r="R83" s="55">
        <v>0.18452729875264126</v>
      </c>
      <c r="S83" s="54">
        <v>5.3561870356485582E-2</v>
      </c>
      <c r="T83" s="55">
        <v>2.3992911185331603E-3</v>
      </c>
    </row>
    <row r="84" spans="3:20">
      <c r="C84" s="52"/>
      <c r="D84" s="52"/>
      <c r="E84" s="52"/>
      <c r="F84" s="52"/>
      <c r="G84" s="11" t="s">
        <v>154</v>
      </c>
      <c r="H84" s="54"/>
      <c r="I84" s="54"/>
      <c r="J84" s="54">
        <v>5.7999999999999996E-2</v>
      </c>
      <c r="K84" s="54"/>
      <c r="L84" s="54"/>
      <c r="M84" s="54"/>
      <c r="N84" s="20"/>
      <c r="O84" s="20"/>
      <c r="P84" s="20"/>
      <c r="Q84" s="20"/>
      <c r="R84" s="20"/>
      <c r="S84" s="20"/>
      <c r="T84" s="20"/>
    </row>
    <row r="85" spans="3:20">
      <c r="C85" s="52" t="s">
        <v>108</v>
      </c>
      <c r="D85" s="52"/>
      <c r="E85" s="52"/>
      <c r="F85" s="52"/>
      <c r="G85" s="11" t="s">
        <v>253</v>
      </c>
      <c r="H85" s="54"/>
      <c r="I85" s="54"/>
      <c r="J85" s="54">
        <v>4.0000000000000001E-3</v>
      </c>
      <c r="K85" s="54"/>
      <c r="L85" s="54"/>
      <c r="M85" s="54"/>
      <c r="N85" s="20"/>
      <c r="O85" s="20"/>
      <c r="P85" s="20"/>
      <c r="Q85" s="20"/>
      <c r="R85" s="20"/>
      <c r="S85" s="20"/>
      <c r="T85" s="20"/>
    </row>
  </sheetData>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L63"/>
  <sheetViews>
    <sheetView workbookViewId="0">
      <selection activeCell="C13" sqref="C13"/>
    </sheetView>
  </sheetViews>
  <sheetFormatPr defaultRowHeight="12.75"/>
  <cols>
    <col min="1" max="1" width="3.1328125" customWidth="1"/>
    <col min="2" max="2" width="15.86328125" bestFit="1" customWidth="1"/>
    <col min="3" max="3" width="42.73046875" bestFit="1" customWidth="1"/>
    <col min="4" max="4" width="60.1328125" customWidth="1"/>
    <col min="5" max="5" width="13.265625" bestFit="1" customWidth="1"/>
    <col min="6" max="6" width="8" bestFit="1" customWidth="1"/>
    <col min="7" max="7" width="16" customWidth="1"/>
    <col min="8" max="8" width="13.265625" bestFit="1" customWidth="1"/>
    <col min="9" max="9" width="8" bestFit="1" customWidth="1"/>
    <col min="10" max="10" width="15" customWidth="1"/>
    <col min="11" max="12" width="13.59765625" bestFit="1" customWidth="1"/>
    <col min="13" max="13" width="6.86328125" bestFit="1" customWidth="1"/>
    <col min="14" max="14" width="7.86328125" bestFit="1" customWidth="1"/>
    <col min="15" max="15" width="7.3984375" bestFit="1" customWidth="1"/>
    <col min="16" max="16" width="8.3984375" bestFit="1" customWidth="1"/>
  </cols>
  <sheetData>
    <row r="1" spans="2:12">
      <c r="J1" s="10"/>
    </row>
    <row r="2" spans="2:12" ht="13.15">
      <c r="B2" s="136" t="s">
        <v>17</v>
      </c>
      <c r="C2" s="137"/>
      <c r="D2" s="137"/>
      <c r="E2" s="137"/>
      <c r="F2" s="137"/>
      <c r="G2" s="137"/>
      <c r="H2" s="137"/>
      <c r="I2" s="137"/>
      <c r="J2" s="10"/>
    </row>
    <row r="3" spans="2:12" ht="13.15">
      <c r="B3" s="138" t="s">
        <v>15</v>
      </c>
      <c r="C3" s="139" t="s">
        <v>0</v>
      </c>
      <c r="D3" s="139" t="s">
        <v>1</v>
      </c>
      <c r="E3" s="139" t="s">
        <v>18</v>
      </c>
      <c r="F3" s="139" t="s">
        <v>19</v>
      </c>
      <c r="G3" s="139" t="s">
        <v>20</v>
      </c>
      <c r="H3" s="139" t="s">
        <v>21</v>
      </c>
      <c r="I3" s="140" t="s">
        <v>22</v>
      </c>
    </row>
    <row r="4" spans="2:12">
      <c r="B4" s="141" t="s">
        <v>67</v>
      </c>
      <c r="C4" s="141" t="s">
        <v>286</v>
      </c>
      <c r="D4" s="141" t="s">
        <v>280</v>
      </c>
      <c r="E4" s="141" t="s">
        <v>29</v>
      </c>
      <c r="F4" s="141" t="s">
        <v>318</v>
      </c>
      <c r="G4" s="141" t="s">
        <v>318</v>
      </c>
      <c r="H4" s="141" t="s">
        <v>54</v>
      </c>
      <c r="I4" s="141" t="s">
        <v>318</v>
      </c>
    </row>
    <row r="5" spans="2:12">
      <c r="B5" s="137" t="s">
        <v>73</v>
      </c>
      <c r="C5" s="137" t="s">
        <v>173</v>
      </c>
      <c r="D5" s="137" t="s">
        <v>174</v>
      </c>
      <c r="E5" s="137" t="s">
        <v>29</v>
      </c>
      <c r="F5" s="137"/>
      <c r="G5" s="137"/>
      <c r="H5" s="137"/>
      <c r="I5" s="137"/>
    </row>
    <row r="6" spans="2:12">
      <c r="B6" s="137" t="s">
        <v>78</v>
      </c>
      <c r="C6" s="137" t="s">
        <v>175</v>
      </c>
      <c r="D6" s="137" t="s">
        <v>176</v>
      </c>
      <c r="E6" s="137" t="s">
        <v>29</v>
      </c>
      <c r="F6" s="137"/>
      <c r="G6" s="137"/>
      <c r="H6" s="137"/>
      <c r="I6" s="137"/>
    </row>
    <row r="7" spans="2:12">
      <c r="B7" s="137" t="s">
        <v>67</v>
      </c>
      <c r="C7" s="137" t="s">
        <v>287</v>
      </c>
      <c r="D7" s="137" t="s">
        <v>281</v>
      </c>
      <c r="E7" s="137" t="s">
        <v>29</v>
      </c>
      <c r="F7" s="137"/>
      <c r="G7" s="137"/>
      <c r="H7" s="137" t="s">
        <v>168</v>
      </c>
      <c r="I7" s="137"/>
    </row>
    <row r="8" spans="2:12">
      <c r="B8" s="137" t="s">
        <v>78</v>
      </c>
      <c r="C8" s="137" t="s">
        <v>178</v>
      </c>
      <c r="D8" s="137" t="s">
        <v>179</v>
      </c>
      <c r="E8" s="137" t="s">
        <v>29</v>
      </c>
      <c r="F8" s="137"/>
      <c r="G8" s="137"/>
      <c r="H8" s="137"/>
      <c r="I8" s="137"/>
    </row>
    <row r="9" spans="2:12">
      <c r="B9" s="141" t="s">
        <v>67</v>
      </c>
      <c r="C9" s="141" t="s">
        <v>324</v>
      </c>
      <c r="D9" s="141" t="s">
        <v>325</v>
      </c>
      <c r="E9" s="141" t="s">
        <v>29</v>
      </c>
      <c r="F9" s="141" t="s">
        <v>318</v>
      </c>
      <c r="G9" s="141" t="s">
        <v>318</v>
      </c>
      <c r="H9" s="141" t="s">
        <v>54</v>
      </c>
      <c r="I9" s="137"/>
    </row>
    <row r="10" spans="2:12">
      <c r="B10" s="137" t="s">
        <v>67</v>
      </c>
      <c r="C10" s="137" t="s">
        <v>326</v>
      </c>
      <c r="D10" s="137" t="s">
        <v>327</v>
      </c>
      <c r="E10" s="137" t="s">
        <v>29</v>
      </c>
      <c r="F10" s="137"/>
      <c r="G10" s="137"/>
      <c r="H10" s="137" t="s">
        <v>168</v>
      </c>
      <c r="I10" s="137"/>
    </row>
    <row r="13" spans="2:12">
      <c r="E13" t="s">
        <v>128</v>
      </c>
    </row>
    <row r="14" spans="2:12" ht="13.15" thickBot="1">
      <c r="B14" s="53" t="s">
        <v>0</v>
      </c>
      <c r="C14" s="53" t="s">
        <v>1</v>
      </c>
      <c r="D14" s="53" t="s">
        <v>2</v>
      </c>
      <c r="E14" s="53" t="s">
        <v>3</v>
      </c>
      <c r="F14" s="35" t="s">
        <v>23</v>
      </c>
      <c r="G14" s="35" t="s">
        <v>24</v>
      </c>
      <c r="H14" s="53" t="s">
        <v>14</v>
      </c>
      <c r="I14" s="35" t="s">
        <v>4</v>
      </c>
      <c r="J14" s="150" t="s">
        <v>328</v>
      </c>
      <c r="K14" s="35" t="s">
        <v>5</v>
      </c>
      <c r="L14" s="18" t="s">
        <v>25</v>
      </c>
    </row>
    <row r="15" spans="2:12" ht="13.5" thickBot="1">
      <c r="B15" s="64" t="s">
        <v>108</v>
      </c>
      <c r="C15" s="59"/>
      <c r="D15" s="59"/>
      <c r="E15" s="59"/>
      <c r="F15" s="60"/>
      <c r="G15" s="61"/>
      <c r="H15" s="61"/>
      <c r="I15" s="61" t="s">
        <v>180</v>
      </c>
      <c r="J15" s="62" t="s">
        <v>117</v>
      </c>
      <c r="K15" s="63" t="s">
        <v>117</v>
      </c>
      <c r="L15" s="63" t="s">
        <v>117</v>
      </c>
    </row>
    <row r="16" spans="2:12">
      <c r="B16" s="3" t="s">
        <v>286</v>
      </c>
      <c r="C16" s="3" t="s">
        <v>172</v>
      </c>
      <c r="D16" s="52" t="s">
        <v>141</v>
      </c>
      <c r="E16" s="52"/>
      <c r="F16" s="56">
        <v>4.3</v>
      </c>
      <c r="G16" s="52"/>
      <c r="H16" s="52">
        <v>2020</v>
      </c>
      <c r="I16" s="54">
        <v>20</v>
      </c>
      <c r="J16" s="54"/>
      <c r="K16" s="54"/>
      <c r="L16" s="54"/>
    </row>
    <row r="17" spans="2:12">
      <c r="B17" s="3"/>
      <c r="C17" s="3"/>
      <c r="D17" s="52" t="s">
        <v>37</v>
      </c>
      <c r="E17" s="52"/>
      <c r="F17" s="52">
        <v>0.35799999999999998</v>
      </c>
      <c r="G17" s="52"/>
      <c r="H17" s="52"/>
      <c r="I17" s="54"/>
      <c r="J17" s="54"/>
      <c r="K17" s="54"/>
      <c r="L17" s="54"/>
    </row>
    <row r="18" spans="2:12">
      <c r="B18" s="3"/>
      <c r="C18" s="3"/>
      <c r="D18" s="52" t="s">
        <v>161</v>
      </c>
      <c r="E18" s="52"/>
      <c r="F18" s="52">
        <v>0.42</v>
      </c>
      <c r="G18" s="52"/>
      <c r="H18" s="52"/>
      <c r="I18" s="54"/>
      <c r="J18" s="54"/>
      <c r="K18" s="54"/>
      <c r="L18" s="54"/>
    </row>
    <row r="19" spans="2:12">
      <c r="B19" s="3"/>
      <c r="C19" s="3"/>
      <c r="D19" s="52"/>
      <c r="E19" s="52" t="s">
        <v>54</v>
      </c>
      <c r="F19" s="52"/>
      <c r="G19" s="52">
        <v>1</v>
      </c>
      <c r="H19" s="52"/>
      <c r="I19" s="54"/>
      <c r="J19" s="57">
        <v>2.81</v>
      </c>
      <c r="K19" s="57">
        <v>0.20245330798479086</v>
      </c>
      <c r="L19" s="57">
        <v>1.1406844106463877E-2</v>
      </c>
    </row>
    <row r="20" spans="2:12" ht="13.15">
      <c r="B20" s="3"/>
      <c r="C20" s="3"/>
      <c r="D20" s="52"/>
      <c r="E20" s="120" t="s">
        <v>298</v>
      </c>
      <c r="F20" s="52"/>
      <c r="G20" s="147">
        <f>0.0005*3.6</f>
        <v>1.8000000000000002E-3</v>
      </c>
      <c r="H20" s="52"/>
      <c r="I20" s="54"/>
      <c r="J20" s="54"/>
      <c r="K20" s="54"/>
      <c r="L20" s="54"/>
    </row>
    <row r="21" spans="2:12">
      <c r="B21" s="9"/>
      <c r="C21" s="9"/>
      <c r="D21" s="52"/>
      <c r="E21" s="11" t="s">
        <v>166</v>
      </c>
      <c r="F21" s="52"/>
      <c r="G21" s="11">
        <v>0.95</v>
      </c>
      <c r="H21" s="52"/>
      <c r="I21" s="54"/>
      <c r="J21" s="54"/>
      <c r="K21" s="54"/>
      <c r="L21" s="54"/>
    </row>
    <row r="22" spans="2:12" ht="13.15">
      <c r="B22" s="64" t="s">
        <v>108</v>
      </c>
      <c r="C22" s="64"/>
      <c r="D22" s="64"/>
      <c r="E22" s="64"/>
      <c r="F22" s="64"/>
      <c r="G22" s="64"/>
      <c r="H22" s="64"/>
      <c r="I22" s="64"/>
      <c r="J22" s="64"/>
      <c r="K22" s="64"/>
      <c r="L22" s="64"/>
    </row>
    <row r="23" spans="2:12">
      <c r="B23" s="3" t="s">
        <v>287</v>
      </c>
      <c r="C23" s="3" t="s">
        <v>177</v>
      </c>
      <c r="D23" s="52" t="s">
        <v>141</v>
      </c>
      <c r="E23" s="11"/>
      <c r="F23" s="58">
        <v>5</v>
      </c>
      <c r="G23" s="52"/>
      <c r="H23" s="52">
        <v>2020</v>
      </c>
      <c r="I23" s="54">
        <v>20</v>
      </c>
      <c r="J23" s="20"/>
      <c r="K23" s="20"/>
      <c r="L23" s="20"/>
    </row>
    <row r="24" spans="2:12">
      <c r="B24" s="9"/>
      <c r="C24" s="9"/>
      <c r="D24" s="52" t="s">
        <v>248</v>
      </c>
      <c r="E24" s="11"/>
      <c r="F24" s="52">
        <v>9.3000000000000005E-4</v>
      </c>
      <c r="G24" s="11"/>
      <c r="H24" s="11"/>
      <c r="I24" s="20"/>
      <c r="J24" s="20"/>
      <c r="K24" s="20"/>
      <c r="L24" s="20"/>
    </row>
    <row r="25" spans="2:12">
      <c r="B25" s="9"/>
      <c r="C25" s="9"/>
      <c r="D25" s="52"/>
      <c r="E25" s="11" t="s">
        <v>168</v>
      </c>
      <c r="F25" s="11"/>
      <c r="G25" s="11">
        <v>1</v>
      </c>
      <c r="H25" s="11"/>
      <c r="I25" s="20"/>
      <c r="J25" s="57">
        <v>7.95</v>
      </c>
      <c r="K25" s="57">
        <v>0.55212231096643161</v>
      </c>
      <c r="L25" s="57">
        <v>1.5844322331131935E-2</v>
      </c>
    </row>
    <row r="26" spans="2:12" ht="13.15">
      <c r="B26" s="9"/>
      <c r="C26" s="9"/>
      <c r="D26" s="52"/>
      <c r="E26" s="120" t="s">
        <v>298</v>
      </c>
      <c r="F26" s="11"/>
      <c r="G26" s="148">
        <f>G20</f>
        <v>1.8000000000000002E-3</v>
      </c>
      <c r="H26" s="11"/>
      <c r="I26" s="20"/>
      <c r="J26" s="20"/>
      <c r="K26" s="20"/>
      <c r="L26" s="20"/>
    </row>
    <row r="27" spans="2:12">
      <c r="B27" s="9"/>
      <c r="C27" s="9"/>
      <c r="D27" s="52"/>
      <c r="E27" s="11" t="s">
        <v>297</v>
      </c>
      <c r="F27" s="11"/>
      <c r="G27" s="52">
        <f>0.2596*44*10^6*10^6/10^15</f>
        <v>1.1422399999999999E-2</v>
      </c>
      <c r="H27" s="11"/>
      <c r="I27" s="20"/>
      <c r="J27" s="20"/>
      <c r="K27" s="20"/>
      <c r="L27" s="20"/>
    </row>
    <row r="31" spans="2:12">
      <c r="C31" s="1"/>
      <c r="D31" s="1" t="s">
        <v>321</v>
      </c>
      <c r="E31" s="52">
        <f>0.0087696*3.6</f>
        <v>3.1570560000000004E-2</v>
      </c>
      <c r="F31">
        <f>E31/3.6</f>
        <v>8.7696000000000007E-3</v>
      </c>
      <c r="I31">
        <f>E31/G20</f>
        <v>17.539200000000001</v>
      </c>
    </row>
    <row r="32" spans="2:12">
      <c r="D32" s="1" t="s">
        <v>322</v>
      </c>
      <c r="E32" s="52">
        <f>0.00141048*3.6</f>
        <v>5.0777280000000001E-3</v>
      </c>
      <c r="F32">
        <f>E32/3.6</f>
        <v>1.41048E-3</v>
      </c>
      <c r="G32">
        <f>F32/F31</f>
        <v>0.16083743842364531</v>
      </c>
    </row>
    <row r="38" spans="2:12">
      <c r="G38">
        <f>1/F16</f>
        <v>0.23255813953488372</v>
      </c>
    </row>
    <row r="39" spans="2:12">
      <c r="G39">
        <f>1/F23</f>
        <v>0.2</v>
      </c>
    </row>
    <row r="41" spans="2:12">
      <c r="E41" t="s">
        <v>128</v>
      </c>
    </row>
    <row r="42" spans="2:12" ht="13.15" thickBot="1">
      <c r="B42" s="53" t="s">
        <v>0</v>
      </c>
      <c r="C42" s="53" t="s">
        <v>1</v>
      </c>
      <c r="D42" s="53" t="s">
        <v>2</v>
      </c>
      <c r="E42" s="53" t="s">
        <v>3</v>
      </c>
      <c r="F42" s="35" t="s">
        <v>23</v>
      </c>
      <c r="G42" s="35" t="s">
        <v>24</v>
      </c>
      <c r="H42" s="53" t="s">
        <v>14</v>
      </c>
      <c r="I42" s="35" t="s">
        <v>4</v>
      </c>
      <c r="J42" s="150" t="s">
        <v>328</v>
      </c>
      <c r="K42" s="35" t="s">
        <v>5</v>
      </c>
      <c r="L42" s="18" t="s">
        <v>25</v>
      </c>
    </row>
    <row r="43" spans="2:12" ht="13.5" thickBot="1">
      <c r="B43" s="64" t="s">
        <v>108</v>
      </c>
      <c r="C43" s="59"/>
      <c r="D43" s="59"/>
      <c r="E43" s="59"/>
      <c r="F43" s="60"/>
      <c r="G43" s="61"/>
      <c r="H43" s="61"/>
      <c r="I43" s="61" t="s">
        <v>180</v>
      </c>
      <c r="J43" s="62" t="s">
        <v>117</v>
      </c>
      <c r="K43" s="63" t="s">
        <v>117</v>
      </c>
      <c r="L43" s="63" t="s">
        <v>117</v>
      </c>
    </row>
    <row r="44" spans="2:12">
      <c r="B44" s="151" t="str">
        <f>C9</f>
        <v>BRF2_ETHLGC_CCS</v>
      </c>
      <c r="C44" s="151" t="str">
        <f>D9</f>
        <v>Ethanol production from lign. biomass. CCS 2GenBiofuel.</v>
      </c>
      <c r="D44" s="52" t="s">
        <v>141</v>
      </c>
      <c r="E44" s="52"/>
      <c r="F44" s="56">
        <v>4.3</v>
      </c>
      <c r="G44" s="52"/>
      <c r="H44" s="152">
        <v>2030</v>
      </c>
      <c r="I44" s="54">
        <v>20</v>
      </c>
      <c r="J44" s="54"/>
      <c r="K44" s="54"/>
      <c r="L44" s="54"/>
    </row>
    <row r="45" spans="2:12">
      <c r="B45" s="3"/>
      <c r="C45" s="3"/>
      <c r="D45" s="52" t="s">
        <v>37</v>
      </c>
      <c r="E45" s="52"/>
      <c r="F45" s="52">
        <v>0.35799999999999998</v>
      </c>
      <c r="G45" s="52"/>
      <c r="H45" s="52"/>
      <c r="I45" s="54"/>
      <c r="J45" s="54"/>
      <c r="K45" s="54"/>
      <c r="L45" s="54"/>
    </row>
    <row r="46" spans="2:12">
      <c r="B46" s="3"/>
      <c r="C46" s="3"/>
      <c r="D46" s="52" t="s">
        <v>161</v>
      </c>
      <c r="E46" s="52"/>
      <c r="F46" s="52">
        <v>0.42</v>
      </c>
      <c r="G46" s="52"/>
      <c r="H46" s="52"/>
      <c r="I46" s="54"/>
      <c r="J46" s="54"/>
      <c r="K46" s="54"/>
      <c r="L46" s="54"/>
    </row>
    <row r="47" spans="2:12">
      <c r="B47" s="3"/>
      <c r="C47" s="3"/>
      <c r="D47" s="52"/>
      <c r="E47" s="52" t="s">
        <v>54</v>
      </c>
      <c r="F47" s="52"/>
      <c r="G47" s="52">
        <v>1</v>
      </c>
      <c r="H47" s="52"/>
      <c r="I47" s="54"/>
      <c r="J47" s="153">
        <f>J19*1.05</f>
        <v>2.9505000000000003</v>
      </c>
      <c r="K47" s="57">
        <v>0.20245330798479086</v>
      </c>
      <c r="L47" s="57">
        <v>1.1406844106463877E-2</v>
      </c>
    </row>
    <row r="48" spans="2:12" ht="13.15">
      <c r="B48" s="3"/>
      <c r="C48" s="3"/>
      <c r="D48" s="52"/>
      <c r="E48" s="120" t="s">
        <v>298</v>
      </c>
      <c r="F48" s="52"/>
      <c r="G48" s="147">
        <f>0.0005*3.6</f>
        <v>1.8000000000000002E-3</v>
      </c>
      <c r="H48" s="52"/>
      <c r="I48" s="54"/>
      <c r="J48" s="54"/>
      <c r="K48" s="54"/>
      <c r="L48" s="54"/>
    </row>
    <row r="49" spans="2:12" ht="13.15">
      <c r="B49" s="64" t="s">
        <v>108</v>
      </c>
      <c r="C49" s="64"/>
      <c r="D49" s="64"/>
      <c r="E49" s="64"/>
      <c r="F49" s="64"/>
      <c r="G49" s="64"/>
      <c r="H49" s="64"/>
      <c r="I49" s="64"/>
      <c r="J49" s="64"/>
      <c r="K49" s="64"/>
      <c r="L49" s="64"/>
    </row>
    <row r="50" spans="2:12">
      <c r="B50" s="151" t="str">
        <f>C10</f>
        <v>BRF2_BTLFTDSL_CCS</v>
      </c>
      <c r="C50" s="151" t="str">
        <f>D10</f>
        <v>FT-diesel production from lign biomass. CCS 2GenBiofuel.</v>
      </c>
      <c r="D50" s="52" t="s">
        <v>141</v>
      </c>
      <c r="E50" s="11"/>
      <c r="F50" s="58">
        <v>5</v>
      </c>
      <c r="G50" s="52"/>
      <c r="H50" s="152">
        <v>2030</v>
      </c>
      <c r="I50" s="54">
        <v>20</v>
      </c>
      <c r="J50" s="20"/>
      <c r="K50" s="20"/>
      <c r="L50" s="20"/>
    </row>
    <row r="51" spans="2:12">
      <c r="B51" s="9"/>
      <c r="C51" s="9"/>
      <c r="D51" s="52" t="s">
        <v>248</v>
      </c>
      <c r="E51" s="11"/>
      <c r="F51" s="52">
        <v>9.3000000000000005E-4</v>
      </c>
      <c r="G51" s="11"/>
      <c r="H51" s="11"/>
      <c r="I51" s="20"/>
      <c r="J51" s="20"/>
      <c r="K51" s="20"/>
      <c r="L51" s="20"/>
    </row>
    <row r="52" spans="2:12">
      <c r="B52" s="9"/>
      <c r="C52" s="9"/>
      <c r="D52" s="52"/>
      <c r="E52" s="11" t="s">
        <v>168</v>
      </c>
      <c r="F52" s="11"/>
      <c r="G52" s="11">
        <v>1</v>
      </c>
      <c r="H52" s="11"/>
      <c r="I52" s="20"/>
      <c r="J52" s="153">
        <f>J25*1.05</f>
        <v>8.3475000000000001</v>
      </c>
      <c r="K52" s="57">
        <v>0.55212231096643161</v>
      </c>
      <c r="L52" s="57">
        <v>1.5844322331131935E-2</v>
      </c>
    </row>
    <row r="53" spans="2:12" ht="13.15">
      <c r="B53" s="9"/>
      <c r="C53" s="9"/>
      <c r="D53" s="52"/>
      <c r="E53" s="120" t="s">
        <v>298</v>
      </c>
      <c r="F53" s="11"/>
      <c r="G53" s="148">
        <f>G48</f>
        <v>1.8000000000000002E-3</v>
      </c>
      <c r="H53" s="11"/>
      <c r="I53" s="20"/>
      <c r="J53" s="20"/>
      <c r="K53" s="20"/>
      <c r="L53" s="20"/>
    </row>
    <row r="54" spans="2:12">
      <c r="B54" s="9"/>
      <c r="C54" s="9"/>
      <c r="D54" s="52"/>
      <c r="E54" s="11" t="s">
        <v>297</v>
      </c>
      <c r="F54" s="11"/>
      <c r="G54" s="52">
        <f>0.2596*44*10^6*10^6/10^15</f>
        <v>1.1422399999999999E-2</v>
      </c>
      <c r="H54" s="11"/>
      <c r="I54" s="20"/>
      <c r="J54" s="20"/>
      <c r="K54" s="20"/>
      <c r="L54" s="20"/>
    </row>
    <row r="56" spans="2:12" ht="14.25">
      <c r="C56" s="154"/>
      <c r="D56" s="154"/>
      <c r="E56" s="154"/>
      <c r="F56" s="154"/>
      <c r="G56" s="154"/>
      <c r="H56" s="154"/>
      <c r="I56" s="154"/>
      <c r="J56" s="154"/>
      <c r="K56" s="154"/>
    </row>
    <row r="57" spans="2:12" ht="14.25">
      <c r="D57" s="154"/>
      <c r="E57" s="154"/>
      <c r="J57" s="155"/>
      <c r="K57" s="155"/>
    </row>
    <row r="58" spans="2:12" ht="14.25">
      <c r="C58" s="154"/>
      <c r="D58" s="154"/>
      <c r="E58" s="154"/>
      <c r="J58" s="155"/>
      <c r="K58" s="155"/>
    </row>
    <row r="59" spans="2:12" ht="14.25">
      <c r="C59" s="154"/>
      <c r="D59" s="154"/>
      <c r="E59" s="154"/>
      <c r="F59" s="156"/>
      <c r="H59" s="156"/>
      <c r="I59" s="156"/>
      <c r="K59" s="155"/>
    </row>
    <row r="60" spans="2:12" ht="14.25">
      <c r="C60" s="154"/>
      <c r="D60" s="154"/>
      <c r="E60" s="154"/>
      <c r="F60" s="154"/>
      <c r="H60" s="154"/>
      <c r="I60" s="154"/>
      <c r="J60" s="154"/>
      <c r="K60" s="154"/>
    </row>
    <row r="61" spans="2:12" ht="14.25">
      <c r="D61" s="154"/>
      <c r="E61" s="154"/>
      <c r="J61" s="155"/>
      <c r="K61" s="155"/>
    </row>
    <row r="62" spans="2:12" ht="14.25">
      <c r="C62" s="154"/>
      <c r="D62" s="154"/>
      <c r="E62" s="154"/>
      <c r="J62" s="155"/>
      <c r="K62" s="155"/>
    </row>
    <row r="63" spans="2:12" ht="14.25">
      <c r="C63" s="154"/>
      <c r="D63" s="154"/>
      <c r="E63" s="154"/>
      <c r="F63" s="156"/>
      <c r="G63" s="156"/>
      <c r="H63" s="156"/>
      <c r="I63" s="156"/>
      <c r="K63" s="155"/>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AI87"/>
  <sheetViews>
    <sheetView topLeftCell="A76" workbookViewId="0">
      <selection activeCell="C8" sqref="C8"/>
    </sheetView>
  </sheetViews>
  <sheetFormatPr defaultRowHeight="12.75"/>
  <cols>
    <col min="1" max="1" width="2.1328125" customWidth="1"/>
    <col min="2" max="2" width="9.86328125" customWidth="1"/>
    <col min="3" max="3" width="18.265625" bestFit="1" customWidth="1"/>
    <col min="4" max="4" width="42.1328125" bestFit="1" customWidth="1"/>
    <col min="5" max="5" width="13.265625" bestFit="1" customWidth="1"/>
    <col min="6" max="6" width="20.3984375" bestFit="1" customWidth="1"/>
    <col min="7" max="7" width="7.59765625" bestFit="1" customWidth="1"/>
    <col min="8" max="8" width="11.59765625" bestFit="1" customWidth="1"/>
    <col min="9" max="9" width="8" bestFit="1" customWidth="1"/>
    <col min="10" max="10" width="6.59765625" bestFit="1" customWidth="1"/>
    <col min="11" max="11" width="7.59765625" bestFit="1" customWidth="1"/>
    <col min="12" max="12" width="8.86328125" bestFit="1" customWidth="1"/>
    <col min="13" max="13" width="6.59765625" customWidth="1"/>
    <col min="14" max="14" width="6.59765625" bestFit="1" customWidth="1"/>
    <col min="15" max="19" width="8.59765625" bestFit="1" customWidth="1"/>
    <col min="20" max="20" width="12" bestFit="1" customWidth="1"/>
    <col min="21" max="22" width="17.3984375" bestFit="1" customWidth="1"/>
    <col min="23" max="23" width="12.1328125" bestFit="1" customWidth="1"/>
    <col min="24" max="26" width="17.59765625" bestFit="1" customWidth="1"/>
  </cols>
  <sheetData>
    <row r="4" spans="2:27" ht="13.15">
      <c r="B4" s="136" t="s">
        <v>17</v>
      </c>
      <c r="C4" s="137"/>
      <c r="D4" s="137"/>
      <c r="E4" s="137"/>
      <c r="F4" s="137"/>
      <c r="G4" s="137"/>
      <c r="H4" s="137"/>
      <c r="I4" s="137"/>
    </row>
    <row r="5" spans="2:27" ht="13.15">
      <c r="B5" s="138" t="s">
        <v>15</v>
      </c>
      <c r="C5" s="139" t="s">
        <v>0</v>
      </c>
      <c r="D5" s="139" t="s">
        <v>1</v>
      </c>
      <c r="E5" s="139" t="s">
        <v>18</v>
      </c>
      <c r="F5" s="139" t="s">
        <v>19</v>
      </c>
      <c r="G5" s="139" t="s">
        <v>20</v>
      </c>
      <c r="H5" s="139" t="s">
        <v>21</v>
      </c>
      <c r="I5" s="140" t="s">
        <v>22</v>
      </c>
    </row>
    <row r="6" spans="2:27">
      <c r="B6" s="141" t="s">
        <v>67</v>
      </c>
      <c r="C6" s="141" t="s">
        <v>184</v>
      </c>
      <c r="D6" s="141" t="s">
        <v>185</v>
      </c>
      <c r="E6" s="141" t="s">
        <v>165</v>
      </c>
      <c r="F6" s="141" t="s">
        <v>318</v>
      </c>
      <c r="G6" s="141" t="s">
        <v>318</v>
      </c>
      <c r="H6" s="141" t="s">
        <v>318</v>
      </c>
      <c r="I6" s="141" t="s">
        <v>70</v>
      </c>
    </row>
    <row r="7" spans="2:27">
      <c r="B7" s="137" t="s">
        <v>67</v>
      </c>
      <c r="C7" s="137" t="s">
        <v>186</v>
      </c>
      <c r="D7" s="137" t="s">
        <v>187</v>
      </c>
      <c r="E7" s="137" t="s">
        <v>165</v>
      </c>
      <c r="F7" s="137"/>
      <c r="G7" s="137"/>
      <c r="H7" s="137"/>
      <c r="I7" s="137" t="s">
        <v>70</v>
      </c>
    </row>
    <row r="8" spans="2:27">
      <c r="B8" s="137" t="s">
        <v>67</v>
      </c>
      <c r="C8" s="137" t="s">
        <v>188</v>
      </c>
      <c r="D8" s="137" t="s">
        <v>189</v>
      </c>
      <c r="E8" s="137" t="s">
        <v>165</v>
      </c>
      <c r="F8" s="137"/>
      <c r="G8" s="137"/>
      <c r="H8" s="137"/>
      <c r="I8" s="137" t="s">
        <v>70</v>
      </c>
    </row>
    <row r="9" spans="2:27">
      <c r="B9" s="137" t="s">
        <v>67</v>
      </c>
      <c r="C9" s="137" t="s">
        <v>190</v>
      </c>
      <c r="D9" s="137" t="s">
        <v>191</v>
      </c>
      <c r="E9" s="137" t="s">
        <v>165</v>
      </c>
      <c r="F9" s="137"/>
      <c r="G9" s="137"/>
      <c r="H9" s="137"/>
      <c r="I9" s="137" t="s">
        <v>70</v>
      </c>
    </row>
    <row r="10" spans="2:27">
      <c r="B10" s="137" t="s">
        <v>67</v>
      </c>
      <c r="C10" s="137" t="s">
        <v>192</v>
      </c>
      <c r="D10" s="137" t="s">
        <v>193</v>
      </c>
      <c r="E10" s="137" t="s">
        <v>165</v>
      </c>
      <c r="F10" s="137"/>
      <c r="G10" s="137"/>
      <c r="H10" s="137"/>
      <c r="I10" s="137" t="s">
        <v>70</v>
      </c>
    </row>
    <row r="11" spans="2:27">
      <c r="B11" s="137" t="s">
        <v>67</v>
      </c>
      <c r="C11" s="137" t="s">
        <v>194</v>
      </c>
      <c r="D11" s="137" t="s">
        <v>195</v>
      </c>
      <c r="E11" s="137" t="s">
        <v>165</v>
      </c>
      <c r="F11" s="137"/>
      <c r="G11" s="137"/>
      <c r="H11" s="137"/>
      <c r="I11" s="137" t="s">
        <v>70</v>
      </c>
    </row>
    <row r="14" spans="2:27" ht="13.15">
      <c r="G14" t="s">
        <v>226</v>
      </c>
      <c r="H14" s="32"/>
      <c r="I14" s="32"/>
      <c r="J14" s="32"/>
      <c r="K14" s="32"/>
      <c r="L14" s="32"/>
    </row>
    <row r="15" spans="2:27" ht="25.9" thickBot="1">
      <c r="C15" s="77" t="s">
        <v>0</v>
      </c>
      <c r="D15" s="77" t="s">
        <v>1</v>
      </c>
      <c r="E15" s="124" t="s">
        <v>258</v>
      </c>
      <c r="F15" s="77" t="s">
        <v>2</v>
      </c>
      <c r="G15" s="77" t="s">
        <v>3</v>
      </c>
      <c r="H15" s="77" t="s">
        <v>196</v>
      </c>
      <c r="I15" s="129" t="s">
        <v>227</v>
      </c>
      <c r="J15" s="78">
        <v>2005</v>
      </c>
      <c r="K15" s="78">
        <v>2010</v>
      </c>
      <c r="L15" s="78">
        <v>2015</v>
      </c>
      <c r="M15" s="78">
        <v>2020</v>
      </c>
      <c r="N15" s="78">
        <v>2025</v>
      </c>
      <c r="O15" s="78">
        <v>2050</v>
      </c>
      <c r="P15" s="130" t="s">
        <v>228</v>
      </c>
      <c r="Q15" s="130" t="s">
        <v>314</v>
      </c>
      <c r="R15" s="78" t="s">
        <v>228</v>
      </c>
      <c r="S15" s="78" t="s">
        <v>229</v>
      </c>
      <c r="T15" s="78" t="s">
        <v>230</v>
      </c>
      <c r="U15" s="78" t="s">
        <v>125</v>
      </c>
      <c r="V15" s="78" t="s">
        <v>197</v>
      </c>
      <c r="W15" s="78" t="s">
        <v>198</v>
      </c>
      <c r="X15" s="78" t="s">
        <v>106</v>
      </c>
      <c r="Y15" s="78" t="s">
        <v>199</v>
      </c>
      <c r="Z15" s="78" t="s">
        <v>200</v>
      </c>
      <c r="AA15" s="78" t="s">
        <v>201</v>
      </c>
    </row>
    <row r="16" spans="2:27" ht="13.5" thickBot="1">
      <c r="C16" s="79" t="s">
        <v>108</v>
      </c>
      <c r="D16" s="80"/>
      <c r="E16" s="80"/>
      <c r="F16" s="80"/>
      <c r="G16" s="33"/>
      <c r="H16" s="33" t="s">
        <v>202</v>
      </c>
      <c r="I16" s="67"/>
      <c r="J16" s="67"/>
      <c r="K16" s="67"/>
      <c r="L16" s="67"/>
      <c r="M16" s="67"/>
      <c r="N16" s="67"/>
      <c r="O16" s="67"/>
      <c r="P16" s="131"/>
      <c r="Q16" s="131"/>
      <c r="R16" s="67"/>
      <c r="S16" s="67"/>
      <c r="T16" s="67"/>
      <c r="U16" s="81" t="s">
        <v>203</v>
      </c>
      <c r="V16" s="81" t="s">
        <v>203</v>
      </c>
      <c r="W16" s="81" t="s">
        <v>203</v>
      </c>
      <c r="X16" s="81" t="s">
        <v>203</v>
      </c>
    </row>
    <row r="17" spans="3:35">
      <c r="C17" s="3" t="s">
        <v>184</v>
      </c>
      <c r="D17" s="3" t="s">
        <v>185</v>
      </c>
      <c r="E17" s="82"/>
      <c r="F17" s="76" t="s">
        <v>259</v>
      </c>
      <c r="G17" s="25"/>
      <c r="H17" s="96">
        <v>4.3200000000000002E-2</v>
      </c>
      <c r="I17" s="96"/>
      <c r="J17" s="28"/>
      <c r="K17" s="28"/>
      <c r="L17" s="28"/>
      <c r="M17" s="28"/>
      <c r="N17" s="28"/>
      <c r="O17" s="28"/>
      <c r="P17" s="132"/>
      <c r="Q17" s="132"/>
      <c r="R17" s="28"/>
      <c r="S17" s="28"/>
      <c r="T17" s="28"/>
      <c r="U17" s="28"/>
      <c r="V17" s="28"/>
      <c r="W17" s="28"/>
      <c r="X17" s="28"/>
      <c r="Y17" s="97"/>
      <c r="Z17" s="97"/>
      <c r="AA17" s="97"/>
    </row>
    <row r="18" spans="3:35">
      <c r="C18" s="29"/>
      <c r="D18" s="30"/>
      <c r="E18" s="82" t="s">
        <v>204</v>
      </c>
      <c r="F18" s="82" t="s">
        <v>183</v>
      </c>
      <c r="G18" s="25"/>
      <c r="H18" s="96">
        <v>3.6299999999999992E-2</v>
      </c>
      <c r="I18" s="96">
        <v>7.620918574718874E-2</v>
      </c>
      <c r="J18" s="28">
        <v>0.15241837149437748</v>
      </c>
      <c r="K18" s="28">
        <v>0.15241837149437748</v>
      </c>
      <c r="L18" s="28">
        <v>0.15241837149437748</v>
      </c>
      <c r="M18" s="28">
        <v>0.15241837149437748</v>
      </c>
      <c r="N18" s="28">
        <v>0.15241837149437748</v>
      </c>
      <c r="O18" s="28">
        <v>0.15241837149437748</v>
      </c>
      <c r="P18" s="132"/>
      <c r="Q18" s="132"/>
      <c r="R18" s="28"/>
      <c r="S18" s="28"/>
      <c r="T18" s="28"/>
      <c r="U18" s="28"/>
      <c r="V18" s="28"/>
      <c r="W18" s="28"/>
      <c r="X18" s="28"/>
      <c r="Y18" s="97"/>
      <c r="Z18" s="97"/>
      <c r="AA18" s="97"/>
    </row>
    <row r="19" spans="3:35">
      <c r="C19" s="29"/>
      <c r="D19" s="30"/>
      <c r="E19" s="82" t="s">
        <v>205</v>
      </c>
      <c r="F19" s="82" t="s">
        <v>54</v>
      </c>
      <c r="G19" s="25"/>
      <c r="H19" s="96">
        <v>2.6800000000000001E-2</v>
      </c>
      <c r="I19" s="96">
        <v>4.2880000000000001E-3</v>
      </c>
      <c r="J19" s="28">
        <v>5.3408244770865768E-2</v>
      </c>
      <c r="K19" s="28">
        <v>5.3408244770865768E-2</v>
      </c>
      <c r="L19" s="28">
        <v>5.3408244770865768E-2</v>
      </c>
      <c r="M19" s="28">
        <v>5.3408244770865768E-2</v>
      </c>
      <c r="N19" s="28">
        <v>5.3408244770865768E-2</v>
      </c>
      <c r="O19" s="28">
        <v>5.3408244770865768E-2</v>
      </c>
      <c r="P19" s="132"/>
      <c r="Q19" s="132"/>
      <c r="R19" s="28"/>
      <c r="S19" s="28"/>
      <c r="T19" s="28"/>
      <c r="U19" s="28"/>
      <c r="V19" s="28"/>
      <c r="W19" s="28"/>
      <c r="X19" s="28"/>
      <c r="Y19" s="97"/>
      <c r="Z19" s="97"/>
      <c r="AA19" s="97"/>
    </row>
    <row r="20" spans="3:35">
      <c r="C20" s="29"/>
      <c r="D20" s="30"/>
      <c r="E20" s="76"/>
      <c r="F20" s="76"/>
      <c r="G20" s="82" t="s">
        <v>233</v>
      </c>
      <c r="H20" s="98"/>
      <c r="I20" s="98"/>
      <c r="J20" s="99"/>
      <c r="K20" s="99"/>
      <c r="L20" s="99"/>
      <c r="M20" s="99"/>
      <c r="N20" s="99"/>
      <c r="O20" s="99"/>
      <c r="P20" s="133"/>
      <c r="Q20" s="133"/>
      <c r="R20" s="99"/>
      <c r="S20" s="99"/>
      <c r="T20" s="99"/>
      <c r="U20" s="99"/>
      <c r="V20" s="99"/>
      <c r="W20" s="99"/>
      <c r="X20" s="99"/>
      <c r="Y20" s="100"/>
      <c r="Z20" s="97"/>
      <c r="AA20" s="97"/>
    </row>
    <row r="21" spans="3:35" ht="13.15">
      <c r="C21" s="93" t="s">
        <v>108</v>
      </c>
      <c r="D21" s="94"/>
      <c r="E21" s="94"/>
      <c r="F21" s="94"/>
      <c r="G21" s="76"/>
      <c r="H21" s="98"/>
      <c r="I21" s="98"/>
      <c r="J21" s="99"/>
      <c r="K21" s="99"/>
      <c r="L21" s="99"/>
      <c r="M21" s="99"/>
      <c r="N21" s="99"/>
      <c r="O21" s="99"/>
      <c r="P21" s="133"/>
      <c r="Q21" s="133"/>
      <c r="R21" s="99"/>
      <c r="S21" s="99"/>
      <c r="T21" s="99"/>
      <c r="U21" s="99"/>
      <c r="V21" s="99"/>
      <c r="W21" s="99"/>
      <c r="X21" s="99"/>
      <c r="Y21" s="100"/>
      <c r="Z21" s="97"/>
      <c r="AA21" s="97"/>
    </row>
    <row r="22" spans="3:35">
      <c r="C22" s="29" t="s">
        <v>186</v>
      </c>
      <c r="D22" s="36" t="s">
        <v>187</v>
      </c>
      <c r="E22" s="76"/>
      <c r="F22" s="76" t="s">
        <v>259</v>
      </c>
      <c r="G22" s="82"/>
      <c r="H22" s="96">
        <v>4.3200000000000002E-2</v>
      </c>
      <c r="P22" s="133"/>
      <c r="Q22" s="133"/>
      <c r="R22" s="101"/>
      <c r="S22" s="101"/>
      <c r="T22" s="101"/>
      <c r="U22" s="101"/>
      <c r="V22" s="101"/>
      <c r="W22" s="101"/>
      <c r="X22" s="101"/>
      <c r="Y22" s="100"/>
      <c r="Z22" s="97"/>
      <c r="AA22" s="97"/>
      <c r="AC22" s="96">
        <v>0.77700000000000002</v>
      </c>
      <c r="AD22" s="101"/>
      <c r="AE22" s="101"/>
      <c r="AF22" s="101"/>
      <c r="AG22" s="101"/>
      <c r="AH22" s="101"/>
      <c r="AI22" s="101"/>
    </row>
    <row r="23" spans="3:35">
      <c r="C23" s="29"/>
      <c r="D23" s="30"/>
      <c r="E23" s="76" t="s">
        <v>205</v>
      </c>
      <c r="F23" s="76" t="s">
        <v>54</v>
      </c>
      <c r="G23" s="82"/>
      <c r="H23" s="96">
        <v>2.6800000000000001E-2</v>
      </c>
      <c r="P23" s="133"/>
      <c r="Q23" s="133"/>
      <c r="R23" s="101"/>
      <c r="S23" s="101"/>
      <c r="T23" s="101"/>
      <c r="U23" s="101"/>
      <c r="V23" s="101"/>
      <c r="W23" s="101"/>
      <c r="X23" s="101"/>
      <c r="Y23" s="100"/>
      <c r="Z23" s="97"/>
      <c r="AA23" s="97"/>
      <c r="AC23" s="96">
        <v>0.1</v>
      </c>
      <c r="AD23" s="101"/>
      <c r="AE23" s="101">
        <v>0.10643464184540673</v>
      </c>
      <c r="AF23" s="101">
        <v>0.10643464184540673</v>
      </c>
      <c r="AG23" s="102">
        <v>0.21135815697830163</v>
      </c>
      <c r="AH23" s="102">
        <v>0.21135815697830163</v>
      </c>
      <c r="AI23" s="102">
        <v>0.21135815697830163</v>
      </c>
    </row>
    <row r="24" spans="3:35">
      <c r="C24" s="29"/>
      <c r="D24" s="30"/>
      <c r="E24" s="76" t="s">
        <v>204</v>
      </c>
      <c r="F24" s="76" t="s">
        <v>183</v>
      </c>
      <c r="G24" s="82"/>
      <c r="H24" s="96">
        <v>3.6299999999999999E-2</v>
      </c>
      <c r="P24" s="133"/>
      <c r="Q24" s="133"/>
      <c r="R24" s="101"/>
      <c r="S24" s="101"/>
      <c r="T24" s="101"/>
      <c r="U24" s="101"/>
      <c r="V24" s="101"/>
      <c r="W24" s="101"/>
      <c r="X24" s="101"/>
      <c r="Y24" s="100"/>
      <c r="Z24" s="97"/>
      <c r="AA24" s="97"/>
      <c r="AC24" s="96"/>
      <c r="AD24" s="101"/>
      <c r="AE24" s="101">
        <v>0.22325052768306541</v>
      </c>
      <c r="AF24" s="101">
        <v>0.22325052768306541</v>
      </c>
      <c r="AG24" s="101">
        <v>0.22325052768306541</v>
      </c>
      <c r="AH24" s="101">
        <v>0.22325052768306541</v>
      </c>
      <c r="AI24" s="101">
        <v>0.22325052768306541</v>
      </c>
    </row>
    <row r="25" spans="3:35">
      <c r="C25" s="29"/>
      <c r="D25" s="30"/>
      <c r="E25" s="76"/>
      <c r="F25" s="76"/>
      <c r="G25" s="82" t="s">
        <v>234</v>
      </c>
      <c r="H25" s="98"/>
      <c r="I25" s="98"/>
      <c r="J25" s="99"/>
      <c r="K25" s="99"/>
      <c r="L25" s="99"/>
      <c r="M25" s="99"/>
      <c r="N25" s="99"/>
      <c r="O25" s="99"/>
      <c r="P25" s="133"/>
      <c r="Q25" s="133"/>
      <c r="R25" s="99"/>
      <c r="S25" s="99"/>
      <c r="T25" s="99"/>
      <c r="U25" s="99"/>
      <c r="V25" s="99"/>
      <c r="W25" s="99"/>
      <c r="X25" s="99">
        <v>0</v>
      </c>
      <c r="Y25" s="100"/>
      <c r="Z25" s="97"/>
      <c r="AA25" s="97"/>
    </row>
    <row r="26" spans="3:35" ht="13.15">
      <c r="C26" s="93" t="s">
        <v>108</v>
      </c>
      <c r="D26" s="94"/>
      <c r="E26" s="94"/>
      <c r="F26" s="94"/>
      <c r="G26" s="76"/>
      <c r="H26" s="98"/>
      <c r="I26" s="98"/>
      <c r="J26" s="99"/>
      <c r="K26" s="99"/>
      <c r="L26" s="99"/>
      <c r="M26" s="99"/>
      <c r="N26" s="99"/>
      <c r="O26" s="99"/>
      <c r="P26" s="133"/>
      <c r="Q26" s="133"/>
      <c r="R26" s="99"/>
      <c r="S26" s="99"/>
      <c r="T26" s="99"/>
      <c r="U26" s="99"/>
      <c r="V26" s="99"/>
      <c r="W26" s="99"/>
      <c r="X26" s="99"/>
      <c r="Y26" s="100"/>
      <c r="Z26" s="97"/>
      <c r="AA26" s="97"/>
    </row>
    <row r="27" spans="3:35">
      <c r="C27" s="84" t="s">
        <v>192</v>
      </c>
      <c r="D27" s="85" t="s">
        <v>206</v>
      </c>
      <c r="E27" s="95"/>
      <c r="F27" s="95" t="s">
        <v>261</v>
      </c>
      <c r="G27" s="82"/>
      <c r="H27" s="96">
        <v>4.3110000000000002E-2</v>
      </c>
      <c r="I27" s="96">
        <f>1-0.48</f>
        <v>0.52</v>
      </c>
      <c r="J27" s="101"/>
      <c r="K27" s="101"/>
      <c r="L27" s="101"/>
      <c r="M27" s="101"/>
      <c r="N27" s="101"/>
      <c r="O27" s="101"/>
      <c r="P27" s="133">
        <f>I27</f>
        <v>0.52</v>
      </c>
      <c r="Q27" s="133">
        <v>0.05</v>
      </c>
      <c r="R27" s="101"/>
      <c r="S27" s="101"/>
      <c r="T27" s="101"/>
      <c r="U27" s="101"/>
      <c r="V27" s="101"/>
      <c r="W27" s="101"/>
      <c r="X27" s="101"/>
      <c r="Y27" s="100"/>
      <c r="Z27" s="97"/>
      <c r="AA27" s="97"/>
    </row>
    <row r="28" spans="3:35">
      <c r="C28" s="84"/>
      <c r="D28" s="85"/>
      <c r="E28" s="86" t="s">
        <v>207</v>
      </c>
      <c r="F28" s="86" t="s">
        <v>43</v>
      </c>
      <c r="G28" s="82"/>
      <c r="H28" s="96">
        <v>3.7399999999999996E-2</v>
      </c>
      <c r="I28" s="103">
        <v>0.312</v>
      </c>
      <c r="J28" s="102">
        <v>0.3125</v>
      </c>
      <c r="K28" s="102">
        <v>0.3125</v>
      </c>
      <c r="L28" s="102">
        <v>0.3125</v>
      </c>
      <c r="M28" s="102">
        <v>0.3125</v>
      </c>
      <c r="N28" s="102"/>
      <c r="O28" s="102">
        <v>0.9</v>
      </c>
      <c r="P28" s="134"/>
      <c r="Q28" s="134"/>
      <c r="R28" s="102"/>
      <c r="S28" s="102"/>
      <c r="T28" s="102"/>
      <c r="U28" s="101"/>
      <c r="V28" s="101"/>
      <c r="W28" s="101"/>
      <c r="X28" s="101"/>
      <c r="Y28" s="100"/>
      <c r="Z28" s="97"/>
      <c r="AA28" s="97"/>
    </row>
    <row r="29" spans="3:35">
      <c r="C29" s="84"/>
      <c r="D29" s="85"/>
      <c r="E29" s="86" t="s">
        <v>208</v>
      </c>
      <c r="F29" s="86" t="s">
        <v>152</v>
      </c>
      <c r="G29" s="82"/>
      <c r="H29" s="96">
        <v>4.3999999999999997E-2</v>
      </c>
      <c r="I29" s="96"/>
      <c r="J29" s="101"/>
      <c r="K29" s="101"/>
      <c r="L29" s="101">
        <v>0.48447204968944096</v>
      </c>
      <c r="M29" s="101">
        <v>0.48447204968944096</v>
      </c>
      <c r="N29" s="101"/>
      <c r="O29" s="101">
        <v>0.9</v>
      </c>
      <c r="P29" s="133"/>
      <c r="Q29" s="133"/>
      <c r="R29" s="101"/>
      <c r="S29" s="101"/>
      <c r="T29" s="101"/>
      <c r="U29" s="101"/>
      <c r="V29" s="101"/>
      <c r="W29" s="101"/>
      <c r="X29" s="101"/>
      <c r="Y29" s="100"/>
      <c r="Z29" s="97"/>
      <c r="AA29" s="97"/>
    </row>
    <row r="30" spans="3:35">
      <c r="C30" s="84"/>
      <c r="D30" s="85"/>
      <c r="E30" s="95"/>
      <c r="F30" s="86" t="s">
        <v>168</v>
      </c>
      <c r="G30" s="82"/>
      <c r="H30" s="96">
        <v>4.3999999999999997E-2</v>
      </c>
      <c r="I30" s="96"/>
      <c r="J30" s="101"/>
      <c r="K30" s="101"/>
      <c r="L30" s="101"/>
      <c r="M30" s="101"/>
      <c r="N30" s="101"/>
      <c r="O30" s="101"/>
      <c r="P30" s="133"/>
      <c r="Q30" s="133"/>
      <c r="R30" s="101"/>
      <c r="S30" s="101"/>
      <c r="T30" s="101"/>
      <c r="U30" s="101"/>
      <c r="V30" s="101"/>
      <c r="W30" s="101"/>
      <c r="X30" s="101"/>
      <c r="Y30" s="100"/>
      <c r="Z30" s="97"/>
      <c r="AA30" s="97"/>
    </row>
    <row r="31" spans="3:35">
      <c r="C31" s="84"/>
      <c r="D31" s="85"/>
      <c r="E31" s="95"/>
      <c r="F31" s="95" t="s">
        <v>271</v>
      </c>
      <c r="G31" s="82"/>
      <c r="H31" s="96">
        <v>4.3999999999999997E-2</v>
      </c>
      <c r="I31" s="96"/>
      <c r="J31" s="101"/>
      <c r="K31" s="101"/>
      <c r="L31" s="101"/>
      <c r="M31" s="101"/>
      <c r="N31" s="101"/>
      <c r="O31" s="101"/>
      <c r="P31" s="133"/>
      <c r="Q31" s="133"/>
      <c r="R31" s="101"/>
      <c r="S31" s="101"/>
      <c r="T31" s="101"/>
      <c r="U31" s="101"/>
      <c r="V31" s="101"/>
      <c r="W31" s="101"/>
      <c r="X31" s="101"/>
      <c r="Y31" s="100"/>
      <c r="Z31" s="97"/>
      <c r="AA31" s="97"/>
    </row>
    <row r="32" spans="3:35">
      <c r="C32" s="84"/>
      <c r="D32" s="85"/>
      <c r="E32" s="86"/>
      <c r="F32" s="86"/>
      <c r="G32" s="82" t="s">
        <v>237</v>
      </c>
      <c r="H32" s="98"/>
      <c r="I32" s="98"/>
      <c r="J32" s="99"/>
      <c r="K32" s="99"/>
      <c r="L32" s="99"/>
      <c r="M32" s="99"/>
      <c r="N32" s="99"/>
      <c r="O32" s="99"/>
      <c r="P32" s="133"/>
      <c r="Q32" s="133"/>
      <c r="R32" s="99"/>
      <c r="S32" s="99"/>
      <c r="T32" s="99"/>
      <c r="U32" s="99"/>
      <c r="V32" s="99"/>
      <c r="W32" s="99"/>
      <c r="X32" s="99"/>
      <c r="Y32" s="100"/>
      <c r="Z32" s="97"/>
      <c r="AA32" s="97"/>
    </row>
    <row r="33" spans="3:27" ht="13.15">
      <c r="C33" s="93" t="s">
        <v>108</v>
      </c>
      <c r="D33" s="94"/>
      <c r="E33" s="94"/>
      <c r="F33" s="94"/>
      <c r="G33" s="76"/>
      <c r="H33" s="98"/>
      <c r="I33" s="98"/>
      <c r="J33" s="99"/>
      <c r="K33" s="99"/>
      <c r="L33" s="99"/>
      <c r="M33" s="99"/>
      <c r="N33" s="99"/>
      <c r="O33" s="99"/>
      <c r="P33" s="133"/>
      <c r="Q33" s="133"/>
      <c r="R33" s="99"/>
      <c r="S33" s="99"/>
      <c r="T33" s="99"/>
      <c r="U33" s="99"/>
      <c r="V33" s="99"/>
      <c r="W33" s="99"/>
      <c r="X33" s="99"/>
      <c r="Y33" s="100"/>
      <c r="Z33" s="97"/>
      <c r="AA33" s="97"/>
    </row>
    <row r="34" spans="3:27">
      <c r="C34" s="29" t="s">
        <v>190</v>
      </c>
      <c r="D34" s="30" t="s">
        <v>191</v>
      </c>
      <c r="E34" s="95"/>
      <c r="F34" s="76" t="s">
        <v>261</v>
      </c>
      <c r="G34" s="82"/>
      <c r="H34" s="96">
        <v>4.3110000000000002E-2</v>
      </c>
      <c r="I34" s="96">
        <f>1-0.48</f>
        <v>0.52</v>
      </c>
      <c r="J34" s="101"/>
      <c r="K34" s="101"/>
      <c r="L34" s="101"/>
      <c r="M34" s="101"/>
      <c r="N34" s="101"/>
      <c r="O34" s="101"/>
      <c r="P34" s="133">
        <f>I34</f>
        <v>0.52</v>
      </c>
      <c r="Q34" s="133">
        <v>0.05</v>
      </c>
      <c r="R34" s="101"/>
      <c r="S34" s="101"/>
      <c r="T34" s="101"/>
      <c r="U34" s="101"/>
      <c r="V34" s="101"/>
      <c r="W34" s="101"/>
      <c r="X34" s="101"/>
      <c r="Y34" s="100"/>
      <c r="Z34" s="97"/>
      <c r="AA34" s="97"/>
    </row>
    <row r="35" spans="3:27">
      <c r="C35" s="29"/>
      <c r="D35" s="30"/>
      <c r="E35" s="76" t="s">
        <v>207</v>
      </c>
      <c r="F35" s="76" t="s">
        <v>43</v>
      </c>
      <c r="G35" s="82"/>
      <c r="H35" s="96">
        <v>3.7399999999999996E-2</v>
      </c>
      <c r="I35" s="96">
        <v>0.03</v>
      </c>
      <c r="J35" s="101">
        <v>7.3905218956208774E-2</v>
      </c>
      <c r="K35" s="101">
        <v>7.3905218956208774E-2</v>
      </c>
      <c r="L35" s="101">
        <v>7.3905218956208774E-2</v>
      </c>
      <c r="M35" s="101">
        <v>0.10538922155688624</v>
      </c>
      <c r="N35" s="101"/>
      <c r="O35" s="101">
        <v>0.9</v>
      </c>
      <c r="P35" s="133"/>
      <c r="Q35" s="133"/>
      <c r="R35" s="101"/>
      <c r="S35" s="101"/>
      <c r="T35" s="101"/>
      <c r="U35" s="101"/>
      <c r="V35" s="101"/>
      <c r="W35" s="101"/>
      <c r="X35" s="101"/>
      <c r="Y35" s="100"/>
      <c r="Z35" s="97"/>
      <c r="AA35" s="97"/>
    </row>
    <row r="36" spans="3:27">
      <c r="C36" s="29"/>
      <c r="D36" s="30"/>
      <c r="E36" s="76" t="s">
        <v>208</v>
      </c>
      <c r="F36" s="76" t="s">
        <v>152</v>
      </c>
      <c r="G36" s="82"/>
      <c r="H36" s="96">
        <v>4.3999999999999997E-2</v>
      </c>
      <c r="I36" s="96"/>
      <c r="J36" s="101"/>
      <c r="K36" s="101"/>
      <c r="L36" s="101">
        <v>0.48447204968944096</v>
      </c>
      <c r="M36" s="101">
        <v>0.48447204968944096</v>
      </c>
      <c r="N36" s="101"/>
      <c r="O36" s="101">
        <v>0.9</v>
      </c>
      <c r="P36" s="133"/>
      <c r="Q36" s="133"/>
      <c r="R36" s="101"/>
      <c r="S36" s="101"/>
      <c r="T36" s="101"/>
      <c r="U36" s="101"/>
      <c r="V36" s="101"/>
      <c r="W36" s="101"/>
      <c r="X36" s="101"/>
      <c r="Y36" s="100"/>
      <c r="Z36" s="97"/>
      <c r="AA36" s="97"/>
    </row>
    <row r="37" spans="3:27">
      <c r="C37" s="29"/>
      <c r="D37" s="30"/>
      <c r="E37" s="76"/>
      <c r="F37" s="76" t="s">
        <v>168</v>
      </c>
      <c r="G37" s="82"/>
      <c r="H37" s="96">
        <v>4.3999999999999997E-2</v>
      </c>
      <c r="I37" s="96"/>
      <c r="J37" s="101"/>
      <c r="K37" s="101"/>
      <c r="L37" s="101"/>
      <c r="M37" s="101"/>
      <c r="N37" s="101"/>
      <c r="O37" s="101"/>
      <c r="P37" s="133"/>
      <c r="Q37" s="133"/>
      <c r="R37" s="101"/>
      <c r="S37" s="101"/>
      <c r="T37" s="101"/>
      <c r="U37" s="101"/>
      <c r="V37" s="101"/>
      <c r="W37" s="101"/>
      <c r="X37" s="101"/>
      <c r="Y37" s="100"/>
      <c r="Z37" s="97"/>
      <c r="AA37" s="97"/>
    </row>
    <row r="38" spans="3:27">
      <c r="C38" s="29"/>
      <c r="D38" s="30"/>
      <c r="E38" s="76"/>
      <c r="F38" s="76" t="s">
        <v>271</v>
      </c>
      <c r="G38" s="82"/>
      <c r="H38" s="96">
        <v>4.3999999999999997E-2</v>
      </c>
      <c r="I38" s="96"/>
      <c r="J38" s="101"/>
      <c r="K38" s="101"/>
      <c r="L38" s="101"/>
      <c r="M38" s="101"/>
      <c r="N38" s="101"/>
      <c r="O38" s="101"/>
      <c r="P38" s="133"/>
      <c r="Q38" s="133"/>
      <c r="R38" s="101"/>
      <c r="S38" s="101"/>
      <c r="T38" s="101"/>
      <c r="U38" s="101"/>
      <c r="V38" s="101"/>
      <c r="W38" s="101"/>
      <c r="X38" s="101"/>
      <c r="Y38" s="100"/>
      <c r="Z38" s="97"/>
      <c r="AA38" s="97"/>
    </row>
    <row r="39" spans="3:27">
      <c r="C39" s="29"/>
      <c r="D39" s="30"/>
      <c r="E39" s="76"/>
      <c r="F39" s="76"/>
      <c r="G39" s="76" t="s">
        <v>236</v>
      </c>
      <c r="H39" s="98"/>
      <c r="I39" s="98"/>
      <c r="J39" s="99"/>
      <c r="K39" s="99"/>
      <c r="L39" s="99"/>
      <c r="M39" s="99"/>
      <c r="N39" s="99"/>
      <c r="O39" s="99"/>
      <c r="P39" s="133"/>
      <c r="Q39" s="133"/>
      <c r="R39" s="99"/>
      <c r="S39" s="99"/>
      <c r="T39" s="99"/>
      <c r="U39" s="99"/>
      <c r="V39" s="99"/>
      <c r="W39" s="99"/>
      <c r="X39" s="99"/>
      <c r="Y39" s="100"/>
      <c r="Z39" s="97"/>
      <c r="AA39" s="97"/>
    </row>
    <row r="40" spans="3:27" ht="13.15">
      <c r="C40" s="93" t="s">
        <v>108</v>
      </c>
      <c r="D40" s="94"/>
      <c r="E40" s="94"/>
      <c r="F40" s="94"/>
      <c r="G40" s="76"/>
      <c r="H40" s="98"/>
      <c r="I40" s="98"/>
      <c r="J40" s="99"/>
      <c r="K40" s="99"/>
      <c r="L40" s="99"/>
      <c r="M40" s="99"/>
      <c r="N40" s="99"/>
      <c r="O40" s="99"/>
      <c r="P40" s="133"/>
      <c r="Q40" s="133"/>
      <c r="R40" s="99"/>
      <c r="S40" s="99"/>
      <c r="T40" s="99"/>
      <c r="U40" s="99"/>
      <c r="V40" s="99"/>
      <c r="W40" s="99"/>
      <c r="X40" s="99"/>
      <c r="Y40" s="100"/>
      <c r="Z40" s="97"/>
      <c r="AA40" s="97"/>
    </row>
    <row r="41" spans="3:27">
      <c r="C41" s="29" t="s">
        <v>194</v>
      </c>
      <c r="D41" s="30" t="s">
        <v>195</v>
      </c>
      <c r="E41" s="95"/>
      <c r="F41" s="76" t="s">
        <v>262</v>
      </c>
      <c r="G41" s="82"/>
      <c r="H41" s="96">
        <v>4.3200000000000002E-2</v>
      </c>
      <c r="I41" s="96">
        <f>1-0.472</f>
        <v>0.52800000000000002</v>
      </c>
      <c r="J41" s="101"/>
      <c r="K41" s="101"/>
      <c r="L41" s="101"/>
      <c r="M41" s="101"/>
      <c r="N41" s="101"/>
      <c r="O41" s="101"/>
      <c r="P41" s="133">
        <f>I41</f>
        <v>0.52800000000000002</v>
      </c>
      <c r="Q41" s="133">
        <v>0.05</v>
      </c>
      <c r="R41" s="101"/>
      <c r="S41" s="101"/>
      <c r="T41" s="101"/>
      <c r="U41" s="101"/>
      <c r="V41" s="101"/>
      <c r="W41" s="101"/>
      <c r="X41" s="101"/>
      <c r="Y41" s="100"/>
      <c r="Z41" s="97"/>
      <c r="AA41" s="97"/>
    </row>
    <row r="42" spans="3:27">
      <c r="C42" s="29"/>
      <c r="D42" s="30"/>
      <c r="E42" s="76" t="s">
        <v>208</v>
      </c>
      <c r="F42" s="76" t="s">
        <v>152</v>
      </c>
      <c r="G42" s="82"/>
      <c r="H42" s="96">
        <v>4.3999999999999997E-2</v>
      </c>
      <c r="I42" s="96"/>
      <c r="J42" s="101"/>
      <c r="K42" s="101"/>
      <c r="L42" s="101"/>
      <c r="M42" s="101"/>
      <c r="N42" s="101"/>
      <c r="O42" s="101"/>
      <c r="P42" s="101"/>
      <c r="Q42" s="101"/>
      <c r="R42" s="101"/>
      <c r="S42" s="101"/>
      <c r="T42" s="101"/>
      <c r="U42" s="101"/>
      <c r="V42" s="101"/>
      <c r="W42" s="101"/>
      <c r="X42" s="101"/>
      <c r="Y42" s="100"/>
      <c r="Z42" s="97"/>
      <c r="AA42" s="97"/>
    </row>
    <row r="43" spans="3:27">
      <c r="C43" s="29"/>
      <c r="D43" s="30"/>
      <c r="E43" s="76"/>
      <c r="F43" s="76" t="s">
        <v>168</v>
      </c>
      <c r="G43" s="82"/>
      <c r="H43" s="96">
        <v>4.4240000000000002E-2</v>
      </c>
      <c r="I43" s="96"/>
      <c r="J43" s="101"/>
      <c r="K43" s="101"/>
      <c r="L43" s="101"/>
      <c r="M43" s="101"/>
      <c r="N43" s="101"/>
      <c r="O43" s="101"/>
      <c r="P43" s="101"/>
      <c r="Q43" s="101"/>
      <c r="R43" s="101"/>
      <c r="S43" s="101"/>
      <c r="T43" s="101"/>
      <c r="U43" s="101"/>
      <c r="V43" s="101"/>
      <c r="W43" s="101"/>
      <c r="X43" s="101"/>
      <c r="Y43" s="100"/>
      <c r="Z43" s="97"/>
      <c r="AA43" s="97"/>
    </row>
    <row r="44" spans="3:27">
      <c r="C44" s="29"/>
      <c r="D44" s="30"/>
      <c r="E44" s="76"/>
      <c r="F44" s="76" t="s">
        <v>271</v>
      </c>
      <c r="G44" s="82"/>
      <c r="H44" s="96">
        <v>4.4240000000000002E-2</v>
      </c>
      <c r="I44" s="96"/>
      <c r="J44" s="101"/>
      <c r="K44" s="101"/>
      <c r="L44" s="101"/>
      <c r="M44" s="101"/>
      <c r="N44" s="101"/>
      <c r="O44" s="101"/>
      <c r="P44" s="101"/>
      <c r="Q44" s="101"/>
      <c r="R44" s="101"/>
      <c r="S44" s="101"/>
      <c r="T44" s="101"/>
      <c r="U44" s="101"/>
      <c r="V44" s="101"/>
      <c r="W44" s="101"/>
      <c r="X44" s="101"/>
      <c r="Y44" s="100"/>
      <c r="Z44" s="97"/>
      <c r="AA44" s="97"/>
    </row>
    <row r="45" spans="3:27">
      <c r="C45" s="29"/>
      <c r="D45" s="30"/>
      <c r="E45" s="76"/>
      <c r="F45" s="76"/>
      <c r="G45" s="76" t="s">
        <v>238</v>
      </c>
      <c r="H45" s="98"/>
      <c r="I45" s="98"/>
      <c r="J45" s="99"/>
      <c r="K45" s="99"/>
      <c r="L45" s="99"/>
      <c r="M45" s="99"/>
      <c r="N45" s="99"/>
      <c r="O45" s="99"/>
      <c r="P45" s="99"/>
      <c r="Q45" s="99"/>
      <c r="R45" s="99"/>
      <c r="S45" s="99"/>
      <c r="T45" s="99"/>
      <c r="U45" s="99"/>
      <c r="V45" s="99"/>
      <c r="W45" s="99"/>
      <c r="X45" s="99"/>
      <c r="Y45" s="100"/>
      <c r="Z45" s="97"/>
      <c r="AA45" s="97"/>
    </row>
    <row r="46" spans="3:27" ht="13.15">
      <c r="C46" s="93" t="s">
        <v>108</v>
      </c>
      <c r="D46" s="94"/>
      <c r="E46" s="94"/>
      <c r="F46" s="94"/>
      <c r="G46" s="76"/>
      <c r="H46" s="98"/>
      <c r="I46" s="98"/>
      <c r="J46" s="99"/>
      <c r="K46" s="99"/>
      <c r="L46" s="99"/>
      <c r="M46" s="99"/>
      <c r="N46" s="99"/>
      <c r="O46" s="99"/>
      <c r="P46" s="99"/>
      <c r="Q46" s="99"/>
      <c r="R46" s="99"/>
      <c r="S46" s="99"/>
      <c r="T46" s="99"/>
      <c r="U46" s="99"/>
      <c r="V46" s="99"/>
      <c r="W46" s="99"/>
      <c r="X46" s="99"/>
      <c r="Y46" s="100"/>
      <c r="Z46" s="97"/>
      <c r="AA46" s="97"/>
    </row>
    <row r="47" spans="3:27">
      <c r="C47" s="29" t="s">
        <v>188</v>
      </c>
      <c r="D47" s="36" t="s">
        <v>189</v>
      </c>
      <c r="E47" s="76"/>
      <c r="F47" s="76" t="s">
        <v>259</v>
      </c>
      <c r="G47" s="82"/>
      <c r="H47" s="96">
        <v>4.3200000000000002E-2</v>
      </c>
      <c r="I47" s="96"/>
      <c r="J47" s="101"/>
      <c r="K47" s="101"/>
      <c r="L47" s="101"/>
      <c r="M47" s="101"/>
      <c r="N47" s="101"/>
      <c r="O47" s="101"/>
      <c r="P47" s="101"/>
      <c r="Q47" s="101"/>
      <c r="R47" s="101"/>
      <c r="S47" s="101"/>
      <c r="T47" s="101"/>
      <c r="U47" s="101"/>
      <c r="V47" s="101"/>
      <c r="W47" s="101"/>
      <c r="X47" s="101"/>
      <c r="Y47" s="100"/>
      <c r="Z47" s="97"/>
      <c r="AA47" s="97"/>
    </row>
    <row r="48" spans="3:27">
      <c r="C48" s="29"/>
      <c r="D48" s="30"/>
      <c r="E48" s="76" t="s">
        <v>205</v>
      </c>
      <c r="F48" s="76" t="s">
        <v>54</v>
      </c>
      <c r="G48" s="82"/>
      <c r="H48" s="96">
        <v>2.6800000000000001E-2</v>
      </c>
      <c r="I48" s="96">
        <v>0.76280000000000003</v>
      </c>
      <c r="J48" s="101">
        <v>0.85865181486460529</v>
      </c>
      <c r="K48" s="101">
        <v>0.85865181486460529</v>
      </c>
      <c r="L48" s="101">
        <v>0.85865181486460529</v>
      </c>
      <c r="M48" s="101">
        <v>0.85865181486460529</v>
      </c>
      <c r="N48" s="101">
        <v>0.85865181486460529</v>
      </c>
      <c r="O48" s="101">
        <v>0.85865181486460529</v>
      </c>
      <c r="P48" s="101"/>
      <c r="Q48" s="101"/>
      <c r="R48" s="101"/>
      <c r="S48" s="101"/>
      <c r="T48" s="101"/>
      <c r="U48" s="101"/>
      <c r="V48" s="101"/>
      <c r="W48" s="101"/>
      <c r="X48" s="101"/>
      <c r="Y48" s="100"/>
      <c r="Z48" s="97"/>
      <c r="AA48" s="97"/>
    </row>
    <row r="49" spans="3:27">
      <c r="C49" s="29"/>
      <c r="D49" s="30"/>
      <c r="E49" s="76" t="s">
        <v>204</v>
      </c>
      <c r="F49" s="76" t="s">
        <v>183</v>
      </c>
      <c r="G49" s="82"/>
      <c r="H49" s="96">
        <v>3.6299999999999999E-2</v>
      </c>
      <c r="I49" s="96"/>
      <c r="J49" s="101">
        <v>0.22325052768306541</v>
      </c>
      <c r="K49" s="101">
        <v>0.22325052768306541</v>
      </c>
      <c r="L49" s="101">
        <v>0.22325052768306541</v>
      </c>
      <c r="M49" s="101">
        <v>0.22325052768306541</v>
      </c>
      <c r="N49" s="101">
        <v>0.22325052768306541</v>
      </c>
      <c r="O49" s="101">
        <v>0.22325052768306541</v>
      </c>
      <c r="P49" s="101"/>
      <c r="Q49" s="101"/>
      <c r="R49" s="101"/>
      <c r="S49" s="101"/>
      <c r="T49" s="101"/>
      <c r="U49" s="101"/>
      <c r="V49" s="101"/>
      <c r="W49" s="101"/>
      <c r="X49" s="101"/>
      <c r="Y49" s="100"/>
      <c r="Z49" s="97"/>
      <c r="AA49" s="97"/>
    </row>
    <row r="50" spans="3:27">
      <c r="C50" s="29"/>
      <c r="D50" s="30"/>
      <c r="E50" s="76"/>
      <c r="F50" s="76"/>
      <c r="G50" s="82" t="s">
        <v>235</v>
      </c>
      <c r="H50" s="104"/>
      <c r="I50" s="104"/>
      <c r="J50" s="99"/>
      <c r="K50" s="99"/>
      <c r="L50" s="99"/>
      <c r="M50" s="99"/>
      <c r="N50" s="99"/>
      <c r="O50" s="99"/>
      <c r="P50" s="99"/>
      <c r="Q50" s="99"/>
      <c r="R50" s="99"/>
      <c r="S50" s="99"/>
      <c r="T50" s="99"/>
      <c r="U50" s="99">
        <v>0.12</v>
      </c>
      <c r="V50" s="99">
        <v>0</v>
      </c>
      <c r="W50" s="99">
        <v>0</v>
      </c>
      <c r="X50" s="99"/>
      <c r="Y50" s="100"/>
      <c r="Z50" s="97"/>
      <c r="AA50" s="97"/>
    </row>
    <row r="51" spans="3:27">
      <c r="L51" s="19"/>
    </row>
    <row r="52" spans="3:27">
      <c r="K52" s="19"/>
    </row>
    <row r="53" spans="3:27">
      <c r="K53" s="19"/>
    </row>
    <row r="57" spans="3:27">
      <c r="E57" s="87"/>
      <c r="F57" s="87" t="s">
        <v>209</v>
      </c>
      <c r="G57" s="87" t="s">
        <v>210</v>
      </c>
      <c r="H57" s="87"/>
      <c r="I57" s="87"/>
      <c r="J57" s="88" t="s">
        <v>211</v>
      </c>
      <c r="K57" s="88" t="s">
        <v>212</v>
      </c>
      <c r="L57" t="s">
        <v>213</v>
      </c>
      <c r="M57" t="s">
        <v>214</v>
      </c>
      <c r="T57" s="83">
        <v>0.10720108695652174</v>
      </c>
    </row>
    <row r="58" spans="3:27">
      <c r="E58" s="87"/>
      <c r="F58" s="87" t="s">
        <v>215</v>
      </c>
      <c r="G58" s="87" t="s">
        <v>146</v>
      </c>
      <c r="H58" s="87"/>
      <c r="I58" s="87"/>
      <c r="J58" s="88"/>
      <c r="K58" s="88"/>
      <c r="T58" s="83">
        <v>0.22418478260869565</v>
      </c>
    </row>
    <row r="59" spans="3:27">
      <c r="E59" s="87" t="s">
        <v>216</v>
      </c>
      <c r="F59" s="87">
        <v>736</v>
      </c>
      <c r="G59" s="87">
        <v>43.2</v>
      </c>
      <c r="H59" s="87"/>
      <c r="I59" s="87"/>
      <c r="J59" s="88"/>
      <c r="K59" s="88"/>
    </row>
    <row r="60" spans="3:27">
      <c r="E60" s="87" t="s">
        <v>217</v>
      </c>
      <c r="F60" s="87">
        <v>789</v>
      </c>
      <c r="G60" s="87">
        <v>26.8</v>
      </c>
      <c r="H60" s="87"/>
      <c r="I60" s="87"/>
      <c r="J60" s="89">
        <v>85</v>
      </c>
      <c r="K60" s="90">
        <v>21.092806461352655</v>
      </c>
      <c r="L60" s="91">
        <v>6.0747282608695636</v>
      </c>
      <c r="M60" s="91">
        <v>0.85865181486460529</v>
      </c>
    </row>
    <row r="61" spans="3:27">
      <c r="E61" s="87" t="s">
        <v>218</v>
      </c>
      <c r="F61" s="87">
        <v>750</v>
      </c>
      <c r="G61" s="87">
        <v>36.299999999999997</v>
      </c>
      <c r="H61" s="87"/>
      <c r="I61" s="87"/>
      <c r="J61" s="89">
        <v>22</v>
      </c>
      <c r="K61" s="90">
        <v>5.1894625603864739</v>
      </c>
      <c r="L61" s="91">
        <v>0.28741638795986624</v>
      </c>
      <c r="M61" s="91">
        <v>0.22325052768306541</v>
      </c>
    </row>
    <row r="62" spans="3:27">
      <c r="E62" s="87" t="s">
        <v>219</v>
      </c>
      <c r="F62" s="87">
        <v>830</v>
      </c>
      <c r="G62" s="87">
        <v>43.11</v>
      </c>
      <c r="H62" s="87"/>
      <c r="I62" s="87"/>
      <c r="J62" s="89"/>
      <c r="K62" s="90"/>
      <c r="L62" s="91"/>
      <c r="M62" s="91"/>
    </row>
    <row r="63" spans="3:27">
      <c r="E63" s="87" t="s">
        <v>220</v>
      </c>
      <c r="F63" s="87">
        <v>880</v>
      </c>
      <c r="G63" s="87">
        <v>37.4</v>
      </c>
      <c r="H63" s="87"/>
      <c r="I63" s="87"/>
      <c r="J63" s="89">
        <v>10</v>
      </c>
      <c r="K63" s="90">
        <v>2.4593852095927202</v>
      </c>
      <c r="L63" s="91">
        <v>0.11780455153949131</v>
      </c>
      <c r="M63" s="91">
        <v>0.10538922155688624</v>
      </c>
    </row>
    <row r="64" spans="3:27">
      <c r="E64" s="87" t="s">
        <v>221</v>
      </c>
      <c r="F64" s="87">
        <v>780</v>
      </c>
      <c r="G64" s="87">
        <v>44</v>
      </c>
      <c r="H64" s="87"/>
      <c r="I64" s="87"/>
      <c r="J64" s="89">
        <v>50</v>
      </c>
      <c r="K64" s="90">
        <v>10.899548087967737</v>
      </c>
      <c r="L64" s="91">
        <v>0.93975903614457834</v>
      </c>
      <c r="M64" s="91">
        <v>0.48447204968944096</v>
      </c>
    </row>
    <row r="65" spans="2:13">
      <c r="E65" s="87" t="s">
        <v>220</v>
      </c>
      <c r="F65" s="87">
        <v>880</v>
      </c>
      <c r="G65" s="87">
        <v>37.4</v>
      </c>
      <c r="H65" s="87"/>
      <c r="I65" s="87"/>
      <c r="J65" s="89">
        <v>30</v>
      </c>
      <c r="K65" s="90">
        <v>7.6923076923076925</v>
      </c>
      <c r="L65" s="91">
        <v>0.45438898450946646</v>
      </c>
      <c r="M65" s="91">
        <v>0.31242603550295861</v>
      </c>
    </row>
    <row r="66" spans="2:13">
      <c r="E66" s="87" t="s">
        <v>221</v>
      </c>
      <c r="F66" s="87">
        <v>780</v>
      </c>
      <c r="G66" s="87">
        <v>44</v>
      </c>
      <c r="H66" s="87"/>
      <c r="I66" s="87"/>
      <c r="J66" s="89">
        <v>50</v>
      </c>
      <c r="K66" s="90">
        <v>11.363636363636363</v>
      </c>
      <c r="L66" s="91">
        <v>0.93975903614457834</v>
      </c>
      <c r="M66" s="91">
        <v>0.48447204968944096</v>
      </c>
    </row>
    <row r="67" spans="2:13">
      <c r="E67" s="87" t="s">
        <v>222</v>
      </c>
      <c r="F67" s="87">
        <v>780</v>
      </c>
      <c r="G67" s="87">
        <v>44</v>
      </c>
      <c r="H67" s="87"/>
      <c r="I67" s="87"/>
      <c r="J67" s="89">
        <v>50</v>
      </c>
      <c r="K67" s="90">
        <v>10.899548087967737</v>
      </c>
      <c r="L67" s="91">
        <v>0.93975903614457834</v>
      </c>
      <c r="M67" s="91">
        <v>0.48447204968944096</v>
      </c>
    </row>
    <row r="68" spans="2:13">
      <c r="E68" s="87" t="s">
        <v>223</v>
      </c>
      <c r="F68" s="87">
        <v>800</v>
      </c>
      <c r="G68" s="87">
        <v>43.2</v>
      </c>
      <c r="H68" s="87"/>
      <c r="I68" s="87"/>
      <c r="J68" s="89"/>
      <c r="K68" s="90"/>
      <c r="L68" s="91"/>
      <c r="M68" s="91"/>
    </row>
    <row r="69" spans="2:13">
      <c r="E69" s="87" t="s">
        <v>224</v>
      </c>
      <c r="F69" s="87">
        <v>737</v>
      </c>
      <c r="G69" s="87"/>
      <c r="H69" s="87"/>
      <c r="I69" s="87"/>
      <c r="J69" s="89">
        <v>50</v>
      </c>
      <c r="K69" s="90">
        <v>10.662615740740742</v>
      </c>
      <c r="L69" s="91">
        <v>0.92125000000000001</v>
      </c>
      <c r="M69" s="91">
        <v>0.47950553025374104</v>
      </c>
    </row>
    <row r="70" spans="2:13">
      <c r="E70" s="87" t="s">
        <v>225</v>
      </c>
      <c r="F70" s="87">
        <v>780</v>
      </c>
      <c r="G70" s="87"/>
      <c r="H70" s="87"/>
      <c r="I70" s="87"/>
      <c r="J70" s="89">
        <v>50</v>
      </c>
      <c r="K70" s="90">
        <v>11.284722222222223</v>
      </c>
      <c r="L70" s="91">
        <v>0.97499999999999998</v>
      </c>
      <c r="M70" s="91">
        <v>0.49367088607594933</v>
      </c>
    </row>
    <row r="71" spans="2:13">
      <c r="L71" s="91"/>
      <c r="M71" s="91"/>
    </row>
    <row r="72" spans="2:13">
      <c r="L72" s="91"/>
      <c r="M72" s="91"/>
    </row>
    <row r="73" spans="2:13">
      <c r="E73" s="87"/>
      <c r="F73" s="87" t="s">
        <v>215</v>
      </c>
      <c r="G73" s="87" t="s">
        <v>146</v>
      </c>
      <c r="H73" s="87"/>
      <c r="I73" s="87"/>
      <c r="J73" s="88"/>
      <c r="K73" s="88"/>
      <c r="L73" s="91"/>
      <c r="M73" s="91"/>
    </row>
    <row r="74" spans="2:13">
      <c r="E74" s="87" t="s">
        <v>216</v>
      </c>
      <c r="F74" s="87">
        <v>736</v>
      </c>
      <c r="G74" s="87">
        <v>43.2</v>
      </c>
      <c r="H74" s="87"/>
      <c r="I74" s="87"/>
      <c r="J74" s="88"/>
      <c r="K74" s="88"/>
      <c r="L74" s="91"/>
      <c r="M74" s="91"/>
    </row>
    <row r="75" spans="2:13">
      <c r="E75" s="87" t="s">
        <v>217</v>
      </c>
      <c r="F75" s="87">
        <v>789</v>
      </c>
      <c r="G75" s="87">
        <v>26.8</v>
      </c>
      <c r="H75" s="87"/>
      <c r="I75" s="87"/>
      <c r="J75" s="89">
        <v>10</v>
      </c>
      <c r="K75" s="90">
        <v>2.4815066425120773</v>
      </c>
      <c r="L75" s="91">
        <v>0.11911231884057971</v>
      </c>
      <c r="M75" s="91">
        <v>0.10643464184540673</v>
      </c>
    </row>
    <row r="76" spans="2:13">
      <c r="E76" s="87" t="s">
        <v>218</v>
      </c>
      <c r="F76" s="87">
        <v>750</v>
      </c>
      <c r="G76" s="87">
        <v>36.299999999999997</v>
      </c>
      <c r="H76" s="87"/>
      <c r="I76" s="87"/>
      <c r="J76" s="89">
        <v>15</v>
      </c>
      <c r="K76" s="90">
        <v>3.5382699275362319</v>
      </c>
      <c r="L76" s="91">
        <v>0.17982736572890029</v>
      </c>
      <c r="M76" s="91">
        <v>0.15241837149437748</v>
      </c>
    </row>
    <row r="77" spans="2:13">
      <c r="E77" s="87" t="s">
        <v>219</v>
      </c>
      <c r="F77" s="87">
        <v>830</v>
      </c>
      <c r="G77" s="87">
        <v>43.11</v>
      </c>
      <c r="H77" s="87"/>
      <c r="I77" s="87"/>
      <c r="J77" s="89"/>
      <c r="K77" s="90"/>
      <c r="L77" s="91"/>
      <c r="M77" s="91"/>
    </row>
    <row r="78" spans="2:13">
      <c r="E78" s="87" t="s">
        <v>220</v>
      </c>
      <c r="F78" s="87">
        <v>880</v>
      </c>
      <c r="G78" s="87">
        <v>37.4</v>
      </c>
      <c r="H78" s="87"/>
      <c r="I78" s="87"/>
      <c r="J78" s="89">
        <v>7</v>
      </c>
      <c r="K78" s="90">
        <v>1.7215696467149042</v>
      </c>
      <c r="L78" s="91">
        <v>7.9803083300945737E-2</v>
      </c>
      <c r="M78" s="91">
        <v>7.3905218956208774E-2</v>
      </c>
    </row>
    <row r="79" spans="2:13">
      <c r="B79" s="83">
        <v>4.2409638554216873E-2</v>
      </c>
      <c r="E79" s="87" t="s">
        <v>221</v>
      </c>
      <c r="F79" s="87">
        <v>780</v>
      </c>
      <c r="G79" s="87">
        <v>44</v>
      </c>
      <c r="H79" s="87"/>
      <c r="I79" s="87"/>
      <c r="J79" s="89">
        <v>50</v>
      </c>
      <c r="K79" s="90">
        <v>10.899548087967737</v>
      </c>
      <c r="L79" s="91">
        <v>0.93975903614457834</v>
      </c>
      <c r="M79" s="91">
        <v>0.48447204968944096</v>
      </c>
    </row>
    <row r="80" spans="2:13">
      <c r="E80" s="87" t="s">
        <v>222</v>
      </c>
      <c r="F80" s="87">
        <v>780</v>
      </c>
      <c r="G80" s="87">
        <v>44</v>
      </c>
      <c r="H80" s="87"/>
      <c r="I80" s="87"/>
      <c r="J80" s="89">
        <v>50</v>
      </c>
      <c r="K80" s="90">
        <v>10.899548087967737</v>
      </c>
      <c r="L80" s="91">
        <v>0.93975903614457834</v>
      </c>
      <c r="M80" s="91">
        <v>0.48447204968944096</v>
      </c>
    </row>
    <row r="81" spans="2:13">
      <c r="E81" s="87" t="s">
        <v>223</v>
      </c>
      <c r="F81" s="87">
        <v>800</v>
      </c>
      <c r="G81" s="87">
        <v>43.2</v>
      </c>
      <c r="H81" s="87"/>
      <c r="I81" s="87"/>
      <c r="J81" s="89"/>
      <c r="K81" s="90"/>
      <c r="L81" s="91"/>
      <c r="M81" s="91"/>
    </row>
    <row r="82" spans="2:13">
      <c r="E82" s="87" t="s">
        <v>224</v>
      </c>
      <c r="F82" s="87">
        <v>737</v>
      </c>
      <c r="G82" s="87"/>
      <c r="H82" s="87"/>
      <c r="I82" s="87"/>
      <c r="J82" s="89">
        <v>50</v>
      </c>
      <c r="K82" s="90">
        <v>10.662615740740742</v>
      </c>
      <c r="L82" s="91">
        <v>0.92125000000000001</v>
      </c>
      <c r="M82" s="91">
        <v>0.47950553025374104</v>
      </c>
    </row>
    <row r="83" spans="2:13" ht="13.15" thickBot="1">
      <c r="B83" s="78" t="s">
        <v>227</v>
      </c>
      <c r="E83" s="87" t="s">
        <v>225</v>
      </c>
      <c r="F83" s="87">
        <v>780</v>
      </c>
      <c r="G83" s="87"/>
      <c r="H83" s="87"/>
      <c r="I83" s="87"/>
      <c r="J83" s="89">
        <v>50</v>
      </c>
      <c r="K83" s="90">
        <v>11.284722222222223</v>
      </c>
      <c r="L83" s="91">
        <v>0.97499999999999998</v>
      </c>
      <c r="M83" s="91">
        <v>0.49367088607594933</v>
      </c>
    </row>
    <row r="84" spans="2:13" ht="13.15" thickBot="1">
      <c r="B84" s="67"/>
      <c r="L84" s="91"/>
      <c r="M84" s="91"/>
    </row>
    <row r="85" spans="2:13">
      <c r="B85" s="20"/>
      <c r="L85" s="91"/>
      <c r="M85" s="91"/>
    </row>
    <row r="86" spans="2:13">
      <c r="B86" s="83">
        <v>7.6426630434782608E-2</v>
      </c>
      <c r="E86" s="87" t="s">
        <v>217</v>
      </c>
      <c r="F86" s="87">
        <v>789</v>
      </c>
      <c r="G86" s="87">
        <v>26.8</v>
      </c>
      <c r="H86" s="87"/>
      <c r="I86" s="87"/>
      <c r="J86" s="89">
        <v>5</v>
      </c>
      <c r="K86" s="90"/>
      <c r="L86" s="91">
        <v>5.6421624713958812E-2</v>
      </c>
      <c r="M86" s="92">
        <v>5.3408244770865768E-2</v>
      </c>
    </row>
    <row r="87" spans="2:13">
      <c r="B87" s="83">
        <v>4.2880434782608693E-3</v>
      </c>
      <c r="E87" s="87" t="s">
        <v>217</v>
      </c>
      <c r="F87" s="87">
        <v>789</v>
      </c>
      <c r="G87" s="87">
        <v>26.8</v>
      </c>
      <c r="J87" s="89">
        <v>20</v>
      </c>
      <c r="L87" s="91">
        <v>0.26800271739130432</v>
      </c>
      <c r="M87" s="92">
        <v>0.21135815697830163</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K83"/>
  <sheetViews>
    <sheetView workbookViewId="0">
      <selection activeCell="C3" sqref="C3"/>
    </sheetView>
  </sheetViews>
  <sheetFormatPr defaultRowHeight="12.75"/>
  <cols>
    <col min="1" max="1" width="2.1328125" customWidth="1"/>
    <col min="2" max="2" width="9.86328125" customWidth="1"/>
    <col min="3" max="3" width="18.265625" bestFit="1" customWidth="1"/>
    <col min="4" max="4" width="42.1328125" bestFit="1" customWidth="1"/>
    <col min="5" max="5" width="13.265625" bestFit="1" customWidth="1"/>
    <col min="6" max="6" width="20.3984375" bestFit="1" customWidth="1"/>
    <col min="7" max="7" width="7.59765625" bestFit="1" customWidth="1"/>
    <col min="8" max="8" width="11.59765625" bestFit="1" customWidth="1"/>
    <col min="9" max="9" width="8" bestFit="1" customWidth="1"/>
    <col min="10" max="10" width="6.59765625" bestFit="1" customWidth="1"/>
    <col min="11" max="11" width="7.59765625" bestFit="1" customWidth="1"/>
    <col min="12" max="12" width="8.86328125" bestFit="1" customWidth="1"/>
    <col min="13" max="13" width="6.59765625" customWidth="1"/>
    <col min="14" max="14" width="6.59765625" bestFit="1" customWidth="1"/>
    <col min="15" max="19" width="8.59765625" bestFit="1" customWidth="1"/>
    <col min="20" max="20" width="12" bestFit="1" customWidth="1"/>
    <col min="21" max="22" width="17.3984375" bestFit="1" customWidth="1"/>
    <col min="23" max="23" width="12.1328125" bestFit="1" customWidth="1"/>
    <col min="24" max="26" width="17.59765625" bestFit="1" customWidth="1"/>
  </cols>
  <sheetData>
    <row r="1" spans="2:11">
      <c r="B1" s="144" t="s">
        <v>299</v>
      </c>
      <c r="C1" s="137"/>
      <c r="D1" s="137"/>
      <c r="E1" s="137"/>
      <c r="F1" s="137"/>
      <c r="G1" s="137"/>
      <c r="H1" s="137"/>
      <c r="I1" s="137"/>
    </row>
    <row r="4" spans="2:11" ht="13.15">
      <c r="B4" s="136" t="s">
        <v>17</v>
      </c>
      <c r="C4" s="137"/>
      <c r="D4" s="137"/>
      <c r="E4" s="137"/>
      <c r="F4" s="137"/>
      <c r="G4" s="137"/>
      <c r="H4" s="137"/>
      <c r="I4" s="137"/>
    </row>
    <row r="5" spans="2:11" ht="13.15">
      <c r="B5" s="138" t="s">
        <v>15</v>
      </c>
      <c r="C5" s="139" t="s">
        <v>0</v>
      </c>
      <c r="D5" s="139" t="s">
        <v>1</v>
      </c>
      <c r="E5" s="139" t="s">
        <v>18</v>
      </c>
      <c r="F5" s="139" t="s">
        <v>19</v>
      </c>
      <c r="G5" s="139" t="s">
        <v>20</v>
      </c>
      <c r="H5" s="139" t="s">
        <v>21</v>
      </c>
      <c r="I5" s="140" t="s">
        <v>22</v>
      </c>
    </row>
    <row r="6" spans="2:11">
      <c r="B6" s="145" t="s">
        <v>302</v>
      </c>
      <c r="C6" s="145" t="s">
        <v>303</v>
      </c>
      <c r="D6" s="145" t="s">
        <v>304</v>
      </c>
      <c r="E6" s="141" t="s">
        <v>165</v>
      </c>
      <c r="F6" s="145" t="s">
        <v>305</v>
      </c>
      <c r="G6" s="141" t="s">
        <v>318</v>
      </c>
      <c r="H6" s="141" t="s">
        <v>318</v>
      </c>
      <c r="I6" s="141" t="s">
        <v>318</v>
      </c>
    </row>
    <row r="7" spans="2:11">
      <c r="B7" s="137" t="s">
        <v>67</v>
      </c>
      <c r="C7" s="146" t="s">
        <v>306</v>
      </c>
      <c r="D7" s="146" t="s">
        <v>307</v>
      </c>
      <c r="E7" s="137" t="s">
        <v>165</v>
      </c>
      <c r="F7" s="137"/>
      <c r="G7" s="137"/>
      <c r="H7" s="137"/>
      <c r="I7" s="137"/>
      <c r="K7" s="128" t="s">
        <v>308</v>
      </c>
    </row>
    <row r="8" spans="2:11">
      <c r="B8" s="137"/>
      <c r="C8" s="146" t="s">
        <v>309</v>
      </c>
      <c r="D8" s="146" t="s">
        <v>310</v>
      </c>
      <c r="E8" s="137" t="s">
        <v>165</v>
      </c>
      <c r="F8" s="137"/>
      <c r="G8" s="137"/>
      <c r="H8" s="137"/>
      <c r="I8" s="137"/>
    </row>
    <row r="11" spans="2:11" ht="13.15">
      <c r="E11" s="1" t="s">
        <v>239</v>
      </c>
      <c r="F11" s="32"/>
      <c r="G11" s="32"/>
      <c r="H11" s="32"/>
      <c r="I11" s="32"/>
      <c r="J11" s="32"/>
    </row>
    <row r="12" spans="2:11" ht="13.15" thickBot="1">
      <c r="C12" s="77" t="s">
        <v>0</v>
      </c>
      <c r="D12" s="77" t="s">
        <v>2</v>
      </c>
      <c r="E12" s="77" t="s">
        <v>3</v>
      </c>
    </row>
    <row r="13" spans="2:11">
      <c r="C13" t="s">
        <v>303</v>
      </c>
      <c r="E13" t="s">
        <v>300</v>
      </c>
    </row>
    <row r="14" spans="2:11">
      <c r="E14" t="s">
        <v>301</v>
      </c>
    </row>
    <row r="15" spans="2:11">
      <c r="C15" t="s">
        <v>306</v>
      </c>
      <c r="D15" t="s">
        <v>300</v>
      </c>
    </row>
    <row r="16" spans="2:11">
      <c r="C16" t="s">
        <v>309</v>
      </c>
      <c r="D16" t="s">
        <v>301</v>
      </c>
    </row>
    <row r="75" spans="2:2">
      <c r="B75" s="83">
        <v>4.2409638554216873E-2</v>
      </c>
    </row>
    <row r="79" spans="2:2" ht="13.15" thickBot="1">
      <c r="B79" s="78" t="s">
        <v>227</v>
      </c>
    </row>
    <row r="80" spans="2:2" ht="13.15" thickBot="1">
      <c r="B80" s="67"/>
    </row>
    <row r="81" spans="2:2">
      <c r="B81" s="20"/>
    </row>
    <row r="82" spans="2:2">
      <c r="B82" s="83">
        <v>7.6426630434782608E-2</v>
      </c>
    </row>
    <row r="83" spans="2:2">
      <c r="B83" s="83">
        <v>4.2880434782608693E-3</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SUP_Supply</vt:lpstr>
      <vt:lpstr>SUP_Gen1</vt:lpstr>
      <vt:lpstr>SUP_Gen2</vt:lpstr>
      <vt:lpstr>SUP_Blending</vt:lpstr>
      <vt:lpstr>UPS_BiofuelAcct</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Olex</cp:lastModifiedBy>
  <dcterms:created xsi:type="dcterms:W3CDTF">2005-06-03T09:41:13Z</dcterms:created>
  <dcterms:modified xsi:type="dcterms:W3CDTF">2020-05-01T15:14:08Z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546871364116668</vt:r8>
  </property>
</Properties>
</file>