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28A72445-9C8F-4640-B3A5-88ACE937DCFC}" xr6:coauthVersionLast="45" xr6:coauthVersionMax="45" xr10:uidLastSave="{00000000-0000-0000-0000-000000000000}"/>
  <bookViews>
    <workbookView xWindow="-98" yWindow="-98" windowWidth="20715" windowHeight="13276" tabRatio="853" activeTab="1"/>
  </bookViews>
  <sheets>
    <sheet name="RES Constraint" sheetId="14" r:id="rId1"/>
    <sheet name="RES_Constraint2030" sheetId="26" r:id="rId2"/>
    <sheet name="Biofuel Target" sheetId="22" r:id="rId3"/>
    <sheet name="EmissionTargets" sheetId="19" r:id="rId4"/>
    <sheet name="RES Trajectory" sheetId="21" r:id="rId5"/>
    <sheet name="RES elc data" sheetId="25" r:id="rId6"/>
    <sheet name="Fill" sheetId="15" r:id="rId7"/>
    <sheet name="ELCCO2Tax" sheetId="16" r:id="rId8"/>
    <sheet name="Kill Bio Trade" sheetId="18" r:id="rId9"/>
    <sheet name="RenELCShare_old" sheetId="23" r:id="rId10"/>
    <sheet name="Biofuel Target_OLD" sheetId="17" r:id="rId11"/>
    <sheet name="CO-IS-NO" sheetId="2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9" i="14" l="1"/>
  <c r="J60" i="14" s="1"/>
  <c r="G63" i="14"/>
  <c r="G60" i="14"/>
  <c r="E60" i="14"/>
  <c r="E59" i="14"/>
  <c r="J58" i="14"/>
  <c r="J57" i="14"/>
  <c r="J33" i="22"/>
  <c r="J34" i="22" s="1"/>
  <c r="J35" i="22" s="1"/>
  <c r="J36" i="22" s="1"/>
  <c r="J37" i="22" s="1"/>
  <c r="J72" i="22"/>
  <c r="J73" i="22" s="1"/>
  <c r="J48" i="22"/>
  <c r="J49" i="22"/>
  <c r="J46" i="22"/>
  <c r="L9" i="26"/>
  <c r="J9" i="26"/>
  <c r="J9" i="14"/>
  <c r="G15" i="26"/>
  <c r="G12" i="26"/>
  <c r="E11" i="26"/>
  <c r="E12" i="26"/>
  <c r="L15" i="26"/>
  <c r="L12" i="26"/>
  <c r="L13" i="26"/>
  <c r="J11" i="26"/>
  <c r="J12" i="26" s="1"/>
  <c r="L10" i="26"/>
  <c r="J10" i="26"/>
  <c r="AF3" i="26"/>
  <c r="AC3" i="26"/>
  <c r="P3" i="26"/>
  <c r="O4" i="19"/>
  <c r="X23" i="19" s="1"/>
  <c r="R4" i="19"/>
  <c r="H5" i="19" s="1"/>
  <c r="Q4" i="19"/>
  <c r="P4" i="19"/>
  <c r="AJ90" i="14"/>
  <c r="AK90" i="14"/>
  <c r="AL90" i="14"/>
  <c r="AM90" i="14"/>
  <c r="AN90" i="14"/>
  <c r="AO90" i="14"/>
  <c r="AI90" i="14"/>
  <c r="AD90" i="14"/>
  <c r="AE90" i="14"/>
  <c r="AG90" i="14"/>
  <c r="Q90" i="14"/>
  <c r="R90" i="14"/>
  <c r="S90" i="14"/>
  <c r="T90" i="14"/>
  <c r="U90" i="14"/>
  <c r="V90" i="14"/>
  <c r="W90" i="14"/>
  <c r="X90" i="14"/>
  <c r="Y90" i="14"/>
  <c r="Z90" i="14"/>
  <c r="AB90" i="14"/>
  <c r="N90" i="14"/>
  <c r="M90" i="14"/>
  <c r="L90" i="14"/>
  <c r="AP85" i="14"/>
  <c r="AP74" i="14" s="1"/>
  <c r="AP84" i="14"/>
  <c r="AP73" i="14" s="1"/>
  <c r="AP80" i="14"/>
  <c r="AP69" i="14"/>
  <c r="D30" i="21"/>
  <c r="AP81" i="14" s="1"/>
  <c r="AP70" i="14" s="1"/>
  <c r="E30" i="21"/>
  <c r="AP82" i="14" s="1"/>
  <c r="AP71" i="14" s="1"/>
  <c r="F30" i="21"/>
  <c r="AP83" i="14" s="1"/>
  <c r="AP72" i="14" s="1"/>
  <c r="G30" i="21"/>
  <c r="AK123" i="22"/>
  <c r="AK124" i="22"/>
  <c r="AK125" i="22"/>
  <c r="AK127" i="22"/>
  <c r="AK128" i="22"/>
  <c r="AK116" i="22"/>
  <c r="A111" i="22"/>
  <c r="A112" i="22"/>
  <c r="B69" i="25"/>
  <c r="B70" i="25"/>
  <c r="B65" i="25"/>
  <c r="B71" i="25" s="1"/>
  <c r="B66" i="25"/>
  <c r="B72" i="25" s="1"/>
  <c r="B67" i="25"/>
  <c r="B73" i="25" s="1"/>
  <c r="B68" i="25"/>
  <c r="B74" i="25" s="1"/>
  <c r="B64" i="25"/>
  <c r="B63" i="25"/>
  <c r="B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C57" i="25"/>
  <c r="AC74" i="25"/>
  <c r="EH54" i="25"/>
  <c r="Z74" i="25" s="1"/>
  <c r="BF54" i="25"/>
  <c r="AD71" i="25" s="1"/>
  <c r="AT39" i="25"/>
  <c r="R65" i="25" s="1"/>
  <c r="BQ22" i="25"/>
  <c r="M60" i="25" s="1"/>
  <c r="M110" i="22" s="1"/>
  <c r="T119" i="22" s="1"/>
  <c r="T132" i="22" s="1"/>
  <c r="CW22" i="25"/>
  <c r="Q61" i="25" s="1"/>
  <c r="P111" i="22" s="1"/>
  <c r="W120" i="22" s="1"/>
  <c r="W133" i="22" s="1"/>
  <c r="EL53" i="25"/>
  <c r="EL54" i="25" s="1"/>
  <c r="AD74" i="25" s="1"/>
  <c r="EK53" i="25"/>
  <c r="EK54" i="25" s="1"/>
  <c r="EJ53" i="25"/>
  <c r="EJ54" i="25"/>
  <c r="AB74" i="25" s="1"/>
  <c r="EI53" i="25"/>
  <c r="EI54" i="25"/>
  <c r="AA74" i="25" s="1"/>
  <c r="EH53" i="25"/>
  <c r="EG53" i="25"/>
  <c r="EG54" i="25"/>
  <c r="Y74" i="25"/>
  <c r="EF53" i="25"/>
  <c r="EF54" i="25" s="1"/>
  <c r="X74" i="25" s="1"/>
  <c r="EE53" i="25"/>
  <c r="EE54" i="25" s="1"/>
  <c r="W74" i="25" s="1"/>
  <c r="ED53" i="25"/>
  <c r="ED54" i="25"/>
  <c r="V74" i="25"/>
  <c r="EC53" i="25"/>
  <c r="EC54" i="25" s="1"/>
  <c r="U74" i="25" s="1"/>
  <c r="EB53" i="25"/>
  <c r="EB54" i="25"/>
  <c r="T74" i="25" s="1"/>
  <c r="EA53" i="25"/>
  <c r="EA54" i="25"/>
  <c r="S74" i="25"/>
  <c r="DZ53" i="25"/>
  <c r="DZ54" i="25"/>
  <c r="R74" i="25" s="1"/>
  <c r="DY53" i="25"/>
  <c r="DY54" i="25" s="1"/>
  <c r="Q74" i="25" s="1"/>
  <c r="DX53" i="25"/>
  <c r="DX54" i="25" s="1"/>
  <c r="P74" i="25" s="1"/>
  <c r="DW53" i="25"/>
  <c r="DW54" i="25" s="1"/>
  <c r="O74" i="25" s="1"/>
  <c r="DV53" i="25"/>
  <c r="DV54" i="25"/>
  <c r="N74" i="25"/>
  <c r="DU53" i="25"/>
  <c r="DU54" i="25" s="1"/>
  <c r="M74" i="25" s="1"/>
  <c r="DT53" i="25"/>
  <c r="DT54" i="25"/>
  <c r="L74" i="25" s="1"/>
  <c r="DS53" i="25"/>
  <c r="DS54" i="25"/>
  <c r="K74" i="25" s="1"/>
  <c r="DR53" i="25"/>
  <c r="DR54" i="25"/>
  <c r="J74" i="25" s="1"/>
  <c r="DQ53" i="25"/>
  <c r="DQ54" i="25" s="1"/>
  <c r="I74" i="25" s="1"/>
  <c r="DP53" i="25"/>
  <c r="DP54" i="25" s="1"/>
  <c r="H74" i="25" s="1"/>
  <c r="DO53" i="25"/>
  <c r="DO54" i="25" s="1"/>
  <c r="G74" i="25" s="1"/>
  <c r="DN53" i="25"/>
  <c r="DN54" i="25"/>
  <c r="F74" i="25"/>
  <c r="DM53" i="25"/>
  <c r="DM54" i="25" s="1"/>
  <c r="E74" i="25" s="1"/>
  <c r="DL53" i="25"/>
  <c r="DL54" i="25"/>
  <c r="D74" i="25" s="1"/>
  <c r="DK53" i="25"/>
  <c r="DK54" i="25"/>
  <c r="C74" i="25"/>
  <c r="DJ53" i="25"/>
  <c r="DJ54" i="25"/>
  <c r="AD73" i="25" s="1"/>
  <c r="DI53" i="25"/>
  <c r="DI54" i="25" s="1"/>
  <c r="AC73" i="25" s="1"/>
  <c r="DH53" i="25"/>
  <c r="DH54" i="25"/>
  <c r="AB73" i="25" s="1"/>
  <c r="DG53" i="25"/>
  <c r="DG54" i="25" s="1"/>
  <c r="AA73" i="25" s="1"/>
  <c r="DF53" i="25"/>
  <c r="DF54" i="25"/>
  <c r="Z73" i="25"/>
  <c r="DE53" i="25"/>
  <c r="DE54" i="25" s="1"/>
  <c r="Y73" i="25" s="1"/>
  <c r="DD53" i="25"/>
  <c r="DD54" i="25" s="1"/>
  <c r="X73" i="25" s="1"/>
  <c r="DC53" i="25"/>
  <c r="DC54" i="25" s="1"/>
  <c r="W73" i="25" s="1"/>
  <c r="DB53" i="25"/>
  <c r="DB54" i="25" s="1"/>
  <c r="V73" i="25" s="1"/>
  <c r="DA53" i="25"/>
  <c r="DA54" i="25" s="1"/>
  <c r="U73" i="25" s="1"/>
  <c r="CZ53" i="25"/>
  <c r="CZ54" i="25"/>
  <c r="T73" i="25" s="1"/>
  <c r="CY53" i="25"/>
  <c r="CY54" i="25"/>
  <c r="S73" i="25" s="1"/>
  <c r="CX53" i="25"/>
  <c r="CX54" i="25"/>
  <c r="R73" i="25" s="1"/>
  <c r="CW53" i="25"/>
  <c r="CW54" i="25" s="1"/>
  <c r="Q73" i="25" s="1"/>
  <c r="CV53" i="25"/>
  <c r="CV54" i="25"/>
  <c r="P73" i="25" s="1"/>
  <c r="CU53" i="25"/>
  <c r="CU54" i="25" s="1"/>
  <c r="O73" i="25" s="1"/>
  <c r="CT53" i="25"/>
  <c r="CT54" i="25"/>
  <c r="N73" i="25"/>
  <c r="CS53" i="25"/>
  <c r="CS54" i="25" s="1"/>
  <c r="M73" i="25" s="1"/>
  <c r="CR53" i="25"/>
  <c r="CR54" i="25"/>
  <c r="L73" i="25" s="1"/>
  <c r="CQ53" i="25"/>
  <c r="CQ54" i="25"/>
  <c r="K73" i="25"/>
  <c r="CP53" i="25"/>
  <c r="CP54" i="25"/>
  <c r="J73" i="25" s="1"/>
  <c r="CO53" i="25"/>
  <c r="CO54" i="25" s="1"/>
  <c r="I73" i="25" s="1"/>
  <c r="CN53" i="25"/>
  <c r="CN54" i="25" s="1"/>
  <c r="H73" i="25" s="1"/>
  <c r="CM53" i="25"/>
  <c r="CM54" i="25" s="1"/>
  <c r="G73" i="25" s="1"/>
  <c r="CL53" i="25"/>
  <c r="CL54" i="25"/>
  <c r="F73" i="25"/>
  <c r="CK53" i="25"/>
  <c r="CK54" i="25" s="1"/>
  <c r="E73" i="25" s="1"/>
  <c r="CJ53" i="25"/>
  <c r="CJ54" i="25"/>
  <c r="D73" i="25" s="1"/>
  <c r="CI53" i="25"/>
  <c r="CI54" i="25"/>
  <c r="C73" i="25" s="1"/>
  <c r="CH53" i="25"/>
  <c r="CH54" i="25"/>
  <c r="AD72" i="25" s="1"/>
  <c r="CG53" i="25"/>
  <c r="CG54" i="25" s="1"/>
  <c r="AC72" i="25" s="1"/>
  <c r="CF53" i="25"/>
  <c r="CF54" i="25"/>
  <c r="AB72" i="25" s="1"/>
  <c r="CE53" i="25"/>
  <c r="CE54" i="25"/>
  <c r="AA72" i="25" s="1"/>
  <c r="CD53" i="25"/>
  <c r="CD54" i="25" s="1"/>
  <c r="Z72" i="25" s="1"/>
  <c r="CC53" i="25"/>
  <c r="CC54" i="25"/>
  <c r="Y72" i="25" s="1"/>
  <c r="CB53" i="25"/>
  <c r="CB54" i="25" s="1"/>
  <c r="X72" i="25" s="1"/>
  <c r="CA53" i="25"/>
  <c r="CA54" i="25"/>
  <c r="W72" i="25"/>
  <c r="BZ53" i="25"/>
  <c r="BZ54" i="25" s="1"/>
  <c r="V72" i="25" s="1"/>
  <c r="BY53" i="25"/>
  <c r="BY54" i="25"/>
  <c r="U72" i="25" s="1"/>
  <c r="BX53" i="25"/>
  <c r="BX54" i="25" s="1"/>
  <c r="T72" i="25" s="1"/>
  <c r="BW53" i="25"/>
  <c r="BW54" i="25" s="1"/>
  <c r="S72" i="25" s="1"/>
  <c r="BV53" i="25"/>
  <c r="BV54" i="25" s="1"/>
  <c r="R72" i="25" s="1"/>
  <c r="BU53" i="25"/>
  <c r="BU54" i="25"/>
  <c r="Q72" i="25"/>
  <c r="BT53" i="25"/>
  <c r="BT54" i="25" s="1"/>
  <c r="P72" i="25" s="1"/>
  <c r="BS53" i="25"/>
  <c r="BS54" i="25"/>
  <c r="O72" i="25" s="1"/>
  <c r="BR53" i="25"/>
  <c r="BR54" i="25"/>
  <c r="N72" i="25"/>
  <c r="BQ53" i="25"/>
  <c r="BQ54" i="25"/>
  <c r="M72" i="25" s="1"/>
  <c r="BP53" i="25"/>
  <c r="BP54" i="25" s="1"/>
  <c r="L72" i="25" s="1"/>
  <c r="BO53" i="25"/>
  <c r="BO54" i="25"/>
  <c r="K72" i="25" s="1"/>
  <c r="BN53" i="25"/>
  <c r="BN54" i="25" s="1"/>
  <c r="J72" i="25" s="1"/>
  <c r="BM53" i="25"/>
  <c r="BM54" i="25"/>
  <c r="I72" i="25"/>
  <c r="BL53" i="25"/>
  <c r="BL54" i="25" s="1"/>
  <c r="H72" i="25" s="1"/>
  <c r="BK53" i="25"/>
  <c r="BK54" i="25"/>
  <c r="G72" i="25" s="1"/>
  <c r="BJ53" i="25"/>
  <c r="BJ54" i="25"/>
  <c r="F72" i="25" s="1"/>
  <c r="BI53" i="25"/>
  <c r="BI54" i="25"/>
  <c r="E72" i="25" s="1"/>
  <c r="BH53" i="25"/>
  <c r="BH54" i="25" s="1"/>
  <c r="D72" i="25" s="1"/>
  <c r="BG53" i="25"/>
  <c r="BG54" i="25" s="1"/>
  <c r="C72" i="25" s="1"/>
  <c r="BF53" i="25"/>
  <c r="BE53" i="25"/>
  <c r="BE54" i="25"/>
  <c r="AC71" i="25" s="1"/>
  <c r="BD53" i="25"/>
  <c r="BD54" i="25"/>
  <c r="AB71" i="25"/>
  <c r="BC53" i="25"/>
  <c r="BC54" i="25"/>
  <c r="AA71" i="25" s="1"/>
  <c r="BB53" i="25"/>
  <c r="BB54" i="25" s="1"/>
  <c r="Z71" i="25" s="1"/>
  <c r="BA53" i="25"/>
  <c r="BA54" i="25" s="1"/>
  <c r="Y71" i="25" s="1"/>
  <c r="AZ53" i="25"/>
  <c r="AZ54" i="25" s="1"/>
  <c r="X71" i="25" s="1"/>
  <c r="AY53" i="25"/>
  <c r="AY54" i="25"/>
  <c r="W71" i="25"/>
  <c r="AX53" i="25"/>
  <c r="AX54" i="25" s="1"/>
  <c r="V71" i="25" s="1"/>
  <c r="AW53" i="25"/>
  <c r="AW54" i="25"/>
  <c r="U71" i="25" s="1"/>
  <c r="AV53" i="25"/>
  <c r="AV54" i="25"/>
  <c r="T71" i="25" s="1"/>
  <c r="AU53" i="25"/>
  <c r="AU54" i="25"/>
  <c r="S71" i="25" s="1"/>
  <c r="AT53" i="25"/>
  <c r="AT54" i="25" s="1"/>
  <c r="R71" i="25" s="1"/>
  <c r="AS53" i="25"/>
  <c r="AS54" i="25" s="1"/>
  <c r="Q71" i="25" s="1"/>
  <c r="AR53" i="25"/>
  <c r="AR54" i="25" s="1"/>
  <c r="P71" i="25" s="1"/>
  <c r="AQ53" i="25"/>
  <c r="AQ54" i="25"/>
  <c r="O71" i="25"/>
  <c r="AP53" i="25"/>
  <c r="AP54" i="25" s="1"/>
  <c r="N71" i="25" s="1"/>
  <c r="AO53" i="25"/>
  <c r="AO54" i="25" s="1"/>
  <c r="M71" i="25" s="1"/>
  <c r="AN53" i="25"/>
  <c r="AN54" i="25"/>
  <c r="L71" i="25"/>
  <c r="AM53" i="25"/>
  <c r="AM54" i="25" s="1"/>
  <c r="K71" i="25" s="1"/>
  <c r="AL53" i="25"/>
  <c r="AL54" i="25"/>
  <c r="J71" i="25" s="1"/>
  <c r="AK53" i="25"/>
  <c r="AK54" i="25"/>
  <c r="I71" i="25" s="1"/>
  <c r="AJ53" i="25"/>
  <c r="AJ54" i="25" s="1"/>
  <c r="H71" i="25" s="1"/>
  <c r="AI53" i="25"/>
  <c r="AI54" i="25" s="1"/>
  <c r="G71" i="25" s="1"/>
  <c r="AH53" i="25"/>
  <c r="AH54" i="25" s="1"/>
  <c r="F71" i="25" s="1"/>
  <c r="AG53" i="25"/>
  <c r="AG54" i="25"/>
  <c r="E71" i="25" s="1"/>
  <c r="AF53" i="25"/>
  <c r="AF54" i="25" s="1"/>
  <c r="D71" i="25" s="1"/>
  <c r="AE53" i="25"/>
  <c r="AE54" i="25"/>
  <c r="C71" i="25" s="1"/>
  <c r="AD53" i="25"/>
  <c r="AD54" i="25"/>
  <c r="AD70" i="25"/>
  <c r="AC53" i="25"/>
  <c r="AC54" i="25"/>
  <c r="AC70" i="25" s="1"/>
  <c r="AB53" i="25"/>
  <c r="AB54" i="25" s="1"/>
  <c r="AB70" i="25" s="1"/>
  <c r="AA53" i="25"/>
  <c r="AA54" i="25" s="1"/>
  <c r="AA70" i="25" s="1"/>
  <c r="Z53" i="25"/>
  <c r="Z54" i="25" s="1"/>
  <c r="Z70" i="25" s="1"/>
  <c r="Y53" i="25"/>
  <c r="Y54" i="25"/>
  <c r="Y70" i="25"/>
  <c r="X53" i="25"/>
  <c r="X54" i="25" s="1"/>
  <c r="X70" i="25" s="1"/>
  <c r="W53" i="25"/>
  <c r="W54" i="25"/>
  <c r="W70" i="25" s="1"/>
  <c r="V53" i="25"/>
  <c r="V54" i="25"/>
  <c r="V70" i="25" s="1"/>
  <c r="U53" i="25"/>
  <c r="U54" i="25"/>
  <c r="U70" i="25" s="1"/>
  <c r="T53" i="25"/>
  <c r="T54" i="25" s="1"/>
  <c r="T70" i="25" s="1"/>
  <c r="S53" i="25"/>
  <c r="S54" i="25" s="1"/>
  <c r="S70" i="25" s="1"/>
  <c r="R53" i="25"/>
  <c r="R54" i="25" s="1"/>
  <c r="R70" i="25" s="1"/>
  <c r="Q53" i="25"/>
  <c r="Q54" i="25"/>
  <c r="Q70" i="25"/>
  <c r="P53" i="25"/>
  <c r="P54" i="25" s="1"/>
  <c r="P70" i="25" s="1"/>
  <c r="O53" i="25"/>
  <c r="N53" i="25"/>
  <c r="N54" i="25" s="1"/>
  <c r="N70" i="25" s="1"/>
  <c r="M53" i="25"/>
  <c r="M54" i="25"/>
  <c r="M70" i="25"/>
  <c r="L53" i="25"/>
  <c r="L54" i="25" s="1"/>
  <c r="L70" i="25" s="1"/>
  <c r="K53" i="25"/>
  <c r="K54" i="25"/>
  <c r="K70" i="25" s="1"/>
  <c r="J53" i="25"/>
  <c r="J54" i="25" s="1"/>
  <c r="J70" i="25" s="1"/>
  <c r="I53" i="25"/>
  <c r="I54" i="25" s="1"/>
  <c r="I70" i="25" s="1"/>
  <c r="H53" i="25"/>
  <c r="H54" i="25" s="1"/>
  <c r="H70" i="25" s="1"/>
  <c r="G53" i="25"/>
  <c r="G54" i="25"/>
  <c r="G70" i="25"/>
  <c r="F53" i="25"/>
  <c r="F54" i="25" s="1"/>
  <c r="F70" i="25" s="1"/>
  <c r="E53" i="25"/>
  <c r="E54" i="25"/>
  <c r="E70" i="25" s="1"/>
  <c r="D53" i="25"/>
  <c r="D54" i="25"/>
  <c r="D70" i="25" s="1"/>
  <c r="C53" i="25"/>
  <c r="C54" i="25"/>
  <c r="C70" i="25" s="1"/>
  <c r="EL38" i="25"/>
  <c r="EL39" i="25" s="1"/>
  <c r="AD68" i="25" s="1"/>
  <c r="EK38" i="25"/>
  <c r="EK39" i="25" s="1"/>
  <c r="AC68" i="25" s="1"/>
  <c r="EJ38" i="25"/>
  <c r="EJ39" i="25" s="1"/>
  <c r="AB68" i="25" s="1"/>
  <c r="EI38" i="25"/>
  <c r="EI39" i="25"/>
  <c r="AA68" i="25"/>
  <c r="EH38" i="25"/>
  <c r="EH39" i="25" s="1"/>
  <c r="Z68" i="25" s="1"/>
  <c r="EG38" i="25"/>
  <c r="EG39" i="25"/>
  <c r="Y68" i="25" s="1"/>
  <c r="EF38" i="25"/>
  <c r="EF39" i="25" s="1"/>
  <c r="X68" i="25" s="1"/>
  <c r="EE38" i="25"/>
  <c r="EE39" i="25"/>
  <c r="W68" i="25" s="1"/>
  <c r="ED38" i="25"/>
  <c r="ED39" i="25" s="1"/>
  <c r="V68" i="25" s="1"/>
  <c r="EC38" i="25"/>
  <c r="EC39" i="25"/>
  <c r="U68" i="25" s="1"/>
  <c r="EB38" i="25"/>
  <c r="EB39" i="25" s="1"/>
  <c r="T68" i="25" s="1"/>
  <c r="EA38" i="25"/>
  <c r="EA39" i="25"/>
  <c r="S68" i="25" s="1"/>
  <c r="DZ38" i="25"/>
  <c r="DZ39" i="25"/>
  <c r="R68" i="25" s="1"/>
  <c r="DY38" i="25"/>
  <c r="DY39" i="25"/>
  <c r="Q68" i="25" s="1"/>
  <c r="DX38" i="25"/>
  <c r="DX39" i="25" s="1"/>
  <c r="P68" i="25" s="1"/>
  <c r="DW38" i="25"/>
  <c r="DW39" i="25" s="1"/>
  <c r="O68" i="25" s="1"/>
  <c r="DV38" i="25"/>
  <c r="DV39" i="25" s="1"/>
  <c r="N68" i="25" s="1"/>
  <c r="DU38" i="25"/>
  <c r="DU39" i="25"/>
  <c r="M68" i="25" s="1"/>
  <c r="DT38" i="25"/>
  <c r="DT39" i="25" s="1"/>
  <c r="L68" i="25" s="1"/>
  <c r="DS38" i="25"/>
  <c r="DS39" i="25"/>
  <c r="K68" i="25" s="1"/>
  <c r="DR38" i="25"/>
  <c r="DR39" i="25"/>
  <c r="J68" i="25" s="1"/>
  <c r="DQ38" i="25"/>
  <c r="DQ39" i="25"/>
  <c r="I68" i="25" s="1"/>
  <c r="DP38" i="25"/>
  <c r="DP39" i="25" s="1"/>
  <c r="H68" i="25" s="1"/>
  <c r="DO38" i="25"/>
  <c r="DO39" i="25" s="1"/>
  <c r="G68" i="25" s="1"/>
  <c r="DN38" i="25"/>
  <c r="DN39" i="25" s="1"/>
  <c r="F68" i="25" s="1"/>
  <c r="DM38" i="25"/>
  <c r="DM39" i="25"/>
  <c r="E68" i="25" s="1"/>
  <c r="DL38" i="25"/>
  <c r="DL39" i="25" s="1"/>
  <c r="D68" i="25" s="1"/>
  <c r="DK38" i="25"/>
  <c r="DK39" i="25"/>
  <c r="C68" i="25" s="1"/>
  <c r="DJ38" i="25"/>
  <c r="DJ39" i="25"/>
  <c r="AD67" i="25" s="1"/>
  <c r="DI38" i="25"/>
  <c r="DI39" i="25"/>
  <c r="AC67" i="25" s="1"/>
  <c r="DH38" i="25"/>
  <c r="DH39" i="25" s="1"/>
  <c r="AB67" i="25" s="1"/>
  <c r="DG38" i="25"/>
  <c r="DG39" i="25" s="1"/>
  <c r="AA67" i="25" s="1"/>
  <c r="DF38" i="25"/>
  <c r="DF39" i="25" s="1"/>
  <c r="Z67" i="25" s="1"/>
  <c r="DE38" i="25"/>
  <c r="DE39" i="25" s="1"/>
  <c r="Y67" i="25" s="1"/>
  <c r="DD38" i="25"/>
  <c r="DD39" i="25"/>
  <c r="X67" i="25" s="1"/>
  <c r="DC38" i="25"/>
  <c r="DC39" i="25"/>
  <c r="W67" i="25" s="1"/>
  <c r="DB38" i="25"/>
  <c r="DB39" i="25"/>
  <c r="V67" i="25" s="1"/>
  <c r="DA38" i="25"/>
  <c r="DA39" i="25" s="1"/>
  <c r="U67" i="25" s="1"/>
  <c r="CZ38" i="25"/>
  <c r="CZ39" i="25" s="1"/>
  <c r="T67" i="25" s="1"/>
  <c r="CY38" i="25"/>
  <c r="CY39" i="25" s="1"/>
  <c r="S67" i="25" s="1"/>
  <c r="CX38" i="25"/>
  <c r="CX39" i="25" s="1"/>
  <c r="R67" i="25" s="1"/>
  <c r="CW38" i="25"/>
  <c r="CW39" i="25"/>
  <c r="Q67" i="25" s="1"/>
  <c r="CV38" i="25"/>
  <c r="CV39" i="25" s="1"/>
  <c r="P67" i="25"/>
  <c r="CU38" i="25"/>
  <c r="CU39" i="25"/>
  <c r="O67" i="25" s="1"/>
  <c r="CT38" i="25"/>
  <c r="CT39" i="25" s="1"/>
  <c r="N67" i="25" s="1"/>
  <c r="CS38" i="25"/>
  <c r="CS39" i="25"/>
  <c r="M67" i="25" s="1"/>
  <c r="CR38" i="25"/>
  <c r="CR39" i="25"/>
  <c r="L67" i="25" s="1"/>
  <c r="CQ38" i="25"/>
  <c r="CQ39" i="25"/>
  <c r="K67" i="25" s="1"/>
  <c r="CP38" i="25"/>
  <c r="CP39" i="25" s="1"/>
  <c r="J67" i="25" s="1"/>
  <c r="CO38" i="25"/>
  <c r="CO39" i="25" s="1"/>
  <c r="I67" i="25" s="1"/>
  <c r="CN38" i="25"/>
  <c r="CN39" i="25" s="1"/>
  <c r="H67" i="25" s="1"/>
  <c r="CM38" i="25"/>
  <c r="CM39" i="25"/>
  <c r="G67" i="25" s="1"/>
  <c r="CL38" i="25"/>
  <c r="CL39" i="25" s="1"/>
  <c r="F67" i="25" s="1"/>
  <c r="CK38" i="25"/>
  <c r="CK39" i="25"/>
  <c r="E67" i="25" s="1"/>
  <c r="CJ38" i="25"/>
  <c r="CJ39" i="25" s="1"/>
  <c r="D67" i="25" s="1"/>
  <c r="CI38" i="25"/>
  <c r="CI39" i="25"/>
  <c r="C67" i="25" s="1"/>
  <c r="CH38" i="25"/>
  <c r="CH39" i="25" s="1"/>
  <c r="AD66" i="25" s="1"/>
  <c r="CG38" i="25"/>
  <c r="CG39" i="25"/>
  <c r="AC66" i="25" s="1"/>
  <c r="CF38" i="25"/>
  <c r="CF39" i="25" s="1"/>
  <c r="AB66" i="25" s="1"/>
  <c r="CE38" i="25"/>
  <c r="CE39" i="25"/>
  <c r="AA66" i="25" s="1"/>
  <c r="CD38" i="25"/>
  <c r="CD39" i="25" s="1"/>
  <c r="Z66" i="25" s="1"/>
  <c r="CC38" i="25"/>
  <c r="CC39" i="25"/>
  <c r="Y66" i="25" s="1"/>
  <c r="CB38" i="25"/>
  <c r="CB39" i="25" s="1"/>
  <c r="X66" i="25" s="1"/>
  <c r="CA38" i="25"/>
  <c r="CA39" i="25" s="1"/>
  <c r="W66" i="25" s="1"/>
  <c r="BZ38" i="25"/>
  <c r="BZ39" i="25" s="1"/>
  <c r="V66" i="25" s="1"/>
  <c r="BY38" i="25"/>
  <c r="BY39" i="25"/>
  <c r="U66" i="25"/>
  <c r="BX38" i="25"/>
  <c r="BX39" i="25" s="1"/>
  <c r="T66" i="25" s="1"/>
  <c r="BW38" i="25"/>
  <c r="BW39" i="25"/>
  <c r="S66" i="25" s="1"/>
  <c r="BV38" i="25"/>
  <c r="BV39" i="25" s="1"/>
  <c r="R66" i="25" s="1"/>
  <c r="BU38" i="25"/>
  <c r="BU39" i="25"/>
  <c r="Q66" i="25" s="1"/>
  <c r="BT38" i="25"/>
  <c r="BT39" i="25" s="1"/>
  <c r="P66" i="25"/>
  <c r="BS38" i="25"/>
  <c r="BS39" i="25" s="1"/>
  <c r="O66" i="25" s="1"/>
  <c r="BR38" i="25"/>
  <c r="BR39" i="25" s="1"/>
  <c r="N66" i="25" s="1"/>
  <c r="BQ38" i="25"/>
  <c r="BQ39" i="25"/>
  <c r="M66" i="25" s="1"/>
  <c r="BP38" i="25"/>
  <c r="BP39" i="25" s="1"/>
  <c r="L66" i="25" s="1"/>
  <c r="BO38" i="25"/>
  <c r="BO39" i="25"/>
  <c r="K66" i="25" s="1"/>
  <c r="BN38" i="25"/>
  <c r="BN39" i="25" s="1"/>
  <c r="J66" i="25" s="1"/>
  <c r="BM38" i="25"/>
  <c r="BM39" i="25"/>
  <c r="I66" i="25"/>
  <c r="BL38" i="25"/>
  <c r="BL39" i="25" s="1"/>
  <c r="H66" i="25" s="1"/>
  <c r="BK38" i="25"/>
  <c r="BK39" i="25"/>
  <c r="G66" i="25" s="1"/>
  <c r="BJ38" i="25"/>
  <c r="BJ39" i="25" s="1"/>
  <c r="F66" i="25" s="1"/>
  <c r="BI38" i="25"/>
  <c r="BI39" i="25"/>
  <c r="E66" i="25" s="1"/>
  <c r="BH38" i="25"/>
  <c r="BH39" i="25"/>
  <c r="D66" i="25" s="1"/>
  <c r="BG38" i="25"/>
  <c r="BG39" i="25"/>
  <c r="C66" i="25" s="1"/>
  <c r="BF38" i="25"/>
  <c r="BF39" i="25"/>
  <c r="AD65" i="25" s="1"/>
  <c r="BE38" i="25"/>
  <c r="BE39" i="25" s="1"/>
  <c r="AC65" i="25" s="1"/>
  <c r="BD38" i="25"/>
  <c r="BD39" i="25"/>
  <c r="AB65" i="25" s="1"/>
  <c r="BC38" i="25"/>
  <c r="BC39" i="25" s="1"/>
  <c r="AA65" i="25"/>
  <c r="BB38" i="25"/>
  <c r="BB39" i="25" s="1"/>
  <c r="Z65" i="25" s="1"/>
  <c r="BA38" i="25"/>
  <c r="BA39" i="25" s="1"/>
  <c r="Y65" i="25" s="1"/>
  <c r="AZ38" i="25"/>
  <c r="AZ39" i="25"/>
  <c r="X65" i="25"/>
  <c r="AY38" i="25"/>
  <c r="AY39" i="25" s="1"/>
  <c r="W65" i="25" s="1"/>
  <c r="AX38" i="25"/>
  <c r="AX39" i="25"/>
  <c r="V65" i="25" s="1"/>
  <c r="AW38" i="25"/>
  <c r="AW39" i="25" s="1"/>
  <c r="U65" i="25" s="1"/>
  <c r="AV38" i="25"/>
  <c r="AV39" i="25" s="1"/>
  <c r="T65" i="25" s="1"/>
  <c r="AU38" i="25"/>
  <c r="AU39" i="25" s="1"/>
  <c r="S65" i="25" s="1"/>
  <c r="AT38" i="25"/>
  <c r="AS38" i="25"/>
  <c r="AS39" i="25"/>
  <c r="Q65" i="25" s="1"/>
  <c r="AR38" i="25"/>
  <c r="AR39" i="25" s="1"/>
  <c r="P65" i="25" s="1"/>
  <c r="AQ38" i="25"/>
  <c r="AQ39" i="25" s="1"/>
  <c r="O65" i="25" s="1"/>
  <c r="AP38" i="25"/>
  <c r="AP39" i="25"/>
  <c r="N65" i="25"/>
  <c r="AO38" i="25"/>
  <c r="AO39" i="25" s="1"/>
  <c r="M65" i="25"/>
  <c r="AN38" i="25"/>
  <c r="AN39" i="25"/>
  <c r="L65" i="25" s="1"/>
  <c r="AM38" i="25"/>
  <c r="AM39" i="25"/>
  <c r="K65" i="25"/>
  <c r="AL38" i="25"/>
  <c r="AL39" i="25"/>
  <c r="J65" i="25" s="1"/>
  <c r="AK38" i="25"/>
  <c r="AK39" i="25" s="1"/>
  <c r="I65" i="25" s="1"/>
  <c r="AJ38" i="25"/>
  <c r="AJ39" i="25"/>
  <c r="H65" i="25" s="1"/>
  <c r="AI38" i="25"/>
  <c r="AI39" i="25" s="1"/>
  <c r="G65" i="25" s="1"/>
  <c r="AH38" i="25"/>
  <c r="AH39" i="25" s="1"/>
  <c r="F65" i="25" s="1"/>
  <c r="AG38" i="25"/>
  <c r="AG39" i="25"/>
  <c r="E65" i="25"/>
  <c r="AF38" i="25"/>
  <c r="AF39" i="25" s="1"/>
  <c r="D65" i="25" s="1"/>
  <c r="AE38" i="25"/>
  <c r="AE39" i="25" s="1"/>
  <c r="C65" i="25" s="1"/>
  <c r="AD38" i="25"/>
  <c r="AD39" i="25" s="1"/>
  <c r="AD64" i="25" s="1"/>
  <c r="AC38" i="25"/>
  <c r="AC39" i="25" s="1"/>
  <c r="AC64" i="25" s="1"/>
  <c r="AB38" i="25"/>
  <c r="AB39" i="25" s="1"/>
  <c r="AB64" i="25"/>
  <c r="AA38" i="25"/>
  <c r="AA39" i="25" s="1"/>
  <c r="AA64" i="25" s="1"/>
  <c r="Z38" i="25"/>
  <c r="Z39" i="25" s="1"/>
  <c r="Z64" i="25" s="1"/>
  <c r="Y38" i="25"/>
  <c r="Y39" i="25"/>
  <c r="Y64" i="25" s="1"/>
  <c r="X38" i="25"/>
  <c r="X39" i="25" s="1"/>
  <c r="X64" i="25" s="1"/>
  <c r="W38" i="25"/>
  <c r="W39" i="25"/>
  <c r="W64" i="25" s="1"/>
  <c r="V38" i="25"/>
  <c r="V39" i="25" s="1"/>
  <c r="V64" i="25" s="1"/>
  <c r="U38" i="25"/>
  <c r="U39" i="25"/>
  <c r="U64" i="25" s="1"/>
  <c r="T38" i="25"/>
  <c r="T39" i="25" s="1"/>
  <c r="T64" i="25"/>
  <c r="S38" i="25"/>
  <c r="S39" i="25" s="1"/>
  <c r="S64" i="25" s="1"/>
  <c r="R38" i="25"/>
  <c r="R39" i="25" s="1"/>
  <c r="R64" i="25"/>
  <c r="Q38" i="25"/>
  <c r="Q39" i="25"/>
  <c r="Q64" i="25" s="1"/>
  <c r="P38" i="25"/>
  <c r="P39" i="25" s="1"/>
  <c r="P64" i="25" s="1"/>
  <c r="O38" i="25"/>
  <c r="O39" i="25"/>
  <c r="O64" i="25" s="1"/>
  <c r="N38" i="25"/>
  <c r="N39" i="25" s="1"/>
  <c r="N64" i="25" s="1"/>
  <c r="M38" i="25"/>
  <c r="M39" i="25" s="1"/>
  <c r="M64" i="25" s="1"/>
  <c r="L38" i="25"/>
  <c r="L39" i="25" s="1"/>
  <c r="L64" i="25"/>
  <c r="K38" i="25"/>
  <c r="K39" i="25"/>
  <c r="K64" i="25" s="1"/>
  <c r="J38" i="25"/>
  <c r="J39" i="25" s="1"/>
  <c r="J64" i="25" s="1"/>
  <c r="I38" i="25"/>
  <c r="I39" i="25"/>
  <c r="I64" i="25" s="1"/>
  <c r="H38" i="25"/>
  <c r="H39" i="25" s="1"/>
  <c r="H64" i="25" s="1"/>
  <c r="G38" i="25"/>
  <c r="G39" i="25"/>
  <c r="G64" i="25" s="1"/>
  <c r="F38" i="25"/>
  <c r="F39" i="25" s="1"/>
  <c r="F64" i="25"/>
  <c r="E38" i="25"/>
  <c r="E39" i="25" s="1"/>
  <c r="E64" i="25" s="1"/>
  <c r="D38" i="25"/>
  <c r="D39" i="25" s="1"/>
  <c r="D64" i="25" s="1"/>
  <c r="C38" i="25"/>
  <c r="C39" i="25" s="1"/>
  <c r="C64" i="25" s="1"/>
  <c r="D21" i="25"/>
  <c r="D22" i="25" s="1"/>
  <c r="D58" i="25" s="1"/>
  <c r="E21" i="25"/>
  <c r="E22" i="25" s="1"/>
  <c r="E58" i="25" s="1"/>
  <c r="F21" i="25"/>
  <c r="F22" i="25" s="1"/>
  <c r="F58" i="25"/>
  <c r="G21" i="25"/>
  <c r="G22" i="25"/>
  <c r="G58" i="25" s="1"/>
  <c r="H21" i="25"/>
  <c r="H22" i="25" s="1"/>
  <c r="H58" i="25" s="1"/>
  <c r="I21" i="25"/>
  <c r="I22" i="25"/>
  <c r="I58" i="25" s="1"/>
  <c r="J21" i="25"/>
  <c r="J22" i="25" s="1"/>
  <c r="J58" i="25" s="1"/>
  <c r="K21" i="25"/>
  <c r="K22" i="25"/>
  <c r="K58" i="25" s="1"/>
  <c r="L21" i="25"/>
  <c r="L22" i="25" s="1"/>
  <c r="L58" i="25" s="1"/>
  <c r="M21" i="25"/>
  <c r="M22" i="25" s="1"/>
  <c r="M58" i="25" s="1"/>
  <c r="N21" i="25"/>
  <c r="N22" i="25" s="1"/>
  <c r="N58" i="25" s="1"/>
  <c r="O21" i="25"/>
  <c r="O22" i="25"/>
  <c r="O58" i="25" s="1"/>
  <c r="AD109" i="22" s="1"/>
  <c r="AD110" i="22" s="1"/>
  <c r="P21" i="25"/>
  <c r="P22" i="25" s="1"/>
  <c r="P58" i="25" s="1"/>
  <c r="Q21" i="25"/>
  <c r="Q22" i="25"/>
  <c r="Q58" i="25" s="1"/>
  <c r="R21" i="25"/>
  <c r="R22" i="25" s="1"/>
  <c r="R58" i="25"/>
  <c r="S21" i="25"/>
  <c r="S22" i="25" s="1"/>
  <c r="S58" i="25" s="1"/>
  <c r="T21" i="25"/>
  <c r="T22" i="25" s="1"/>
  <c r="T58" i="25" s="1"/>
  <c r="U21" i="25"/>
  <c r="U22" i="25"/>
  <c r="U58" i="25" s="1"/>
  <c r="V21" i="25"/>
  <c r="V22" i="25" s="1"/>
  <c r="V58" i="25" s="1"/>
  <c r="W21" i="25"/>
  <c r="W22" i="25"/>
  <c r="W58" i="25" s="1"/>
  <c r="X21" i="25"/>
  <c r="X22" i="25"/>
  <c r="X58" i="25" s="1"/>
  <c r="Y21" i="25"/>
  <c r="Y22" i="25" s="1"/>
  <c r="Y58" i="25"/>
  <c r="Z21" i="25"/>
  <c r="Z22" i="25"/>
  <c r="Z58" i="25" s="1"/>
  <c r="AA21" i="25"/>
  <c r="AA22" i="25" s="1"/>
  <c r="AA58" i="25" s="1"/>
  <c r="AB21" i="25"/>
  <c r="AB22" i="25"/>
  <c r="AB58" i="25" s="1"/>
  <c r="AC21" i="25"/>
  <c r="AC22" i="25" s="1"/>
  <c r="AC58" i="25"/>
  <c r="AD21" i="25"/>
  <c r="AD22" i="25" s="1"/>
  <c r="AD58" i="25" s="1"/>
  <c r="AE21" i="25"/>
  <c r="AE22" i="25" s="1"/>
  <c r="C59" i="25" s="1"/>
  <c r="C109" i="22" s="1"/>
  <c r="J117" i="22" s="1"/>
  <c r="J130" i="22" s="1"/>
  <c r="AF21" i="25"/>
  <c r="AF22" i="25" s="1"/>
  <c r="D59" i="25" s="1"/>
  <c r="D109" i="22" s="1"/>
  <c r="K117" i="22" s="1"/>
  <c r="K130" i="22" s="1"/>
  <c r="AG21" i="25"/>
  <c r="AG22" i="25" s="1"/>
  <c r="E59" i="25" s="1"/>
  <c r="E109" i="22" s="1"/>
  <c r="L117" i="22" s="1"/>
  <c r="L130" i="22" s="1"/>
  <c r="AH21" i="25"/>
  <c r="AH22" i="25" s="1"/>
  <c r="F59" i="25" s="1"/>
  <c r="F109" i="22" s="1"/>
  <c r="M117" i="22" s="1"/>
  <c r="M130" i="22" s="1"/>
  <c r="AI21" i="25"/>
  <c r="AI22" i="25" s="1"/>
  <c r="G59" i="25" s="1"/>
  <c r="G109" i="22" s="1"/>
  <c r="N117" i="22" s="1"/>
  <c r="N130" i="22" s="1"/>
  <c r="AJ21" i="25"/>
  <c r="AJ22" i="25" s="1"/>
  <c r="H59" i="25" s="1"/>
  <c r="H109" i="22" s="1"/>
  <c r="O117" i="22" s="1"/>
  <c r="O130" i="22" s="1"/>
  <c r="AK21" i="25"/>
  <c r="AK22" i="25" s="1"/>
  <c r="I59" i="25" s="1"/>
  <c r="I109" i="22" s="1"/>
  <c r="P117" i="22" s="1"/>
  <c r="P130" i="22" s="1"/>
  <c r="AL21" i="25"/>
  <c r="AL22" i="25" s="1"/>
  <c r="J59" i="25" s="1"/>
  <c r="J109" i="22" s="1"/>
  <c r="Q117" i="22" s="1"/>
  <c r="Q130" i="22" s="1"/>
  <c r="AM21" i="25"/>
  <c r="AM22" i="25" s="1"/>
  <c r="K59" i="25" s="1"/>
  <c r="K109" i="22" s="1"/>
  <c r="R117" i="22" s="1"/>
  <c r="R130" i="22" s="1"/>
  <c r="AN21" i="25"/>
  <c r="AN22" i="25" s="1"/>
  <c r="L59" i="25" s="1"/>
  <c r="L109" i="22" s="1"/>
  <c r="S117" i="22" s="1"/>
  <c r="S130" i="22" s="1"/>
  <c r="AO21" i="25"/>
  <c r="AO22" i="25" s="1"/>
  <c r="M59" i="25"/>
  <c r="M109" i="22" s="1"/>
  <c r="T117" i="22"/>
  <c r="T130" i="22" s="1"/>
  <c r="AP21" i="25"/>
  <c r="AP22" i="25" s="1"/>
  <c r="N59" i="25" s="1"/>
  <c r="N109" i="22" s="1"/>
  <c r="U117" i="22" s="1"/>
  <c r="U130" i="22" s="1"/>
  <c r="AQ21" i="25"/>
  <c r="AQ22" i="25" s="1"/>
  <c r="O59" i="25" s="1"/>
  <c r="AR21" i="25"/>
  <c r="AR22" i="25" s="1"/>
  <c r="P59" i="25" s="1"/>
  <c r="O109" i="22" s="1"/>
  <c r="V117" i="22" s="1"/>
  <c r="V130" i="22" s="1"/>
  <c r="AS21" i="25"/>
  <c r="AS22" i="25" s="1"/>
  <c r="Q59" i="25" s="1"/>
  <c r="P109" i="22" s="1"/>
  <c r="W117" i="22" s="1"/>
  <c r="W130" i="22" s="1"/>
  <c r="AT21" i="25"/>
  <c r="AT22" i="25" s="1"/>
  <c r="R59" i="25" s="1"/>
  <c r="Q109" i="22" s="1"/>
  <c r="X117" i="22" s="1"/>
  <c r="X130" i="22" s="1"/>
  <c r="AU21" i="25"/>
  <c r="AU22" i="25" s="1"/>
  <c r="S59" i="25" s="1"/>
  <c r="R109" i="22"/>
  <c r="Y117" i="22" s="1"/>
  <c r="Y130" i="22" s="1"/>
  <c r="AV21" i="25"/>
  <c r="AV22" i="25"/>
  <c r="T59" i="25" s="1"/>
  <c r="S109" i="22" s="1"/>
  <c r="Z117" i="22" s="1"/>
  <c r="Z130" i="22"/>
  <c r="AW21" i="25"/>
  <c r="AW22" i="25"/>
  <c r="U59" i="25" s="1"/>
  <c r="T109" i="22" s="1"/>
  <c r="AA117" i="22" s="1"/>
  <c r="AA130" i="22" s="1"/>
  <c r="AX21" i="25"/>
  <c r="AX22" i="25"/>
  <c r="V59" i="25" s="1"/>
  <c r="U109" i="22"/>
  <c r="AB117" i="22" s="1"/>
  <c r="AB130" i="22" s="1"/>
  <c r="AY21" i="25"/>
  <c r="AY22" i="25" s="1"/>
  <c r="W59" i="25" s="1"/>
  <c r="V109" i="22"/>
  <c r="AC117" i="22" s="1"/>
  <c r="AC130" i="22" s="1"/>
  <c r="AZ21" i="25"/>
  <c r="AZ22" i="25"/>
  <c r="X59" i="25" s="1"/>
  <c r="W109" i="22" s="1"/>
  <c r="AD117" i="22" s="1"/>
  <c r="AD130" i="22" s="1"/>
  <c r="BA21" i="25"/>
  <c r="BA22" i="25" s="1"/>
  <c r="Y59" i="25" s="1"/>
  <c r="X109" i="22" s="1"/>
  <c r="AE117" i="22" s="1"/>
  <c r="AE130" i="22" s="1"/>
  <c r="BB21" i="25"/>
  <c r="BB22" i="25" s="1"/>
  <c r="Z59" i="25" s="1"/>
  <c r="Y109" i="22" s="1"/>
  <c r="AF117" i="22" s="1"/>
  <c r="AF130" i="22" s="1"/>
  <c r="BC21" i="25"/>
  <c r="BC22" i="25"/>
  <c r="AA59" i="25" s="1"/>
  <c r="Z109" i="22" s="1"/>
  <c r="AG117" i="22" s="1"/>
  <c r="AG130" i="22" s="1"/>
  <c r="BD21" i="25"/>
  <c r="BD22" i="25"/>
  <c r="AB59" i="25" s="1"/>
  <c r="AA109" i="22" s="1"/>
  <c r="AH117" i="22" s="1"/>
  <c r="AH130" i="22" s="1"/>
  <c r="BE21" i="25"/>
  <c r="BE22" i="25"/>
  <c r="AC59" i="25" s="1"/>
  <c r="AB109" i="22"/>
  <c r="AI117" i="22" s="1"/>
  <c r="AI130" i="22"/>
  <c r="BF21" i="25"/>
  <c r="BF22" i="25" s="1"/>
  <c r="AD59" i="25" s="1"/>
  <c r="AC109" i="22" s="1"/>
  <c r="AJ117" i="22" s="1"/>
  <c r="AJ130" i="22" s="1"/>
  <c r="BG21" i="25"/>
  <c r="BG22" i="25"/>
  <c r="C60" i="25" s="1"/>
  <c r="C110" i="22" s="1"/>
  <c r="J119" i="22" s="1"/>
  <c r="J132" i="22" s="1"/>
  <c r="BH21" i="25"/>
  <c r="BH22" i="25"/>
  <c r="D60" i="25" s="1"/>
  <c r="D110" i="22" s="1"/>
  <c r="K119" i="22" s="1"/>
  <c r="K132" i="22" s="1"/>
  <c r="BI21" i="25"/>
  <c r="BI22" i="25" s="1"/>
  <c r="E60" i="25" s="1"/>
  <c r="E110" i="22" s="1"/>
  <c r="L119" i="22" s="1"/>
  <c r="L132" i="22" s="1"/>
  <c r="BJ21" i="25"/>
  <c r="BJ22" i="25" s="1"/>
  <c r="F60" i="25" s="1"/>
  <c r="F110" i="22" s="1"/>
  <c r="M119" i="22" s="1"/>
  <c r="M132" i="22" s="1"/>
  <c r="BK21" i="25"/>
  <c r="BK22" i="25"/>
  <c r="G60" i="25" s="1"/>
  <c r="G110" i="22" s="1"/>
  <c r="N119" i="22" s="1"/>
  <c r="N132" i="22" s="1"/>
  <c r="BL21" i="25"/>
  <c r="BL22" i="25"/>
  <c r="H60" i="25" s="1"/>
  <c r="H110" i="22" s="1"/>
  <c r="O119" i="22" s="1"/>
  <c r="O132" i="22" s="1"/>
  <c r="BM21" i="25"/>
  <c r="BM22" i="25" s="1"/>
  <c r="I60" i="25" s="1"/>
  <c r="I110" i="22" s="1"/>
  <c r="P119" i="22" s="1"/>
  <c r="P132" i="22" s="1"/>
  <c r="BN21" i="25"/>
  <c r="BN22" i="25"/>
  <c r="J60" i="25" s="1"/>
  <c r="J110" i="22" s="1"/>
  <c r="Q119" i="22" s="1"/>
  <c r="Q132" i="22"/>
  <c r="BO21" i="25"/>
  <c r="BO22" i="25"/>
  <c r="K60" i="25" s="1"/>
  <c r="K110" i="22" s="1"/>
  <c r="R119" i="22" s="1"/>
  <c r="R132" i="22" s="1"/>
  <c r="BP21" i="25"/>
  <c r="BP22" i="25"/>
  <c r="L60" i="25" s="1"/>
  <c r="L110" i="22" s="1"/>
  <c r="S119" i="22" s="1"/>
  <c r="S132" i="22"/>
  <c r="BQ21" i="25"/>
  <c r="BR21" i="25"/>
  <c r="BR22" i="25" s="1"/>
  <c r="N60" i="25" s="1"/>
  <c r="N110" i="22" s="1"/>
  <c r="U119" i="22" s="1"/>
  <c r="U132" i="22" s="1"/>
  <c r="BS21" i="25"/>
  <c r="BS22" i="25"/>
  <c r="O60" i="25" s="1"/>
  <c r="BT21" i="25"/>
  <c r="BT22" i="25" s="1"/>
  <c r="P60" i="25"/>
  <c r="O110" i="22" s="1"/>
  <c r="V119" i="22" s="1"/>
  <c r="V132" i="22" s="1"/>
  <c r="BU21" i="25"/>
  <c r="BU22" i="25" s="1"/>
  <c r="Q60" i="25" s="1"/>
  <c r="P110" i="22" s="1"/>
  <c r="W119" i="22" s="1"/>
  <c r="W132" i="22" s="1"/>
  <c r="BV21" i="25"/>
  <c r="BV22" i="25" s="1"/>
  <c r="R60" i="25"/>
  <c r="Q110" i="22" s="1"/>
  <c r="X119" i="22" s="1"/>
  <c r="X132" i="22" s="1"/>
  <c r="BW21" i="25"/>
  <c r="BW22" i="25" s="1"/>
  <c r="S60" i="25" s="1"/>
  <c r="R110" i="22" s="1"/>
  <c r="Y119" i="22" s="1"/>
  <c r="Y132" i="22" s="1"/>
  <c r="BX21" i="25"/>
  <c r="BX22" i="25" s="1"/>
  <c r="T60" i="25"/>
  <c r="S110" i="22" s="1"/>
  <c r="Z119" i="22" s="1"/>
  <c r="Z132" i="22" s="1"/>
  <c r="BY21" i="25"/>
  <c r="BY22" i="25" s="1"/>
  <c r="U60" i="25" s="1"/>
  <c r="T110" i="22" s="1"/>
  <c r="AA119" i="22" s="1"/>
  <c r="AA132" i="22" s="1"/>
  <c r="BZ21" i="25"/>
  <c r="BZ22" i="25" s="1"/>
  <c r="V60" i="25" s="1"/>
  <c r="U110" i="22" s="1"/>
  <c r="AB119" i="22" s="1"/>
  <c r="AB132" i="22" s="1"/>
  <c r="CA21" i="25"/>
  <c r="CA22" i="25" s="1"/>
  <c r="W60" i="25" s="1"/>
  <c r="V110" i="22" s="1"/>
  <c r="AC119" i="22" s="1"/>
  <c r="AC132" i="22" s="1"/>
  <c r="CB21" i="25"/>
  <c r="CB22" i="25" s="1"/>
  <c r="X60" i="25" s="1"/>
  <c r="W110" i="22" s="1"/>
  <c r="AD119" i="22"/>
  <c r="AD132" i="22" s="1"/>
  <c r="CC21" i="25"/>
  <c r="CC22" i="25" s="1"/>
  <c r="Y60" i="25"/>
  <c r="X110" i="22" s="1"/>
  <c r="AE119" i="22" s="1"/>
  <c r="AE132" i="22" s="1"/>
  <c r="CD21" i="25"/>
  <c r="CD22" i="25" s="1"/>
  <c r="Z60" i="25" s="1"/>
  <c r="Y110" i="22" s="1"/>
  <c r="AF119" i="22" s="1"/>
  <c r="AF132" i="22" s="1"/>
  <c r="CE21" i="25"/>
  <c r="CE22" i="25" s="1"/>
  <c r="AA60" i="25" s="1"/>
  <c r="Z110" i="22" s="1"/>
  <c r="AG119" i="22" s="1"/>
  <c r="AG132" i="22" s="1"/>
  <c r="CF21" i="25"/>
  <c r="CF22" i="25" s="1"/>
  <c r="AB60" i="25" s="1"/>
  <c r="AA110" i="22" s="1"/>
  <c r="AH119" i="22"/>
  <c r="AH132" i="22" s="1"/>
  <c r="CG21" i="25"/>
  <c r="CG22" i="25" s="1"/>
  <c r="AC60" i="25" s="1"/>
  <c r="AB110" i="22" s="1"/>
  <c r="AI119" i="22" s="1"/>
  <c r="AI132" i="22" s="1"/>
  <c r="CH21" i="25"/>
  <c r="CH22" i="25" s="1"/>
  <c r="AD60" i="25" s="1"/>
  <c r="AC110" i="22" s="1"/>
  <c r="AJ119" i="22" s="1"/>
  <c r="AJ132" i="22" s="1"/>
  <c r="CI21" i="25"/>
  <c r="CI22" i="25" s="1"/>
  <c r="C61" i="25" s="1"/>
  <c r="C111" i="22" s="1"/>
  <c r="J120" i="22"/>
  <c r="J133" i="22" s="1"/>
  <c r="CJ21" i="25"/>
  <c r="CJ22" i="25" s="1"/>
  <c r="D61" i="25"/>
  <c r="D111" i="22" s="1"/>
  <c r="K120" i="22" s="1"/>
  <c r="K133" i="22" s="1"/>
  <c r="CK21" i="25"/>
  <c r="CK22" i="25" s="1"/>
  <c r="E61" i="25"/>
  <c r="E111" i="22" s="1"/>
  <c r="L120" i="22"/>
  <c r="L133" i="22" s="1"/>
  <c r="CL21" i="25"/>
  <c r="CL22" i="25" s="1"/>
  <c r="F61" i="25" s="1"/>
  <c r="F111" i="22" s="1"/>
  <c r="M120" i="22" s="1"/>
  <c r="M133" i="22" s="1"/>
  <c r="CM21" i="25"/>
  <c r="CM22" i="25" s="1"/>
  <c r="G61" i="25" s="1"/>
  <c r="G111" i="22" s="1"/>
  <c r="N120" i="22"/>
  <c r="N133" i="22" s="1"/>
  <c r="CN21" i="25"/>
  <c r="CN22" i="25" s="1"/>
  <c r="H61" i="25"/>
  <c r="H111" i="22" s="1"/>
  <c r="O120" i="22" s="1"/>
  <c r="O133" i="22" s="1"/>
  <c r="CO21" i="25"/>
  <c r="CO22" i="25" s="1"/>
  <c r="I61" i="25" s="1"/>
  <c r="I111" i="22" s="1"/>
  <c r="P120" i="22" s="1"/>
  <c r="P133" i="22" s="1"/>
  <c r="CP21" i="25"/>
  <c r="CP22" i="25" s="1"/>
  <c r="J61" i="25" s="1"/>
  <c r="J111" i="22" s="1"/>
  <c r="Q120" i="22" s="1"/>
  <c r="Q133" i="22" s="1"/>
  <c r="CQ21" i="25"/>
  <c r="CQ22" i="25" s="1"/>
  <c r="K61" i="25"/>
  <c r="K111" i="22" s="1"/>
  <c r="R120" i="22" s="1"/>
  <c r="R133" i="22" s="1"/>
  <c r="CR21" i="25"/>
  <c r="CR22" i="25" s="1"/>
  <c r="L61" i="25"/>
  <c r="L111" i="22" s="1"/>
  <c r="S120" i="22" s="1"/>
  <c r="S133" i="22" s="1"/>
  <c r="CS21" i="25"/>
  <c r="CS22" i="25" s="1"/>
  <c r="M61" i="25"/>
  <c r="M111" i="22" s="1"/>
  <c r="T120" i="22" s="1"/>
  <c r="T133" i="22" s="1"/>
  <c r="CT21" i="25"/>
  <c r="CT22" i="25" s="1"/>
  <c r="N61" i="25" s="1"/>
  <c r="N111" i="22" s="1"/>
  <c r="U120" i="22"/>
  <c r="U133" i="22" s="1"/>
  <c r="CU21" i="25"/>
  <c r="CU22" i="25" s="1"/>
  <c r="O61" i="25"/>
  <c r="CV21" i="25"/>
  <c r="CV22" i="25" s="1"/>
  <c r="P61" i="25" s="1"/>
  <c r="O111" i="22"/>
  <c r="V120" i="22" s="1"/>
  <c r="V133" i="22"/>
  <c r="CW21" i="25"/>
  <c r="CX21" i="25"/>
  <c r="CX22" i="25" s="1"/>
  <c r="R61" i="25" s="1"/>
  <c r="Q111" i="22" s="1"/>
  <c r="X120" i="22" s="1"/>
  <c r="X133" i="22" s="1"/>
  <c r="CY21" i="25"/>
  <c r="CY22" i="25" s="1"/>
  <c r="S61" i="25" s="1"/>
  <c r="R111" i="22" s="1"/>
  <c r="Y120" i="22" s="1"/>
  <c r="Y133" i="22" s="1"/>
  <c r="CZ21" i="25"/>
  <c r="CZ22" i="25"/>
  <c r="T61" i="25" s="1"/>
  <c r="S111" i="22" s="1"/>
  <c r="Z120" i="22" s="1"/>
  <c r="Z133" i="22"/>
  <c r="DA21" i="25"/>
  <c r="DA22" i="25"/>
  <c r="U61" i="25" s="1"/>
  <c r="T111" i="22"/>
  <c r="AA120" i="22" s="1"/>
  <c r="AA133" i="22" s="1"/>
  <c r="DB21" i="25"/>
  <c r="DB22" i="25"/>
  <c r="V61" i="25" s="1"/>
  <c r="U111" i="22" s="1"/>
  <c r="AB120" i="22" s="1"/>
  <c r="AB133" i="22" s="1"/>
  <c r="DC21" i="25"/>
  <c r="DC22" i="25" s="1"/>
  <c r="W61" i="25" s="1"/>
  <c r="V111" i="22" s="1"/>
  <c r="AC120" i="22" s="1"/>
  <c r="AC133" i="22" s="1"/>
  <c r="DD21" i="25"/>
  <c r="DD22" i="25"/>
  <c r="X61" i="25" s="1"/>
  <c r="W111" i="22" s="1"/>
  <c r="AD120" i="22" s="1"/>
  <c r="AD133" i="22"/>
  <c r="DE21" i="25"/>
  <c r="DE22" i="25" s="1"/>
  <c r="Y61" i="25" s="1"/>
  <c r="X111" i="22" s="1"/>
  <c r="AE120" i="22" s="1"/>
  <c r="AE133" i="22" s="1"/>
  <c r="DF21" i="25"/>
  <c r="DF22" i="25" s="1"/>
  <c r="Z61" i="25" s="1"/>
  <c r="Y111" i="22" s="1"/>
  <c r="AF120" i="22" s="1"/>
  <c r="AF133" i="22" s="1"/>
  <c r="DG21" i="25"/>
  <c r="DG22" i="25"/>
  <c r="AA61" i="25" s="1"/>
  <c r="Z111" i="22" s="1"/>
  <c r="AG120" i="22" s="1"/>
  <c r="AG133" i="22" s="1"/>
  <c r="DH21" i="25"/>
  <c r="DH22" i="25"/>
  <c r="AB61" i="25" s="1"/>
  <c r="AA111" i="22"/>
  <c r="AH120" i="22" s="1"/>
  <c r="AH133" i="22" s="1"/>
  <c r="DI21" i="25"/>
  <c r="DI22" i="25"/>
  <c r="AC61" i="25" s="1"/>
  <c r="AB111" i="22"/>
  <c r="AI120" i="22" s="1"/>
  <c r="AI133" i="22" s="1"/>
  <c r="DJ21" i="25"/>
  <c r="DJ22" i="25"/>
  <c r="AD61" i="25" s="1"/>
  <c r="AC111" i="22" s="1"/>
  <c r="AJ120" i="22" s="1"/>
  <c r="AJ133" i="22"/>
  <c r="DK21" i="25"/>
  <c r="DK22" i="25"/>
  <c r="C62" i="25" s="1"/>
  <c r="C112" i="22" s="1"/>
  <c r="J121" i="22" s="1"/>
  <c r="J134" i="22" s="1"/>
  <c r="DL21" i="25"/>
  <c r="DL22" i="25"/>
  <c r="D62" i="25" s="1"/>
  <c r="D112" i="22" s="1"/>
  <c r="K121" i="22" s="1"/>
  <c r="K134" i="22" s="1"/>
  <c r="DM21" i="25"/>
  <c r="DM22" i="25" s="1"/>
  <c r="E62" i="25" s="1"/>
  <c r="E112" i="22" s="1"/>
  <c r="L121" i="22" s="1"/>
  <c r="L134" i="22" s="1"/>
  <c r="DN21" i="25"/>
  <c r="DN22" i="25" s="1"/>
  <c r="F62" i="25" s="1"/>
  <c r="F112" i="22" s="1"/>
  <c r="M121" i="22" s="1"/>
  <c r="M134" i="22" s="1"/>
  <c r="DO21" i="25"/>
  <c r="DO22" i="25"/>
  <c r="G62" i="25" s="1"/>
  <c r="G112" i="22"/>
  <c r="N121" i="22" s="1"/>
  <c r="N134" i="22"/>
  <c r="DP21" i="25"/>
  <c r="DP22" i="25" s="1"/>
  <c r="H62" i="25" s="1"/>
  <c r="H112" i="22"/>
  <c r="O121" i="22" s="1"/>
  <c r="O134" i="22"/>
  <c r="DQ21" i="25"/>
  <c r="DQ22" i="25"/>
  <c r="I62" i="25" s="1"/>
  <c r="I112" i="22" s="1"/>
  <c r="P121" i="22" s="1"/>
  <c r="P134" i="22" s="1"/>
  <c r="DR21" i="25"/>
  <c r="DR22" i="25"/>
  <c r="J62" i="25" s="1"/>
  <c r="J112" i="22" s="1"/>
  <c r="Q121" i="22" s="1"/>
  <c r="Q134" i="22" s="1"/>
  <c r="DS21" i="25"/>
  <c r="DS22" i="25"/>
  <c r="K62" i="25" s="1"/>
  <c r="K112" i="22" s="1"/>
  <c r="R121" i="22" s="1"/>
  <c r="R134" i="22" s="1"/>
  <c r="DT21" i="25"/>
  <c r="DT22" i="25" s="1"/>
  <c r="L62" i="25" s="1"/>
  <c r="L112" i="22"/>
  <c r="S121" i="22" s="1"/>
  <c r="S134" i="22"/>
  <c r="DU21" i="25"/>
  <c r="DU22" i="25" s="1"/>
  <c r="M62" i="25" s="1"/>
  <c r="M112" i="22" s="1"/>
  <c r="T121" i="22" s="1"/>
  <c r="T134" i="22" s="1"/>
  <c r="DV21" i="25"/>
  <c r="DV22" i="25" s="1"/>
  <c r="N62" i="25" s="1"/>
  <c r="N112" i="22" s="1"/>
  <c r="U121" i="22" s="1"/>
  <c r="U134" i="22" s="1"/>
  <c r="DW21" i="25"/>
  <c r="DW22" i="25" s="1"/>
  <c r="O62" i="25" s="1"/>
  <c r="DX21" i="25"/>
  <c r="DX22" i="25" s="1"/>
  <c r="P62" i="25"/>
  <c r="O112" i="22" s="1"/>
  <c r="V121" i="22" s="1"/>
  <c r="V134" i="22"/>
  <c r="DY21" i="25"/>
  <c r="DY22" i="25" s="1"/>
  <c r="Q62" i="25"/>
  <c r="P112" i="22" s="1"/>
  <c r="W121" i="22"/>
  <c r="W134" i="22" s="1"/>
  <c r="DZ21" i="25"/>
  <c r="DZ22" i="25" s="1"/>
  <c r="R62" i="25" s="1"/>
  <c r="Q112" i="22" s="1"/>
  <c r="X121" i="22" s="1"/>
  <c r="X134" i="22" s="1"/>
  <c r="EA21" i="25"/>
  <c r="EA22" i="25" s="1"/>
  <c r="S62" i="25" s="1"/>
  <c r="R112" i="22" s="1"/>
  <c r="Y121" i="22" s="1"/>
  <c r="Y134" i="22" s="1"/>
  <c r="EB21" i="25"/>
  <c r="EB22" i="25" s="1"/>
  <c r="T62" i="25" s="1"/>
  <c r="S112" i="22" s="1"/>
  <c r="Z121" i="22"/>
  <c r="Z134" i="22" s="1"/>
  <c r="EC21" i="25"/>
  <c r="EC22" i="25" s="1"/>
  <c r="U62" i="25"/>
  <c r="T112" i="22" s="1"/>
  <c r="AA121" i="22" s="1"/>
  <c r="AA134" i="22" s="1"/>
  <c r="ED21" i="25"/>
  <c r="ED22" i="25"/>
  <c r="V62" i="25" s="1"/>
  <c r="U112" i="22" s="1"/>
  <c r="AB121" i="22" s="1"/>
  <c r="AB134" i="22" s="1"/>
  <c r="EE21" i="25"/>
  <c r="EE22" i="25"/>
  <c r="W62" i="25" s="1"/>
  <c r="V112" i="22" s="1"/>
  <c r="AC121" i="22"/>
  <c r="AC134" i="22" s="1"/>
  <c r="EF21" i="25"/>
  <c r="EF22" i="25"/>
  <c r="X62" i="25" s="1"/>
  <c r="W112" i="22" s="1"/>
  <c r="AD121" i="22" s="1"/>
  <c r="AD134" i="22" s="1"/>
  <c r="EG21" i="25"/>
  <c r="EG22" i="25" s="1"/>
  <c r="Y62" i="25" s="1"/>
  <c r="X112" i="22" s="1"/>
  <c r="AE121" i="22" s="1"/>
  <c r="AE134" i="22" s="1"/>
  <c r="EH21" i="25"/>
  <c r="EH22" i="25"/>
  <c r="Z62" i="25"/>
  <c r="Y112" i="22" s="1"/>
  <c r="AF121" i="22" s="1"/>
  <c r="AF134" i="22" s="1"/>
  <c r="EI21" i="25"/>
  <c r="EI22" i="25"/>
  <c r="AA62" i="25" s="1"/>
  <c r="Z112" i="22" s="1"/>
  <c r="AG121" i="22" s="1"/>
  <c r="AG134" i="22" s="1"/>
  <c r="EJ21" i="25"/>
  <c r="EJ22" i="25"/>
  <c r="AB62" i="25" s="1"/>
  <c r="AA112" i="22" s="1"/>
  <c r="AH121" i="22" s="1"/>
  <c r="AH134" i="22" s="1"/>
  <c r="EK21" i="25"/>
  <c r="EK22" i="25" s="1"/>
  <c r="AC62" i="25" s="1"/>
  <c r="AB112" i="22" s="1"/>
  <c r="AI121" i="22" s="1"/>
  <c r="AI134" i="22" s="1"/>
  <c r="EL21" i="25"/>
  <c r="EL22" i="25"/>
  <c r="AD62" i="25"/>
  <c r="AC112" i="22" s="1"/>
  <c r="AJ121" i="22" s="1"/>
  <c r="AJ134" i="22" s="1"/>
  <c r="C21" i="25"/>
  <c r="C22" i="25" s="1"/>
  <c r="C58" i="25" s="1"/>
  <c r="J122" i="22"/>
  <c r="W122" i="22" s="1"/>
  <c r="J90" i="14"/>
  <c r="J91" i="14"/>
  <c r="J92" i="14" s="1"/>
  <c r="J93" i="14" s="1"/>
  <c r="G94" i="14"/>
  <c r="G91" i="14"/>
  <c r="E91" i="14"/>
  <c r="E90" i="14"/>
  <c r="J89" i="14"/>
  <c r="AJ124" i="22"/>
  <c r="AI124" i="22"/>
  <c r="AH124" i="22"/>
  <c r="AG124" i="22"/>
  <c r="AF124" i="22"/>
  <c r="AE124" i="22"/>
  <c r="AD124" i="22"/>
  <c r="AC124" i="22"/>
  <c r="AB124" i="22"/>
  <c r="AA124" i="22"/>
  <c r="Z124" i="22"/>
  <c r="Y124" i="22"/>
  <c r="X124" i="22"/>
  <c r="W124" i="22"/>
  <c r="V124" i="22"/>
  <c r="U124" i="22"/>
  <c r="T124" i="22"/>
  <c r="S124" i="22"/>
  <c r="R124" i="22"/>
  <c r="Q124" i="22"/>
  <c r="P124" i="22"/>
  <c r="O124" i="22"/>
  <c r="N124" i="22"/>
  <c r="M124" i="22"/>
  <c r="L124" i="22"/>
  <c r="AJ123" i="22"/>
  <c r="AI123" i="22"/>
  <c r="AH123" i="22"/>
  <c r="AG123" i="22"/>
  <c r="AF123" i="22"/>
  <c r="AE123" i="22"/>
  <c r="AD123" i="22"/>
  <c r="AC123" i="22"/>
  <c r="AB123" i="22"/>
  <c r="AA123" i="22"/>
  <c r="Z123" i="22"/>
  <c r="Y123" i="22"/>
  <c r="X123" i="22"/>
  <c r="W123" i="22"/>
  <c r="V123" i="22"/>
  <c r="U123" i="22"/>
  <c r="T123" i="22"/>
  <c r="S123" i="22"/>
  <c r="R123" i="22"/>
  <c r="Q123" i="22"/>
  <c r="P123" i="22"/>
  <c r="O123" i="22"/>
  <c r="N123" i="22"/>
  <c r="M123" i="22"/>
  <c r="L123" i="22"/>
  <c r="K124" i="22"/>
  <c r="K123" i="22"/>
  <c r="AJ128" i="22"/>
  <c r="AI128" i="22"/>
  <c r="AH128" i="22"/>
  <c r="AG128" i="22"/>
  <c r="AF128" i="22"/>
  <c r="AE128" i="22"/>
  <c r="AD128" i="22"/>
  <c r="AC128" i="22"/>
  <c r="AB128" i="22"/>
  <c r="AA128" i="22"/>
  <c r="Z128" i="22"/>
  <c r="Y128" i="22"/>
  <c r="X128" i="22"/>
  <c r="W128" i="22"/>
  <c r="V128" i="22"/>
  <c r="U128" i="22"/>
  <c r="T128" i="22"/>
  <c r="S128" i="22"/>
  <c r="R128" i="22"/>
  <c r="Q128" i="22"/>
  <c r="P128" i="22"/>
  <c r="O128" i="22"/>
  <c r="N128" i="22"/>
  <c r="M128" i="22"/>
  <c r="L128" i="22"/>
  <c r="AJ127" i="22"/>
  <c r="AI127" i="22"/>
  <c r="AH127" i="22"/>
  <c r="AG127" i="22"/>
  <c r="AF127" i="22"/>
  <c r="AE127" i="22"/>
  <c r="AD127" i="22"/>
  <c r="AC127" i="22"/>
  <c r="AB127" i="22"/>
  <c r="AA127" i="22"/>
  <c r="Z127" i="22"/>
  <c r="Y127" i="22"/>
  <c r="X127" i="22"/>
  <c r="W127" i="22"/>
  <c r="V127" i="22"/>
  <c r="U127" i="22"/>
  <c r="T127" i="22"/>
  <c r="S127" i="22"/>
  <c r="R127" i="22"/>
  <c r="Q127" i="22"/>
  <c r="P127" i="22"/>
  <c r="O127" i="22"/>
  <c r="N127" i="22"/>
  <c r="M127" i="22"/>
  <c r="L127" i="22"/>
  <c r="AJ125" i="22"/>
  <c r="AI125" i="22"/>
  <c r="AH125" i="22"/>
  <c r="AG125" i="22"/>
  <c r="AF125" i="22"/>
  <c r="AE125" i="22"/>
  <c r="AD125" i="22"/>
  <c r="AC125" i="22"/>
  <c r="AB125" i="22"/>
  <c r="AA125" i="22"/>
  <c r="Z125" i="22"/>
  <c r="Y125" i="22"/>
  <c r="X125" i="22"/>
  <c r="W125" i="22"/>
  <c r="V125" i="22"/>
  <c r="U125" i="22"/>
  <c r="T125" i="22"/>
  <c r="S125" i="22"/>
  <c r="R125" i="22"/>
  <c r="Q125" i="22"/>
  <c r="P125" i="22"/>
  <c r="O125" i="22"/>
  <c r="N125" i="22"/>
  <c r="M125" i="22"/>
  <c r="L125" i="22"/>
  <c r="K128" i="22"/>
  <c r="K127" i="22"/>
  <c r="K125" i="22"/>
  <c r="AJ116" i="22"/>
  <c r="AI116" i="22"/>
  <c r="AH116" i="22"/>
  <c r="AG116" i="22"/>
  <c r="AF116" i="22"/>
  <c r="AE116" i="22"/>
  <c r="AD116" i="22"/>
  <c r="AC116" i="22"/>
  <c r="AB116" i="22"/>
  <c r="AA116" i="22"/>
  <c r="Z116" i="22"/>
  <c r="Y116" i="22"/>
  <c r="X116" i="22"/>
  <c r="W116" i="22"/>
  <c r="V116" i="22"/>
  <c r="U116" i="22"/>
  <c r="T116" i="22"/>
  <c r="S116" i="22"/>
  <c r="R116" i="22"/>
  <c r="Q116" i="22"/>
  <c r="P116" i="22"/>
  <c r="O116" i="22"/>
  <c r="N116" i="22"/>
  <c r="M116" i="22"/>
  <c r="L116" i="22"/>
  <c r="K116" i="22"/>
  <c r="J116" i="22"/>
  <c r="B43" i="23"/>
  <c r="B42" i="23"/>
  <c r="B41" i="23"/>
  <c r="B39" i="23"/>
  <c r="B38" i="23"/>
  <c r="B37" i="23"/>
  <c r="B36" i="23"/>
  <c r="B35" i="23"/>
  <c r="B34" i="23"/>
  <c r="B33" i="23"/>
  <c r="B32" i="23"/>
  <c r="B31" i="23"/>
  <c r="B30" i="23"/>
  <c r="B28" i="23"/>
  <c r="B26" i="23"/>
  <c r="B25" i="23"/>
  <c r="B24" i="23"/>
  <c r="B23" i="23"/>
  <c r="B22" i="23"/>
  <c r="B21" i="23"/>
  <c r="B20" i="23"/>
  <c r="B19" i="23"/>
  <c r="B18" i="23"/>
  <c r="B16" i="23"/>
  <c r="B15" i="23"/>
  <c r="B14" i="23"/>
  <c r="B13" i="23"/>
  <c r="C121" i="22"/>
  <c r="C120" i="22"/>
  <c r="C119" i="22"/>
  <c r="C133" i="22"/>
  <c r="C134" i="22"/>
  <c r="C132" i="22"/>
  <c r="J103" i="22"/>
  <c r="J102" i="22"/>
  <c r="J101" i="22"/>
  <c r="J99" i="22"/>
  <c r="C89" i="22"/>
  <c r="J100" i="22"/>
  <c r="AO74" i="14"/>
  <c r="AO48" i="14"/>
  <c r="AO52" i="14"/>
  <c r="AO60" i="14" s="1"/>
  <c r="AN74" i="14"/>
  <c r="AM74" i="14"/>
  <c r="AL74" i="14"/>
  <c r="AL48" i="14"/>
  <c r="AK74" i="14"/>
  <c r="AK48" i="14" s="1"/>
  <c r="AK52" i="14" s="1"/>
  <c r="AK60" i="14" s="1"/>
  <c r="AJ74" i="14"/>
  <c r="AJ48" i="14" s="1"/>
  <c r="AJ49" i="14" s="1"/>
  <c r="AJ57" i="14" s="1"/>
  <c r="AI74" i="14"/>
  <c r="AI48" i="14" s="1"/>
  <c r="AI50" i="14" s="1"/>
  <c r="AI58" i="14" s="1"/>
  <c r="AG74" i="14"/>
  <c r="AF74" i="14"/>
  <c r="AF48" i="14"/>
  <c r="AE74" i="14"/>
  <c r="AE48" i="14"/>
  <c r="AE52" i="14"/>
  <c r="AE54" i="14" s="1"/>
  <c r="AE62" i="14" s="1"/>
  <c r="AD74" i="14"/>
  <c r="AD48" i="14" s="1"/>
  <c r="AD52" i="14" s="1"/>
  <c r="AC74" i="14"/>
  <c r="AC48" i="14"/>
  <c r="AB74" i="14"/>
  <c r="AB48" i="14" s="1"/>
  <c r="Z74" i="14"/>
  <c r="Z48" i="14"/>
  <c r="Z50" i="14" s="1"/>
  <c r="Z58" i="14" s="1"/>
  <c r="Y74" i="14"/>
  <c r="Y48" i="14"/>
  <c r="Y50" i="14"/>
  <c r="Y58" i="14" s="1"/>
  <c r="X74" i="14"/>
  <c r="X48" i="14" s="1"/>
  <c r="W74" i="14"/>
  <c r="W48" i="14" s="1"/>
  <c r="W50" i="14" s="1"/>
  <c r="V74" i="14"/>
  <c r="V48" i="14"/>
  <c r="U74" i="14"/>
  <c r="U48" i="14"/>
  <c r="T74" i="14"/>
  <c r="T48" i="14" s="1"/>
  <c r="S74" i="14"/>
  <c r="S48" i="14" s="1"/>
  <c r="S52" i="14" s="1"/>
  <c r="S53" i="14" s="1"/>
  <c r="S61" i="14" s="1"/>
  <c r="R74" i="14"/>
  <c r="Q74" i="14"/>
  <c r="Q48" i="14"/>
  <c r="P74" i="14"/>
  <c r="P48" i="14"/>
  <c r="P55" i="14" s="1"/>
  <c r="P63" i="14" s="1"/>
  <c r="N74" i="14"/>
  <c r="N48" i="14" s="1"/>
  <c r="N56" i="14" s="1"/>
  <c r="M74" i="14"/>
  <c r="M48" i="14"/>
  <c r="L74" i="14"/>
  <c r="L48" i="14"/>
  <c r="AO73" i="14"/>
  <c r="AO40" i="14"/>
  <c r="AN73" i="14"/>
  <c r="AN40" i="14" s="1"/>
  <c r="AM73" i="14"/>
  <c r="AL73" i="14"/>
  <c r="AL40" i="14" s="1"/>
  <c r="AL42" i="14" s="1"/>
  <c r="AL43" i="14"/>
  <c r="AK73" i="14"/>
  <c r="AK40" i="14"/>
  <c r="AK44" i="14"/>
  <c r="AJ73" i="14"/>
  <c r="AJ40" i="14"/>
  <c r="AJ41" i="14" s="1"/>
  <c r="AI73" i="14"/>
  <c r="AI40" i="14" s="1"/>
  <c r="AG73" i="14"/>
  <c r="AG40" i="14"/>
  <c r="AF73" i="14"/>
  <c r="AF40" i="14"/>
  <c r="AF41" i="14" s="1"/>
  <c r="AE73" i="14"/>
  <c r="AE40" i="14" s="1"/>
  <c r="AD73" i="14"/>
  <c r="AD40" i="14"/>
  <c r="AC73" i="14"/>
  <c r="AC40" i="14"/>
  <c r="AC41" i="14" s="1"/>
  <c r="AB73" i="14"/>
  <c r="AB40" i="14" s="1"/>
  <c r="AB44" i="14" s="1"/>
  <c r="AB46" i="14" s="1"/>
  <c r="Z73" i="14"/>
  <c r="Z40" i="14" s="1"/>
  <c r="Z43" i="14" s="1"/>
  <c r="Y73" i="14"/>
  <c r="X73" i="14"/>
  <c r="X40" i="14"/>
  <c r="X41" i="14" s="1"/>
  <c r="W73" i="14"/>
  <c r="W40" i="14" s="1"/>
  <c r="V73" i="14"/>
  <c r="V40" i="14"/>
  <c r="V41" i="14"/>
  <c r="U73" i="14"/>
  <c r="U40" i="14" s="1"/>
  <c r="U41" i="14" s="1"/>
  <c r="T73" i="14"/>
  <c r="T40" i="14" s="1"/>
  <c r="T43" i="14" s="1"/>
  <c r="S73" i="14"/>
  <c r="R73" i="14"/>
  <c r="R40" i="14"/>
  <c r="R41" i="14"/>
  <c r="Q73" i="14"/>
  <c r="Q40" i="14"/>
  <c r="Q44" i="14" s="1"/>
  <c r="Q46" i="14" s="1"/>
  <c r="P73" i="14"/>
  <c r="P40" i="14" s="1"/>
  <c r="P41" i="14" s="1"/>
  <c r="N73" i="14"/>
  <c r="N40" i="14"/>
  <c r="M73" i="14"/>
  <c r="L73" i="14"/>
  <c r="L40" i="14"/>
  <c r="AO72" i="14"/>
  <c r="AO32" i="14" s="1"/>
  <c r="AN72" i="14"/>
  <c r="AN32" i="14"/>
  <c r="AN33" i="14" s="1"/>
  <c r="AM72" i="14"/>
  <c r="AM32" i="14" s="1"/>
  <c r="AL72" i="14"/>
  <c r="AL32" i="14"/>
  <c r="AK72" i="14"/>
  <c r="AK32" i="14"/>
  <c r="AJ72" i="14"/>
  <c r="AI72" i="14"/>
  <c r="AG72" i="14"/>
  <c r="AG32" i="14" s="1"/>
  <c r="AF72" i="14"/>
  <c r="AF32" i="14" s="1"/>
  <c r="AF33" i="14" s="1"/>
  <c r="AE72" i="14"/>
  <c r="AE32" i="14"/>
  <c r="AE33" i="14" s="1"/>
  <c r="AD72" i="14"/>
  <c r="AD32" i="14" s="1"/>
  <c r="AC72" i="14"/>
  <c r="AC32" i="14"/>
  <c r="AB72" i="14"/>
  <c r="AB32" i="14"/>
  <c r="AB33" i="14" s="1"/>
  <c r="Z72" i="14"/>
  <c r="Z32" i="14" s="1"/>
  <c r="Y72" i="14"/>
  <c r="Y32" i="14"/>
  <c r="Y33" i="14"/>
  <c r="X72" i="14"/>
  <c r="X32" i="14" s="1"/>
  <c r="X33" i="14"/>
  <c r="X34" i="14"/>
  <c r="W72" i="14"/>
  <c r="W32" i="14" s="1"/>
  <c r="V72" i="14"/>
  <c r="V32" i="14"/>
  <c r="V34" i="14" s="1"/>
  <c r="U72" i="14"/>
  <c r="U32" i="14"/>
  <c r="U33" i="14" s="1"/>
  <c r="T72" i="14"/>
  <c r="T32" i="14"/>
  <c r="T33" i="14"/>
  <c r="S72" i="14"/>
  <c r="S32" i="14" s="1"/>
  <c r="R72" i="14"/>
  <c r="R32" i="14" s="1"/>
  <c r="Q72" i="14"/>
  <c r="Q32" i="14"/>
  <c r="Q33" i="14"/>
  <c r="P72" i="14"/>
  <c r="N72" i="14"/>
  <c r="N32" i="14" s="1"/>
  <c r="M72" i="14"/>
  <c r="M32" i="14" s="1"/>
  <c r="M33" i="14" s="1"/>
  <c r="L72" i="14"/>
  <c r="L32" i="14"/>
  <c r="AO71" i="14"/>
  <c r="AO24" i="14" s="1"/>
  <c r="AO25" i="14" s="1"/>
  <c r="AN71" i="14"/>
  <c r="AN24" i="14" s="1"/>
  <c r="AM71" i="14"/>
  <c r="AM24" i="14"/>
  <c r="AM28" i="14"/>
  <c r="AL71" i="14"/>
  <c r="AL24" i="14" s="1"/>
  <c r="AL25" i="14" s="1"/>
  <c r="AK71" i="14"/>
  <c r="AK24" i="14"/>
  <c r="AJ71" i="14"/>
  <c r="AJ24" i="14" s="1"/>
  <c r="AJ28" i="14" s="1"/>
  <c r="AI71" i="14"/>
  <c r="AI24" i="14"/>
  <c r="AG71" i="14"/>
  <c r="AG24" i="14"/>
  <c r="AG25" i="14"/>
  <c r="AF71" i="14"/>
  <c r="AE71" i="14"/>
  <c r="AE24" i="14"/>
  <c r="AE25" i="14" s="1"/>
  <c r="AD71" i="14"/>
  <c r="AC71" i="14"/>
  <c r="AC24" i="14"/>
  <c r="AC25" i="14"/>
  <c r="AC31" i="14"/>
  <c r="AB71" i="14"/>
  <c r="AB24" i="14" s="1"/>
  <c r="Z71" i="14"/>
  <c r="Z24" i="14" s="1"/>
  <c r="Y71" i="14"/>
  <c r="X71" i="14"/>
  <c r="X24" i="14" s="1"/>
  <c r="W71" i="14"/>
  <c r="V71" i="14"/>
  <c r="V24" i="14"/>
  <c r="V25" i="14"/>
  <c r="U71" i="14"/>
  <c r="U24" i="14" s="1"/>
  <c r="U25" i="14"/>
  <c r="T71" i="14"/>
  <c r="T24" i="14" s="1"/>
  <c r="T25" i="14" s="1"/>
  <c r="S71" i="14"/>
  <c r="S24" i="14"/>
  <c r="S25" i="14" s="1"/>
  <c r="R71" i="14"/>
  <c r="Q71" i="14"/>
  <c r="Q24" i="14" s="1"/>
  <c r="Q27" i="14" s="1"/>
  <c r="P71" i="14"/>
  <c r="P24" i="14" s="1"/>
  <c r="N71" i="14"/>
  <c r="N24" i="14"/>
  <c r="M71" i="14"/>
  <c r="M24" i="14"/>
  <c r="M25" i="14"/>
  <c r="L71" i="14"/>
  <c r="AO70" i="14"/>
  <c r="AN70" i="14"/>
  <c r="AN16" i="14"/>
  <c r="AM70" i="14"/>
  <c r="AM16" i="14"/>
  <c r="AL70" i="14"/>
  <c r="AL16" i="14"/>
  <c r="AL17" i="14" s="1"/>
  <c r="AK70" i="14"/>
  <c r="AK16" i="14"/>
  <c r="AJ70" i="14"/>
  <c r="AJ16" i="14" s="1"/>
  <c r="AJ19" i="14" s="1"/>
  <c r="AI70" i="14"/>
  <c r="AI16" i="14"/>
  <c r="AI19" i="14" s="1"/>
  <c r="AG70" i="14"/>
  <c r="AG16" i="14"/>
  <c r="AG20" i="14" s="1"/>
  <c r="AF70" i="14"/>
  <c r="AF16" i="14" s="1"/>
  <c r="AF17" i="14" s="1"/>
  <c r="AE70" i="14"/>
  <c r="AE16" i="14"/>
  <c r="AE17" i="14" s="1"/>
  <c r="AD70" i="14"/>
  <c r="AD16" i="14"/>
  <c r="AD19" i="14" s="1"/>
  <c r="AC70" i="14"/>
  <c r="AC16" i="14" s="1"/>
  <c r="AC17" i="14" s="1"/>
  <c r="AB70" i="14"/>
  <c r="AB16" i="14"/>
  <c r="AB17" i="14" s="1"/>
  <c r="Z70" i="14"/>
  <c r="Z16" i="14"/>
  <c r="Y70" i="14"/>
  <c r="X70" i="14"/>
  <c r="W70" i="14"/>
  <c r="V70" i="14"/>
  <c r="V16" i="14"/>
  <c r="V17" i="14" s="1"/>
  <c r="U70" i="14"/>
  <c r="U16" i="14" s="1"/>
  <c r="T70" i="14"/>
  <c r="T16" i="14"/>
  <c r="S70" i="14"/>
  <c r="S16" i="14"/>
  <c r="S17" i="14" s="1"/>
  <c r="R70" i="14"/>
  <c r="Q70" i="14"/>
  <c r="Q16" i="14" s="1"/>
  <c r="P70" i="14"/>
  <c r="P16" i="14"/>
  <c r="P18" i="14"/>
  <c r="N70" i="14"/>
  <c r="N16" i="14" s="1"/>
  <c r="N18" i="14"/>
  <c r="M70" i="14"/>
  <c r="M16" i="14" s="1"/>
  <c r="L70" i="14"/>
  <c r="L16" i="14"/>
  <c r="L17" i="14"/>
  <c r="AO69" i="14"/>
  <c r="AO8" i="14" s="1"/>
  <c r="AN69" i="14"/>
  <c r="AN8" i="14" s="1"/>
  <c r="AM69" i="14"/>
  <c r="AM8" i="14"/>
  <c r="AL69" i="14"/>
  <c r="AK69" i="14"/>
  <c r="AK8" i="14" s="1"/>
  <c r="AK12" i="14" s="1"/>
  <c r="AK9" i="14"/>
  <c r="AK11" i="14"/>
  <c r="AJ69" i="14"/>
  <c r="AJ8" i="14"/>
  <c r="AJ11" i="14"/>
  <c r="AI69" i="14"/>
  <c r="AI8" i="14" s="1"/>
  <c r="AG69" i="14"/>
  <c r="AG8" i="14" s="1"/>
  <c r="AG9" i="14" s="1"/>
  <c r="AF69" i="14"/>
  <c r="AF8" i="14"/>
  <c r="AE69" i="14"/>
  <c r="AE8" i="14" s="1"/>
  <c r="AD69" i="14"/>
  <c r="AD8" i="14" s="1"/>
  <c r="AC69" i="14"/>
  <c r="AB69" i="14"/>
  <c r="AB8" i="14"/>
  <c r="AB9" i="14"/>
  <c r="Z69" i="14"/>
  <c r="Z8" i="14" s="1"/>
  <c r="Z11" i="14"/>
  <c r="Y69" i="14"/>
  <c r="Y8" i="14" s="1"/>
  <c r="Y9" i="14" s="1"/>
  <c r="X69" i="14"/>
  <c r="X8" i="14"/>
  <c r="X9" i="14"/>
  <c r="W69" i="14"/>
  <c r="W8" i="14" s="1"/>
  <c r="V69" i="14"/>
  <c r="V8" i="14"/>
  <c r="U69" i="14"/>
  <c r="U8" i="14" s="1"/>
  <c r="T69" i="14"/>
  <c r="S69" i="14"/>
  <c r="S8" i="14"/>
  <c r="S11" i="14" s="1"/>
  <c r="S10" i="14"/>
  <c r="R69" i="14"/>
  <c r="R8" i="14"/>
  <c r="R9" i="14" s="1"/>
  <c r="Q69" i="14"/>
  <c r="Q8" i="14" s="1"/>
  <c r="Q12" i="14" s="1"/>
  <c r="Q13" i="14" s="1"/>
  <c r="P69" i="14"/>
  <c r="P8" i="14"/>
  <c r="P9" i="14"/>
  <c r="N69" i="14"/>
  <c r="N8" i="14" s="1"/>
  <c r="M69" i="14"/>
  <c r="M8" i="14"/>
  <c r="L69" i="14"/>
  <c r="L8" i="14" s="1"/>
  <c r="L15" i="14" s="1"/>
  <c r="G29" i="21"/>
  <c r="F29" i="21"/>
  <c r="E29" i="21"/>
  <c r="D29" i="21"/>
  <c r="G28" i="21"/>
  <c r="F28" i="21"/>
  <c r="E28" i="21"/>
  <c r="D28" i="21"/>
  <c r="G27" i="21"/>
  <c r="F27" i="21"/>
  <c r="E27" i="21"/>
  <c r="D27" i="21"/>
  <c r="G26" i="21"/>
  <c r="F26" i="21"/>
  <c r="E26" i="21"/>
  <c r="D26" i="21"/>
  <c r="G25" i="21"/>
  <c r="F25" i="21"/>
  <c r="E25" i="21"/>
  <c r="D25" i="21"/>
  <c r="G24" i="21"/>
  <c r="F24" i="21"/>
  <c r="E24" i="21"/>
  <c r="D24" i="21"/>
  <c r="G23" i="21"/>
  <c r="F23" i="21"/>
  <c r="E23" i="21"/>
  <c r="D23" i="21"/>
  <c r="G22" i="21"/>
  <c r="F22" i="21"/>
  <c r="E22" i="21"/>
  <c r="D22" i="21"/>
  <c r="G21" i="21"/>
  <c r="F21" i="21"/>
  <c r="E21" i="21"/>
  <c r="D21" i="21"/>
  <c r="G20" i="21"/>
  <c r="F20" i="21"/>
  <c r="E20" i="21"/>
  <c r="D20" i="21"/>
  <c r="G19" i="21"/>
  <c r="F19" i="21"/>
  <c r="E19" i="21"/>
  <c r="D19" i="21"/>
  <c r="G18" i="21"/>
  <c r="F18" i="21"/>
  <c r="E18" i="21"/>
  <c r="D18" i="21"/>
  <c r="G17" i="21"/>
  <c r="F17" i="21"/>
  <c r="E17" i="21"/>
  <c r="D17" i="21"/>
  <c r="G16" i="21"/>
  <c r="F16" i="21"/>
  <c r="E16" i="21"/>
  <c r="D16" i="21"/>
  <c r="G15" i="21"/>
  <c r="F15" i="21"/>
  <c r="E15" i="21"/>
  <c r="D15" i="21"/>
  <c r="G14" i="21"/>
  <c r="F14" i="21"/>
  <c r="E14" i="21"/>
  <c r="D14" i="21"/>
  <c r="G13" i="21"/>
  <c r="F13" i="21"/>
  <c r="E13" i="21"/>
  <c r="D13" i="21"/>
  <c r="G12" i="21"/>
  <c r="F12" i="21"/>
  <c r="E12" i="21"/>
  <c r="D12" i="21"/>
  <c r="G11" i="21"/>
  <c r="F11" i="21"/>
  <c r="E11" i="21"/>
  <c r="D11" i="21"/>
  <c r="G10" i="21"/>
  <c r="F10" i="21"/>
  <c r="E10" i="21"/>
  <c r="D10" i="21"/>
  <c r="G9" i="21"/>
  <c r="F9" i="21"/>
  <c r="E9" i="21"/>
  <c r="D9" i="21"/>
  <c r="G8" i="21"/>
  <c r="F8" i="21"/>
  <c r="E8" i="21"/>
  <c r="D8" i="21"/>
  <c r="G7" i="21"/>
  <c r="F7" i="21"/>
  <c r="E7" i="21"/>
  <c r="D7" i="21"/>
  <c r="G6" i="21"/>
  <c r="F6" i="21"/>
  <c r="E6" i="21"/>
  <c r="D6" i="21"/>
  <c r="G5" i="21"/>
  <c r="F5" i="21"/>
  <c r="E5" i="21"/>
  <c r="D5" i="21"/>
  <c r="G4" i="21"/>
  <c r="F4" i="21"/>
  <c r="E4" i="21"/>
  <c r="D4" i="21"/>
  <c r="G3" i="21"/>
  <c r="F3" i="21"/>
  <c r="E3" i="21"/>
  <c r="D3" i="21"/>
  <c r="B25" i="20"/>
  <c r="B30" i="20"/>
  <c r="I52" i="19" s="1"/>
  <c r="C18" i="20"/>
  <c r="B18" i="20"/>
  <c r="J52" i="19"/>
  <c r="B2" i="20"/>
  <c r="C7" i="20" s="1"/>
  <c r="AF3" i="14"/>
  <c r="AC3" i="14"/>
  <c r="AC11" i="14" s="1"/>
  <c r="P3" i="14"/>
  <c r="P90" i="14"/>
  <c r="J10" i="14"/>
  <c r="J13" i="14"/>
  <c r="J14" i="14" s="1"/>
  <c r="J48" i="14"/>
  <c r="J49" i="14"/>
  <c r="J47" i="14"/>
  <c r="J44" i="14"/>
  <c r="J45" i="14"/>
  <c r="J46" i="14"/>
  <c r="J43" i="14"/>
  <c r="J40" i="14"/>
  <c r="J41" i="14" s="1"/>
  <c r="J42" i="14"/>
  <c r="J32" i="14"/>
  <c r="J24" i="14"/>
  <c r="J26" i="14"/>
  <c r="J16" i="14"/>
  <c r="E52" i="14"/>
  <c r="E51" i="14"/>
  <c r="E44" i="14"/>
  <c r="E43" i="14"/>
  <c r="E36" i="14"/>
  <c r="E35" i="14"/>
  <c r="E28" i="14"/>
  <c r="E27" i="14"/>
  <c r="E20" i="14"/>
  <c r="E19" i="14"/>
  <c r="E12" i="14"/>
  <c r="H9" i="17"/>
  <c r="G55" i="14"/>
  <c r="G52" i="14"/>
  <c r="G47" i="14"/>
  <c r="G44" i="14"/>
  <c r="G39" i="14"/>
  <c r="G36" i="14"/>
  <c r="G31" i="14"/>
  <c r="G28" i="14"/>
  <c r="G23" i="14"/>
  <c r="G20" i="14"/>
  <c r="H8" i="17"/>
  <c r="H10" i="17"/>
  <c r="AN48" i="14"/>
  <c r="AM48" i="14"/>
  <c r="AM52" i="14"/>
  <c r="AG48" i="14"/>
  <c r="AG50" i="14"/>
  <c r="AG58" i="14"/>
  <c r="R48" i="14"/>
  <c r="AM40" i="14"/>
  <c r="AM41" i="14"/>
  <c r="AM43" i="14"/>
  <c r="Y40" i="14"/>
  <c r="Y41" i="14" s="1"/>
  <c r="S40" i="14"/>
  <c r="S41" i="14"/>
  <c r="S44" i="14"/>
  <c r="S45" i="14" s="1"/>
  <c r="M40" i="14"/>
  <c r="M44" i="14"/>
  <c r="AJ32" i="14"/>
  <c r="AJ33" i="14" s="1"/>
  <c r="AI32" i="14"/>
  <c r="AI33" i="14"/>
  <c r="P32" i="14"/>
  <c r="P33" i="14"/>
  <c r="AF24" i="14"/>
  <c r="AF27" i="14"/>
  <c r="AD24" i="14"/>
  <c r="AD25" i="14" s="1"/>
  <c r="Y24" i="14"/>
  <c r="Y25" i="14"/>
  <c r="W24" i="14"/>
  <c r="W25" i="14" s="1"/>
  <c r="R24" i="14"/>
  <c r="R25" i="14"/>
  <c r="AO7" i="14"/>
  <c r="AN7" i="14"/>
  <c r="AM7" i="14"/>
  <c r="AL7" i="14"/>
  <c r="AK7" i="14"/>
  <c r="AJ7" i="14"/>
  <c r="AI7" i="14"/>
  <c r="AG7" i="14"/>
  <c r="AF7" i="14"/>
  <c r="AE7" i="14"/>
  <c r="AD7" i="14"/>
  <c r="AC7" i="14"/>
  <c r="AB7" i="14"/>
  <c r="Z7" i="14"/>
  <c r="Y7" i="14"/>
  <c r="X7" i="14"/>
  <c r="W7" i="14"/>
  <c r="V7" i="14"/>
  <c r="U7" i="14"/>
  <c r="T7" i="14"/>
  <c r="S7" i="14"/>
  <c r="R7" i="14"/>
  <c r="Q7" i="14"/>
  <c r="P7" i="14"/>
  <c r="N7" i="14"/>
  <c r="M7" i="14"/>
  <c r="L7" i="14"/>
  <c r="J51" i="14"/>
  <c r="J52" i="14"/>
  <c r="J53" i="14" s="1"/>
  <c r="J54" i="14" s="1"/>
  <c r="AN55" i="14"/>
  <c r="AN63" i="14" s="1"/>
  <c r="AO16" i="14"/>
  <c r="AO20" i="14" s="1"/>
  <c r="AE23" i="14"/>
  <c r="Y16" i="14"/>
  <c r="X16" i="14"/>
  <c r="X17" i="14"/>
  <c r="X19" i="14"/>
  <c r="X23" i="14"/>
  <c r="W16" i="14"/>
  <c r="W17" i="14"/>
  <c r="R16" i="14"/>
  <c r="R19" i="14" s="1"/>
  <c r="AL8" i="14"/>
  <c r="AL9" i="14" s="1"/>
  <c r="AD9" i="14"/>
  <c r="AC8" i="14"/>
  <c r="AC15" i="14"/>
  <c r="T8" i="14"/>
  <c r="T12" i="14"/>
  <c r="T9" i="14"/>
  <c r="L24" i="14"/>
  <c r="L25" i="14"/>
  <c r="L28" i="14"/>
  <c r="AM55" i="14"/>
  <c r="AM63" i="14"/>
  <c r="L55" i="14"/>
  <c r="L63" i="14"/>
  <c r="B7" i="20"/>
  <c r="K52" i="19"/>
  <c r="C30" i="20"/>
  <c r="W19" i="14"/>
  <c r="AC50" i="14"/>
  <c r="AC58" i="14" s="1"/>
  <c r="V20" i="14"/>
  <c r="L26" i="14"/>
  <c r="AL18" i="14"/>
  <c r="Y26" i="14"/>
  <c r="AC34" i="14"/>
  <c r="AK35" i="14"/>
  <c r="Q50" i="14"/>
  <c r="Q58" i="14" s="1"/>
  <c r="AM51" i="14"/>
  <c r="AM59" i="14" s="1"/>
  <c r="AM50" i="14"/>
  <c r="AM58" i="14"/>
  <c r="U39" i="14"/>
  <c r="AF55" i="14"/>
  <c r="AF63" i="14"/>
  <c r="X12" i="14"/>
  <c r="X14" i="14" s="1"/>
  <c r="AL15" i="14"/>
  <c r="Y31" i="14"/>
  <c r="X18" i="14"/>
  <c r="M11" i="14"/>
  <c r="AI11" i="14"/>
  <c r="N19" i="14"/>
  <c r="N20" i="14"/>
  <c r="Y44" i="14"/>
  <c r="Y45" i="14"/>
  <c r="Y43" i="14"/>
  <c r="AL10" i="14"/>
  <c r="X20" i="14"/>
  <c r="X21" i="14"/>
  <c r="AC36" i="14"/>
  <c r="AC37" i="14"/>
  <c r="AC39" i="14"/>
  <c r="AM27" i="14"/>
  <c r="AK36" i="14"/>
  <c r="V28" i="14"/>
  <c r="V30" i="14" s="1"/>
  <c r="V29" i="14"/>
  <c r="AN43" i="14"/>
  <c r="P35" i="14"/>
  <c r="R27" i="14"/>
  <c r="AB11" i="14"/>
  <c r="P36" i="14"/>
  <c r="P38" i="14" s="1"/>
  <c r="AM44" i="14"/>
  <c r="AM46" i="14" s="1"/>
  <c r="AM45" i="14"/>
  <c r="H9" i="19"/>
  <c r="J15" i="26"/>
  <c r="J13" i="26"/>
  <c r="J14" i="26" s="1"/>
  <c r="AE43" i="14"/>
  <c r="AO15" i="14"/>
  <c r="AO12" i="14"/>
  <c r="L20" i="14"/>
  <c r="L23" i="14"/>
  <c r="L19" i="14"/>
  <c r="L18" i="14"/>
  <c r="AN35" i="14"/>
  <c r="M26" i="14"/>
  <c r="M31" i="14"/>
  <c r="R43" i="14"/>
  <c r="AB36" i="14"/>
  <c r="AB37" i="14" s="1"/>
  <c r="N42" i="14"/>
  <c r="N47" i="14"/>
  <c r="N44" i="14"/>
  <c r="AK28" i="14"/>
  <c r="AK30" i="14"/>
  <c r="AK27" i="14"/>
  <c r="W43" i="14"/>
  <c r="S19" i="14"/>
  <c r="AE19" i="14"/>
  <c r="AE20" i="14"/>
  <c r="AE21" i="14"/>
  <c r="AE22" i="14"/>
  <c r="W28" i="14"/>
  <c r="W30" i="14" s="1"/>
  <c r="W26" i="14"/>
  <c r="AC27" i="14"/>
  <c r="AC28" i="14"/>
  <c r="AC29" i="14" s="1"/>
  <c r="AG55" i="14"/>
  <c r="AG63" i="14" s="1"/>
  <c r="Y51" i="14"/>
  <c r="Y59" i="14" s="1"/>
  <c r="AK26" i="14"/>
  <c r="AL12" i="14"/>
  <c r="AL11" i="14"/>
  <c r="AG35" i="14"/>
  <c r="M55" i="14"/>
  <c r="M63" i="14" s="1"/>
  <c r="M52" i="14"/>
  <c r="M53" i="14" s="1"/>
  <c r="M61" i="14" s="1"/>
  <c r="M60" i="14"/>
  <c r="M50" i="14"/>
  <c r="M58" i="14"/>
  <c r="P37" i="14"/>
  <c r="AG51" i="14"/>
  <c r="AG59" i="14" s="1"/>
  <c r="AC26" i="14"/>
  <c r="Y55" i="14"/>
  <c r="Y63" i="14" s="1"/>
  <c r="S28" i="14"/>
  <c r="S30" i="14" s="1"/>
  <c r="L35" i="14"/>
  <c r="L39" i="14"/>
  <c r="L34" i="14"/>
  <c r="S34" i="14"/>
  <c r="W52" i="14"/>
  <c r="W53" i="14" s="1"/>
  <c r="W61" i="14" s="1"/>
  <c r="W58" i="14"/>
  <c r="T19" i="14"/>
  <c r="T23" i="14"/>
  <c r="T18" i="14"/>
  <c r="S20" i="14"/>
  <c r="S21" i="14" s="1"/>
  <c r="Y52" i="14"/>
  <c r="Y60" i="14"/>
  <c r="Y28" i="14"/>
  <c r="Y27" i="14"/>
  <c r="T35" i="14"/>
  <c r="AB12" i="14"/>
  <c r="AB14" i="14"/>
  <c r="V31" i="14"/>
  <c r="V26" i="14"/>
  <c r="V27" i="14"/>
  <c r="S50" i="14"/>
  <c r="S58" i="14" s="1"/>
  <c r="S23" i="14"/>
  <c r="N12" i="14"/>
  <c r="N14" i="14" s="1"/>
  <c r="N13" i="14"/>
  <c r="N15" i="14"/>
  <c r="AK55" i="14"/>
  <c r="AK63" i="14" s="1"/>
  <c r="T15" i="14"/>
  <c r="AF44" i="14"/>
  <c r="AF46" i="14" s="1"/>
  <c r="AF47" i="14"/>
  <c r="AF42" i="14"/>
  <c r="V47" i="14"/>
  <c r="V44" i="14"/>
  <c r="W47" i="14"/>
  <c r="AG52" i="14"/>
  <c r="V42" i="14"/>
  <c r="AE18" i="14"/>
  <c r="Q28" i="14"/>
  <c r="Q29" i="14" s="1"/>
  <c r="Q30" i="14"/>
  <c r="AD15" i="14"/>
  <c r="AD10" i="14"/>
  <c r="AN50" i="14"/>
  <c r="AN58" i="14" s="1"/>
  <c r="AN51" i="14"/>
  <c r="AN59" i="14"/>
  <c r="AN52" i="14"/>
  <c r="AN53" i="14" s="1"/>
  <c r="AN61" i="14" s="1"/>
  <c r="AN60" i="14"/>
  <c r="X35" i="14"/>
  <c r="X36" i="14"/>
  <c r="X39" i="14"/>
  <c r="U55" i="14"/>
  <c r="U63" i="14" s="1"/>
  <c r="U51" i="14"/>
  <c r="U59" i="14" s="1"/>
  <c r="U50" i="14"/>
  <c r="U58" i="14" s="1"/>
  <c r="AM42" i="14"/>
  <c r="L27" i="14"/>
  <c r="AM18" i="14"/>
  <c r="L52" i="14"/>
  <c r="L60" i="14"/>
  <c r="L53" i="14"/>
  <c r="L61" i="14" s="1"/>
  <c r="Q18" i="14"/>
  <c r="L31" i="14"/>
  <c r="X15" i="14"/>
  <c r="AF15" i="14"/>
  <c r="AM47" i="14"/>
  <c r="L51" i="14"/>
  <c r="L59" i="14"/>
  <c r="AJ47" i="14"/>
  <c r="AJ42" i="14"/>
  <c r="AJ44" i="14"/>
  <c r="AJ43" i="14"/>
  <c r="AF18" i="14"/>
  <c r="AF23" i="14"/>
  <c r="AF19" i="14"/>
  <c r="Q36" i="14"/>
  <c r="Q38" i="14" s="1"/>
  <c r="Q39" i="14"/>
  <c r="AC47" i="14"/>
  <c r="AC44" i="14"/>
  <c r="AC46" i="14"/>
  <c r="AC42" i="14"/>
  <c r="AI55" i="14"/>
  <c r="AI63" i="14" s="1"/>
  <c r="AI51" i="14"/>
  <c r="AI59" i="14" s="1"/>
  <c r="Y10" i="14"/>
  <c r="M18" i="14"/>
  <c r="M19" i="14"/>
  <c r="R31" i="14"/>
  <c r="R26" i="14"/>
  <c r="R28" i="14"/>
  <c r="R30" i="14" s="1"/>
  <c r="AB27" i="14"/>
  <c r="AI39" i="14"/>
  <c r="AI36" i="14"/>
  <c r="AI38" i="14" s="1"/>
  <c r="AI35" i="14"/>
  <c r="AI34" i="14"/>
  <c r="AO26" i="14"/>
  <c r="AO28" i="14"/>
  <c r="AO31" i="14"/>
  <c r="AO27" i="14"/>
  <c r="AF36" i="14"/>
  <c r="AF37" i="14" s="1"/>
  <c r="X13" i="14"/>
  <c r="AM54" i="14"/>
  <c r="AM62" i="14" s="1"/>
  <c r="AD26" i="14"/>
  <c r="AD28" i="14"/>
  <c r="AD31" i="14"/>
  <c r="S43" i="14"/>
  <c r="S47" i="14"/>
  <c r="AC20" i="14"/>
  <c r="AC22" i="14" s="1"/>
  <c r="AC21" i="14"/>
  <c r="AK18" i="14"/>
  <c r="AK20" i="14"/>
  <c r="AK21" i="14" s="1"/>
  <c r="AD44" i="14"/>
  <c r="AD46" i="14" s="1"/>
  <c r="AD47" i="14"/>
  <c r="AD42" i="14"/>
  <c r="AI52" i="14"/>
  <c r="AI60" i="14" s="1"/>
  <c r="AN19" i="14"/>
  <c r="AN23" i="14"/>
  <c r="AJ35" i="14"/>
  <c r="AJ34" i="14"/>
  <c r="AJ39" i="14"/>
  <c r="AO55" i="14"/>
  <c r="AO63" i="14" s="1"/>
  <c r="AO50" i="14"/>
  <c r="AO58" i="14"/>
  <c r="AO51" i="14"/>
  <c r="AO59" i="14" s="1"/>
  <c r="AG31" i="14"/>
  <c r="T28" i="14"/>
  <c r="AB38" i="14"/>
  <c r="T31" i="14"/>
  <c r="AJ27" i="14"/>
  <c r="AK29" i="14"/>
  <c r="Q35" i="14"/>
  <c r="P50" i="14"/>
  <c r="P58" i="14" s="1"/>
  <c r="Q34" i="14"/>
  <c r="AJ31" i="14"/>
  <c r="W20" i="14"/>
  <c r="W21" i="14" s="1"/>
  <c r="W23" i="14"/>
  <c r="W18" i="14"/>
  <c r="Q10" i="14"/>
  <c r="W12" i="14"/>
  <c r="W14" i="14" s="1"/>
  <c r="W11" i="14"/>
  <c r="AL23" i="14"/>
  <c r="AL19" i="14"/>
  <c r="AL20" i="14"/>
  <c r="AL22" i="14"/>
  <c r="U26" i="14"/>
  <c r="U28" i="14"/>
  <c r="U30" i="14" s="1"/>
  <c r="AN36" i="14"/>
  <c r="AN37" i="14" s="1"/>
  <c r="AN34" i="14"/>
  <c r="AC55" i="14"/>
  <c r="AC63" i="14"/>
  <c r="AC52" i="14"/>
  <c r="AC60" i="14" s="1"/>
  <c r="AE27" i="14"/>
  <c r="AD54" i="14"/>
  <c r="AD62" i="14"/>
  <c r="W27" i="14"/>
  <c r="V39" i="14"/>
  <c r="AL44" i="14"/>
  <c r="AL46" i="14" s="1"/>
  <c r="AL47" i="14"/>
  <c r="T11" i="14"/>
  <c r="T10" i="14"/>
  <c r="W31" i="14"/>
  <c r="X44" i="14"/>
  <c r="X46" i="14" s="1"/>
  <c r="X47" i="14"/>
  <c r="X43" i="14"/>
  <c r="X42" i="14"/>
  <c r="AC51" i="14"/>
  <c r="AC59" i="14" s="1"/>
  <c r="AM12" i="14"/>
  <c r="AM14" i="14" s="1"/>
  <c r="AM11" i="14"/>
  <c r="AM15" i="14"/>
  <c r="X50" i="14"/>
  <c r="X58" i="14"/>
  <c r="X51" i="14"/>
  <c r="X59" i="14" s="1"/>
  <c r="U12" i="14"/>
  <c r="AM20" i="14"/>
  <c r="AM23" i="14"/>
  <c r="W29" i="14"/>
  <c r="P39" i="14"/>
  <c r="P34" i="14"/>
  <c r="Y42" i="14"/>
  <c r="Y47" i="14"/>
  <c r="M15" i="14"/>
  <c r="M12" i="14"/>
  <c r="M13" i="14"/>
  <c r="W15" i="14"/>
  <c r="V18" i="14"/>
  <c r="V23" i="14"/>
  <c r="AD23" i="14"/>
  <c r="AD18" i="14"/>
  <c r="AG34" i="14"/>
  <c r="AF43" i="14"/>
  <c r="AF90" i="14"/>
  <c r="V35" i="14"/>
  <c r="AD51" i="14"/>
  <c r="AD59" i="14"/>
  <c r="AD50" i="14"/>
  <c r="AD58" i="14" s="1"/>
  <c r="AD55" i="14"/>
  <c r="AD63" i="14"/>
  <c r="Y54" i="14"/>
  <c r="Y62" i="14"/>
  <c r="Y53" i="14"/>
  <c r="Y61" i="14" s="1"/>
  <c r="L22" i="14"/>
  <c r="L21" i="14"/>
  <c r="L54" i="14"/>
  <c r="L62" i="14"/>
  <c r="S22" i="14"/>
  <c r="V46" i="14"/>
  <c r="V45" i="14"/>
  <c r="N45" i="14"/>
  <c r="N46" i="14"/>
  <c r="M54" i="14"/>
  <c r="M62" i="14" s="1"/>
  <c r="AC53" i="14"/>
  <c r="AC61" i="14" s="1"/>
  <c r="AO30" i="14"/>
  <c r="AO29" i="14"/>
  <c r="Q37" i="14"/>
  <c r="AI37" i="14"/>
  <c r="AK22" i="14"/>
  <c r="AJ46" i="14"/>
  <c r="AJ45" i="14"/>
  <c r="M14" i="14"/>
  <c r="AD45" i="14"/>
  <c r="R29" i="14"/>
  <c r="S15" i="14"/>
  <c r="AN11" i="14"/>
  <c r="AC12" i="14"/>
  <c r="AC13" i="14" s="1"/>
  <c r="AI15" i="14"/>
  <c r="Y15" i="14"/>
  <c r="AJ12" i="14"/>
  <c r="AJ13" i="14" s="1"/>
  <c r="AK10" i="14"/>
  <c r="AN10" i="14"/>
  <c r="S12" i="14"/>
  <c r="S9" i="14"/>
  <c r="Y12" i="14"/>
  <c r="Y14" i="14" s="1"/>
  <c r="AJ15" i="14"/>
  <c r="AJ9" i="14"/>
  <c r="Y11" i="14"/>
  <c r="AJ10" i="14"/>
  <c r="S13" i="14"/>
  <c r="S14" i="14"/>
  <c r="Y13" i="14"/>
  <c r="P122" i="22"/>
  <c r="O122" i="22"/>
  <c r="T122" i="22"/>
  <c r="L122" i="22"/>
  <c r="AA122" i="22"/>
  <c r="U122" i="22"/>
  <c r="V122" i="22"/>
  <c r="Q122" i="22"/>
  <c r="AB122" i="22"/>
  <c r="AF122" i="22"/>
  <c r="M122" i="22"/>
  <c r="AJ122" i="22"/>
  <c r="X122" i="22"/>
  <c r="AH122" i="22"/>
  <c r="AD122" i="22"/>
  <c r="AK122" i="22"/>
  <c r="K122" i="22"/>
  <c r="AC122" i="22"/>
  <c r="S122" i="22"/>
  <c r="R122" i="22"/>
  <c r="AE122" i="22"/>
  <c r="Y122" i="22"/>
  <c r="Z122" i="22"/>
  <c r="N122" i="22"/>
  <c r="AG122" i="22"/>
  <c r="AI122" i="22"/>
  <c r="AK117" i="22"/>
  <c r="AK130" i="22" s="1"/>
  <c r="AD111" i="22"/>
  <c r="AK120" i="22"/>
  <c r="AK133" i="22" s="1"/>
  <c r="AK119" i="22"/>
  <c r="AK132" i="22" s="1"/>
  <c r="AD112" i="22"/>
  <c r="AK121" i="22"/>
  <c r="AK134" i="22" s="1"/>
  <c r="AO22" i="14"/>
  <c r="AO21" i="14"/>
  <c r="AE53" i="14"/>
  <c r="AE61" i="14" s="1"/>
  <c r="Q14" i="14"/>
  <c r="AL33" i="14"/>
  <c r="AL35" i="14"/>
  <c r="AL34" i="14"/>
  <c r="AL36" i="14"/>
  <c r="AL39" i="14"/>
  <c r="Z17" i="14"/>
  <c r="Z18" i="14"/>
  <c r="W33" i="14"/>
  <c r="W36" i="14"/>
  <c r="W38" i="14" s="1"/>
  <c r="W35" i="14"/>
  <c r="T13" i="14"/>
  <c r="T14" i="14"/>
  <c r="U20" i="14"/>
  <c r="U22" i="14" s="1"/>
  <c r="U18" i="14"/>
  <c r="U19" i="14"/>
  <c r="AM30" i="14"/>
  <c r="AM29" i="14"/>
  <c r="AK46" i="14"/>
  <c r="AK45" i="14"/>
  <c r="AO53" i="14"/>
  <c r="AO61" i="14" s="1"/>
  <c r="M46" i="14"/>
  <c r="M45" i="14"/>
  <c r="R56" i="14"/>
  <c r="R49" i="14"/>
  <c r="R57" i="14" s="1"/>
  <c r="AF9" i="14"/>
  <c r="AF10" i="14"/>
  <c r="AL49" i="14"/>
  <c r="AL57" i="14" s="1"/>
  <c r="AL56" i="14"/>
  <c r="AL51" i="14"/>
  <c r="AL59" i="14" s="1"/>
  <c r="AL50" i="14"/>
  <c r="AL58" i="14" s="1"/>
  <c r="AL55" i="14"/>
  <c r="AL63" i="14" s="1"/>
  <c r="U44" i="14"/>
  <c r="R50" i="14"/>
  <c r="R58" i="14" s="1"/>
  <c r="J25" i="14"/>
  <c r="J27" i="14"/>
  <c r="J28" i="14"/>
  <c r="J31" i="14" s="1"/>
  <c r="Q17" i="14"/>
  <c r="Q20" i="14"/>
  <c r="Q19" i="14"/>
  <c r="AB41" i="14"/>
  <c r="AF49" i="14"/>
  <c r="AF57" i="14" s="1"/>
  <c r="AF56" i="14"/>
  <c r="AF50" i="14"/>
  <c r="AF58" i="14" s="1"/>
  <c r="AF51" i="14"/>
  <c r="AF59" i="14"/>
  <c r="AL52" i="14"/>
  <c r="AE51" i="14"/>
  <c r="AE59" i="14"/>
  <c r="AF35" i="14"/>
  <c r="Q47" i="14"/>
  <c r="W49" i="14"/>
  <c r="W57" i="14"/>
  <c r="W56" i="14"/>
  <c r="W55" i="14"/>
  <c r="W63" i="14" s="1"/>
  <c r="AB49" i="14"/>
  <c r="AB57" i="14" s="1"/>
  <c r="AB56" i="14"/>
  <c r="AE39" i="14"/>
  <c r="Z10" i="14"/>
  <c r="AB34" i="14"/>
  <c r="AC10" i="14"/>
  <c r="W13" i="14"/>
  <c r="AG54" i="14"/>
  <c r="AG62" i="14" s="1"/>
  <c r="AE50" i="14"/>
  <c r="AE58" i="14" s="1"/>
  <c r="P47" i="14"/>
  <c r="AE36" i="14"/>
  <c r="AE37" i="14" s="1"/>
  <c r="Y46" i="14"/>
  <c r="Q43" i="14"/>
  <c r="AC45" i="14"/>
  <c r="AL21" i="14"/>
  <c r="U29" i="14"/>
  <c r="AB13" i="14"/>
  <c r="AC30" i="14"/>
  <c r="AF45" i="14"/>
  <c r="AF12" i="14"/>
  <c r="AF13" i="14" s="1"/>
  <c r="M43" i="14"/>
  <c r="R42" i="14"/>
  <c r="P11" i="14"/>
  <c r="AG28" i="14"/>
  <c r="AB43" i="14"/>
  <c r="AC19" i="14"/>
  <c r="AC43" i="14"/>
  <c r="AB19" i="14"/>
  <c r="Z51" i="14"/>
  <c r="Z59" i="14" s="1"/>
  <c r="Q23" i="14"/>
  <c r="X22" i="14"/>
  <c r="AE35" i="14"/>
  <c r="T36" i="14"/>
  <c r="S31" i="14"/>
  <c r="Z12" i="14"/>
  <c r="AK53" i="14"/>
  <c r="AK61" i="14" s="1"/>
  <c r="M28" i="14"/>
  <c r="U47" i="14"/>
  <c r="Q15" i="14"/>
  <c r="N9" i="14"/>
  <c r="N10" i="14"/>
  <c r="N11" i="14"/>
  <c r="N17" i="14"/>
  <c r="N23" i="14"/>
  <c r="T17" i="14"/>
  <c r="T20" i="14"/>
  <c r="L33" i="14"/>
  <c r="L36" i="14"/>
  <c r="L38" i="14" s="1"/>
  <c r="AK33" i="14"/>
  <c r="AK39" i="14"/>
  <c r="AK34" i="14"/>
  <c r="T41" i="14"/>
  <c r="T42" i="14"/>
  <c r="T44" i="14"/>
  <c r="T47" i="14"/>
  <c r="T49" i="14"/>
  <c r="T57" i="14" s="1"/>
  <c r="T56" i="14"/>
  <c r="T50" i="14"/>
  <c r="T58" i="14"/>
  <c r="T55" i="14"/>
  <c r="T63" i="14" s="1"/>
  <c r="T52" i="14"/>
  <c r="T60" i="14" s="1"/>
  <c r="T51" i="14"/>
  <c r="T59" i="14"/>
  <c r="AK49" i="14"/>
  <c r="AK57" i="14"/>
  <c r="AK56" i="14"/>
  <c r="P17" i="14"/>
  <c r="P19" i="14"/>
  <c r="Z41" i="14"/>
  <c r="Z44" i="14"/>
  <c r="Z42" i="14"/>
  <c r="T39" i="14"/>
  <c r="V9" i="14"/>
  <c r="V15" i="14"/>
  <c r="P56" i="14"/>
  <c r="P49" i="14"/>
  <c r="P57" i="14" s="1"/>
  <c r="AF52" i="14"/>
  <c r="P10" i="14"/>
  <c r="AC9" i="14"/>
  <c r="AC54" i="14"/>
  <c r="AC62" i="14" s="1"/>
  <c r="AN54" i="14"/>
  <c r="AN62" i="14" s="1"/>
  <c r="AF11" i="14"/>
  <c r="R44" i="14"/>
  <c r="R45" i="14" s="1"/>
  <c r="AG26" i="14"/>
  <c r="S42" i="14"/>
  <c r="AF39" i="14"/>
  <c r="AJ18" i="14"/>
  <c r="V12" i="14"/>
  <c r="T34" i="14"/>
  <c r="S27" i="14"/>
  <c r="AB39" i="14"/>
  <c r="R47" i="14"/>
  <c r="M27" i="14"/>
  <c r="AB55" i="14"/>
  <c r="AB63" i="14"/>
  <c r="AC38" i="14"/>
  <c r="AB51" i="14"/>
  <c r="AB59" i="14"/>
  <c r="V22" i="14"/>
  <c r="V21" i="14"/>
  <c r="P23" i="14"/>
  <c r="Y17" i="14"/>
  <c r="Y23" i="14"/>
  <c r="AF28" i="14"/>
  <c r="J17" i="14"/>
  <c r="J18" i="14"/>
  <c r="J19" i="14"/>
  <c r="J20" i="14" s="1"/>
  <c r="J23" i="14" s="1"/>
  <c r="P12" i="14"/>
  <c r="P14" i="14" s="1"/>
  <c r="Z9" i="14"/>
  <c r="AK15" i="14"/>
  <c r="AG19" i="14"/>
  <c r="AG23" i="14"/>
  <c r="N41" i="14"/>
  <c r="N43" i="14"/>
  <c r="U42" i="14"/>
  <c r="AG41" i="14"/>
  <c r="AG47" i="14"/>
  <c r="AG43" i="14"/>
  <c r="AG42" i="14"/>
  <c r="AG44" i="14"/>
  <c r="AG45" i="14" s="1"/>
  <c r="N49" i="14"/>
  <c r="N57" i="14" s="1"/>
  <c r="N55" i="14"/>
  <c r="N63" i="14" s="1"/>
  <c r="U49" i="14"/>
  <c r="U57" i="14"/>
  <c r="U56" i="14"/>
  <c r="U52" i="14"/>
  <c r="U60" i="14" s="1"/>
  <c r="N36" i="14"/>
  <c r="N37" i="14" s="1"/>
  <c r="U43" i="14"/>
  <c r="V56" i="14"/>
  <c r="V49" i="14"/>
  <c r="V57" i="14" s="1"/>
  <c r="J94" i="14"/>
  <c r="M41" i="14"/>
  <c r="M47" i="14"/>
  <c r="M42" i="14"/>
  <c r="AO41" i="14"/>
  <c r="AO43" i="14"/>
  <c r="X45" i="14"/>
  <c r="AP3" i="14"/>
  <c r="AP3" i="26"/>
  <c r="K3" i="26" s="1"/>
  <c r="L11" i="26"/>
  <c r="O54" i="25"/>
  <c r="O70" i="25"/>
  <c r="R17" i="14"/>
  <c r="R20" i="14"/>
  <c r="R22" i="14" s="1"/>
  <c r="R18" i="14"/>
  <c r="R23" i="14"/>
  <c r="AB25" i="14"/>
  <c r="AB26" i="14"/>
  <c r="Q11" i="14"/>
  <c r="Q9" i="14"/>
  <c r="AO17" i="14"/>
  <c r="AO23" i="14"/>
  <c r="AO18" i="14"/>
  <c r="Q45" i="14"/>
  <c r="R52" i="14"/>
  <c r="R60" i="14" s="1"/>
  <c r="W51" i="14"/>
  <c r="W59" i="14" s="1"/>
  <c r="AC23" i="14"/>
  <c r="S46" i="14"/>
  <c r="Z15" i="14"/>
  <c r="AI42" i="14"/>
  <c r="Y36" i="14"/>
  <c r="AG56" i="14"/>
  <c r="AG49" i="14"/>
  <c r="AG57" i="14" s="1"/>
  <c r="AM9" i="14"/>
  <c r="AM10" i="14"/>
  <c r="AD17" i="14"/>
  <c r="AD20" i="14"/>
  <c r="AD22" i="14" s="1"/>
  <c r="AC33" i="14"/>
  <c r="AC35" i="14"/>
  <c r="AD41" i="14"/>
  <c r="AD43" i="14"/>
  <c r="L49" i="14"/>
  <c r="L57" i="14"/>
  <c r="L56" i="14"/>
  <c r="L50" i="14"/>
  <c r="L58" i="14" s="1"/>
  <c r="AI56" i="14"/>
  <c r="AI49" i="14"/>
  <c r="AI57" i="14" s="1"/>
  <c r="AF25" i="14"/>
  <c r="AF31" i="14"/>
  <c r="AI17" i="14"/>
  <c r="AI23" i="14"/>
  <c r="AE56" i="14"/>
  <c r="AE49" i="14"/>
  <c r="AE57" i="14"/>
  <c r="Y34" i="14"/>
  <c r="AM25" i="14"/>
  <c r="AM26" i="14"/>
  <c r="AM31" i="14"/>
  <c r="AM33" i="14"/>
  <c r="AM36" i="14"/>
  <c r="AM38" i="14" s="1"/>
  <c r="Z56" i="14"/>
  <c r="Z49" i="14"/>
  <c r="Z57" i="14" s="1"/>
  <c r="Y35" i="14"/>
  <c r="V51" i="14"/>
  <c r="V59" i="14" s="1"/>
  <c r="W9" i="14"/>
  <c r="W10" i="14"/>
  <c r="AI47" i="14"/>
  <c r="AI20" i="14"/>
  <c r="AI22" i="14" s="1"/>
  <c r="AB20" i="14"/>
  <c r="AB21" i="14" s="1"/>
  <c r="P43" i="14"/>
  <c r="AB15" i="14"/>
  <c r="Q42" i="14"/>
  <c r="AN39" i="14"/>
  <c r="AG27" i="14"/>
  <c r="AK17" i="14"/>
  <c r="AK23" i="14"/>
  <c r="AK19" i="14"/>
  <c r="AI25" i="14"/>
  <c r="AI28" i="14"/>
  <c r="AI29" i="14" s="1"/>
  <c r="V33" i="14"/>
  <c r="V36" i="14"/>
  <c r="V37" i="14" s="1"/>
  <c r="AO33" i="14"/>
  <c r="AO35" i="14"/>
  <c r="AK41" i="14"/>
  <c r="AK47" i="14"/>
  <c r="Q56" i="14"/>
  <c r="Q49" i="14"/>
  <c r="Q57" i="14" s="1"/>
  <c r="Q55" i="14"/>
  <c r="Q63" i="14"/>
  <c r="Q52" i="14"/>
  <c r="Q51" i="14"/>
  <c r="Q59" i="14"/>
  <c r="AO49" i="14"/>
  <c r="AO57" i="14" s="1"/>
  <c r="AO56" i="14"/>
  <c r="T26" i="14"/>
  <c r="AB23" i="14"/>
  <c r="Z55" i="14"/>
  <c r="Z63" i="14"/>
  <c r="P52" i="14"/>
  <c r="AF26" i="14"/>
  <c r="V10" i="14"/>
  <c r="AB52" i="14"/>
  <c r="AB54" i="14" s="1"/>
  <c r="AB10" i="14"/>
  <c r="AB35" i="14"/>
  <c r="P15" i="14"/>
  <c r="P20" i="14"/>
  <c r="P22" i="14" s="1"/>
  <c r="AI18" i="14"/>
  <c r="AK42" i="14"/>
  <c r="AO44" i="14"/>
  <c r="AE55" i="14"/>
  <c r="AE63" i="14"/>
  <c r="T27" i="14"/>
  <c r="AC18" i="14"/>
  <c r="P42" i="14"/>
  <c r="AK43" i="14"/>
  <c r="AB18" i="14"/>
  <c r="Z52" i="14"/>
  <c r="Z60" i="14" s="1"/>
  <c r="P44" i="14"/>
  <c r="P46" i="14" s="1"/>
  <c r="P51" i="14"/>
  <c r="P59" i="14" s="1"/>
  <c r="V11" i="14"/>
  <c r="AB50" i="14"/>
  <c r="AB58" i="14" s="1"/>
  <c r="AE34" i="14"/>
  <c r="S26" i="14"/>
  <c r="V50" i="14"/>
  <c r="V58" i="14" s="1"/>
  <c r="AK54" i="14"/>
  <c r="AK62" i="14"/>
  <c r="AO39" i="14"/>
  <c r="Y39" i="14"/>
  <c r="Z47" i="14"/>
  <c r="M9" i="14"/>
  <c r="M10" i="14"/>
  <c r="AM17" i="14"/>
  <c r="AM19" i="14"/>
  <c r="AK25" i="14"/>
  <c r="AK31" i="14"/>
  <c r="S56" i="14"/>
  <c r="X56" i="14"/>
  <c r="X49" i="14"/>
  <c r="X57" i="14" s="1"/>
  <c r="AN56" i="14"/>
  <c r="AN49" i="14"/>
  <c r="AN57" i="14" s="1"/>
  <c r="J34" i="14"/>
  <c r="X10" i="14"/>
  <c r="M56" i="14"/>
  <c r="M49" i="14"/>
  <c r="M57" i="14" s="1"/>
  <c r="M51" i="14"/>
  <c r="M59" i="14" s="1"/>
  <c r="AC49" i="14"/>
  <c r="AC57" i="14"/>
  <c r="AC56" i="14"/>
  <c r="J50" i="14"/>
  <c r="X11" i="14"/>
  <c r="V43" i="14"/>
  <c r="AN42" i="14"/>
  <c r="AM49" i="14"/>
  <c r="AM57" i="14" s="1"/>
  <c r="AM56" i="14"/>
  <c r="Y56" i="14"/>
  <c r="Y49" i="14"/>
  <c r="Y57" i="14" s="1"/>
  <c r="AD49" i="14"/>
  <c r="AD57" i="14"/>
  <c r="AD56" i="14"/>
  <c r="AO45" i="14"/>
  <c r="AO46" i="14"/>
  <c r="AB62" i="14"/>
  <c r="AB22" i="14"/>
  <c r="Z14" i="14"/>
  <c r="Z13" i="14"/>
  <c r="U46" i="14"/>
  <c r="U45" i="14"/>
  <c r="U21" i="14"/>
  <c r="AI21" i="14"/>
  <c r="R21" i="14"/>
  <c r="AL60" i="14"/>
  <c r="AL53" i="14"/>
  <c r="AL61" i="14"/>
  <c r="AL54" i="14"/>
  <c r="AL62" i="14"/>
  <c r="P60" i="14"/>
  <c r="P53" i="14"/>
  <c r="P61" i="14" s="1"/>
  <c r="P54" i="14"/>
  <c r="P62" i="14"/>
  <c r="T22" i="14"/>
  <c r="T21" i="14"/>
  <c r="Q21" i="14"/>
  <c r="Q22" i="14"/>
  <c r="U54" i="14"/>
  <c r="U62" i="14"/>
  <c r="J21" i="14"/>
  <c r="J22" i="14" s="1"/>
  <c r="T46" i="14"/>
  <c r="T45" i="14"/>
  <c r="Q60" i="14"/>
  <c r="Q53" i="14"/>
  <c r="Q61" i="14" s="1"/>
  <c r="Q54" i="14"/>
  <c r="Q62" i="14" s="1"/>
  <c r="AF30" i="14"/>
  <c r="AF29" i="14"/>
  <c r="AG30" i="14"/>
  <c r="AG29" i="14"/>
  <c r="AF14" i="14"/>
  <c r="AF60" i="14"/>
  <c r="AF53" i="14"/>
  <c r="AF61" i="14" s="1"/>
  <c r="AF54" i="14"/>
  <c r="AF62" i="14" s="1"/>
  <c r="V13" i="14"/>
  <c r="V14" i="14"/>
  <c r="M30" i="14"/>
  <c r="M29" i="14"/>
  <c r="J29" i="14"/>
  <c r="J30" i="14"/>
  <c r="AL38" i="14"/>
  <c r="AL37" i="14"/>
  <c r="T37" i="14"/>
  <c r="T38" i="14"/>
  <c r="R46" i="14"/>
  <c r="P45" i="14"/>
  <c r="AI30" i="14"/>
  <c r="Y37" i="14"/>
  <c r="Y38" i="14"/>
  <c r="Z45" i="14"/>
  <c r="Z46" i="14"/>
  <c r="Z54" i="14"/>
  <c r="Z62" i="14"/>
  <c r="L14" i="26"/>
  <c r="AG21" i="14" l="1"/>
  <c r="AG22" i="14"/>
  <c r="AJ29" i="14"/>
  <c r="AJ30" i="14"/>
  <c r="N38" i="14"/>
  <c r="AB45" i="14"/>
  <c r="AJ20" i="14"/>
  <c r="W22" i="14"/>
  <c r="U13" i="14"/>
  <c r="U14" i="14"/>
  <c r="J33" i="14"/>
  <c r="J35" i="14"/>
  <c r="U9" i="14"/>
  <c r="U15" i="14"/>
  <c r="U11" i="14"/>
  <c r="N31" i="14"/>
  <c r="N25" i="14"/>
  <c r="Z26" i="14"/>
  <c r="Z27" i="14"/>
  <c r="Z25" i="14"/>
  <c r="Z28" i="14"/>
  <c r="R34" i="14"/>
  <c r="R36" i="14"/>
  <c r="R39" i="14"/>
  <c r="Z33" i="14"/>
  <c r="Z34" i="14"/>
  <c r="Z39" i="14"/>
  <c r="Z36" i="14"/>
  <c r="AM39" i="14"/>
  <c r="AM35" i="14"/>
  <c r="AM34" i="14"/>
  <c r="T53" i="14"/>
  <c r="T61" i="14" s="1"/>
  <c r="R54" i="14"/>
  <c r="R62" i="14" s="1"/>
  <c r="AJ51" i="14"/>
  <c r="AJ59" i="14" s="1"/>
  <c r="N26" i="14"/>
  <c r="AB42" i="14"/>
  <c r="Z35" i="14"/>
  <c r="AB47" i="14"/>
  <c r="AE60" i="14"/>
  <c r="AL45" i="14"/>
  <c r="R10" i="14"/>
  <c r="AE31" i="14"/>
  <c r="X37" i="14"/>
  <c r="X38" i="14"/>
  <c r="Z31" i="14"/>
  <c r="AN17" i="14"/>
  <c r="AN18" i="14"/>
  <c r="AN20" i="14"/>
  <c r="AB28" i="14"/>
  <c r="AB31" i="14"/>
  <c r="W34" i="14"/>
  <c r="W39" i="14"/>
  <c r="AG33" i="14"/>
  <c r="AG39" i="14"/>
  <c r="AG36" i="14"/>
  <c r="X52" i="14"/>
  <c r="X55" i="14"/>
  <c r="X63" i="14" s="1"/>
  <c r="AM60" i="14"/>
  <c r="AM53" i="14"/>
  <c r="AM61" i="14" s="1"/>
  <c r="R53" i="14"/>
  <c r="R61" i="14" s="1"/>
  <c r="AO54" i="14"/>
  <c r="AO62" i="14" s="1"/>
  <c r="L11" i="14"/>
  <c r="J55" i="14"/>
  <c r="S51" i="14"/>
  <c r="S59" i="14" s="1"/>
  <c r="Y30" i="14"/>
  <c r="Y29" i="14"/>
  <c r="W60" i="14"/>
  <c r="W54" i="14"/>
  <c r="W62" i="14" s="1"/>
  <c r="AO14" i="14"/>
  <c r="AO13" i="14"/>
  <c r="Z23" i="14"/>
  <c r="Z19" i="14"/>
  <c r="L47" i="14"/>
  <c r="L43" i="14"/>
  <c r="L44" i="14"/>
  <c r="L41" i="14"/>
  <c r="AI41" i="14"/>
  <c r="AI43" i="14"/>
  <c r="N51" i="14"/>
  <c r="N59" i="14" s="1"/>
  <c r="N52" i="14"/>
  <c r="N50" i="14"/>
  <c r="N58" i="14" s="1"/>
  <c r="Z53" i="14"/>
  <c r="Z61" i="14" s="1"/>
  <c r="V38" i="14"/>
  <c r="P21" i="14"/>
  <c r="AM37" i="14"/>
  <c r="U53" i="14"/>
  <c r="U61" i="14" s="1"/>
  <c r="AD21" i="14"/>
  <c r="AB53" i="14"/>
  <c r="AB61" i="14" s="1"/>
  <c r="AE38" i="14"/>
  <c r="L42" i="14"/>
  <c r="N28" i="14"/>
  <c r="N27" i="14"/>
  <c r="AI44" i="14"/>
  <c r="AM13" i="14"/>
  <c r="L10" i="14"/>
  <c r="Z20" i="14"/>
  <c r="AJ14" i="14"/>
  <c r="AI53" i="14"/>
  <c r="AI61" i="14" s="1"/>
  <c r="AN38" i="14"/>
  <c r="T30" i="14"/>
  <c r="T29" i="14"/>
  <c r="AD30" i="14"/>
  <c r="AD29" i="14"/>
  <c r="AN15" i="14"/>
  <c r="AN9" i="14"/>
  <c r="AN12" i="14"/>
  <c r="AI26" i="14"/>
  <c r="AI31" i="14"/>
  <c r="AI27" i="14"/>
  <c r="AD33" i="14"/>
  <c r="AD36" i="14"/>
  <c r="AD39" i="14"/>
  <c r="AD35" i="14"/>
  <c r="AD34" i="14"/>
  <c r="W41" i="14"/>
  <c r="W44" i="14"/>
  <c r="W42" i="14"/>
  <c r="AN44" i="14"/>
  <c r="AN41" i="14"/>
  <c r="AN47" i="14"/>
  <c r="AG10" i="14"/>
  <c r="AG11" i="14"/>
  <c r="AJ17" i="14"/>
  <c r="AJ23" i="14"/>
  <c r="M36" i="14"/>
  <c r="M39" i="14"/>
  <c r="M34" i="14"/>
  <c r="S60" i="14"/>
  <c r="S54" i="14"/>
  <c r="S62" i="14" s="1"/>
  <c r="T54" i="14"/>
  <c r="T62" i="14" s="1"/>
  <c r="AJ50" i="14"/>
  <c r="AJ58" i="14" s="1"/>
  <c r="M35" i="14"/>
  <c r="Q25" i="14"/>
  <c r="Q26" i="14"/>
  <c r="Q31" i="14"/>
  <c r="N34" i="14"/>
  <c r="N33" i="14"/>
  <c r="N35" i="14"/>
  <c r="AJ52" i="14"/>
  <c r="AG46" i="14"/>
  <c r="W37" i="14"/>
  <c r="L37" i="14"/>
  <c r="AB60" i="14"/>
  <c r="R35" i="14"/>
  <c r="AG12" i="14"/>
  <c r="L12" i="14"/>
  <c r="AI54" i="14"/>
  <c r="AI62" i="14" s="1"/>
  <c r="L30" i="14"/>
  <c r="L29" i="14"/>
  <c r="R55" i="14"/>
  <c r="R63" i="14" s="1"/>
  <c r="R51" i="14"/>
  <c r="R59" i="14" s="1"/>
  <c r="AD11" i="14"/>
  <c r="AD12" i="14"/>
  <c r="U17" i="14"/>
  <c r="U23" i="14"/>
  <c r="AG18" i="14"/>
  <c r="AG17" i="14"/>
  <c r="X25" i="14"/>
  <c r="X28" i="14"/>
  <c r="X27" i="14"/>
  <c r="X26" i="14"/>
  <c r="X31" i="14"/>
  <c r="AN25" i="14"/>
  <c r="AN28" i="14"/>
  <c r="AN31" i="14"/>
  <c r="AN27" i="14"/>
  <c r="AN26" i="14"/>
  <c r="AO47" i="14"/>
  <c r="AO42" i="14"/>
  <c r="V55" i="14"/>
  <c r="V63" i="14" s="1"/>
  <c r="V52" i="14"/>
  <c r="R11" i="14"/>
  <c r="R15" i="14"/>
  <c r="R12" i="14"/>
  <c r="P25" i="14"/>
  <c r="P26" i="14"/>
  <c r="P28" i="14"/>
  <c r="P27" i="14"/>
  <c r="P31" i="14"/>
  <c r="AJ55" i="14"/>
  <c r="AJ63" i="14" s="1"/>
  <c r="AJ56" i="14"/>
  <c r="S55" i="14"/>
  <c r="S63" i="14" s="1"/>
  <c r="P13" i="14"/>
  <c r="U10" i="14"/>
  <c r="S49" i="14"/>
  <c r="S57" i="14" s="1"/>
  <c r="R33" i="14"/>
  <c r="N39" i="14"/>
  <c r="AG15" i="14"/>
  <c r="S29" i="14"/>
  <c r="L9" i="14"/>
  <c r="AM21" i="14"/>
  <c r="AM22" i="14"/>
  <c r="AG60" i="14"/>
  <c r="AG53" i="14"/>
  <c r="AG61" i="14" s="1"/>
  <c r="AL14" i="14"/>
  <c r="AL13" i="14"/>
  <c r="N22" i="14"/>
  <c r="N21" i="14"/>
  <c r="Y18" i="14"/>
  <c r="Y19" i="14"/>
  <c r="Y20" i="14"/>
  <c r="AE9" i="14"/>
  <c r="AE15" i="14"/>
  <c r="AE11" i="14"/>
  <c r="AE12" i="14"/>
  <c r="AE10" i="14"/>
  <c r="AE26" i="14"/>
  <c r="AE28" i="14"/>
  <c r="AJ26" i="14"/>
  <c r="AJ25" i="14"/>
  <c r="AE41" i="14"/>
  <c r="AE42" i="14"/>
  <c r="AE47" i="14"/>
  <c r="AE44" i="14"/>
  <c r="AO11" i="14"/>
  <c r="AO9" i="14"/>
  <c r="AO10" i="14"/>
  <c r="AC14" i="14"/>
  <c r="AF38" i="14"/>
  <c r="AF34" i="14"/>
  <c r="AK50" i="14"/>
  <c r="AK58" i="14" s="1"/>
  <c r="AK14" i="14"/>
  <c r="AK13" i="14"/>
  <c r="AL28" i="14"/>
  <c r="AL41" i="14"/>
  <c r="AC90" i="14"/>
  <c r="U34" i="14"/>
  <c r="U35" i="14"/>
  <c r="Q41" i="14"/>
  <c r="AK37" i="14"/>
  <c r="AK38" i="14"/>
  <c r="AI12" i="14"/>
  <c r="AI9" i="14"/>
  <c r="AI10" i="14"/>
  <c r="M17" i="14"/>
  <c r="M23" i="14"/>
  <c r="M20" i="14"/>
  <c r="AL27" i="14"/>
  <c r="AL31" i="14"/>
  <c r="AL26" i="14"/>
  <c r="AO36" i="14"/>
  <c r="AO34" i="14"/>
  <c r="AD27" i="14"/>
  <c r="AF20" i="14"/>
  <c r="AK51" i="14"/>
  <c r="AK59" i="14" s="1"/>
  <c r="U36" i="14"/>
  <c r="U31" i="14"/>
  <c r="U27" i="14"/>
  <c r="S35" i="14"/>
  <c r="S39" i="14"/>
  <c r="S33" i="14"/>
  <c r="S36" i="14"/>
  <c r="AD60" i="14"/>
  <c r="AD53" i="14"/>
  <c r="AD61" i="14" s="1"/>
  <c r="AO19" i="14"/>
  <c r="AJ36" i="14"/>
  <c r="S18" i="14"/>
  <c r="V19" i="14"/>
  <c r="J63" i="14"/>
  <c r="J61" i="14"/>
  <c r="J62" i="14" s="1"/>
  <c r="AL30" i="14" l="1"/>
  <c r="AL29" i="14"/>
  <c r="AD38" i="14"/>
  <c r="AD37" i="14"/>
  <c r="AG38" i="14"/>
  <c r="AG37" i="14"/>
  <c r="R38" i="14"/>
  <c r="R37" i="14"/>
  <c r="AJ21" i="14"/>
  <c r="AJ22" i="14"/>
  <c r="AO37" i="14"/>
  <c r="AO38" i="14"/>
  <c r="AJ38" i="14"/>
  <c r="AJ37" i="14"/>
  <c r="AE30" i="14"/>
  <c r="AE29" i="14"/>
  <c r="AE45" i="14"/>
  <c r="AE46" i="14"/>
  <c r="R14" i="14"/>
  <c r="R13" i="14"/>
  <c r="Z22" i="14"/>
  <c r="Z21" i="14"/>
  <c r="N60" i="14"/>
  <c r="N54" i="14"/>
  <c r="N62" i="14" s="1"/>
  <c r="N53" i="14"/>
  <c r="N61" i="14" s="1"/>
  <c r="AN22" i="14"/>
  <c r="AN21" i="14"/>
  <c r="X29" i="14"/>
  <c r="X30" i="14"/>
  <c r="U38" i="14"/>
  <c r="U37" i="14"/>
  <c r="AN46" i="14"/>
  <c r="AN45" i="14"/>
  <c r="M21" i="14"/>
  <c r="M22" i="14"/>
  <c r="AE13" i="14"/>
  <c r="AE14" i="14"/>
  <c r="M37" i="14"/>
  <c r="M38" i="14"/>
  <c r="AI45" i="14"/>
  <c r="AI46" i="14"/>
  <c r="Z29" i="14"/>
  <c r="Z30" i="14"/>
  <c r="S37" i="14"/>
  <c r="S38" i="14"/>
  <c r="AF22" i="14"/>
  <c r="AF21" i="14"/>
  <c r="AN30" i="14"/>
  <c r="AN29" i="14"/>
  <c r="W45" i="14"/>
  <c r="W46" i="14"/>
  <c r="Z37" i="14"/>
  <c r="Z38" i="14"/>
  <c r="J39" i="14"/>
  <c r="J36" i="14"/>
  <c r="J37" i="14" s="1"/>
  <c r="J38" i="14" s="1"/>
  <c r="AI13" i="14"/>
  <c r="AI14" i="14"/>
  <c r="X60" i="14"/>
  <c r="X53" i="14"/>
  <c r="X61" i="14" s="1"/>
  <c r="X54" i="14"/>
  <c r="X62" i="14" s="1"/>
  <c r="V53" i="14"/>
  <c r="V61" i="14" s="1"/>
  <c r="V60" i="14"/>
  <c r="V54" i="14"/>
  <c r="V62" i="14" s="1"/>
  <c r="AJ54" i="14"/>
  <c r="AJ62" i="14" s="1"/>
  <c r="AJ60" i="14"/>
  <c r="AJ53" i="14"/>
  <c r="AJ61" i="14" s="1"/>
  <c r="N29" i="14"/>
  <c r="N30" i="14"/>
  <c r="L46" i="14"/>
  <c r="L45" i="14"/>
  <c r="L13" i="14"/>
  <c r="L14" i="14"/>
  <c r="AN14" i="14"/>
  <c r="AN13" i="14"/>
  <c r="Y22" i="14"/>
  <c r="Y21" i="14"/>
  <c r="P30" i="14"/>
  <c r="P29" i="14"/>
  <c r="AD14" i="14"/>
  <c r="AD13" i="14"/>
  <c r="AG13" i="14"/>
  <c r="AG14" i="14"/>
  <c r="AB30" i="14"/>
  <c r="AB29" i="14"/>
</calcChain>
</file>

<file path=xl/comments1.xml><?xml version="1.0" encoding="utf-8"?>
<comments xmlns="http://schemas.openxmlformats.org/spreadsheetml/2006/main">
  <authors>
    <author>KanORS</author>
    <author>ese-veda01</author>
    <author>Amit Kanudia</author>
  </authors>
  <commentList>
    <comment ref="L3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taken from 120509 runs as there was a difference in the 2020 target in 2020T scenario
OLD Value: .6
</t>
        </r>
      </text>
    </comment>
    <comment ref="AP3" authorId="1" shapeId="0">
      <text>
        <r>
          <rPr>
            <b/>
            <sz val="9"/>
            <color indexed="81"/>
            <rFont val="Tahoma"/>
            <family val="2"/>
          </rPr>
          <t>Sofia 13 Feb 2014</t>
        </r>
        <r>
          <rPr>
            <sz val="9"/>
            <color indexed="81"/>
            <rFont val="Tahoma"/>
            <family val="2"/>
          </rPr>
          <t xml:space="preserve">
From a model run for 2005. For future years autoproduction disappears...</t>
        </r>
      </text>
    </comment>
    <comment ref="C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Final Consumption at sector-fuel level
</t>
        </r>
      </text>
    </comment>
    <comment ref="G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10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11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35% of the consumption in CHP Autoproduction from above.
This is an APPROXIMATION based on the observation that Heat is 60-68% of Auto CHP output
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Adding back ELC output of Autoproduction
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 gas. Removing input as it consumes IND* fuels
</t>
        </r>
      </text>
    </comment>
    <comment ref="C14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Only the output of GASBFG is to be counted as consumption as it appears in the transformation section in EuroStat.
</t>
        </r>
      </text>
    </comment>
    <comment ref="C15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Adding the ELC transmisison loss
</t>
        </r>
      </text>
    </comment>
    <comment ref="G16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1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21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24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26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32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34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37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40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42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4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50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53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56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5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61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C66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To enable dummy imports in case the constraint is infeasible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Arbitrary choice… any commodity that is not normally dummy imported would work.</t>
        </r>
      </text>
    </comment>
    <comment ref="G8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89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92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</commentList>
</comments>
</file>

<file path=xl/comments2.xml><?xml version="1.0" encoding="utf-8"?>
<comments xmlns="http://schemas.openxmlformats.org/spreadsheetml/2006/main">
  <authors>
    <author>KanORS</author>
    <author>ese-veda01</author>
    <author>Amit Kanudia</author>
  </authors>
  <commentList>
    <comment ref="L3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taken from 120509 runs as there was a difference in the 2020 target in 2020T scenario
OLD Value: .6
</t>
        </r>
      </text>
    </comment>
    <comment ref="AP3" authorId="1" shapeId="0">
      <text>
        <r>
          <rPr>
            <b/>
            <sz val="9"/>
            <color indexed="81"/>
            <rFont val="Tahoma"/>
            <family val="2"/>
          </rPr>
          <t>Sofia 13 Feb 2014</t>
        </r>
        <r>
          <rPr>
            <sz val="9"/>
            <color indexed="81"/>
            <rFont val="Tahoma"/>
            <family val="2"/>
          </rPr>
          <t xml:space="preserve">
From a model run for 2005. For future years autoproduction disappears...</t>
        </r>
      </text>
    </comment>
    <comment ref="G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10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D98" authorId="0" shape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dummy output
This activity represents the transport sector consumption of renewable electricity</t>
        </r>
      </text>
    </comment>
    <comment ref="C12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Blending processes
</t>
        </r>
      </text>
    </comment>
    <comment ref="J12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08-04-2011
ETBE has only 44% bio content.</t>
        </r>
      </text>
    </comment>
  </commentList>
</comments>
</file>

<file path=xl/comments4.xml><?xml version="1.0" encoding="utf-8"?>
<comments xmlns="http://schemas.openxmlformats.org/spreadsheetml/2006/main">
  <authors>
    <author>Amit Kanudia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TOTCO2 now in kt
</t>
        </r>
      </text>
    </comment>
    <comment ref="H9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this is Kyoto
</t>
        </r>
      </text>
    </comment>
  </commentList>
</comments>
</file>

<file path=xl/comments5.xml><?xml version="1.0" encoding="utf-8"?>
<comments xmlns="http://schemas.openxmlformats.org/spreadsheetml/2006/main">
  <authors>
    <author>ese-veda01</author>
  </authors>
  <commentList>
    <comment ref="C30" authorId="0" shapeId="0">
      <text>
        <r>
          <rPr>
            <b/>
            <sz val="9"/>
            <color indexed="81"/>
            <rFont val="Tahoma"/>
            <family val="2"/>
          </rPr>
          <t>Sofia Simoes 13 Feb 2014</t>
        </r>
        <r>
          <rPr>
            <sz val="9"/>
            <color indexed="81"/>
            <rFont val="Tahoma"/>
            <family val="2"/>
          </rPr>
          <t xml:space="preserve">
value for 2007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Sofia Simoes 13 Feb 2014</t>
        </r>
        <r>
          <rPr>
            <sz val="9"/>
            <color indexed="81"/>
            <rFont val="Tahoma"/>
            <family val="2"/>
          </rPr>
          <t xml:space="preserve">
value from presentation from HR association for Solar Energy consulted 13 Feb 2014 from EUFORES</t>
        </r>
      </text>
    </comment>
  </commentList>
</comments>
</file>

<file path=xl/comments6.xml><?xml version="1.0" encoding="utf-8"?>
<comments xmlns="http://schemas.openxmlformats.org/spreadsheetml/2006/main">
  <authors>
    <author>George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 xml:space="preserve">George:
20% reduction from the 1990 level following the EU targets.
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George:
20% reduction from the 1990 level following the EU targets.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  <comment ref="B30" authorId="0" shapeId="0">
      <text>
        <r>
          <rPr>
            <b/>
            <sz val="8"/>
            <color indexed="81"/>
            <rFont val="Tahoma"/>
            <family val="2"/>
          </rPr>
          <t>George:
20% reduction from the 1990 level following the EU targets.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</commentList>
</comments>
</file>

<file path=xl/sharedStrings.xml><?xml version="1.0" encoding="utf-8"?>
<sst xmlns="http://schemas.openxmlformats.org/spreadsheetml/2006/main" count="2036" uniqueCount="516">
  <si>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</si>
  <si>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</si>
  <si>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</si>
  <si>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</si>
  <si>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</si>
  <si>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</si>
  <si>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</si>
  <si>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</si>
  <si>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</si>
  <si>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</si>
  <si>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</si>
  <si>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</si>
  <si>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</si>
  <si>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</si>
  <si>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</si>
  <si>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</si>
  <si>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</si>
  <si>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</si>
  <si>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</si>
  <si>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</si>
  <si>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</si>
  <si>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</si>
  <si>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</si>
  <si>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</si>
  <si>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</si>
  <si>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</si>
  <si>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</si>
  <si>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</si>
  <si>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~TFM_INS</t>
  </si>
  <si>
    <t>TimeSlice</t>
  </si>
  <si>
    <t>LimType</t>
  </si>
  <si>
    <t>Attribute</t>
  </si>
  <si>
    <t>Year</t>
  </si>
  <si>
    <t>Pset_PN</t>
  </si>
  <si>
    <t>Cset_CN</t>
  </si>
  <si>
    <t>AllRegions</t>
  </si>
  <si>
    <t>BG</t>
  </si>
  <si>
    <t>Other_Indexes</t>
  </si>
  <si>
    <t>UC_N</t>
  </si>
  <si>
    <t>UC_RHSRTS~LO~0</t>
  </si>
  <si>
    <t>Cset_Set</t>
  </si>
  <si>
    <t>NRG</t>
  </si>
  <si>
    <t>~UC_Sets: R_E: AllRegions</t>
  </si>
  <si>
    <t>RSD*,COM*,AGR*,TRA*,IND*</t>
  </si>
  <si>
    <t>UC_COMNET</t>
  </si>
  <si>
    <t>UC_RHSRTS~LO</t>
  </si>
  <si>
    <t>UC_FLO</t>
  </si>
  <si>
    <t>~UC_T</t>
  </si>
  <si>
    <t>COM_TAXNET</t>
  </si>
  <si>
    <t>Pset_SET</t>
  </si>
  <si>
    <t>Tech_Comm_Info</t>
  </si>
  <si>
    <t>ENV</t>
  </si>
  <si>
    <t>GreenCert-ELC</t>
  </si>
  <si>
    <t>GreenCert-FIN</t>
  </si>
  <si>
    <t>ELCLossInTransmsn</t>
  </si>
  <si>
    <t>UC_COMPRD</t>
  </si>
  <si>
    <t>2013-0</t>
  </si>
  <si>
    <t>ETSCO2</t>
  </si>
  <si>
    <t>EU-Renewable-Target</t>
  </si>
  <si>
    <t>Biofuel target: 10% of petrol and diesel consumption from biofuel</t>
  </si>
  <si>
    <t>TRA*,-TRABDL*,-TRABGS,-TRAETH*,-TRAFTB*,-TRADMEB,-TRAMTHB</t>
  </si>
  <si>
    <t>TRABDL*,TRABGS,TRAETH*,TRAFTB*,TRADMEB,TRAMTHB</t>
  </si>
  <si>
    <t>Pset_PD</t>
  </si>
  <si>
    <t>Fuel Tech*</t>
  </si>
  <si>
    <t>Cset_SET</t>
  </si>
  <si>
    <t>TUC_EU-BiofuelTarget</t>
  </si>
  <si>
    <t>Top_Check</t>
  </si>
  <si>
    <t>I</t>
  </si>
  <si>
    <t>O</t>
  </si>
  <si>
    <t>*ELC*</t>
  </si>
  <si>
    <t>Pset_Set</t>
  </si>
  <si>
    <t>*to remove CH, IS, NO from bio trade</t>
  </si>
  <si>
    <t>IRE</t>
  </si>
  <si>
    <t>T*BIO*</t>
  </si>
  <si>
    <t>IMPNRGZ</t>
  </si>
  <si>
    <t>COMSOL</t>
  </si>
  <si>
    <t>UC_IRE-I</t>
  </si>
  <si>
    <t>UC_FLO~CH</t>
  </si>
  <si>
    <t>UC_FLO~IS</t>
  </si>
  <si>
    <t>UC_FLO~NO</t>
  </si>
  <si>
    <t>CHP,ELE</t>
  </si>
  <si>
    <t>-Fuel Tech*</t>
  </si>
  <si>
    <t>Pset_CO</t>
  </si>
  <si>
    <t>INDELC</t>
  </si>
  <si>
    <t>TUC_2020CO2Target</t>
  </si>
  <si>
    <t>TOTCO2</t>
  </si>
  <si>
    <t xml:space="preserve"> </t>
  </si>
  <si>
    <t>Statistics:</t>
  </si>
  <si>
    <t>Mtons</t>
  </si>
  <si>
    <t>ALL CO2 All Sectors</t>
  </si>
  <si>
    <t>EU-27</t>
  </si>
  <si>
    <t>This should be used as a bound for CO2TOT</t>
  </si>
  <si>
    <t>(including process CO2)</t>
  </si>
  <si>
    <t xml:space="preserve">Only Energy related CO2 </t>
  </si>
  <si>
    <t>(without process CO2)</t>
  </si>
  <si>
    <t>Only Process CO2</t>
  </si>
  <si>
    <t xml:space="preserve">Statistics per country </t>
  </si>
  <si>
    <t>CO2 only</t>
  </si>
  <si>
    <t xml:space="preserve"> CO2 only</t>
  </si>
  <si>
    <t>Bounds per country for non-ETS sectors in 2020</t>
  </si>
  <si>
    <t>ETS</t>
  </si>
  <si>
    <t>NonETS</t>
  </si>
  <si>
    <t>These should be used as bounds per country for NETSCO2 for 2020!</t>
  </si>
  <si>
    <t>These are the outputs from GAINS? Or at least this is what PRIMES uses for 2020</t>
  </si>
  <si>
    <t>PRIMES models energy and process CO2 only and the nonCO2 emissions are modeled with GAINS.</t>
  </si>
  <si>
    <t xml:space="preserve">The directive refers to CO2eq for the nonETS sectors </t>
  </si>
  <si>
    <t>TUC_2020NETSTarget</t>
  </si>
  <si>
    <t>UC_RHSTS~UP</t>
  </si>
  <si>
    <t>UC_RHSTS~UP~0</t>
  </si>
  <si>
    <t>NETSCO2,AGRCO2*,COMCO2*,RSDCO2*,TRACO2*</t>
  </si>
  <si>
    <t>-GASBFG</t>
  </si>
  <si>
    <t>GASBFG</t>
  </si>
  <si>
    <t>IIS*</t>
  </si>
  <si>
    <t>not needed after the constraints</t>
  </si>
  <si>
    <t>ELE</t>
  </si>
  <si>
    <t>CHP</t>
  </si>
  <si>
    <t>Mt</t>
  </si>
  <si>
    <t>Proportion of ELC in Auto CHP output (average over policy runs)</t>
  </si>
  <si>
    <t>TCAR*,TBI*,TBU*,TFRE*,TT*,TMO*</t>
  </si>
  <si>
    <t>TUC_2020CO2Target_NO-CH-IS</t>
  </si>
  <si>
    <t>Norway CO2 emission targets</t>
  </si>
  <si>
    <t>1990 total emissions</t>
  </si>
  <si>
    <t>Source: EEA Report "Greenhouse gas emission trends and projections in Europe 2007"</t>
  </si>
  <si>
    <t>energy and processes</t>
  </si>
  <si>
    <t>2020 scen</t>
  </si>
  <si>
    <t>Scen4</t>
  </si>
  <si>
    <t>TOTCO2 Bound in NO</t>
  </si>
  <si>
    <t>Iceland CO2 emission targets</t>
  </si>
  <si>
    <t>1990 total emission</t>
  </si>
  <si>
    <t>TOTCO2 Bound in IS</t>
  </si>
  <si>
    <t>Switzerland CO2 emission targets</t>
  </si>
  <si>
    <t>~UC_Sets: R_E: CH,IS,NO</t>
  </si>
  <si>
    <t>Indicative Trajectory for RES deployment</t>
  </si>
  <si>
    <t>Country</t>
  </si>
  <si>
    <t>Share 2005</t>
  </si>
  <si>
    <t>Share average 2011-2012</t>
  </si>
  <si>
    <t>Share average 2013-2014</t>
  </si>
  <si>
    <t>Share average 2015-2016</t>
  </si>
  <si>
    <t>Share average 2017-2018</t>
  </si>
  <si>
    <t>Share 2020</t>
  </si>
  <si>
    <t>Austria</t>
  </si>
  <si>
    <t>Belgium</t>
  </si>
  <si>
    <t>Bulgaria</t>
  </si>
  <si>
    <t>Cyprus</t>
  </si>
  <si>
    <t xml:space="preserve">Czech </t>
  </si>
  <si>
    <t>Germany</t>
  </si>
  <si>
    <t>Denmark</t>
  </si>
  <si>
    <t>Estonia</t>
  </si>
  <si>
    <t>Spain</t>
  </si>
  <si>
    <t>Finland</t>
  </si>
  <si>
    <t>France</t>
  </si>
  <si>
    <t>Greece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</si>
  <si>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</si>
  <si>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</si>
  <si>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</si>
  <si>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</si>
  <si>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</si>
  <si>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</si>
  <si>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</si>
  <si>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</si>
  <si>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</si>
  <si>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</si>
  <si>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</si>
  <si>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</si>
  <si>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</si>
  <si>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  Republic</t>
  </si>
  <si>
    <t>United Kingdom</t>
  </si>
  <si>
    <t xml:space="preserve">For Biofuels </t>
  </si>
  <si>
    <t>for all the MS</t>
  </si>
  <si>
    <t>ANNUAL</t>
  </si>
  <si>
    <t>UP</t>
  </si>
  <si>
    <t>ACT_BND</t>
  </si>
  <si>
    <t>DEACT-UC_T</t>
  </si>
  <si>
    <t>UC_ACT</t>
  </si>
  <si>
    <t>TRA*,-TRABAT</t>
  </si>
  <si>
    <t>IMPDUMELCR</t>
  </si>
  <si>
    <t>Assumption</t>
  </si>
  <si>
    <r>
      <t xml:space="preserve">assume that at </t>
    </r>
    <r>
      <rPr>
        <sz val="11"/>
        <color indexed="10"/>
        <rFont val="Calibri"/>
        <family val="2"/>
      </rPr>
      <t>maximum x%</t>
    </r>
    <r>
      <rPr>
        <sz val="11"/>
        <rFont val="Calibri"/>
        <family val="2"/>
      </rPr>
      <t xml:space="preserve"> of the total REN ELC production </t>
    </r>
    <r>
      <rPr>
        <sz val="11"/>
        <color indexed="10"/>
        <rFont val="Calibri"/>
        <family val="2"/>
      </rPr>
      <t>could be</t>
    </r>
    <r>
      <rPr>
        <sz val="11"/>
        <rFont val="Calibri"/>
        <family val="2"/>
      </rPr>
      <t xml:space="preserve"> consumed in the transport sector</t>
    </r>
  </si>
  <si>
    <t>UC_RHSRTS</t>
  </si>
  <si>
    <t>UC_RHSRTS~0</t>
  </si>
  <si>
    <t>TUC_EU-MaxShareRenELCTrans</t>
  </si>
  <si>
    <t>ELEREN</t>
  </si>
  <si>
    <t>~UC_T: UC_FLO</t>
  </si>
  <si>
    <t>UC_RHSRTS~FX</t>
  </si>
  <si>
    <t>UC_RHSRTS~FX~0</t>
  </si>
  <si>
    <t>TRAELC</t>
  </si>
  <si>
    <t>TUC_EU-Bio1TransCons</t>
  </si>
  <si>
    <t>TUC_EU-Bio2TransCons</t>
  </si>
  <si>
    <t>First generation fuels</t>
  </si>
  <si>
    <t>Second generation fuels</t>
  </si>
  <si>
    <t>DUMELCR</t>
  </si>
  <si>
    <t>DUMBIO1</t>
  </si>
  <si>
    <t>DUMBIO2</t>
  </si>
  <si>
    <t>DeACT-UC_T:UP</t>
  </si>
  <si>
    <t>DUMELCNR</t>
  </si>
  <si>
    <t>TUC_EU-ElcTransCons-R</t>
  </si>
  <si>
    <t>TUC_EU-ElcTransCons-NR</t>
  </si>
  <si>
    <t>UC_Desc</t>
  </si>
  <si>
    <t>Collecting electricity consumption in Road Transport</t>
  </si>
  <si>
    <t>Collecting first gen biofuel consumption in transport sector</t>
  </si>
  <si>
    <t>Collecting second gen biofuel consumption in transport sector</t>
  </si>
  <si>
    <t>Collecting electricity consumption in NON-Road Transport</t>
  </si>
  <si>
    <t>nrg_ind_333a-Electricity generated from renewable sources</t>
  </si>
  <si>
    <t>Last update</t>
  </si>
  <si>
    <t>09-09-2010</t>
  </si>
  <si>
    <t>Share of renewable energy - Contribution of electricity from renewables to total electricity consumption (%)</t>
  </si>
  <si>
    <t>Extracted on</t>
  </si>
  <si>
    <t>13-12-2010 10:25:09</t>
  </si>
  <si>
    <t>Source of data</t>
  </si>
  <si>
    <t>Eurostat</t>
  </si>
  <si>
    <t>PRODUCT</t>
  </si>
  <si>
    <t>Infrastructure</t>
  </si>
  <si>
    <t>INDIC_EN</t>
  </si>
  <si>
    <t>INDICATORS</t>
  </si>
  <si>
    <t>OBS_FLAG</t>
  </si>
  <si>
    <t>UNIT</t>
  </si>
  <si>
    <t>Percentage</t>
  </si>
  <si>
    <t>GEO/TIME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</si>
  <si>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</si>
  <si>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</si>
  <si>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</si>
  <si>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</si>
  <si>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</si>
  <si>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</si>
  <si>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</si>
  <si>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</si>
  <si>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</si>
  <si>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</si>
  <si>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</si>
  <si>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</si>
  <si>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</si>
  <si>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</si>
  <si>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</si>
  <si>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</si>
  <si>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European Union (27 countries)</t>
  </si>
  <si>
    <t>European Union (25 countries)</t>
  </si>
  <si>
    <t>European Union (15 countries)</t>
  </si>
  <si>
    <t>Czech Republic</t>
  </si>
  <si>
    <t>Germany (including  former GDR from 1991)</t>
  </si>
  <si>
    <t>Slovakia</t>
  </si>
  <si>
    <t>Iceland</t>
  </si>
  <si>
    <t>Norway</t>
  </si>
  <si>
    <t>Croatia</t>
  </si>
  <si>
    <t>Turkey</t>
  </si>
  <si>
    <t>Africa</t>
  </si>
  <si>
    <t>AFR</t>
  </si>
  <si>
    <t>Albania</t>
  </si>
  <si>
    <t>AL</t>
  </si>
  <si>
    <t>Algeria</t>
  </si>
  <si>
    <t>Angola</t>
  </si>
  <si>
    <t>Areas, nes</t>
  </si>
  <si>
    <t>USA</t>
  </si>
  <si>
    <t>Argentina</t>
  </si>
  <si>
    <t>CSA</t>
  </si>
  <si>
    <t>Armernia</t>
  </si>
  <si>
    <t>CAC</t>
  </si>
  <si>
    <t>Aruba</t>
  </si>
  <si>
    <t>ASIA</t>
  </si>
  <si>
    <t>XXX</t>
  </si>
  <si>
    <t>Asia and Pacific</t>
  </si>
  <si>
    <t>ODA</t>
  </si>
  <si>
    <t>Australia</t>
  </si>
  <si>
    <t>AUS</t>
  </si>
  <si>
    <t>Azerbaijan</t>
  </si>
  <si>
    <t>Belarus</t>
  </si>
  <si>
    <t>OEE</t>
  </si>
  <si>
    <t>Bolivia</t>
  </si>
  <si>
    <t>Brazil</t>
  </si>
  <si>
    <t>Brunei</t>
  </si>
  <si>
    <t>Canada</t>
  </si>
  <si>
    <t>CAN</t>
  </si>
  <si>
    <t>Central Asia Countries (CAC)</t>
  </si>
  <si>
    <t>Chile</t>
  </si>
  <si>
    <t>China</t>
  </si>
  <si>
    <t>CHI</t>
  </si>
  <si>
    <t>Colombia</t>
  </si>
  <si>
    <t>Côte d^Ivoire</t>
  </si>
  <si>
    <t>Dem. People^s Rep. of Korea</t>
  </si>
  <si>
    <t>Dominican Rep.</t>
  </si>
  <si>
    <t>Eastern Europe</t>
  </si>
  <si>
    <t>Ecuador</t>
  </si>
  <si>
    <t>Egypt</t>
  </si>
  <si>
    <t>MEA</t>
  </si>
  <si>
    <t>El Salvador</t>
  </si>
  <si>
    <t>Equador</t>
  </si>
  <si>
    <t>Equatorial Guinea</t>
  </si>
  <si>
    <t>Estern Europe</t>
  </si>
  <si>
    <t>Europe</t>
  </si>
  <si>
    <t>Gabon</t>
  </si>
  <si>
    <t>Georgia</t>
  </si>
  <si>
    <t>GreenLand</t>
  </si>
  <si>
    <t>India</t>
  </si>
  <si>
    <t>IND</t>
  </si>
  <si>
    <t>Indonesia</t>
  </si>
  <si>
    <t>Iran</t>
  </si>
  <si>
    <t>Iraq</t>
  </si>
  <si>
    <t>Israel</t>
  </si>
  <si>
    <t>Jamaica</t>
  </si>
  <si>
    <t>Japan</t>
  </si>
  <si>
    <t>JPN</t>
  </si>
  <si>
    <t>Jordan</t>
  </si>
  <si>
    <t>Kazakhstan</t>
  </si>
  <si>
    <t>Khyrgyzstan</t>
  </si>
  <si>
    <t>Korea</t>
  </si>
  <si>
    <t>SKO</t>
  </si>
  <si>
    <t>Kuwait</t>
  </si>
  <si>
    <t>Kyrgystan</t>
  </si>
  <si>
    <t>Latin America</t>
  </si>
  <si>
    <t>Latin Amrtica</t>
  </si>
  <si>
    <t>Libya</t>
  </si>
  <si>
    <t>Luxemburg</t>
  </si>
  <si>
    <t>Macedonia</t>
  </si>
  <si>
    <t>MK</t>
  </si>
  <si>
    <t>Malaysia</t>
  </si>
  <si>
    <t>Metherlands</t>
  </si>
  <si>
    <t>Mexico</t>
  </si>
  <si>
    <t>MEX</t>
  </si>
  <si>
    <t>Middle East</t>
  </si>
  <si>
    <t>Midetarrenian, South Europe</t>
  </si>
  <si>
    <t>Morocco</t>
  </si>
  <si>
    <t>Myanmar</t>
  </si>
  <si>
    <t>Netherland</t>
  </si>
  <si>
    <t>Nicaragua</t>
  </si>
  <si>
    <t>Niger</t>
  </si>
  <si>
    <t>Nigeria</t>
  </si>
  <si>
    <t>North America</t>
  </si>
  <si>
    <t>North Europe</t>
  </si>
  <si>
    <t>Oman</t>
  </si>
  <si>
    <t>Other Africa</t>
  </si>
  <si>
    <t>Other African countries</t>
  </si>
  <si>
    <t>Other Asia, nes</t>
  </si>
  <si>
    <t>Other countries</t>
  </si>
  <si>
    <t>Other countries in Asia Pacific</t>
  </si>
  <si>
    <t>Other Latin America</t>
  </si>
  <si>
    <t>Other Middle East</t>
  </si>
  <si>
    <t>Other Rest of Asia and Pacific</t>
  </si>
  <si>
    <t>Other Western Europe countries</t>
  </si>
  <si>
    <t>Others</t>
  </si>
  <si>
    <t>Others (Brunei)</t>
  </si>
  <si>
    <t>Pakistan</t>
  </si>
  <si>
    <t>Qatar</t>
  </si>
  <si>
    <t>Refined product export</t>
  </si>
  <si>
    <t>Rep. of Korea</t>
  </si>
  <si>
    <t>Rest of Asia &amp; Pacific</t>
  </si>
  <si>
    <t>Rest of Asia and Pacific</t>
  </si>
  <si>
    <t>Rest of Asia Pacific</t>
  </si>
  <si>
    <t>Rest of North America</t>
  </si>
  <si>
    <t>Rest of Western europe</t>
  </si>
  <si>
    <t>Russia</t>
  </si>
  <si>
    <t>RUS</t>
  </si>
  <si>
    <t>Sardinia</t>
  </si>
  <si>
    <t>Saudi Arabia</t>
  </si>
  <si>
    <t>Saudia Arabia</t>
  </si>
  <si>
    <t>Senegal</t>
  </si>
  <si>
    <t>Serbia</t>
  </si>
  <si>
    <t>RS</t>
  </si>
  <si>
    <t>Sicily</t>
  </si>
  <si>
    <t>Singapor</t>
  </si>
  <si>
    <t>Singapore</t>
  </si>
  <si>
    <t>South &amp; Central America</t>
  </si>
  <si>
    <t>South Africa</t>
  </si>
  <si>
    <t>South East Asia</t>
  </si>
  <si>
    <t>South Korea</t>
  </si>
  <si>
    <t>Sudan</t>
  </si>
  <si>
    <t>Switzerland</t>
  </si>
  <si>
    <t>Syria</t>
  </si>
  <si>
    <t>Syrian Arab Republic</t>
  </si>
  <si>
    <t>T&amp;T</t>
  </si>
  <si>
    <t>Taiwan</t>
  </si>
  <si>
    <t>Thailand</t>
  </si>
  <si>
    <t>The wordl</t>
  </si>
  <si>
    <t>The world</t>
  </si>
  <si>
    <t>Total Africa: gas pipeline</t>
  </si>
  <si>
    <t>Total Africa: gas pipeline to EU27+</t>
  </si>
  <si>
    <t>Total Africa: LNG to EU27+</t>
  </si>
  <si>
    <t>Total Africa: LNG:</t>
  </si>
  <si>
    <t>Total Africa: Oil Export</t>
  </si>
  <si>
    <t>Total Africa: Oil export to Europe</t>
  </si>
  <si>
    <t>Total Africa: Refined export</t>
  </si>
  <si>
    <t>Total Algeria</t>
  </si>
  <si>
    <t>Total Angola</t>
  </si>
  <si>
    <t>Total Asia Pacific: Gas pipeline</t>
  </si>
  <si>
    <t>Total Asia Pacific: LNG</t>
  </si>
  <si>
    <t>Total Asia Pacific: Oil Export</t>
  </si>
  <si>
    <t>Total Asia Pacific: REF</t>
  </si>
  <si>
    <t>Total Canada</t>
  </si>
  <si>
    <t>Total Egypt</t>
  </si>
  <si>
    <t>Total Gabon</t>
  </si>
  <si>
    <t>Total gas pipeline: CAC</t>
  </si>
  <si>
    <t>Total Indonesia</t>
  </si>
  <si>
    <t>Total Kuwait</t>
  </si>
  <si>
    <t>Total Latin America LNG:</t>
  </si>
  <si>
    <t>Total Latin America oil export</t>
  </si>
  <si>
    <t>Total Latin America: Gas pipeline</t>
  </si>
  <si>
    <t>Total Latin America: Refined oil export</t>
  </si>
  <si>
    <t>Total Libya</t>
  </si>
  <si>
    <t>Total Mexico</t>
  </si>
  <si>
    <t>Total Middle East: Gas Pipeline</t>
  </si>
  <si>
    <t>Total Middle East: LNG</t>
  </si>
  <si>
    <t>Total Nigeria</t>
  </si>
  <si>
    <t>Total North America LNG:</t>
  </si>
  <si>
    <t>Total North America oil export</t>
  </si>
  <si>
    <t>Total North America: Gas pipeline</t>
  </si>
  <si>
    <t>Total North America: Refined oil export</t>
  </si>
  <si>
    <t>Total Oil export tanker: Middle East</t>
  </si>
  <si>
    <t>Total Oil pipeline export: CAC</t>
  </si>
  <si>
    <t>Total oil tanker export: CAC</t>
  </si>
  <si>
    <t>Total Qatar</t>
  </si>
  <si>
    <t>Total rail oil export: CAC</t>
  </si>
  <si>
    <t>Total Russia: Oil pipeline</t>
  </si>
  <si>
    <t>Total Saudia Arabia</t>
  </si>
  <si>
    <t>Total Sudan</t>
  </si>
  <si>
    <t>Total Venezuela</t>
  </si>
  <si>
    <t>Total: Iran</t>
  </si>
  <si>
    <t>Total: Iraq</t>
  </si>
  <si>
    <t>Total: Kuwait</t>
  </si>
  <si>
    <t>Total: Middle East Refined products</t>
  </si>
  <si>
    <t>Total: Saudia Arabia</t>
  </si>
  <si>
    <t>Total: UAE</t>
  </si>
  <si>
    <t>Total: Venezuela</t>
  </si>
  <si>
    <t>Trinidad &amp; Tobago</t>
  </si>
  <si>
    <t>Trinidad and Tobago</t>
  </si>
  <si>
    <t>Tunisia</t>
  </si>
  <si>
    <t>Turkmeistan</t>
  </si>
  <si>
    <t>Turkmenistan</t>
  </si>
  <si>
    <t>U.A.E.</t>
  </si>
  <si>
    <t>UAE</t>
  </si>
  <si>
    <t>Ukraine</t>
  </si>
  <si>
    <t>Ukraine Slovakia</t>
  </si>
  <si>
    <t>Ukraine/Romania/Bulgaria</t>
  </si>
  <si>
    <t>United Arab Emirates</t>
  </si>
  <si>
    <t>United States</t>
  </si>
  <si>
    <t>Unspecidied</t>
  </si>
  <si>
    <t>Unspecified</t>
  </si>
  <si>
    <t>Uruguay</t>
  </si>
  <si>
    <t>Uzbekistan</t>
  </si>
  <si>
    <t>Uzebekistan</t>
  </si>
  <si>
    <t>Venezuela</t>
  </si>
  <si>
    <t>Western Europe</t>
  </si>
  <si>
    <t>Kyoto</t>
  </si>
  <si>
    <t>BIOETBE</t>
  </si>
  <si>
    <t>BIOETHA</t>
  </si>
  <si>
    <t>BIOEMHV</t>
  </si>
  <si>
    <t>BIOHVO</t>
  </si>
  <si>
    <t>BIOBTLFTDSL</t>
  </si>
  <si>
    <t>BLD*</t>
  </si>
  <si>
    <t>*.1GenBiofuel.*</t>
  </si>
  <si>
    <t>*.2GenBiofuel.*</t>
  </si>
  <si>
    <t>BIOETBE,BIOETHA,BIOEMHV,BIOHVO,BIOBTLFTDSL</t>
  </si>
  <si>
    <t>Desact UC_T</t>
  </si>
  <si>
    <t>Desact UC_T: UC_RHSRTS~UP</t>
  </si>
  <si>
    <t>Table Name: Electricity_Central + CHP IND ELC Production BRF</t>
  </si>
  <si>
    <t>Active Unit: Billion Kwh</t>
  </si>
  <si>
    <t>Period</t>
  </si>
  <si>
    <t>Scenario</t>
  </si>
  <si>
    <t>ProcessSet\Region</t>
  </si>
  <si>
    <t>HR</t>
  </si>
  <si>
    <t>EV00</t>
  </si>
  <si>
    <t>ELECHPBGS</t>
  </si>
  <si>
    <t>ELECHPBIOBRFHTH</t>
  </si>
  <si>
    <t>ELECHPCOA</t>
  </si>
  <si>
    <t>ELECHPCOA-S</t>
  </si>
  <si>
    <t>ELECHPGAS</t>
  </si>
  <si>
    <t>ELECHPGEO</t>
  </si>
  <si>
    <t>ELECHPOIL</t>
  </si>
  <si>
    <t>ELECSP</t>
  </si>
  <si>
    <t>ELEHYD</t>
  </si>
  <si>
    <t>ELENUC</t>
  </si>
  <si>
    <t>ELESPV</t>
  </si>
  <si>
    <t>ELEWOF</t>
  </si>
  <si>
    <t>ELEWON</t>
  </si>
  <si>
    <t>EVcap00</t>
  </si>
  <si>
    <t>ELECHPGAS-S</t>
  </si>
  <si>
    <t>ELEOCE</t>
  </si>
  <si>
    <t>EVref</t>
  </si>
  <si>
    <t>Total</t>
  </si>
  <si>
    <t>RES share</t>
  </si>
  <si>
    <t>Model run from 12 Feb 2014</t>
  </si>
  <si>
    <t>20-20-20</t>
  </si>
  <si>
    <t>70% cap</t>
  </si>
  <si>
    <t>no cap</t>
  </si>
  <si>
    <t>% RES ELC from model outputs</t>
  </si>
  <si>
    <t>Model run with 20-20-20 targets</t>
  </si>
  <si>
    <t>Share of renewable eletricity in transport sector FROM MODEL RUN WITH 20-20-20 targets. HR  included!</t>
  </si>
  <si>
    <t>RES TARGET NOT WORKING FOR HR!!!!</t>
  </si>
  <si>
    <t>Assumed constant because the model was not run with RES target working for HR!!!!</t>
  </si>
  <si>
    <t>EU-28</t>
  </si>
  <si>
    <t>Average EU</t>
  </si>
  <si>
    <t>UC_RHSTS~LO</t>
  </si>
  <si>
    <t>UC_RHSTS~LO~0</t>
  </si>
  <si>
    <t>EU-Renewable-Target2030</t>
  </si>
  <si>
    <t>*</t>
  </si>
  <si>
    <t>Moved from table above - could not deactivate with * without deactivating GreenCert too!</t>
  </si>
  <si>
    <t>Moved from table above as * deactivated Ucact too!</t>
  </si>
  <si>
    <t>UC_RHSRTS~LO~2020</t>
  </si>
  <si>
    <t>All regions</t>
  </si>
  <si>
    <t>TRA*</t>
  </si>
  <si>
    <t>~UC_Sets: R_E: AT,BE,BG,CY,CZ,DE,DK,EE,ES,FI,FR,EL,HR,HU,IE,IT,LT,LU,LV,MT,NL,PL,PT,RO,SE,SI,SK,UK</t>
  </si>
  <si>
    <t>~UC_Sets: R_S: AT,BE,BG,CY,CZ,DE,DK,EE,ES,FI,FR,EL,HR,HU,IE,IT,LT,LU,LV,MT,NL,PL,PT,RO,SE,SI,SK,UK</t>
  </si>
  <si>
    <t>~UC_Sets: R_S: AT,BE,BG,CY,CZ,DE,DK,EE,ES,FI,FR,EL,HR, HU,IE,IT,LT,LU,LV,MT,NL,PL,PT,RO,SE,SI,SK,UK</t>
  </si>
  <si>
    <t>~UC_Sets: R_E: AT,BE,BG,CY,CZ,DE,DK,EE,ES,FI,FR,EL,HU,IE,IT,LT,LU,LV,MT,NL,PL,PT,RO,SE,SI,SK,UK</t>
  </si>
  <si>
    <t>EL</t>
  </si>
  <si>
    <t>S_CCUS_A*,S_CCUS_E*</t>
  </si>
  <si>
    <t>TUC_EU-BiofuelTarget_1</t>
  </si>
  <si>
    <t>TUC_EU-BiofuelTarget_3</t>
  </si>
  <si>
    <t>TUC_EU-BiofuelTarget_4</t>
  </si>
  <si>
    <t>UC_RHSRTS~UP</t>
  </si>
  <si>
    <t>UC_RHSRTS~UP~0</t>
  </si>
  <si>
    <t>TUC_EU-BiofuelTarget_2</t>
  </si>
  <si>
    <t>*fuel tech*,blending*</t>
  </si>
  <si>
    <t>BLD*,TRA*</t>
  </si>
  <si>
    <t>*Fuel Tech*</t>
  </si>
  <si>
    <t>-*Fuel Tech*</t>
  </si>
  <si>
    <t>TRA_RAI*</t>
  </si>
  <si>
    <t>TRABAT_ChgStn</t>
  </si>
  <si>
    <t>Overall RES in 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</si>
</sst>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1" formatCode="_(* #,##0.00_);_(* \(#,##0.00\);_(* &quot;-&quot;??_);_(@_)"/>
    <numFmt numFmtId="178" formatCode="_ * #,##0_ ;_ * \-#,##0_ ;_ * &quot;-&quot;_ ;_ @_ "/>
    <numFmt numFmtId="179" formatCode="_ * #,##0.00_ ;_ * \-#,##0.00_ ;_ * &quot;-&quot;??_ ;_ @_ "/>
    <numFmt numFmtId="180" formatCode="0.0"/>
    <numFmt numFmtId="181" formatCode="0.000"/>
    <numFmt numFmtId="182" formatCode="0.0%"/>
    <numFmt numFmtId="183" formatCode="_-* #,##0.00\ _€_-;\-* #,##0.00\ _€_-;_-* &quot;-&quot;??\ _€_-;_-@_-"/>
    <numFmt numFmtId="184" formatCode="#0.0"/>
    <numFmt numFmtId="185" formatCode="_([$€]* #,##0.00_);_([$€]* \(#,##0.00\);_([$€]* &quot;-&quot;??_);_(@_)"/>
    <numFmt numFmtId="186" formatCode="_ &quot;kr&quot;\ * #,##0_ ;_ &quot;kr&quot;\ * \-#,##0_ ;_ &quot;kr&quot;\ * &quot;-&quot;_ ;_ @_ "/>
    <numFmt numFmtId="187" formatCode="_ &quot;kr&quot;\ * #,##0.00_ ;_ &quot;kr&quot;\ * \-#,##0.00_ ;_ &quot;kr&quot;\ * &quot;-&quot;??_ ;_ @_ "/>
    <numFmt numFmtId="188" formatCode="#,##0.0000"/>
  </numFmts>
  <fonts count="62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  <charset val="161"/>
    </font>
    <font>
      <b/>
      <sz val="10"/>
      <color indexed="10"/>
      <name val="Arial"/>
      <family val="2"/>
      <charset val="161"/>
    </font>
    <font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  <charset val="161"/>
    </font>
    <font>
      <b/>
      <sz val="10"/>
      <color indexed="8"/>
      <name val="Arial"/>
      <family val="2"/>
      <charset val="161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12"/>
      <name val="Arial"/>
      <family val="2"/>
    </font>
    <font>
      <u/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20"/>
      <color indexed="10"/>
      <name val="Arial"/>
      <family val="2"/>
    </font>
    <font>
      <b/>
      <sz val="11"/>
      <color indexed="10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89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34" fillId="0" borderId="0" applyNumberFormat="0" applyFont="0" applyFill="0" applyBorder="0" applyProtection="0">
      <alignment horizontal="left" vertical="center" indent="2"/>
    </xf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34" fillId="0" borderId="0" applyNumberFormat="0" applyFont="0" applyFill="0" applyBorder="0" applyProtection="0">
      <alignment horizontal="left" vertical="center" indent="5"/>
    </xf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52" fillId="20" borderId="0" applyBorder="0" applyAlignment="0"/>
    <xf numFmtId="4" fontId="52" fillId="20" borderId="0" applyBorder="0" applyAlignment="0"/>
    <xf numFmtId="0" fontId="50" fillId="20" borderId="0" applyBorder="0">
      <alignment horizontal="right" vertical="center"/>
    </xf>
    <xf numFmtId="4" fontId="50" fillId="20" borderId="0" applyBorder="0">
      <alignment horizontal="right" vertical="center"/>
    </xf>
    <xf numFmtId="0" fontId="50" fillId="20" borderId="1">
      <alignment horizontal="right" vertical="center"/>
    </xf>
    <xf numFmtId="4" fontId="50" fillId="21" borderId="0" applyBorder="0">
      <alignment horizontal="right" vertical="center"/>
    </xf>
    <xf numFmtId="4" fontId="50" fillId="21" borderId="0" applyBorder="0">
      <alignment horizontal="right" vertical="center"/>
    </xf>
    <xf numFmtId="0" fontId="51" fillId="21" borderId="1">
      <alignment horizontal="right" vertical="center"/>
    </xf>
    <xf numFmtId="4" fontId="51" fillId="21" borderId="1">
      <alignment horizontal="right" vertical="center"/>
    </xf>
    <xf numFmtId="0" fontId="51" fillId="21" borderId="2">
      <alignment horizontal="right" vertical="center"/>
    </xf>
    <xf numFmtId="0" fontId="53" fillId="21" borderId="1">
      <alignment horizontal="right" vertical="center"/>
    </xf>
    <xf numFmtId="4" fontId="53" fillId="21" borderId="1">
      <alignment horizontal="right" vertical="center"/>
    </xf>
    <xf numFmtId="0" fontId="51" fillId="22" borderId="1">
      <alignment horizontal="right" vertical="center"/>
    </xf>
    <xf numFmtId="4" fontId="51" fillId="22" borderId="1">
      <alignment horizontal="right" vertical="center"/>
    </xf>
    <xf numFmtId="0" fontId="51" fillId="22" borderId="2">
      <alignment horizontal="right" vertical="center"/>
    </xf>
    <xf numFmtId="0" fontId="51" fillId="22" borderId="1">
      <alignment horizontal="right" vertical="center"/>
    </xf>
    <xf numFmtId="4" fontId="51" fillId="22" borderId="1">
      <alignment horizontal="right" vertical="center"/>
    </xf>
    <xf numFmtId="0" fontId="51" fillId="22" borderId="3">
      <alignment horizontal="right" vertical="center"/>
    </xf>
    <xf numFmtId="0" fontId="51" fillId="22" borderId="4">
      <alignment horizontal="right" vertical="center"/>
    </xf>
    <xf numFmtId="4" fontId="51" fillId="22" borderId="4">
      <alignment horizontal="right" vertical="center"/>
    </xf>
    <xf numFmtId="0" fontId="51" fillId="22" borderId="5">
      <alignment horizontal="right" vertical="center"/>
    </xf>
    <xf numFmtId="4" fontId="51" fillId="22" borderId="5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4" fontId="52" fillId="0" borderId="6" applyFill="0" applyBorder="0" applyProtection="0">
      <alignment horizontal="right" vertical="center"/>
    </xf>
    <xf numFmtId="0" fontId="9" fillId="23" borderId="7" applyNumberFormat="0" applyAlignment="0" applyProtection="0"/>
    <xf numFmtId="0" fontId="9" fillId="23" borderId="7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171" fontId="3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51" fillId="0" borderId="0" applyNumberFormat="0">
      <alignment horizontal="right"/>
    </xf>
    <xf numFmtId="0" fontId="50" fillId="22" borderId="9">
      <alignment horizontal="left" vertical="center" wrapText="1" indent="2"/>
    </xf>
    <xf numFmtId="0" fontId="50" fillId="0" borderId="9">
      <alignment horizontal="left" vertical="center" wrapText="1" indent="2"/>
    </xf>
    <xf numFmtId="0" fontId="50" fillId="21" borderId="4">
      <alignment horizontal="left" vertical="center"/>
    </xf>
    <xf numFmtId="0" fontId="51" fillId="0" borderId="10">
      <alignment horizontal="left" vertical="top" wrapText="1"/>
    </xf>
    <xf numFmtId="0" fontId="34" fillId="0" borderId="11"/>
    <xf numFmtId="185" fontId="3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4" fontId="50" fillId="0" borderId="0" applyBorder="0">
      <alignment horizontal="right" vertical="center"/>
    </xf>
    <xf numFmtId="0" fontId="50" fillId="0" borderId="1">
      <alignment horizontal="right" vertical="center"/>
    </xf>
    <xf numFmtId="4" fontId="50" fillId="0" borderId="1">
      <alignment horizontal="right" vertical="center"/>
    </xf>
    <xf numFmtId="0" fontId="50" fillId="0" borderId="2">
      <alignment horizontal="right" vertical="center"/>
    </xf>
    <xf numFmtId="1" fontId="54" fillId="21" borderId="0" applyBorder="0">
      <alignment horizontal="right" vertical="center"/>
    </xf>
    <xf numFmtId="0" fontId="34" fillId="25" borderId="1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1" fillId="41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34" fillId="0" borderId="0"/>
    <xf numFmtId="0" fontId="4" fillId="0" borderId="0"/>
    <xf numFmtId="0" fontId="34" fillId="0" borderId="0"/>
    <xf numFmtId="0" fontId="34" fillId="0" borderId="0"/>
    <xf numFmtId="4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" fillId="0" borderId="0"/>
    <xf numFmtId="0" fontId="34" fillId="0" borderId="0"/>
    <xf numFmtId="0" fontId="3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4" fillId="0" borderId="0"/>
    <xf numFmtId="0" fontId="3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34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60" fillId="0" borderId="0"/>
    <xf numFmtId="4" fontId="50" fillId="0" borderId="0" applyFill="0" applyBorder="0" applyProtection="0">
      <alignment horizontal="right" vertical="center"/>
    </xf>
    <xf numFmtId="0" fontId="52" fillId="0" borderId="0" applyNumberFormat="0" applyFill="0" applyBorder="0" applyProtection="0">
      <alignment horizontal="left" vertical="center"/>
    </xf>
    <xf numFmtId="0" fontId="50" fillId="0" borderId="1" applyNumberFormat="0" applyFill="0" applyAlignment="0" applyProtection="0"/>
    <xf numFmtId="0" fontId="34" fillId="27" borderId="0" applyNumberFormat="0" applyFont="0" applyBorder="0" applyAlignment="0" applyProtection="0"/>
    <xf numFmtId="4" fontId="34" fillId="27" borderId="0" applyNumberFormat="0" applyFont="0" applyBorder="0" applyAlignment="0" applyProtection="0"/>
    <xf numFmtId="0" fontId="55" fillId="0" borderId="0"/>
    <xf numFmtId="0" fontId="23" fillId="0" borderId="0"/>
    <xf numFmtId="0" fontId="4" fillId="0" borderId="0"/>
    <xf numFmtId="0" fontId="4" fillId="28" borderId="16" applyNumberFormat="0" applyFont="0" applyAlignment="0" applyProtection="0"/>
    <xf numFmtId="0" fontId="4" fillId="28" borderId="16" applyNumberFormat="0" applyFont="0" applyAlignment="0" applyProtection="0"/>
    <xf numFmtId="0" fontId="18" fillId="23" borderId="17" applyNumberFormat="0" applyAlignment="0" applyProtection="0"/>
    <xf numFmtId="0" fontId="18" fillId="23" borderId="17" applyNumberFormat="0" applyAlignment="0" applyProtection="0"/>
    <xf numFmtId="188" fontId="50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0" fontId="50" fillId="27" borderId="1"/>
    <xf numFmtId="0" fontId="34" fillId="0" borderId="0"/>
    <xf numFmtId="0" fontId="34" fillId="0" borderId="1" applyNumberFormat="0" applyFill="0" applyProtection="0">
      <alignment horizontal="right"/>
    </xf>
    <xf numFmtId="0" fontId="34" fillId="0" borderId="1" applyNumberFormat="0" applyFill="0" applyProtection="0">
      <alignment horizontal="right"/>
    </xf>
    <xf numFmtId="0" fontId="24" fillId="30" borderId="1" applyNumberFormat="0" applyProtection="0">
      <alignment horizontal="right"/>
    </xf>
    <xf numFmtId="0" fontId="47" fillId="30" borderId="0" applyNumberFormat="0" applyBorder="0" applyProtection="0">
      <alignment horizontal="left"/>
    </xf>
    <xf numFmtId="0" fontId="24" fillId="30" borderId="1" applyNumberFormat="0" applyProtection="0">
      <alignment horizontal="left"/>
    </xf>
    <xf numFmtId="0" fontId="34" fillId="0" borderId="1" applyNumberFormat="0" applyFill="0" applyProtection="0">
      <alignment horizontal="right"/>
    </xf>
    <xf numFmtId="0" fontId="34" fillId="0" borderId="1" applyNumberFormat="0" applyFill="0" applyProtection="0">
      <alignment horizontal="right"/>
    </xf>
    <xf numFmtId="0" fontId="48" fillId="31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5" fillId="0" borderId="18" applyNumberFormat="0" applyFill="0" applyAlignment="0" applyProtection="0"/>
    <xf numFmtId="187" fontId="4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0" fillId="0" borderId="0"/>
  </cellStyleXfs>
  <cellXfs count="116">
    <xf numFmtId="0" fontId="0" fillId="0" borderId="0" xfId="0"/>
    <xf numFmtId="0" fontId="2" fillId="0" borderId="0" xfId="0" quotePrefix="1" applyFont="1" applyAlignment="1">
      <alignment horizontal="left"/>
    </xf>
    <xf numFmtId="0" fontId="4" fillId="0" borderId="0" xfId="154"/>
    <xf numFmtId="0" fontId="5" fillId="32" borderId="0" xfId="154" applyFont="1" applyFill="1"/>
    <xf numFmtId="0" fontId="5" fillId="0" borderId="0" xfId="154" applyFont="1"/>
    <xf numFmtId="0" fontId="6" fillId="41" borderId="0" xfId="119" applyFont="1"/>
    <xf numFmtId="0" fontId="5" fillId="0" borderId="0" xfId="154" applyFont="1" applyFill="1"/>
    <xf numFmtId="0" fontId="41" fillId="33" borderId="0" xfId="0" applyFont="1" applyFill="1"/>
    <xf numFmtId="0" fontId="41" fillId="32" borderId="0" xfId="0" applyFont="1" applyFill="1"/>
    <xf numFmtId="0" fontId="24" fillId="0" borderId="0" xfId="0" applyFont="1"/>
    <xf numFmtId="2" fontId="0" fillId="0" borderId="0" xfId="0" applyNumberFormat="1"/>
    <xf numFmtId="0" fontId="5" fillId="0" borderId="0" xfId="0" applyFont="1"/>
    <xf numFmtId="0" fontId="5" fillId="32" borderId="0" xfId="0" applyFont="1" applyFill="1"/>
    <xf numFmtId="0" fontId="6" fillId="26" borderId="0" xfId="120" applyFont="1"/>
    <xf numFmtId="0" fontId="25" fillId="34" borderId="0" xfId="0" applyNumberFormat="1" applyFont="1" applyFill="1" applyBorder="1" applyAlignment="1"/>
    <xf numFmtId="0" fontId="24" fillId="0" borderId="0" xfId="0" applyFont="1" applyFill="1"/>
    <xf numFmtId="0" fontId="0" fillId="0" borderId="0" xfId="0" applyFill="1"/>
    <xf numFmtId="0" fontId="0" fillId="22" borderId="0" xfId="0" applyFill="1"/>
    <xf numFmtId="0" fontId="42" fillId="0" borderId="0" xfId="0" applyFont="1"/>
    <xf numFmtId="0" fontId="24" fillId="34" borderId="19" xfId="0" applyFont="1" applyFill="1" applyBorder="1"/>
    <xf numFmtId="0" fontId="24" fillId="34" borderId="20" xfId="0" applyFont="1" applyFill="1" applyBorder="1"/>
    <xf numFmtId="0" fontId="0" fillId="35" borderId="0" xfId="0" applyFill="1"/>
    <xf numFmtId="0" fontId="0" fillId="0" borderId="0" xfId="0" quotePrefix="1"/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Fill="1"/>
    <xf numFmtId="0" fontId="0" fillId="36" borderId="0" xfId="0" applyFill="1"/>
    <xf numFmtId="1" fontId="27" fillId="22" borderId="0" xfId="0" applyNumberFormat="1" applyFont="1" applyFill="1"/>
    <xf numFmtId="0" fontId="28" fillId="0" borderId="0" xfId="0" applyFont="1"/>
    <xf numFmtId="0" fontId="26" fillId="0" borderId="0" xfId="0" applyFont="1" applyAlignment="1">
      <alignment horizontal="right"/>
    </xf>
    <xf numFmtId="0" fontId="0" fillId="34" borderId="0" xfId="0" applyFill="1"/>
    <xf numFmtId="0" fontId="26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27" fillId="0" borderId="0" xfId="0" applyFont="1"/>
    <xf numFmtId="0" fontId="29" fillId="0" borderId="16" xfId="0" applyFont="1" applyFill="1" applyBorder="1" applyAlignment="1">
      <alignment wrapText="1"/>
    </xf>
    <xf numFmtId="0" fontId="30" fillId="36" borderId="0" xfId="0" applyFont="1" applyFill="1" applyAlignment="1"/>
    <xf numFmtId="9" fontId="0" fillId="0" borderId="0" xfId="160" applyFont="1"/>
    <xf numFmtId="1" fontId="0" fillId="0" borderId="0" xfId="0" applyNumberFormat="1"/>
    <xf numFmtId="0" fontId="29" fillId="0" borderId="16" xfId="0" applyFont="1" applyFill="1" applyBorder="1" applyAlignment="1">
      <alignment horizontal="right" wrapText="1"/>
    </xf>
    <xf numFmtId="0" fontId="31" fillId="36" borderId="0" xfId="0" applyFont="1" applyFill="1"/>
    <xf numFmtId="180" fontId="30" fillId="36" borderId="0" xfId="0" applyNumberFormat="1" applyFont="1" applyFill="1" applyBorder="1" applyAlignment="1"/>
    <xf numFmtId="0" fontId="29" fillId="0" borderId="16" xfId="0" applyFont="1" applyFill="1" applyBorder="1" applyAlignment="1">
      <alignment vertical="center" wrapText="1"/>
    </xf>
    <xf numFmtId="0" fontId="30" fillId="36" borderId="0" xfId="0" applyFont="1" applyFill="1" applyAlignment="1">
      <alignment vertical="center"/>
    </xf>
    <xf numFmtId="0" fontId="29" fillId="0" borderId="16" xfId="0" applyFont="1" applyFill="1" applyBorder="1" applyAlignment="1">
      <alignment horizontal="right" vertical="center" wrapText="1"/>
    </xf>
    <xf numFmtId="0" fontId="32" fillId="36" borderId="0" xfId="0" applyFont="1" applyFill="1" applyAlignment="1"/>
    <xf numFmtId="0" fontId="33" fillId="0" borderId="21" xfId="0" applyFont="1" applyFill="1" applyBorder="1" applyAlignment="1">
      <alignment wrapText="1"/>
    </xf>
    <xf numFmtId="1" fontId="0" fillId="37" borderId="0" xfId="0" applyNumberFormat="1" applyFill="1"/>
    <xf numFmtId="0" fontId="33" fillId="0" borderId="21" xfId="0" applyFont="1" applyFill="1" applyBorder="1" applyAlignment="1">
      <alignment horizontal="right" wrapText="1"/>
    </xf>
    <xf numFmtId="180" fontId="0" fillId="37" borderId="0" xfId="0" applyNumberFormat="1" applyFill="1"/>
    <xf numFmtId="0" fontId="27" fillId="22" borderId="0" xfId="0" applyFont="1" applyFill="1" applyAlignment="1">
      <alignment horizontal="left"/>
    </xf>
    <xf numFmtId="0" fontId="34" fillId="0" borderId="0" xfId="0" applyFont="1"/>
    <xf numFmtId="2" fontId="0" fillId="27" borderId="0" xfId="0" applyNumberFormat="1" applyFill="1"/>
    <xf numFmtId="0" fontId="0" fillId="27" borderId="0" xfId="0" applyFill="1"/>
    <xf numFmtId="0" fontId="29" fillId="0" borderId="21" xfId="0" applyFont="1" applyFill="1" applyBorder="1" applyAlignment="1">
      <alignment horizontal="right" wrapText="1"/>
    </xf>
    <xf numFmtId="0" fontId="26" fillId="32" borderId="0" xfId="138" applyFont="1" applyFill="1"/>
    <xf numFmtId="0" fontId="30" fillId="0" borderId="0" xfId="138"/>
    <xf numFmtId="0" fontId="26" fillId="0" borderId="0" xfId="138" applyFont="1"/>
    <xf numFmtId="0" fontId="30" fillId="0" borderId="22" xfId="138" applyBorder="1"/>
    <xf numFmtId="0" fontId="26" fillId="0" borderId="23" xfId="138" applyFont="1" applyBorder="1" applyAlignment="1">
      <alignment horizontal="center"/>
    </xf>
    <xf numFmtId="0" fontId="26" fillId="0" borderId="24" xfId="138" applyFont="1" applyBorder="1" applyAlignment="1">
      <alignment horizontal="center"/>
    </xf>
    <xf numFmtId="0" fontId="26" fillId="0" borderId="25" xfId="138" applyFont="1" applyBorder="1"/>
    <xf numFmtId="0" fontId="30" fillId="0" borderId="0" xfId="138" applyBorder="1" applyAlignment="1">
      <alignment horizontal="center"/>
    </xf>
    <xf numFmtId="0" fontId="30" fillId="0" borderId="26" xfId="138" applyBorder="1" applyAlignment="1">
      <alignment horizontal="center"/>
    </xf>
    <xf numFmtId="0" fontId="30" fillId="0" borderId="25" xfId="138" applyBorder="1"/>
    <xf numFmtId="2" fontId="26" fillId="0" borderId="0" xfId="138" applyNumberFormat="1" applyFont="1" applyBorder="1"/>
    <xf numFmtId="2" fontId="26" fillId="0" borderId="26" xfId="138" applyNumberFormat="1" applyFont="1" applyBorder="1"/>
    <xf numFmtId="0" fontId="30" fillId="0" borderId="27" xfId="138" applyBorder="1"/>
    <xf numFmtId="0" fontId="30" fillId="0" borderId="28" xfId="138" applyBorder="1"/>
    <xf numFmtId="0" fontId="30" fillId="0" borderId="29" xfId="138" applyBorder="1"/>
    <xf numFmtId="2" fontId="30" fillId="0" borderId="0" xfId="138" applyNumberFormat="1"/>
    <xf numFmtId="0" fontId="26" fillId="34" borderId="0" xfId="138" applyFont="1" applyFill="1"/>
    <xf numFmtId="0" fontId="30" fillId="34" borderId="0" xfId="138" applyFill="1"/>
    <xf numFmtId="0" fontId="26" fillId="34" borderId="0" xfId="138" applyFont="1" applyFill="1" applyAlignment="1">
      <alignment horizontal="center" wrapText="1"/>
    </xf>
    <xf numFmtId="0" fontId="26" fillId="0" borderId="0" xfId="138" applyFont="1" applyAlignment="1">
      <alignment horizontal="center"/>
    </xf>
    <xf numFmtId="182" fontId="30" fillId="38" borderId="0" xfId="138" applyNumberFormat="1" applyFill="1"/>
    <xf numFmtId="182" fontId="0" fillId="36" borderId="0" xfId="163" applyNumberFormat="1" applyFont="1" applyFill="1"/>
    <xf numFmtId="0" fontId="26" fillId="0" borderId="0" xfId="138" applyFont="1" applyAlignment="1">
      <alignment horizontal="left"/>
    </xf>
    <xf numFmtId="0" fontId="26" fillId="38" borderId="0" xfId="163" applyNumberFormat="1" applyFont="1" applyFill="1"/>
    <xf numFmtId="10" fontId="30" fillId="0" borderId="0" xfId="138" applyNumberFormat="1"/>
    <xf numFmtId="9" fontId="30" fillId="0" borderId="0" xfId="138" applyNumberFormat="1"/>
    <xf numFmtId="0" fontId="35" fillId="0" borderId="0" xfId="138" applyFont="1"/>
    <xf numFmtId="0" fontId="43" fillId="0" borderId="0" xfId="0" applyFont="1"/>
    <xf numFmtId="181" fontId="0" fillId="0" borderId="0" xfId="0" applyNumberFormat="1"/>
    <xf numFmtId="2" fontId="0" fillId="0" borderId="0" xfId="0" applyNumberFormat="1" applyFill="1"/>
    <xf numFmtId="0" fontId="44" fillId="0" borderId="0" xfId="0" applyFont="1"/>
    <xf numFmtId="0" fontId="36" fillId="0" borderId="0" xfId="0" applyFont="1"/>
    <xf numFmtId="9" fontId="0" fillId="39" borderId="0" xfId="0" applyNumberFormat="1" applyFill="1"/>
    <xf numFmtId="9" fontId="0" fillId="0" borderId="0" xfId="0" applyNumberFormat="1" applyFill="1"/>
    <xf numFmtId="0" fontId="6" fillId="0" borderId="0" xfId="120" applyFont="1" applyFill="1"/>
    <xf numFmtId="0" fontId="39" fillId="0" borderId="0" xfId="140" applyNumberFormat="1" applyFont="1" applyFill="1" applyBorder="1" applyAlignment="1"/>
    <xf numFmtId="0" fontId="0" fillId="0" borderId="0" xfId="140" applyNumberFormat="1" applyFont="1" applyFill="1" applyBorder="1" applyAlignment="1"/>
    <xf numFmtId="0" fontId="26" fillId="32" borderId="0" xfId="140" applyNumberFormat="1" applyFont="1" applyFill="1" applyBorder="1" applyAlignment="1"/>
    <xf numFmtId="0" fontId="0" fillId="32" borderId="0" xfId="140" applyNumberFormat="1" applyFont="1" applyFill="1" applyBorder="1" applyAlignment="1"/>
    <xf numFmtId="0" fontId="0" fillId="40" borderId="30" xfId="140" applyNumberFormat="1" applyFont="1" applyFill="1" applyBorder="1" applyAlignment="1"/>
    <xf numFmtId="184" fontId="0" fillId="0" borderId="30" xfId="140" applyNumberFormat="1" applyFont="1" applyFill="1" applyBorder="1" applyAlignment="1"/>
    <xf numFmtId="2" fontId="0" fillId="0" borderId="30" xfId="140" applyNumberFormat="1" applyFont="1" applyFill="1" applyBorder="1" applyAlignment="1">
      <alignment horizontal="right"/>
    </xf>
    <xf numFmtId="184" fontId="40" fillId="0" borderId="30" xfId="140" applyNumberFormat="1" applyFont="1" applyFill="1" applyBorder="1" applyAlignment="1"/>
    <xf numFmtId="0" fontId="45" fillId="32" borderId="0" xfId="154" applyFont="1" applyFill="1"/>
    <xf numFmtId="2" fontId="24" fillId="0" borderId="0" xfId="0" applyNumberFormat="1" applyFont="1"/>
    <xf numFmtId="2" fontId="0" fillId="0" borderId="0" xfId="140" applyNumberFormat="1" applyFont="1" applyFill="1" applyBorder="1" applyAlignment="1"/>
    <xf numFmtId="0" fontId="34" fillId="42" borderId="0" xfId="0" applyFont="1" applyFill="1"/>
    <xf numFmtId="0" fontId="0" fillId="42" borderId="0" xfId="0" applyFill="1"/>
    <xf numFmtId="2" fontId="0" fillId="42" borderId="0" xfId="0" applyNumberFormat="1" applyFill="1"/>
    <xf numFmtId="3" fontId="0" fillId="36" borderId="0" xfId="0" applyNumberFormat="1" applyFill="1"/>
    <xf numFmtId="3" fontId="0" fillId="0" borderId="0" xfId="0" applyNumberFormat="1"/>
    <xf numFmtId="0" fontId="24" fillId="43" borderId="0" xfId="146" applyFont="1" applyFill="1" applyBorder="1"/>
    <xf numFmtId="0" fontId="24" fillId="33" borderId="0" xfId="146" applyFont="1" applyFill="1" applyBorder="1"/>
    <xf numFmtId="0" fontId="24" fillId="44" borderId="0" xfId="146" applyFont="1" applyFill="1" applyBorder="1"/>
    <xf numFmtId="0" fontId="0" fillId="44" borderId="0" xfId="0" applyFill="1"/>
    <xf numFmtId="1" fontId="0" fillId="0" borderId="0" xfId="0" applyNumberFormat="1" applyFill="1"/>
    <xf numFmtId="0" fontId="6" fillId="0" borderId="0" xfId="121" applyFont="1" applyFill="1"/>
    <xf numFmtId="0" fontId="59" fillId="0" borderId="0" xfId="0" applyFont="1" applyFill="1"/>
    <xf numFmtId="0" fontId="6" fillId="26" borderId="0" xfId="121" applyFont="1"/>
    <xf numFmtId="2" fontId="3" fillId="0" borderId="0" xfId="0" applyNumberFormat="1" applyFont="1"/>
  </cellXfs>
  <cellStyles count="189">
    <cellStyle name="20% - Accent1 2" xfId="1"/>
    <cellStyle name="20% - Accent1 2 2" xfId="2"/>
    <cellStyle name="20% - Accent2 2" xfId="3"/>
    <cellStyle name="20% - Accent2 2 2" xfId="4"/>
    <cellStyle name="20% - Accent3 2" xfId="5"/>
    <cellStyle name="20% - Accent3 2 2" xfId="6"/>
    <cellStyle name="20% - Accent4 2" xfId="7"/>
    <cellStyle name="20% - Accent4 2 2" xfId="8"/>
    <cellStyle name="20% - Accent5 2" xfId="9"/>
    <cellStyle name="20% - Accent5 2 2" xfId="10"/>
    <cellStyle name="20% - Accent6 2" xfId="11"/>
    <cellStyle name="20% - Accent6 2 2" xfId="12"/>
    <cellStyle name="2x indented GHG Textfiels" xfId="13"/>
    <cellStyle name="40% - Accent1 2" xfId="14"/>
    <cellStyle name="40% - Accent1 2 2" xfId="15"/>
    <cellStyle name="40% - Accent2 2" xfId="16"/>
    <cellStyle name="40% - Accent2 2 2" xfId="17"/>
    <cellStyle name="40% - Accent3 2" xfId="18"/>
    <cellStyle name="40% - Accent3 2 2" xfId="19"/>
    <cellStyle name="40% - Accent4 2" xfId="20"/>
    <cellStyle name="40% - Accent4 2 2" xfId="21"/>
    <cellStyle name="40% - Accent5 2" xfId="22"/>
    <cellStyle name="40% - Accent5 2 2" xfId="23"/>
    <cellStyle name="40% - Accent6 2" xfId="24"/>
    <cellStyle name="40% - Accent6 2 2" xfId="25"/>
    <cellStyle name="5x indented GHG Textfiels" xfId="26"/>
    <cellStyle name="60% - Accent1 2" xfId="27"/>
    <cellStyle name="60% - Accent1 2 2" xfId="28"/>
    <cellStyle name="60% - Accent2 2" xfId="29"/>
    <cellStyle name="60% - Accent2 2 2" xfId="30"/>
    <cellStyle name="60% - Accent3 2" xfId="31"/>
    <cellStyle name="60% - Accent3 2 2" xfId="32"/>
    <cellStyle name="60% - Accent4 2" xfId="33"/>
    <cellStyle name="60% - Accent4 2 2" xfId="34"/>
    <cellStyle name="60% - Accent5 2" xfId="35"/>
    <cellStyle name="60% - Accent5 2 2" xfId="36"/>
    <cellStyle name="60% - Accent6 2" xfId="37"/>
    <cellStyle name="60% - Accent6 2 2" xfId="38"/>
    <cellStyle name="Accent1 2" xfId="39"/>
    <cellStyle name="Accent1 2 2" xfId="40"/>
    <cellStyle name="Accent2 2" xfId="41"/>
    <cellStyle name="Accent2 2 2" xfId="42"/>
    <cellStyle name="Accent3 2" xfId="43"/>
    <cellStyle name="Accent3 2 2" xfId="44"/>
    <cellStyle name="Accent4 2" xfId="45"/>
    <cellStyle name="Accent4 2 2" xfId="46"/>
    <cellStyle name="Accent5 2" xfId="47"/>
    <cellStyle name="Accent5 2 2" xfId="48"/>
    <cellStyle name="Accent6 2" xfId="49"/>
    <cellStyle name="Accent6 2 2" xfId="50"/>
    <cellStyle name="AggblueBoldCels" xfId="51"/>
    <cellStyle name="AggblueBoldCels 2" xfId="52"/>
    <cellStyle name="AggblueCels" xfId="53"/>
    <cellStyle name="AggblueCels 2" xfId="54"/>
    <cellStyle name="AggblueCels_1x" xfId="55"/>
    <cellStyle name="AggBoldCells" xfId="56"/>
    <cellStyle name="AggCels" xfId="57"/>
    <cellStyle name="AggGreen" xfId="58"/>
    <cellStyle name="AggGreen 2" xfId="59"/>
    <cellStyle name="AggGreen_Bbdr" xfId="60"/>
    <cellStyle name="AggGreen12" xfId="61"/>
    <cellStyle name="AggGreen12 2" xfId="62"/>
    <cellStyle name="AggOrange" xfId="63"/>
    <cellStyle name="AggOrange 2" xfId="64"/>
    <cellStyle name="AggOrange_B_border" xfId="65"/>
    <cellStyle name="AggOrange9" xfId="66"/>
    <cellStyle name="AggOrange9 2" xfId="67"/>
    <cellStyle name="AggOrangeLB_2x" xfId="68"/>
    <cellStyle name="AggOrangeLBorder" xfId="69"/>
    <cellStyle name="AggOrangeLBorder 2" xfId="70"/>
    <cellStyle name="AggOrangeRBorder" xfId="71"/>
    <cellStyle name="AggOrangeRBorder 2" xfId="72"/>
    <cellStyle name="Bad 2" xfId="73"/>
    <cellStyle name="Bad 2 2" xfId="74"/>
    <cellStyle name="Bold GHG Numbers (0.00)" xfId="75"/>
    <cellStyle name="Calculation 2" xfId="76"/>
    <cellStyle name="Calculation 2 2" xfId="77"/>
    <cellStyle name="Check Cell 2" xfId="78"/>
    <cellStyle name="Check Cell 2 2" xfId="79"/>
    <cellStyle name="Comma 2 2" xfId="80"/>
    <cellStyle name="Comma 2 2 2" xfId="81"/>
    <cellStyle name="Comma 2 2 3" xfId="82"/>
    <cellStyle name="Comma 2 2 4" xfId="83"/>
    <cellStyle name="Comma 2 3" xfId="84"/>
    <cellStyle name="Comma 2 4" xfId="85"/>
    <cellStyle name="Comma 3" xfId="86"/>
    <cellStyle name="Constants" xfId="87"/>
    <cellStyle name="CustomCellsOrange" xfId="88"/>
    <cellStyle name="CustomizationCells" xfId="89"/>
    <cellStyle name="CustomizationGreenCells" xfId="90"/>
    <cellStyle name="DocBox_EmptyRow" xfId="91"/>
    <cellStyle name="Empty_B_border" xfId="92"/>
    <cellStyle name="Euro" xfId="93"/>
    <cellStyle name="Explanatory Text 2" xfId="94"/>
    <cellStyle name="Explanatory Text 2 2" xfId="95"/>
    <cellStyle name="Float" xfId="96"/>
    <cellStyle name="Float 2" xfId="97"/>
    <cellStyle name="Good 2" xfId="98"/>
    <cellStyle name="Good 2 2" xfId="99"/>
    <cellStyle name="Heading 1 2" xfId="100"/>
    <cellStyle name="Heading 1 2 2" xfId="101"/>
    <cellStyle name="Heading 2 2" xfId="102"/>
    <cellStyle name="Heading 2 2 2" xfId="103"/>
    <cellStyle name="Heading 3 2" xfId="104"/>
    <cellStyle name="Heading 3 2 2" xfId="105"/>
    <cellStyle name="Heading 4 2" xfId="106"/>
    <cellStyle name="Heading 4 2 2" xfId="107"/>
    <cellStyle name="Headline" xfId="108"/>
    <cellStyle name="Input 2" xfId="109"/>
    <cellStyle name="Input 2 2" xfId="110"/>
    <cellStyle name="InputCells" xfId="111"/>
    <cellStyle name="InputCells12" xfId="112"/>
    <cellStyle name="InputCells12 2" xfId="113"/>
    <cellStyle name="InputCells12_BBorder" xfId="114"/>
    <cellStyle name="IntCells" xfId="115"/>
    <cellStyle name="KP_thin_border_dark_grey" xfId="116"/>
    <cellStyle name="Linked Cell 2" xfId="117"/>
    <cellStyle name="Linked Cell 2 2" xfId="118"/>
    <cellStyle name="Neutral" xfId="119" builtinId="28"/>
    <cellStyle name="Neutral 2" xfId="120"/>
    <cellStyle name="Neutral 2 2" xfId="121"/>
    <cellStyle name="Normal" xfId="0" builtinId="0"/>
    <cellStyle name="Normal 10" xfId="122"/>
    <cellStyle name="Normal 2 2" xfId="123"/>
    <cellStyle name="Normal 2 3" xfId="124"/>
    <cellStyle name="Normal 2 4" xfId="125"/>
    <cellStyle name="Normal 2 5" xfId="126"/>
    <cellStyle name="Normal 2 6" xfId="127"/>
    <cellStyle name="Normal 3 2" xfId="128"/>
    <cellStyle name="Normal 3 3" xfId="129"/>
    <cellStyle name="Normal 3 4" xfId="130"/>
    <cellStyle name="Normal 4 13 2" xfId="131"/>
    <cellStyle name="Normal 4 13 2 2" xfId="132"/>
    <cellStyle name="Normal 4 13 2 3" xfId="133"/>
    <cellStyle name="Normal 4 13 2 4" xfId="134"/>
    <cellStyle name="Normal 4 2" xfId="135"/>
    <cellStyle name="Normal 4 3" xfId="136"/>
    <cellStyle name="Normal 5 2" xfId="137"/>
    <cellStyle name="Normal 6" xfId="138"/>
    <cellStyle name="Normal 6 2" xfId="139"/>
    <cellStyle name="Normal 7" xfId="140"/>
    <cellStyle name="Normal 7 2" xfId="141"/>
    <cellStyle name="Normal 7 3" xfId="142"/>
    <cellStyle name="Normal 7 4" xfId="143"/>
    <cellStyle name="Normal 8" xfId="144"/>
    <cellStyle name="Normal 8 2" xfId="145"/>
    <cellStyle name="Normal 9" xfId="146"/>
    <cellStyle name="Normal GHG Numbers (0.00)" xfId="147"/>
    <cellStyle name="Normal GHG Textfiels Bold" xfId="148"/>
    <cellStyle name="Normal GHG whole table" xfId="149"/>
    <cellStyle name="Normal GHG-Shade" xfId="150"/>
    <cellStyle name="Normal GHG-Shade 2" xfId="151"/>
    <cellStyle name="Normál_Munka1" xfId="152"/>
    <cellStyle name="Normale_B2020" xfId="153"/>
    <cellStyle name="Normale_Scen_UC_IND-StrucConst" xfId="154"/>
    <cellStyle name="Note 2" xfId="155"/>
    <cellStyle name="Note 2 2" xfId="156"/>
    <cellStyle name="Output 2" xfId="157"/>
    <cellStyle name="Output 2 2" xfId="158"/>
    <cellStyle name="Pattern" xfId="159"/>
    <cellStyle name="Percent" xfId="160" builtinId="5"/>
    <cellStyle name="Percent 2 2" xfId="161"/>
    <cellStyle name="Percent 2 3" xfId="162"/>
    <cellStyle name="Percent 3" xfId="163"/>
    <cellStyle name="Percent 3 2" xfId="164"/>
    <cellStyle name="Percent 3 3" xfId="165"/>
    <cellStyle name="Percent 4" xfId="166"/>
    <cellStyle name="Pilkku_Layo9704" xfId="167"/>
    <cellStyle name="Pyör. luku_Layo9704" xfId="168"/>
    <cellStyle name="Pyör. valuutta_Layo9704" xfId="169"/>
    <cellStyle name="Shade" xfId="170"/>
    <cellStyle name="Standard 2" xfId="171"/>
    <cellStyle name="Style 21" xfId="172"/>
    <cellStyle name="Style 21 2" xfId="173"/>
    <cellStyle name="Style 22" xfId="174"/>
    <cellStyle name="Style 23" xfId="175"/>
    <cellStyle name="Style 24" xfId="176"/>
    <cellStyle name="Style 25" xfId="177"/>
    <cellStyle name="Style 25 2" xfId="178"/>
    <cellStyle name="Style 26" xfId="179"/>
    <cellStyle name="Title 2" xfId="180"/>
    <cellStyle name="Title 2 2" xfId="181"/>
    <cellStyle name="Total 2" xfId="182"/>
    <cellStyle name="Total 2 2" xfId="183"/>
    <cellStyle name="Valuutta_Layo9704" xfId="184"/>
    <cellStyle name="Warning Text 2" xfId="185"/>
    <cellStyle name="Warning Text 2 2" xfId="186"/>
    <cellStyle name="Гиперссылка" xfId="187"/>
    <cellStyle name="Обычный_2++" xfId="1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94"/>
  <sheetViews>
    <sheetView zoomScale="80" zoomScaleNormal="80" workbookViewId="0">
      <selection activeCell="M8" sqref="M8"/>
    </sheetView>
  </sheetViews>
  <sheetFormatPr defaultRowHeight="12.75"/>
  <cols>
    <col min="1" max="1" width="19.265625" customWidth="1"/>
    <col min="2" max="2" width="8.86328125" bestFit="1" customWidth="1"/>
    <col min="3" max="3" width="14.1328125" customWidth="1"/>
    <col min="4" max="4" width="9.86328125" bestFit="1" customWidth="1"/>
    <col min="5" max="5" width="17.86328125" bestFit="1" customWidth="1"/>
    <col min="6" max="6" width="8.73046875" bestFit="1" customWidth="1"/>
    <col min="7" max="7" width="18.59765625" customWidth="1"/>
    <col min="8" max="8" width="13.73046875" bestFit="1" customWidth="1"/>
    <col min="9" max="9" width="13.73046875" customWidth="1"/>
    <col min="10" max="10" width="12.3984375" customWidth="1"/>
    <col min="11" max="11" width="12.3984375" bestFit="1" customWidth="1"/>
    <col min="12" max="12" width="8.1328125" bestFit="1" customWidth="1"/>
    <col min="13" max="14" width="7.1328125" bestFit="1" customWidth="1"/>
    <col min="15" max="15" width="4.59765625" bestFit="1" customWidth="1"/>
    <col min="16" max="17" width="8.1328125" bestFit="1" customWidth="1"/>
    <col min="18" max="20" width="7.1328125" bestFit="1" customWidth="1"/>
    <col min="21" max="26" width="8.1328125" bestFit="1" customWidth="1"/>
    <col min="27" max="27" width="4.59765625" bestFit="1" customWidth="1"/>
    <col min="28" max="29" width="7.1328125" bestFit="1" customWidth="1"/>
    <col min="30" max="31" width="8.1328125" bestFit="1" customWidth="1"/>
    <col min="32" max="33" width="7.1328125" bestFit="1" customWidth="1"/>
    <col min="34" max="34" width="4.59765625" bestFit="1" customWidth="1"/>
    <col min="35" max="35" width="7.1328125" bestFit="1" customWidth="1"/>
    <col min="36" max="36" width="8.1328125" bestFit="1" customWidth="1"/>
    <col min="37" max="39" width="7.1328125" bestFit="1" customWidth="1"/>
    <col min="40" max="41" width="8.1328125" bestFit="1" customWidth="1"/>
    <col min="42" max="42" width="15.59765625" bestFit="1" customWidth="1"/>
    <col min="43" max="43" width="21" bestFit="1" customWidth="1"/>
    <col min="44" max="44" width="17.73046875" bestFit="1" customWidth="1"/>
    <col min="46" max="46" width="13.3984375" bestFit="1" customWidth="1"/>
  </cols>
  <sheetData>
    <row r="1" spans="1:45" ht="13.15">
      <c r="A1" s="1"/>
    </row>
    <row r="2" spans="1:45" ht="14.25">
      <c r="L2" s="5" t="s">
        <v>0</v>
      </c>
      <c r="M2" s="5" t="s">
        <v>1</v>
      </c>
      <c r="N2" s="5" t="s">
        <v>36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501</v>
      </c>
      <c r="Y2" s="5" t="s">
        <v>11</v>
      </c>
      <c r="Z2" s="5" t="s">
        <v>12</v>
      </c>
      <c r="AA2" s="5"/>
      <c r="AB2" s="5" t="s">
        <v>14</v>
      </c>
      <c r="AC2" s="5" t="s">
        <v>15</v>
      </c>
      <c r="AD2" s="5" t="s">
        <v>16</v>
      </c>
      <c r="AE2" s="5" t="s">
        <v>17</v>
      </c>
      <c r="AF2" s="5" t="s">
        <v>116</v>
      </c>
      <c r="AG2" s="5" t="s">
        <v>19</v>
      </c>
      <c r="AH2" s="5" t="s">
        <v>20</v>
      </c>
      <c r="AI2" s="5" t="s">
        <v>21</v>
      </c>
      <c r="AJ2" s="5" t="s">
        <v>22</v>
      </c>
      <c r="AK2" s="5" t="s">
        <v>23</v>
      </c>
      <c r="AL2" s="5" t="s">
        <v>24</v>
      </c>
      <c r="AM2" s="5" t="s">
        <v>25</v>
      </c>
      <c r="AN2" s="5" t="s">
        <v>26</v>
      </c>
      <c r="AO2" s="5" t="s">
        <v>27</v>
      </c>
      <c r="AP2" s="5" t="s">
        <v>456</v>
      </c>
    </row>
    <row r="3" spans="1:45" ht="13.15">
      <c r="G3" s="9" t="s">
        <v>117</v>
      </c>
      <c r="L3" s="53">
        <v>0.54</v>
      </c>
      <c r="M3" s="53">
        <v>0.49506771191601129</v>
      </c>
      <c r="N3" s="53">
        <v>0.62077489478844294</v>
      </c>
      <c r="O3" s="53">
        <v>0.6707135585444739</v>
      </c>
      <c r="P3" s="53">
        <f>X3</f>
        <v>0.52727079165382262</v>
      </c>
      <c r="Q3" s="53">
        <v>0.59529592424584543</v>
      </c>
      <c r="R3" s="53">
        <v>0.34417149854823326</v>
      </c>
      <c r="S3" s="53">
        <v>0.41968199954160335</v>
      </c>
      <c r="T3" s="53">
        <v>0.31833628640225353</v>
      </c>
      <c r="U3" s="53">
        <v>0.73708924429192013</v>
      </c>
      <c r="V3" s="53">
        <v>0.3196308391593497</v>
      </c>
      <c r="W3" s="53">
        <v>0.38189922515703639</v>
      </c>
      <c r="X3" s="53">
        <v>0.52727079165382262</v>
      </c>
      <c r="Y3" s="53">
        <v>0.71715209274317271</v>
      </c>
      <c r="Z3" s="53">
        <v>0.64120107523664871</v>
      </c>
      <c r="AA3" s="54"/>
      <c r="AB3" s="53">
        <v>0.65311710633698339</v>
      </c>
      <c r="AC3" s="53">
        <f>AE3</f>
        <v>0.42493869085880503</v>
      </c>
      <c r="AD3" s="53">
        <v>0.5</v>
      </c>
      <c r="AE3" s="53">
        <v>0.42493869085880503</v>
      </c>
      <c r="AF3" s="53">
        <f>X3</f>
        <v>0.52727079165382262</v>
      </c>
      <c r="AG3" s="53">
        <v>0.56857457386510701</v>
      </c>
      <c r="AH3" s="53">
        <v>0.25445605716292674</v>
      </c>
      <c r="AI3" s="53">
        <v>0.75496305502807093</v>
      </c>
      <c r="AJ3" s="53">
        <v>0.35986009090280502</v>
      </c>
      <c r="AK3" s="53">
        <v>0.71423145196583959</v>
      </c>
      <c r="AL3" s="53">
        <v>0.20930185393954623</v>
      </c>
      <c r="AM3" s="53">
        <v>0.83998590149742491</v>
      </c>
      <c r="AN3" s="53">
        <v>0.72487297049141819</v>
      </c>
      <c r="AO3" s="53">
        <v>0.58232963153428186</v>
      </c>
      <c r="AP3" s="53">
        <f>0.823/'RES elc data'!O53</f>
        <v>6.0410280390770954E-2</v>
      </c>
    </row>
    <row r="5" spans="1:45" ht="14.25">
      <c r="A5" s="4" t="s">
        <v>497</v>
      </c>
    </row>
    <row r="6" spans="1:45" ht="14.25">
      <c r="A6" s="2"/>
      <c r="B6" s="2"/>
      <c r="C6" s="2"/>
      <c r="D6" s="2"/>
      <c r="E6" s="2"/>
      <c r="G6" s="2"/>
      <c r="H6" s="2"/>
      <c r="I6" s="2"/>
      <c r="J6" s="3" t="s">
        <v>47</v>
      </c>
    </row>
    <row r="7" spans="1:45" ht="14.25">
      <c r="A7" s="4" t="s">
        <v>38</v>
      </c>
      <c r="B7" s="4" t="s">
        <v>49</v>
      </c>
      <c r="C7" s="4" t="s">
        <v>33</v>
      </c>
      <c r="D7" s="4" t="s">
        <v>62</v>
      </c>
      <c r="E7" s="4" t="s">
        <v>82</v>
      </c>
      <c r="F7" s="4" t="s">
        <v>40</v>
      </c>
      <c r="G7" s="5" t="s">
        <v>34</v>
      </c>
      <c r="H7" s="5" t="s">
        <v>31</v>
      </c>
      <c r="I7" s="5" t="s">
        <v>66</v>
      </c>
      <c r="J7" s="5" t="s">
        <v>32</v>
      </c>
      <c r="K7" s="6" t="s">
        <v>44</v>
      </c>
      <c r="L7" s="5" t="str">
        <f>L68</f>
        <v>AT</v>
      </c>
      <c r="M7" s="5" t="str">
        <f t="shared" ref="M7:AO7" si="0">M68</f>
        <v>BE</v>
      </c>
      <c r="N7" s="5" t="str">
        <f t="shared" si="0"/>
        <v>BG</v>
      </c>
      <c r="O7" s="5" t="s">
        <v>2</v>
      </c>
      <c r="P7" s="5" t="str">
        <f t="shared" si="0"/>
        <v>CY</v>
      </c>
      <c r="Q7" s="5" t="str">
        <f t="shared" si="0"/>
        <v>CZ</v>
      </c>
      <c r="R7" s="5" t="str">
        <f t="shared" si="0"/>
        <v>DE</v>
      </c>
      <c r="S7" s="5" t="str">
        <f t="shared" si="0"/>
        <v>DK</v>
      </c>
      <c r="T7" s="5" t="str">
        <f t="shared" si="0"/>
        <v>EE</v>
      </c>
      <c r="U7" s="5" t="str">
        <f t="shared" si="0"/>
        <v>ES</v>
      </c>
      <c r="V7" s="5" t="str">
        <f t="shared" si="0"/>
        <v>FI</v>
      </c>
      <c r="W7" s="5" t="str">
        <f t="shared" si="0"/>
        <v>FR</v>
      </c>
      <c r="X7" s="5" t="str">
        <f t="shared" si="0"/>
        <v>EL</v>
      </c>
      <c r="Y7" s="5" t="str">
        <f t="shared" si="0"/>
        <v>HU</v>
      </c>
      <c r="Z7" s="5" t="str">
        <f t="shared" si="0"/>
        <v>IE</v>
      </c>
      <c r="AA7" s="5" t="s">
        <v>13</v>
      </c>
      <c r="AB7" s="5" t="str">
        <f t="shared" si="0"/>
        <v>IT</v>
      </c>
      <c r="AC7" s="5" t="str">
        <f t="shared" si="0"/>
        <v>LT</v>
      </c>
      <c r="AD7" s="5" t="str">
        <f t="shared" si="0"/>
        <v>LU</v>
      </c>
      <c r="AE7" s="5" t="str">
        <f t="shared" si="0"/>
        <v>LV</v>
      </c>
      <c r="AF7" s="5" t="str">
        <f t="shared" si="0"/>
        <v>MT</v>
      </c>
      <c r="AG7" s="5" t="str">
        <f t="shared" si="0"/>
        <v>NL</v>
      </c>
      <c r="AH7" s="5" t="s">
        <v>20</v>
      </c>
      <c r="AI7" s="5" t="str">
        <f t="shared" si="0"/>
        <v>PL</v>
      </c>
      <c r="AJ7" s="5" t="str">
        <f t="shared" si="0"/>
        <v>PT</v>
      </c>
      <c r="AK7" s="5" t="str">
        <f t="shared" si="0"/>
        <v>RO</v>
      </c>
      <c r="AL7" s="5" t="str">
        <f t="shared" si="0"/>
        <v>SE</v>
      </c>
      <c r="AM7" s="5" t="str">
        <f t="shared" si="0"/>
        <v>SI</v>
      </c>
      <c r="AN7" s="5" t="str">
        <f t="shared" si="0"/>
        <v>SK</v>
      </c>
      <c r="AO7" s="5" t="str">
        <f t="shared" si="0"/>
        <v>UK</v>
      </c>
      <c r="AP7" s="5" t="s">
        <v>45</v>
      </c>
      <c r="AQ7" s="5" t="s">
        <v>494</v>
      </c>
      <c r="AR7" s="5" t="s">
        <v>39</v>
      </c>
      <c r="AS7" s="5">
        <v>2005</v>
      </c>
    </row>
    <row r="8" spans="1:45">
      <c r="A8" t="s">
        <v>58</v>
      </c>
      <c r="C8" t="s">
        <v>43</v>
      </c>
      <c r="D8" t="s">
        <v>511</v>
      </c>
      <c r="F8" t="s">
        <v>41</v>
      </c>
      <c r="G8" s="22" t="s">
        <v>110</v>
      </c>
      <c r="H8" t="s">
        <v>46</v>
      </c>
      <c r="I8" t="s">
        <v>67</v>
      </c>
      <c r="J8">
        <v>2005</v>
      </c>
      <c r="L8" s="10">
        <f>-L69</f>
        <v>-0.23300000000000001</v>
      </c>
      <c r="M8" s="10">
        <f>-M69</f>
        <v>-2.1999999999999999E-2</v>
      </c>
      <c r="N8" s="10">
        <f>-N69</f>
        <v>-9.4E-2</v>
      </c>
      <c r="O8" s="10"/>
      <c r="P8" s="10">
        <f t="shared" ref="P8:Z8" si="1">-P69</f>
        <v>-2.9000000000000001E-2</v>
      </c>
      <c r="Q8" s="10">
        <f t="shared" si="1"/>
        <v>-6.0999999999999999E-2</v>
      </c>
      <c r="R8" s="10">
        <f t="shared" si="1"/>
        <v>-5.8000000000000003E-2</v>
      </c>
      <c r="S8" s="10">
        <f t="shared" si="1"/>
        <v>-0.17</v>
      </c>
      <c r="T8" s="10">
        <f t="shared" si="1"/>
        <v>-0.18</v>
      </c>
      <c r="U8" s="10">
        <f t="shared" si="1"/>
        <v>-8.6999999999999994E-2</v>
      </c>
      <c r="V8" s="10">
        <f t="shared" si="1"/>
        <v>-0.28499999999999998</v>
      </c>
      <c r="W8" s="10">
        <f t="shared" si="1"/>
        <v>-0.10299999999999999</v>
      </c>
      <c r="X8" s="10">
        <f t="shared" si="1"/>
        <v>-6.9000000000000006E-2</v>
      </c>
      <c r="Y8" s="10">
        <f t="shared" si="1"/>
        <v>-4.2999999999999997E-2</v>
      </c>
      <c r="Z8" s="10">
        <f t="shared" si="1"/>
        <v>-3.1E-2</v>
      </c>
      <c r="AA8" s="10"/>
      <c r="AB8" s="10">
        <f t="shared" ref="AB8:AG8" si="2">-AB69</f>
        <v>-5.1999999999999998E-2</v>
      </c>
      <c r="AC8" s="10">
        <f t="shared" si="2"/>
        <v>-0.15</v>
      </c>
      <c r="AD8" s="10">
        <f t="shared" si="2"/>
        <v>-8.9999999999999993E-3</v>
      </c>
      <c r="AE8" s="10">
        <f t="shared" si="2"/>
        <v>-0.34899999999999998</v>
      </c>
      <c r="AF8" s="10">
        <f t="shared" si="2"/>
        <v>0</v>
      </c>
      <c r="AG8" s="10">
        <f t="shared" si="2"/>
        <v>-2.4E-2</v>
      </c>
      <c r="AH8" s="10"/>
      <c r="AI8" s="10">
        <f t="shared" ref="AI8:AO8" si="3">-AI69</f>
        <v>-7.1999999999999995E-2</v>
      </c>
      <c r="AJ8" s="10">
        <f t="shared" si="3"/>
        <v>-0.20499999999999999</v>
      </c>
      <c r="AK8" s="10">
        <f t="shared" si="3"/>
        <v>-0.17799999999999999</v>
      </c>
      <c r="AL8" s="10">
        <f t="shared" si="3"/>
        <v>-0.39800000000000002</v>
      </c>
      <c r="AM8" s="10">
        <f t="shared" si="3"/>
        <v>-0.16</v>
      </c>
      <c r="AN8" s="10">
        <f t="shared" si="3"/>
        <v>-6.7000000000000004E-2</v>
      </c>
      <c r="AO8" s="10">
        <f t="shared" si="3"/>
        <v>-1.2999999999999999E-2</v>
      </c>
      <c r="AP8">
        <v>0</v>
      </c>
      <c r="AQ8">
        <v>0</v>
      </c>
      <c r="AR8">
        <v>11</v>
      </c>
    </row>
    <row r="9" spans="1:45">
      <c r="C9" t="s">
        <v>445</v>
      </c>
      <c r="F9" t="s">
        <v>41</v>
      </c>
      <c r="G9" s="22" t="s">
        <v>496</v>
      </c>
      <c r="H9" t="s">
        <v>46</v>
      </c>
      <c r="I9" t="s">
        <v>68</v>
      </c>
      <c r="J9">
        <f>J8</f>
        <v>2005</v>
      </c>
      <c r="L9" s="10">
        <f>L8</f>
        <v>-0.23300000000000001</v>
      </c>
      <c r="M9" s="10">
        <f t="shared" ref="M9:AO9" si="4">M8</f>
        <v>-2.1999999999999999E-2</v>
      </c>
      <c r="N9" s="10">
        <f t="shared" si="4"/>
        <v>-9.4E-2</v>
      </c>
      <c r="O9" s="10"/>
      <c r="P9" s="10">
        <f t="shared" si="4"/>
        <v>-2.9000000000000001E-2</v>
      </c>
      <c r="Q9" s="10">
        <f t="shared" si="4"/>
        <v>-6.0999999999999999E-2</v>
      </c>
      <c r="R9" s="10">
        <f t="shared" si="4"/>
        <v>-5.8000000000000003E-2</v>
      </c>
      <c r="S9" s="10">
        <f t="shared" si="4"/>
        <v>-0.17</v>
      </c>
      <c r="T9" s="10">
        <f t="shared" si="4"/>
        <v>-0.18</v>
      </c>
      <c r="U9" s="10">
        <f t="shared" si="4"/>
        <v>-8.6999999999999994E-2</v>
      </c>
      <c r="V9" s="10">
        <f t="shared" si="4"/>
        <v>-0.28499999999999998</v>
      </c>
      <c r="W9" s="10">
        <f t="shared" si="4"/>
        <v>-0.10299999999999999</v>
      </c>
      <c r="X9" s="10">
        <f t="shared" si="4"/>
        <v>-6.9000000000000006E-2</v>
      </c>
      <c r="Y9" s="10">
        <f t="shared" si="4"/>
        <v>-4.2999999999999997E-2</v>
      </c>
      <c r="Z9" s="10">
        <f t="shared" si="4"/>
        <v>-3.1E-2</v>
      </c>
      <c r="AA9" s="10"/>
      <c r="AB9" s="10">
        <f t="shared" si="4"/>
        <v>-5.1999999999999998E-2</v>
      </c>
      <c r="AC9" s="10">
        <f t="shared" si="4"/>
        <v>-0.15</v>
      </c>
      <c r="AD9" s="10">
        <f t="shared" si="4"/>
        <v>-8.9999999999999993E-3</v>
      </c>
      <c r="AE9" s="10">
        <f t="shared" si="4"/>
        <v>-0.34899999999999998</v>
      </c>
      <c r="AF9" s="10">
        <f t="shared" si="4"/>
        <v>0</v>
      </c>
      <c r="AG9" s="10">
        <f t="shared" si="4"/>
        <v>-2.4E-2</v>
      </c>
      <c r="AH9" s="10"/>
      <c r="AI9" s="10">
        <f t="shared" si="4"/>
        <v>-7.1999999999999995E-2</v>
      </c>
      <c r="AJ9" s="10">
        <f t="shared" si="4"/>
        <v>-0.20499999999999999</v>
      </c>
      <c r="AK9" s="10">
        <f t="shared" si="4"/>
        <v>-0.17799999999999999</v>
      </c>
      <c r="AL9" s="10">
        <f t="shared" si="4"/>
        <v>-0.39800000000000002</v>
      </c>
      <c r="AM9" s="10">
        <f t="shared" si="4"/>
        <v>-0.16</v>
      </c>
      <c r="AN9" s="10">
        <f t="shared" si="4"/>
        <v>-6.7000000000000004E-2</v>
      </c>
      <c r="AO9" s="10">
        <f t="shared" si="4"/>
        <v>-1.2999999999999999E-2</v>
      </c>
    </row>
    <row r="10" spans="1:45">
      <c r="B10" t="s">
        <v>114</v>
      </c>
      <c r="D10" s="22" t="s">
        <v>512</v>
      </c>
      <c r="E10" t="s">
        <v>83</v>
      </c>
      <c r="F10" t="s">
        <v>41</v>
      </c>
      <c r="H10" t="s">
        <v>46</v>
      </c>
      <c r="I10" t="s">
        <v>67</v>
      </c>
      <c r="J10">
        <f>J8</f>
        <v>2005</v>
      </c>
      <c r="L10" s="10">
        <f>-L8</f>
        <v>0.23300000000000001</v>
      </c>
      <c r="M10" s="10">
        <f t="shared" ref="M10:AO10" si="5">-M8</f>
        <v>2.1999999999999999E-2</v>
      </c>
      <c r="N10" s="10">
        <f t="shared" si="5"/>
        <v>9.4E-2</v>
      </c>
      <c r="O10" s="10"/>
      <c r="P10" s="10">
        <f t="shared" si="5"/>
        <v>2.9000000000000001E-2</v>
      </c>
      <c r="Q10" s="10">
        <f t="shared" si="5"/>
        <v>6.0999999999999999E-2</v>
      </c>
      <c r="R10" s="10">
        <f t="shared" si="5"/>
        <v>5.8000000000000003E-2</v>
      </c>
      <c r="S10" s="10">
        <f t="shared" si="5"/>
        <v>0.17</v>
      </c>
      <c r="T10" s="10">
        <f t="shared" si="5"/>
        <v>0.18</v>
      </c>
      <c r="U10" s="10">
        <f t="shared" si="5"/>
        <v>8.6999999999999994E-2</v>
      </c>
      <c r="V10" s="10">
        <f t="shared" si="5"/>
        <v>0.28499999999999998</v>
      </c>
      <c r="W10" s="10">
        <f t="shared" si="5"/>
        <v>0.10299999999999999</v>
      </c>
      <c r="X10" s="10">
        <f t="shared" si="5"/>
        <v>6.9000000000000006E-2</v>
      </c>
      <c r="Y10" s="10">
        <f t="shared" si="5"/>
        <v>4.2999999999999997E-2</v>
      </c>
      <c r="Z10" s="10">
        <f t="shared" si="5"/>
        <v>3.1E-2</v>
      </c>
      <c r="AA10" s="10"/>
      <c r="AB10" s="10">
        <f t="shared" si="5"/>
        <v>5.1999999999999998E-2</v>
      </c>
      <c r="AC10" s="10">
        <f t="shared" si="5"/>
        <v>0.15</v>
      </c>
      <c r="AD10" s="10">
        <f t="shared" si="5"/>
        <v>8.9999999999999993E-3</v>
      </c>
      <c r="AE10" s="10">
        <f t="shared" si="5"/>
        <v>0.34899999999999998</v>
      </c>
      <c r="AF10" s="10">
        <f t="shared" si="5"/>
        <v>0</v>
      </c>
      <c r="AG10" s="10">
        <f t="shared" si="5"/>
        <v>2.4E-2</v>
      </c>
      <c r="AH10" s="10"/>
      <c r="AI10" s="10">
        <f t="shared" si="5"/>
        <v>7.1999999999999995E-2</v>
      </c>
      <c r="AJ10" s="10">
        <f t="shared" si="5"/>
        <v>0.20499999999999999</v>
      </c>
      <c r="AK10" s="10">
        <f t="shared" si="5"/>
        <v>0.17799999999999999</v>
      </c>
      <c r="AL10" s="10">
        <f t="shared" si="5"/>
        <v>0.39800000000000002</v>
      </c>
      <c r="AM10" s="10">
        <f t="shared" si="5"/>
        <v>0.16</v>
      </c>
      <c r="AN10" s="10">
        <f t="shared" si="5"/>
        <v>6.7000000000000004E-2</v>
      </c>
      <c r="AO10" s="10">
        <f t="shared" si="5"/>
        <v>1.2999999999999999E-2</v>
      </c>
      <c r="AP10" s="10"/>
    </row>
    <row r="11" spans="1:45">
      <c r="B11" t="s">
        <v>115</v>
      </c>
      <c r="D11" s="22" t="s">
        <v>512</v>
      </c>
      <c r="E11" t="s">
        <v>83</v>
      </c>
      <c r="F11" t="s">
        <v>41</v>
      </c>
      <c r="H11" t="s">
        <v>46</v>
      </c>
      <c r="I11" t="s">
        <v>67</v>
      </c>
      <c r="J11">
        <v>2005</v>
      </c>
      <c r="L11" s="10">
        <f>-L8*L3</f>
        <v>0.12582000000000002</v>
      </c>
      <c r="M11" s="10">
        <f t="shared" ref="M11:AO11" si="6">-M8*M3</f>
        <v>1.0891489662152247E-2</v>
      </c>
      <c r="N11" s="10">
        <f t="shared" si="6"/>
        <v>5.8352840110113637E-2</v>
      </c>
      <c r="O11" s="10"/>
      <c r="P11" s="10">
        <f t="shared" si="6"/>
        <v>1.5290852957960857E-2</v>
      </c>
      <c r="Q11" s="10">
        <f t="shared" si="6"/>
        <v>3.6313051378996569E-2</v>
      </c>
      <c r="R11" s="10">
        <f t="shared" si="6"/>
        <v>1.9961946915797529E-2</v>
      </c>
      <c r="S11" s="10">
        <f t="shared" si="6"/>
        <v>7.1345939922072568E-2</v>
      </c>
      <c r="T11" s="10">
        <f t="shared" si="6"/>
        <v>5.7300531552405637E-2</v>
      </c>
      <c r="U11" s="10">
        <f t="shared" si="6"/>
        <v>6.4126764253397042E-2</v>
      </c>
      <c r="V11" s="10">
        <f t="shared" si="6"/>
        <v>9.1094789160414663E-2</v>
      </c>
      <c r="W11" s="10">
        <f t="shared" si="6"/>
        <v>3.9335620191174744E-2</v>
      </c>
      <c r="X11" s="10">
        <f t="shared" si="6"/>
        <v>3.6381684624113765E-2</v>
      </c>
      <c r="Y11" s="10">
        <f t="shared" si="6"/>
        <v>3.0837539987956426E-2</v>
      </c>
      <c r="Z11" s="10">
        <f t="shared" si="6"/>
        <v>1.9877233332336111E-2</v>
      </c>
      <c r="AA11" s="10"/>
      <c r="AB11" s="10">
        <f t="shared" si="6"/>
        <v>3.3962089529523135E-2</v>
      </c>
      <c r="AC11" s="10">
        <f t="shared" si="6"/>
        <v>6.3740803628820758E-2</v>
      </c>
      <c r="AD11" s="10">
        <f t="shared" si="6"/>
        <v>4.4999999999999997E-3</v>
      </c>
      <c r="AE11" s="10">
        <f t="shared" si="6"/>
        <v>0.14830360310972296</v>
      </c>
      <c r="AF11" s="10">
        <f t="shared" si="6"/>
        <v>0</v>
      </c>
      <c r="AG11" s="10">
        <f t="shared" si="6"/>
        <v>1.3645789772762569E-2</v>
      </c>
      <c r="AH11" s="10"/>
      <c r="AI11" s="10">
        <f t="shared" si="6"/>
        <v>5.4357339962021106E-2</v>
      </c>
      <c r="AJ11" s="10">
        <f t="shared" si="6"/>
        <v>7.3771318635075023E-2</v>
      </c>
      <c r="AK11" s="10">
        <f t="shared" si="6"/>
        <v>0.12713319844991944</v>
      </c>
      <c r="AL11" s="10">
        <f t="shared" si="6"/>
        <v>8.3302137867939399E-2</v>
      </c>
      <c r="AM11" s="10">
        <f t="shared" si="6"/>
        <v>0.134397744239588</v>
      </c>
      <c r="AN11" s="10">
        <f t="shared" si="6"/>
        <v>4.856648902292502E-2</v>
      </c>
      <c r="AO11" s="10">
        <f t="shared" si="6"/>
        <v>7.5702852099456637E-3</v>
      </c>
      <c r="AP11" s="10"/>
    </row>
    <row r="12" spans="1:45">
      <c r="B12" t="s">
        <v>80</v>
      </c>
      <c r="D12" s="22" t="s">
        <v>512</v>
      </c>
      <c r="E12" s="22" t="str">
        <f>$E$11</f>
        <v>INDELC</v>
      </c>
      <c r="F12" t="s">
        <v>41</v>
      </c>
      <c r="G12" t="s">
        <v>69</v>
      </c>
      <c r="H12" t="s">
        <v>46</v>
      </c>
      <c r="I12" t="s">
        <v>68</v>
      </c>
      <c r="J12">
        <v>2005</v>
      </c>
      <c r="L12" s="10">
        <f>L8</f>
        <v>-0.23300000000000001</v>
      </c>
      <c r="M12" s="10">
        <f t="shared" ref="M12:AO12" si="7">M8</f>
        <v>-2.1999999999999999E-2</v>
      </c>
      <c r="N12" s="10">
        <f t="shared" si="7"/>
        <v>-9.4E-2</v>
      </c>
      <c r="O12" s="10"/>
      <c r="P12" s="10">
        <f t="shared" si="7"/>
        <v>-2.9000000000000001E-2</v>
      </c>
      <c r="Q12" s="10">
        <f t="shared" si="7"/>
        <v>-6.0999999999999999E-2</v>
      </c>
      <c r="R12" s="10">
        <f t="shared" si="7"/>
        <v>-5.8000000000000003E-2</v>
      </c>
      <c r="S12" s="10">
        <f t="shared" si="7"/>
        <v>-0.17</v>
      </c>
      <c r="T12" s="10">
        <f t="shared" si="7"/>
        <v>-0.18</v>
      </c>
      <c r="U12" s="10">
        <f t="shared" si="7"/>
        <v>-8.6999999999999994E-2</v>
      </c>
      <c r="V12" s="10">
        <f t="shared" si="7"/>
        <v>-0.28499999999999998</v>
      </c>
      <c r="W12" s="10">
        <f t="shared" si="7"/>
        <v>-0.10299999999999999</v>
      </c>
      <c r="X12" s="10">
        <f t="shared" si="7"/>
        <v>-6.9000000000000006E-2</v>
      </c>
      <c r="Y12" s="10">
        <f t="shared" si="7"/>
        <v>-4.2999999999999997E-2</v>
      </c>
      <c r="Z12" s="10">
        <f t="shared" si="7"/>
        <v>-3.1E-2</v>
      </c>
      <c r="AA12" s="10"/>
      <c r="AB12" s="10">
        <f t="shared" si="7"/>
        <v>-5.1999999999999998E-2</v>
      </c>
      <c r="AC12" s="10">
        <f t="shared" si="7"/>
        <v>-0.15</v>
      </c>
      <c r="AD12" s="10">
        <f t="shared" si="7"/>
        <v>-8.9999999999999993E-3</v>
      </c>
      <c r="AE12" s="10">
        <f t="shared" si="7"/>
        <v>-0.34899999999999998</v>
      </c>
      <c r="AF12" s="10">
        <f t="shared" si="7"/>
        <v>0</v>
      </c>
      <c r="AG12" s="10">
        <f t="shared" si="7"/>
        <v>-2.4E-2</v>
      </c>
      <c r="AH12" s="10"/>
      <c r="AI12" s="10">
        <f t="shared" si="7"/>
        <v>-7.1999999999999995E-2</v>
      </c>
      <c r="AJ12" s="10">
        <f t="shared" si="7"/>
        <v>-0.20499999999999999</v>
      </c>
      <c r="AK12" s="10">
        <f t="shared" si="7"/>
        <v>-0.17799999999999999</v>
      </c>
      <c r="AL12" s="10">
        <f t="shared" si="7"/>
        <v>-0.39800000000000002</v>
      </c>
      <c r="AM12" s="10">
        <f t="shared" si="7"/>
        <v>-0.16</v>
      </c>
      <c r="AN12" s="10">
        <f t="shared" si="7"/>
        <v>-6.7000000000000004E-2</v>
      </c>
      <c r="AO12" s="10">
        <f t="shared" si="7"/>
        <v>-1.2999999999999999E-2</v>
      </c>
      <c r="AP12" s="10"/>
    </row>
    <row r="13" spans="1:45">
      <c r="C13" t="s">
        <v>112</v>
      </c>
      <c r="D13" s="22"/>
      <c r="E13" t="s">
        <v>111</v>
      </c>
      <c r="F13" t="s">
        <v>41</v>
      </c>
      <c r="H13" t="s">
        <v>46</v>
      </c>
      <c r="I13" t="s">
        <v>67</v>
      </c>
      <c r="J13">
        <f>J12</f>
        <v>2005</v>
      </c>
      <c r="L13" s="10">
        <f>-L12</f>
        <v>0.23300000000000001</v>
      </c>
      <c r="M13" s="10">
        <f t="shared" ref="M13:AO13" si="8">-M12</f>
        <v>2.1999999999999999E-2</v>
      </c>
      <c r="N13" s="10">
        <f t="shared" si="8"/>
        <v>9.4E-2</v>
      </c>
      <c r="O13" s="10"/>
      <c r="P13" s="10">
        <f t="shared" si="8"/>
        <v>2.9000000000000001E-2</v>
      </c>
      <c r="Q13" s="10">
        <f t="shared" si="8"/>
        <v>6.0999999999999999E-2</v>
      </c>
      <c r="R13" s="10">
        <f t="shared" si="8"/>
        <v>5.8000000000000003E-2</v>
      </c>
      <c r="S13" s="10">
        <f t="shared" si="8"/>
        <v>0.17</v>
      </c>
      <c r="T13" s="10">
        <f t="shared" si="8"/>
        <v>0.18</v>
      </c>
      <c r="U13" s="10">
        <f t="shared" si="8"/>
        <v>8.6999999999999994E-2</v>
      </c>
      <c r="V13" s="10">
        <f t="shared" si="8"/>
        <v>0.28499999999999998</v>
      </c>
      <c r="W13" s="10">
        <f t="shared" si="8"/>
        <v>0.10299999999999999</v>
      </c>
      <c r="X13" s="10">
        <f t="shared" si="8"/>
        <v>6.9000000000000006E-2</v>
      </c>
      <c r="Y13" s="10">
        <f t="shared" si="8"/>
        <v>4.2999999999999997E-2</v>
      </c>
      <c r="Z13" s="10">
        <f t="shared" si="8"/>
        <v>3.1E-2</v>
      </c>
      <c r="AA13" s="10"/>
      <c r="AB13" s="10">
        <f t="shared" si="8"/>
        <v>5.1999999999999998E-2</v>
      </c>
      <c r="AC13" s="10">
        <f t="shared" si="8"/>
        <v>0.15</v>
      </c>
      <c r="AD13" s="10">
        <f t="shared" si="8"/>
        <v>8.9999999999999993E-3</v>
      </c>
      <c r="AE13" s="10">
        <f t="shared" si="8"/>
        <v>0.34899999999999998</v>
      </c>
      <c r="AF13" s="10">
        <f t="shared" si="8"/>
        <v>0</v>
      </c>
      <c r="AG13" s="10">
        <f t="shared" si="8"/>
        <v>2.4E-2</v>
      </c>
      <c r="AH13" s="10"/>
      <c r="AI13" s="10">
        <f t="shared" si="8"/>
        <v>7.1999999999999995E-2</v>
      </c>
      <c r="AJ13" s="10">
        <f t="shared" si="8"/>
        <v>0.20499999999999999</v>
      </c>
      <c r="AK13" s="10">
        <f t="shared" si="8"/>
        <v>0.17799999999999999</v>
      </c>
      <c r="AL13" s="10">
        <f t="shared" si="8"/>
        <v>0.39800000000000002</v>
      </c>
      <c r="AM13" s="10">
        <f t="shared" si="8"/>
        <v>0.16</v>
      </c>
      <c r="AN13" s="10">
        <f t="shared" si="8"/>
        <v>6.7000000000000004E-2</v>
      </c>
      <c r="AO13" s="10">
        <f t="shared" si="8"/>
        <v>1.2999999999999999E-2</v>
      </c>
      <c r="AP13" s="10"/>
    </row>
    <row r="14" spans="1:45">
      <c r="C14" t="s">
        <v>112</v>
      </c>
      <c r="D14" s="22"/>
      <c r="E14" t="s">
        <v>111</v>
      </c>
      <c r="F14" t="s">
        <v>41</v>
      </c>
      <c r="G14" t="s">
        <v>111</v>
      </c>
      <c r="H14" t="s">
        <v>46</v>
      </c>
      <c r="I14" t="s">
        <v>68</v>
      </c>
      <c r="J14">
        <f>J13</f>
        <v>2005</v>
      </c>
      <c r="L14" s="10">
        <f>L12</f>
        <v>-0.23300000000000001</v>
      </c>
      <c r="M14" s="10">
        <f t="shared" ref="M14:AO14" si="9">M12</f>
        <v>-2.1999999999999999E-2</v>
      </c>
      <c r="N14" s="10">
        <f t="shared" si="9"/>
        <v>-9.4E-2</v>
      </c>
      <c r="O14" s="10"/>
      <c r="P14" s="10">
        <f t="shared" si="9"/>
        <v>-2.9000000000000001E-2</v>
      </c>
      <c r="Q14" s="10">
        <f t="shared" si="9"/>
        <v>-6.0999999999999999E-2</v>
      </c>
      <c r="R14" s="10">
        <f t="shared" si="9"/>
        <v>-5.8000000000000003E-2</v>
      </c>
      <c r="S14" s="10">
        <f t="shared" si="9"/>
        <v>-0.17</v>
      </c>
      <c r="T14" s="10">
        <f t="shared" si="9"/>
        <v>-0.18</v>
      </c>
      <c r="U14" s="10">
        <f t="shared" si="9"/>
        <v>-8.6999999999999994E-2</v>
      </c>
      <c r="V14" s="10">
        <f t="shared" si="9"/>
        <v>-0.28499999999999998</v>
      </c>
      <c r="W14" s="10">
        <f t="shared" si="9"/>
        <v>-0.10299999999999999</v>
      </c>
      <c r="X14" s="10">
        <f t="shared" si="9"/>
        <v>-6.9000000000000006E-2</v>
      </c>
      <c r="Y14" s="10">
        <f t="shared" si="9"/>
        <v>-4.2999999999999997E-2</v>
      </c>
      <c r="Z14" s="10">
        <f t="shared" si="9"/>
        <v>-3.1E-2</v>
      </c>
      <c r="AA14" s="10"/>
      <c r="AB14" s="10">
        <f t="shared" si="9"/>
        <v>-5.1999999999999998E-2</v>
      </c>
      <c r="AC14" s="10">
        <f t="shared" si="9"/>
        <v>-0.15</v>
      </c>
      <c r="AD14" s="10">
        <f t="shared" si="9"/>
        <v>-8.9999999999999993E-3</v>
      </c>
      <c r="AE14" s="10">
        <f t="shared" si="9"/>
        <v>-0.34899999999999998</v>
      </c>
      <c r="AF14" s="10">
        <f t="shared" si="9"/>
        <v>0</v>
      </c>
      <c r="AG14" s="10">
        <f t="shared" si="9"/>
        <v>-2.4E-2</v>
      </c>
      <c r="AH14" s="10"/>
      <c r="AI14" s="10">
        <f t="shared" si="9"/>
        <v>-7.1999999999999995E-2</v>
      </c>
      <c r="AJ14" s="10">
        <f t="shared" si="9"/>
        <v>-0.20499999999999999</v>
      </c>
      <c r="AK14" s="10">
        <f t="shared" si="9"/>
        <v>-0.17799999999999999</v>
      </c>
      <c r="AL14" s="10">
        <f t="shared" si="9"/>
        <v>-0.39800000000000002</v>
      </c>
      <c r="AM14" s="10">
        <f t="shared" si="9"/>
        <v>-0.16</v>
      </c>
      <c r="AN14" s="10">
        <f t="shared" si="9"/>
        <v>-6.7000000000000004E-2</v>
      </c>
      <c r="AO14" s="10">
        <f t="shared" si="9"/>
        <v>-1.2999999999999999E-2</v>
      </c>
      <c r="AP14" s="10"/>
    </row>
    <row r="15" spans="1:45">
      <c r="G15" t="s">
        <v>54</v>
      </c>
      <c r="H15" t="s">
        <v>55</v>
      </c>
      <c r="J15">
        <v>2005</v>
      </c>
      <c r="L15" s="10">
        <f>L8</f>
        <v>-0.23300000000000001</v>
      </c>
      <c r="M15" s="10">
        <f t="shared" ref="M15:AO15" si="10">M8</f>
        <v>-2.1999999999999999E-2</v>
      </c>
      <c r="N15" s="10">
        <f t="shared" si="10"/>
        <v>-9.4E-2</v>
      </c>
      <c r="O15" s="10"/>
      <c r="P15" s="10">
        <f t="shared" si="10"/>
        <v>-2.9000000000000001E-2</v>
      </c>
      <c r="Q15" s="10">
        <f t="shared" si="10"/>
        <v>-6.0999999999999999E-2</v>
      </c>
      <c r="R15" s="10">
        <f t="shared" si="10"/>
        <v>-5.8000000000000003E-2</v>
      </c>
      <c r="S15" s="10">
        <f t="shared" si="10"/>
        <v>-0.17</v>
      </c>
      <c r="T15" s="10">
        <f t="shared" si="10"/>
        <v>-0.18</v>
      </c>
      <c r="U15" s="10">
        <f t="shared" si="10"/>
        <v>-8.6999999999999994E-2</v>
      </c>
      <c r="V15" s="10">
        <f t="shared" si="10"/>
        <v>-0.28499999999999998</v>
      </c>
      <c r="W15" s="10">
        <f t="shared" si="10"/>
        <v>-0.10299999999999999</v>
      </c>
      <c r="X15" s="10">
        <f t="shared" si="10"/>
        <v>-6.9000000000000006E-2</v>
      </c>
      <c r="Y15" s="10">
        <f t="shared" si="10"/>
        <v>-4.2999999999999997E-2</v>
      </c>
      <c r="Z15" s="10">
        <f t="shared" si="10"/>
        <v>-3.1E-2</v>
      </c>
      <c r="AA15" s="10"/>
      <c r="AB15" s="10">
        <f t="shared" si="10"/>
        <v>-5.1999999999999998E-2</v>
      </c>
      <c r="AC15" s="10">
        <f t="shared" si="10"/>
        <v>-0.15</v>
      </c>
      <c r="AD15" s="10">
        <f t="shared" si="10"/>
        <v>-8.9999999999999993E-3</v>
      </c>
      <c r="AE15" s="10">
        <f t="shared" si="10"/>
        <v>-0.34899999999999998</v>
      </c>
      <c r="AF15" s="10">
        <f t="shared" si="10"/>
        <v>0</v>
      </c>
      <c r="AG15" s="10">
        <f t="shared" si="10"/>
        <v>-2.4E-2</v>
      </c>
      <c r="AH15" s="10"/>
      <c r="AI15" s="10">
        <f t="shared" si="10"/>
        <v>-7.1999999999999995E-2</v>
      </c>
      <c r="AJ15" s="10">
        <f t="shared" si="10"/>
        <v>-0.20499999999999999</v>
      </c>
      <c r="AK15" s="10">
        <f t="shared" si="10"/>
        <v>-0.17799999999999999</v>
      </c>
      <c r="AL15" s="10">
        <f t="shared" si="10"/>
        <v>-0.39800000000000002</v>
      </c>
      <c r="AM15" s="10">
        <f t="shared" si="10"/>
        <v>-0.16</v>
      </c>
      <c r="AN15" s="10">
        <f t="shared" si="10"/>
        <v>-6.7000000000000004E-2</v>
      </c>
      <c r="AO15" s="10">
        <f t="shared" si="10"/>
        <v>-1.2999999999999999E-2</v>
      </c>
      <c r="AP15" s="10"/>
    </row>
    <row r="16" spans="1:45">
      <c r="C16" t="s">
        <v>43</v>
      </c>
      <c r="D16" t="s">
        <v>511</v>
      </c>
      <c r="F16" t="s">
        <v>41</v>
      </c>
      <c r="G16" s="22" t="s">
        <v>110</v>
      </c>
      <c r="H16" t="s">
        <v>46</v>
      </c>
      <c r="I16" t="s">
        <v>67</v>
      </c>
      <c r="J16">
        <f>K70</f>
        <v>2012</v>
      </c>
      <c r="L16" s="10">
        <f>-L70</f>
        <v>-0.25440000000000002</v>
      </c>
      <c r="M16" s="10">
        <f>-M70</f>
        <v>-4.36E-2</v>
      </c>
      <c r="N16" s="10">
        <f>-N70</f>
        <v>-0.1072</v>
      </c>
      <c r="O16" s="10"/>
      <c r="P16" s="10">
        <f t="shared" ref="P16:Z16" si="11">-P70</f>
        <v>-4.9200000000000008E-2</v>
      </c>
      <c r="Q16" s="10">
        <f t="shared" si="11"/>
        <v>-7.4800000000000005E-2</v>
      </c>
      <c r="R16" s="10">
        <f t="shared" si="11"/>
        <v>-8.2400000000000001E-2</v>
      </c>
      <c r="S16" s="10">
        <f t="shared" si="11"/>
        <v>-0.19600000000000001</v>
      </c>
      <c r="T16" s="10">
        <f t="shared" si="11"/>
        <v>-0.19400000000000001</v>
      </c>
      <c r="U16" s="10">
        <f t="shared" si="11"/>
        <v>-0.1096</v>
      </c>
      <c r="V16" s="10">
        <f t="shared" si="11"/>
        <v>-0.30399999999999999</v>
      </c>
      <c r="W16" s="10">
        <f t="shared" si="11"/>
        <v>-0.12839999999999999</v>
      </c>
      <c r="X16" s="10">
        <f t="shared" si="11"/>
        <v>-9.1200000000000003E-2</v>
      </c>
      <c r="Y16" s="10">
        <f t="shared" si="11"/>
        <v>-6.0399999999999995E-2</v>
      </c>
      <c r="Z16" s="10">
        <f t="shared" si="11"/>
        <v>-5.6800000000000003E-2</v>
      </c>
      <c r="AA16" s="10"/>
      <c r="AB16" s="10">
        <f t="shared" ref="AB16:AG16" si="12">-AB70</f>
        <v>-7.5600000000000001E-2</v>
      </c>
      <c r="AC16" s="10">
        <f t="shared" si="12"/>
        <v>-0.16600000000000001</v>
      </c>
      <c r="AD16" s="10">
        <f t="shared" si="12"/>
        <v>-2.9200000000000004E-2</v>
      </c>
      <c r="AE16" s="10">
        <f t="shared" si="12"/>
        <v>-0.36319999999999997</v>
      </c>
      <c r="AF16" s="10">
        <f t="shared" si="12"/>
        <v>-2.0000000000000004E-2</v>
      </c>
      <c r="AG16" s="10">
        <f t="shared" si="12"/>
        <v>-4.7200000000000006E-2</v>
      </c>
      <c r="AH16" s="10"/>
      <c r="AI16" s="10">
        <f t="shared" ref="AI16:AO16" si="13">-AI70</f>
        <v>-8.7599999999999997E-2</v>
      </c>
      <c r="AJ16" s="10">
        <f t="shared" si="13"/>
        <v>-0.22599999999999998</v>
      </c>
      <c r="AK16" s="10">
        <f t="shared" si="13"/>
        <v>-0.19039999999999999</v>
      </c>
      <c r="AL16" s="10">
        <f t="shared" si="13"/>
        <v>-0.41639999999999999</v>
      </c>
      <c r="AM16" s="10">
        <f t="shared" si="13"/>
        <v>-0.17799999999999999</v>
      </c>
      <c r="AN16" s="10">
        <f t="shared" si="13"/>
        <v>-8.1600000000000006E-2</v>
      </c>
      <c r="AO16" s="10">
        <f t="shared" si="13"/>
        <v>-4.0399999999999998E-2</v>
      </c>
      <c r="AP16" s="10"/>
    </row>
    <row r="17" spans="2:42">
      <c r="C17" t="s">
        <v>445</v>
      </c>
      <c r="F17" t="s">
        <v>41</v>
      </c>
      <c r="G17" s="22" t="s">
        <v>496</v>
      </c>
      <c r="H17" t="s">
        <v>46</v>
      </c>
      <c r="I17" t="s">
        <v>68</v>
      </c>
      <c r="J17">
        <f>J16</f>
        <v>2012</v>
      </c>
      <c r="L17" s="10">
        <f>L16</f>
        <v>-0.25440000000000002</v>
      </c>
      <c r="M17" s="10">
        <f>M16</f>
        <v>-4.36E-2</v>
      </c>
      <c r="N17" s="10">
        <f>N16</f>
        <v>-0.1072</v>
      </c>
      <c r="O17" s="10"/>
      <c r="P17" s="10">
        <f t="shared" ref="P17:Z17" si="14">P16</f>
        <v>-4.9200000000000008E-2</v>
      </c>
      <c r="Q17" s="10">
        <f t="shared" si="14"/>
        <v>-7.4800000000000005E-2</v>
      </c>
      <c r="R17" s="10">
        <f t="shared" si="14"/>
        <v>-8.2400000000000001E-2</v>
      </c>
      <c r="S17" s="10">
        <f t="shared" si="14"/>
        <v>-0.19600000000000001</v>
      </c>
      <c r="T17" s="10">
        <f t="shared" si="14"/>
        <v>-0.19400000000000001</v>
      </c>
      <c r="U17" s="10">
        <f t="shared" si="14"/>
        <v>-0.1096</v>
      </c>
      <c r="V17" s="10">
        <f t="shared" si="14"/>
        <v>-0.30399999999999999</v>
      </c>
      <c r="W17" s="10">
        <f t="shared" si="14"/>
        <v>-0.12839999999999999</v>
      </c>
      <c r="X17" s="10">
        <f t="shared" si="14"/>
        <v>-9.1200000000000003E-2</v>
      </c>
      <c r="Y17" s="10">
        <f t="shared" si="14"/>
        <v>-6.0399999999999995E-2</v>
      </c>
      <c r="Z17" s="10">
        <f t="shared" si="14"/>
        <v>-5.6800000000000003E-2</v>
      </c>
      <c r="AA17" s="10"/>
      <c r="AB17" s="10">
        <f t="shared" ref="AB17:AG17" si="15">AB16</f>
        <v>-7.5600000000000001E-2</v>
      </c>
      <c r="AC17" s="10">
        <f t="shared" si="15"/>
        <v>-0.16600000000000001</v>
      </c>
      <c r="AD17" s="10">
        <f t="shared" si="15"/>
        <v>-2.9200000000000004E-2</v>
      </c>
      <c r="AE17" s="10">
        <f t="shared" si="15"/>
        <v>-0.36319999999999997</v>
      </c>
      <c r="AF17" s="10">
        <f t="shared" si="15"/>
        <v>-2.0000000000000004E-2</v>
      </c>
      <c r="AG17" s="10">
        <f t="shared" si="15"/>
        <v>-4.7200000000000006E-2</v>
      </c>
      <c r="AH17" s="10"/>
      <c r="AI17" s="10">
        <f t="shared" ref="AI17:AO17" si="16">AI16</f>
        <v>-8.7599999999999997E-2</v>
      </c>
      <c r="AJ17" s="10">
        <f t="shared" si="16"/>
        <v>-0.22599999999999998</v>
      </c>
      <c r="AK17" s="10">
        <f t="shared" si="16"/>
        <v>-0.19039999999999999</v>
      </c>
      <c r="AL17" s="10">
        <f t="shared" si="16"/>
        <v>-0.41639999999999999</v>
      </c>
      <c r="AM17" s="10">
        <f t="shared" si="16"/>
        <v>-0.17799999999999999</v>
      </c>
      <c r="AN17" s="10">
        <f t="shared" si="16"/>
        <v>-8.1600000000000006E-2</v>
      </c>
      <c r="AO17" s="10">
        <f t="shared" si="16"/>
        <v>-4.0399999999999998E-2</v>
      </c>
    </row>
    <row r="18" spans="2:42">
      <c r="B18" t="s">
        <v>114</v>
      </c>
      <c r="D18" s="22" t="s">
        <v>512</v>
      </c>
      <c r="E18" t="s">
        <v>83</v>
      </c>
      <c r="F18" t="s">
        <v>41</v>
      </c>
      <c r="H18" t="s">
        <v>46</v>
      </c>
      <c r="I18" t="s">
        <v>67</v>
      </c>
      <c r="J18">
        <f>J16</f>
        <v>2012</v>
      </c>
      <c r="L18" s="10">
        <f>-L16</f>
        <v>0.25440000000000002</v>
      </c>
      <c r="M18" s="10">
        <f>-M16</f>
        <v>4.36E-2</v>
      </c>
      <c r="N18" s="10">
        <f>-N16</f>
        <v>0.1072</v>
      </c>
      <c r="O18" s="10"/>
      <c r="P18" s="10">
        <f t="shared" ref="P18:Z18" si="17">-P16</f>
        <v>4.9200000000000008E-2</v>
      </c>
      <c r="Q18" s="10">
        <f t="shared" si="17"/>
        <v>7.4800000000000005E-2</v>
      </c>
      <c r="R18" s="10">
        <f t="shared" si="17"/>
        <v>8.2400000000000001E-2</v>
      </c>
      <c r="S18" s="10">
        <f t="shared" si="17"/>
        <v>0.19600000000000001</v>
      </c>
      <c r="T18" s="10">
        <f t="shared" si="17"/>
        <v>0.19400000000000001</v>
      </c>
      <c r="U18" s="10">
        <f t="shared" si="17"/>
        <v>0.1096</v>
      </c>
      <c r="V18" s="10">
        <f t="shared" si="17"/>
        <v>0.30399999999999999</v>
      </c>
      <c r="W18" s="10">
        <f t="shared" si="17"/>
        <v>0.12839999999999999</v>
      </c>
      <c r="X18" s="10">
        <f t="shared" si="17"/>
        <v>9.1200000000000003E-2</v>
      </c>
      <c r="Y18" s="10">
        <f t="shared" si="17"/>
        <v>6.0399999999999995E-2</v>
      </c>
      <c r="Z18" s="10">
        <f t="shared" si="17"/>
        <v>5.6800000000000003E-2</v>
      </c>
      <c r="AA18" s="10"/>
      <c r="AB18" s="10">
        <f t="shared" ref="AB18:AG18" si="18">-AB16</f>
        <v>7.5600000000000001E-2</v>
      </c>
      <c r="AC18" s="10">
        <f t="shared" si="18"/>
        <v>0.16600000000000001</v>
      </c>
      <c r="AD18" s="10">
        <f t="shared" si="18"/>
        <v>2.9200000000000004E-2</v>
      </c>
      <c r="AE18" s="10">
        <f t="shared" si="18"/>
        <v>0.36319999999999997</v>
      </c>
      <c r="AF18" s="10">
        <f t="shared" si="18"/>
        <v>2.0000000000000004E-2</v>
      </c>
      <c r="AG18" s="10">
        <f t="shared" si="18"/>
        <v>4.7200000000000006E-2</v>
      </c>
      <c r="AH18" s="10"/>
      <c r="AI18" s="10">
        <f t="shared" ref="AI18:AO18" si="19">-AI16</f>
        <v>8.7599999999999997E-2</v>
      </c>
      <c r="AJ18" s="10">
        <f t="shared" si="19"/>
        <v>0.22599999999999998</v>
      </c>
      <c r="AK18" s="10">
        <f t="shared" si="19"/>
        <v>0.19039999999999999</v>
      </c>
      <c r="AL18" s="10">
        <f t="shared" si="19"/>
        <v>0.41639999999999999</v>
      </c>
      <c r="AM18" s="10">
        <f t="shared" si="19"/>
        <v>0.17799999999999999</v>
      </c>
      <c r="AN18" s="10">
        <f t="shared" si="19"/>
        <v>8.1600000000000006E-2</v>
      </c>
      <c r="AO18" s="10">
        <f t="shared" si="19"/>
        <v>4.0399999999999998E-2</v>
      </c>
      <c r="AP18" s="10"/>
    </row>
    <row r="19" spans="2:42">
      <c r="B19" t="s">
        <v>115</v>
      </c>
      <c r="D19" s="22" t="s">
        <v>512</v>
      </c>
      <c r="E19" s="22" t="str">
        <f>$E$11</f>
        <v>INDELC</v>
      </c>
      <c r="F19" t="s">
        <v>41</v>
      </c>
      <c r="H19" t="s">
        <v>46</v>
      </c>
      <c r="I19" t="s">
        <v>67</v>
      </c>
      <c r="J19">
        <f>J16</f>
        <v>2012</v>
      </c>
      <c r="L19" s="10">
        <f>-L16*L3</f>
        <v>0.13737600000000003</v>
      </c>
      <c r="M19" s="10">
        <f t="shared" ref="M19:AO19" si="20">-M16*M3</f>
        <v>2.1584952239538092E-2</v>
      </c>
      <c r="N19" s="10">
        <f t="shared" si="20"/>
        <v>6.6547068721321087E-2</v>
      </c>
      <c r="O19" s="10"/>
      <c r="P19" s="10">
        <f t="shared" si="20"/>
        <v>2.5941722949368078E-2</v>
      </c>
      <c r="Q19" s="10">
        <f t="shared" si="20"/>
        <v>4.452813513358924E-2</v>
      </c>
      <c r="R19" s="10">
        <f t="shared" si="20"/>
        <v>2.835973148037442E-2</v>
      </c>
      <c r="S19" s="10">
        <f t="shared" si="20"/>
        <v>8.2257671910154262E-2</v>
      </c>
      <c r="T19" s="10">
        <f t="shared" si="20"/>
        <v>6.1757239562037186E-2</v>
      </c>
      <c r="U19" s="10">
        <f t="shared" si="20"/>
        <v>8.0784981174394449E-2</v>
      </c>
      <c r="V19" s="10">
        <f t="shared" si="20"/>
        <v>9.71677751044423E-2</v>
      </c>
      <c r="W19" s="10">
        <f t="shared" si="20"/>
        <v>4.9035860510163468E-2</v>
      </c>
      <c r="X19" s="10">
        <f t="shared" si="20"/>
        <v>4.8087096198828623E-2</v>
      </c>
      <c r="Y19" s="10">
        <f t="shared" si="20"/>
        <v>4.3315986401687628E-2</v>
      </c>
      <c r="Z19" s="10">
        <f t="shared" si="20"/>
        <v>3.6420221073441651E-2</v>
      </c>
      <c r="AA19" s="10"/>
      <c r="AB19" s="10">
        <f t="shared" si="20"/>
        <v>4.9375653239075945E-2</v>
      </c>
      <c r="AC19" s="10">
        <f t="shared" si="20"/>
        <v>7.0539822682561634E-2</v>
      </c>
      <c r="AD19" s="10">
        <f t="shared" si="20"/>
        <v>1.4600000000000002E-2</v>
      </c>
      <c r="AE19" s="10">
        <f t="shared" si="20"/>
        <v>0.15433773251991798</v>
      </c>
      <c r="AF19" s="10">
        <f t="shared" si="20"/>
        <v>1.0545415833076454E-2</v>
      </c>
      <c r="AG19" s="10">
        <f t="shared" si="20"/>
        <v>2.6836719886433054E-2</v>
      </c>
      <c r="AH19" s="10"/>
      <c r="AI19" s="10">
        <f t="shared" si="20"/>
        <v>6.6134763620459017E-2</v>
      </c>
      <c r="AJ19" s="10">
        <f t="shared" si="20"/>
        <v>8.1328380544033921E-2</v>
      </c>
      <c r="AK19" s="10">
        <f t="shared" si="20"/>
        <v>0.13598966845429586</v>
      </c>
      <c r="AL19" s="10">
        <f t="shared" si="20"/>
        <v>8.7153291980427053E-2</v>
      </c>
      <c r="AM19" s="10">
        <f t="shared" si="20"/>
        <v>0.14951749046654161</v>
      </c>
      <c r="AN19" s="10">
        <f t="shared" si="20"/>
        <v>5.9149634392099727E-2</v>
      </c>
      <c r="AO19" s="10">
        <f t="shared" si="20"/>
        <v>2.3526117113984987E-2</v>
      </c>
      <c r="AP19" s="10"/>
    </row>
    <row r="20" spans="2:42">
      <c r="B20" t="s">
        <v>80</v>
      </c>
      <c r="D20" s="22" t="s">
        <v>512</v>
      </c>
      <c r="E20" s="22" t="str">
        <f>$E$11</f>
        <v>INDELC</v>
      </c>
      <c r="F20" t="s">
        <v>41</v>
      </c>
      <c r="G20" s="17" t="str">
        <f>$G$12</f>
        <v>*ELC*</v>
      </c>
      <c r="H20" t="s">
        <v>46</v>
      </c>
      <c r="I20" t="s">
        <v>68</v>
      </c>
      <c r="J20">
        <f>J19</f>
        <v>2012</v>
      </c>
      <c r="L20" s="10">
        <f>L16</f>
        <v>-0.25440000000000002</v>
      </c>
      <c r="M20" s="10">
        <f t="shared" ref="M20:AO20" si="21">M16</f>
        <v>-4.36E-2</v>
      </c>
      <c r="N20" s="10">
        <f t="shared" si="21"/>
        <v>-0.1072</v>
      </c>
      <c r="O20" s="10"/>
      <c r="P20" s="10">
        <f t="shared" si="21"/>
        <v>-4.9200000000000008E-2</v>
      </c>
      <c r="Q20" s="10">
        <f t="shared" si="21"/>
        <v>-7.4800000000000005E-2</v>
      </c>
      <c r="R20" s="10">
        <f t="shared" si="21"/>
        <v>-8.2400000000000001E-2</v>
      </c>
      <c r="S20" s="10">
        <f t="shared" si="21"/>
        <v>-0.19600000000000001</v>
      </c>
      <c r="T20" s="10">
        <f t="shared" si="21"/>
        <v>-0.19400000000000001</v>
      </c>
      <c r="U20" s="10">
        <f t="shared" si="21"/>
        <v>-0.1096</v>
      </c>
      <c r="V20" s="10">
        <f t="shared" si="21"/>
        <v>-0.30399999999999999</v>
      </c>
      <c r="W20" s="10">
        <f t="shared" si="21"/>
        <v>-0.12839999999999999</v>
      </c>
      <c r="X20" s="10">
        <f t="shared" si="21"/>
        <v>-9.1200000000000003E-2</v>
      </c>
      <c r="Y20" s="10">
        <f t="shared" si="21"/>
        <v>-6.0399999999999995E-2</v>
      </c>
      <c r="Z20" s="10">
        <f t="shared" si="21"/>
        <v>-5.6800000000000003E-2</v>
      </c>
      <c r="AA20" s="10"/>
      <c r="AB20" s="10">
        <f t="shared" si="21"/>
        <v>-7.5600000000000001E-2</v>
      </c>
      <c r="AC20" s="10">
        <f t="shared" si="21"/>
        <v>-0.16600000000000001</v>
      </c>
      <c r="AD20" s="10">
        <f t="shared" si="21"/>
        <v>-2.9200000000000004E-2</v>
      </c>
      <c r="AE20" s="10">
        <f t="shared" si="21"/>
        <v>-0.36319999999999997</v>
      </c>
      <c r="AF20" s="10">
        <f t="shared" si="21"/>
        <v>-2.0000000000000004E-2</v>
      </c>
      <c r="AG20" s="10">
        <f t="shared" si="21"/>
        <v>-4.7200000000000006E-2</v>
      </c>
      <c r="AH20" s="10"/>
      <c r="AI20" s="10">
        <f t="shared" si="21"/>
        <v>-8.7599999999999997E-2</v>
      </c>
      <c r="AJ20" s="10">
        <f t="shared" si="21"/>
        <v>-0.22599999999999998</v>
      </c>
      <c r="AK20" s="10">
        <f t="shared" si="21"/>
        <v>-0.19039999999999999</v>
      </c>
      <c r="AL20" s="10">
        <f t="shared" si="21"/>
        <v>-0.41639999999999999</v>
      </c>
      <c r="AM20" s="10">
        <f t="shared" si="21"/>
        <v>-0.17799999999999999</v>
      </c>
      <c r="AN20" s="10">
        <f t="shared" si="21"/>
        <v>-8.1600000000000006E-2</v>
      </c>
      <c r="AO20" s="10">
        <f t="shared" si="21"/>
        <v>-4.0399999999999998E-2</v>
      </c>
      <c r="AP20" s="10"/>
    </row>
    <row r="21" spans="2:42">
      <c r="C21" t="s">
        <v>112</v>
      </c>
      <c r="D21" s="22"/>
      <c r="E21" t="s">
        <v>111</v>
      </c>
      <c r="F21" t="s">
        <v>41</v>
      </c>
      <c r="H21" t="s">
        <v>46</v>
      </c>
      <c r="I21" t="s">
        <v>67</v>
      </c>
      <c r="J21">
        <f>J20</f>
        <v>2012</v>
      </c>
      <c r="L21" s="10">
        <f>-L20</f>
        <v>0.25440000000000002</v>
      </c>
      <c r="M21" s="10">
        <f>-M20</f>
        <v>4.36E-2</v>
      </c>
      <c r="N21" s="10">
        <f>-N20</f>
        <v>0.1072</v>
      </c>
      <c r="O21" s="10"/>
      <c r="P21" s="10">
        <f t="shared" ref="P21:Z21" si="22">-P20</f>
        <v>4.9200000000000008E-2</v>
      </c>
      <c r="Q21" s="10">
        <f t="shared" si="22"/>
        <v>7.4800000000000005E-2</v>
      </c>
      <c r="R21" s="10">
        <f t="shared" si="22"/>
        <v>8.2400000000000001E-2</v>
      </c>
      <c r="S21" s="10">
        <f t="shared" si="22"/>
        <v>0.19600000000000001</v>
      </c>
      <c r="T21" s="10">
        <f t="shared" si="22"/>
        <v>0.19400000000000001</v>
      </c>
      <c r="U21" s="10">
        <f t="shared" si="22"/>
        <v>0.1096</v>
      </c>
      <c r="V21" s="10">
        <f t="shared" si="22"/>
        <v>0.30399999999999999</v>
      </c>
      <c r="W21" s="10">
        <f t="shared" si="22"/>
        <v>0.12839999999999999</v>
      </c>
      <c r="X21" s="10">
        <f t="shared" si="22"/>
        <v>9.1200000000000003E-2</v>
      </c>
      <c r="Y21" s="10">
        <f t="shared" si="22"/>
        <v>6.0399999999999995E-2</v>
      </c>
      <c r="Z21" s="10">
        <f t="shared" si="22"/>
        <v>5.6800000000000003E-2</v>
      </c>
      <c r="AA21" s="10"/>
      <c r="AB21" s="10">
        <f t="shared" ref="AB21:AG21" si="23">-AB20</f>
        <v>7.5600000000000001E-2</v>
      </c>
      <c r="AC21" s="10">
        <f t="shared" si="23"/>
        <v>0.16600000000000001</v>
      </c>
      <c r="AD21" s="10">
        <f t="shared" si="23"/>
        <v>2.9200000000000004E-2</v>
      </c>
      <c r="AE21" s="10">
        <f t="shared" si="23"/>
        <v>0.36319999999999997</v>
      </c>
      <c r="AF21" s="10">
        <f t="shared" si="23"/>
        <v>2.0000000000000004E-2</v>
      </c>
      <c r="AG21" s="10">
        <f t="shared" si="23"/>
        <v>4.7200000000000006E-2</v>
      </c>
      <c r="AH21" s="10"/>
      <c r="AI21" s="10">
        <f t="shared" ref="AI21:AO21" si="24">-AI20</f>
        <v>8.7599999999999997E-2</v>
      </c>
      <c r="AJ21" s="10">
        <f t="shared" si="24"/>
        <v>0.22599999999999998</v>
      </c>
      <c r="AK21" s="10">
        <f t="shared" si="24"/>
        <v>0.19039999999999999</v>
      </c>
      <c r="AL21" s="10">
        <f t="shared" si="24"/>
        <v>0.41639999999999999</v>
      </c>
      <c r="AM21" s="10">
        <f t="shared" si="24"/>
        <v>0.17799999999999999</v>
      </c>
      <c r="AN21" s="10">
        <f t="shared" si="24"/>
        <v>8.1600000000000006E-2</v>
      </c>
      <c r="AO21" s="10">
        <f t="shared" si="24"/>
        <v>4.0399999999999998E-2</v>
      </c>
      <c r="AP21" s="10"/>
    </row>
    <row r="22" spans="2:42">
      <c r="C22" t="s">
        <v>112</v>
      </c>
      <c r="D22" s="22"/>
      <c r="E22" t="s">
        <v>111</v>
      </c>
      <c r="F22" t="s">
        <v>41</v>
      </c>
      <c r="G22" t="s">
        <v>111</v>
      </c>
      <c r="H22" t="s">
        <v>46</v>
      </c>
      <c r="I22" t="s">
        <v>68</v>
      </c>
      <c r="J22">
        <f>J21</f>
        <v>2012</v>
      </c>
      <c r="L22" s="10">
        <f>L20</f>
        <v>-0.25440000000000002</v>
      </c>
      <c r="M22" s="10">
        <f>M20</f>
        <v>-4.36E-2</v>
      </c>
      <c r="N22" s="10">
        <f>N20</f>
        <v>-0.1072</v>
      </c>
      <c r="O22" s="10"/>
      <c r="P22" s="10">
        <f t="shared" ref="P22:Z22" si="25">P20</f>
        <v>-4.9200000000000008E-2</v>
      </c>
      <c r="Q22" s="10">
        <f t="shared" si="25"/>
        <v>-7.4800000000000005E-2</v>
      </c>
      <c r="R22" s="10">
        <f t="shared" si="25"/>
        <v>-8.2400000000000001E-2</v>
      </c>
      <c r="S22" s="10">
        <f t="shared" si="25"/>
        <v>-0.19600000000000001</v>
      </c>
      <c r="T22" s="10">
        <f t="shared" si="25"/>
        <v>-0.19400000000000001</v>
      </c>
      <c r="U22" s="10">
        <f t="shared" si="25"/>
        <v>-0.1096</v>
      </c>
      <c r="V22" s="10">
        <f t="shared" si="25"/>
        <v>-0.30399999999999999</v>
      </c>
      <c r="W22" s="10">
        <f t="shared" si="25"/>
        <v>-0.12839999999999999</v>
      </c>
      <c r="X22" s="10">
        <f t="shared" si="25"/>
        <v>-9.1200000000000003E-2</v>
      </c>
      <c r="Y22" s="10">
        <f t="shared" si="25"/>
        <v>-6.0399999999999995E-2</v>
      </c>
      <c r="Z22" s="10">
        <f t="shared" si="25"/>
        <v>-5.6800000000000003E-2</v>
      </c>
      <c r="AA22" s="10"/>
      <c r="AB22" s="10">
        <f t="shared" ref="AB22:AG22" si="26">AB20</f>
        <v>-7.5600000000000001E-2</v>
      </c>
      <c r="AC22" s="10">
        <f t="shared" si="26"/>
        <v>-0.16600000000000001</v>
      </c>
      <c r="AD22" s="10">
        <f t="shared" si="26"/>
        <v>-2.9200000000000004E-2</v>
      </c>
      <c r="AE22" s="10">
        <f t="shared" si="26"/>
        <v>-0.36319999999999997</v>
      </c>
      <c r="AF22" s="10">
        <f t="shared" si="26"/>
        <v>-2.0000000000000004E-2</v>
      </c>
      <c r="AG22" s="10">
        <f t="shared" si="26"/>
        <v>-4.7200000000000006E-2</v>
      </c>
      <c r="AH22" s="10"/>
      <c r="AI22" s="10">
        <f t="shared" ref="AI22:AO22" si="27">AI20</f>
        <v>-8.7599999999999997E-2</v>
      </c>
      <c r="AJ22" s="10">
        <f t="shared" si="27"/>
        <v>-0.22599999999999998</v>
      </c>
      <c r="AK22" s="10">
        <f t="shared" si="27"/>
        <v>-0.19039999999999999</v>
      </c>
      <c r="AL22" s="10">
        <f t="shared" si="27"/>
        <v>-0.41639999999999999</v>
      </c>
      <c r="AM22" s="10">
        <f t="shared" si="27"/>
        <v>-0.17799999999999999</v>
      </c>
      <c r="AN22" s="10">
        <f t="shared" si="27"/>
        <v>-8.1600000000000006E-2</v>
      </c>
      <c r="AO22" s="10">
        <f t="shared" si="27"/>
        <v>-4.0399999999999998E-2</v>
      </c>
      <c r="AP22" s="10"/>
    </row>
    <row r="23" spans="2:42">
      <c r="G23" s="17" t="str">
        <f>$G$15</f>
        <v>ELCLossInTransmsn</v>
      </c>
      <c r="H23" t="s">
        <v>55</v>
      </c>
      <c r="J23">
        <f>J20</f>
        <v>2012</v>
      </c>
      <c r="L23" s="10">
        <f>L16</f>
        <v>-0.25440000000000002</v>
      </c>
      <c r="M23" s="10">
        <f t="shared" ref="M23:AO23" si="28">M16</f>
        <v>-4.36E-2</v>
      </c>
      <c r="N23" s="10">
        <f t="shared" si="28"/>
        <v>-0.1072</v>
      </c>
      <c r="O23" s="10"/>
      <c r="P23" s="10">
        <f t="shared" si="28"/>
        <v>-4.9200000000000008E-2</v>
      </c>
      <c r="Q23" s="10">
        <f t="shared" si="28"/>
        <v>-7.4800000000000005E-2</v>
      </c>
      <c r="R23" s="10">
        <f t="shared" si="28"/>
        <v>-8.2400000000000001E-2</v>
      </c>
      <c r="S23" s="10">
        <f t="shared" si="28"/>
        <v>-0.19600000000000001</v>
      </c>
      <c r="T23" s="10">
        <f t="shared" si="28"/>
        <v>-0.19400000000000001</v>
      </c>
      <c r="U23" s="10">
        <f t="shared" si="28"/>
        <v>-0.1096</v>
      </c>
      <c r="V23" s="10">
        <f t="shared" si="28"/>
        <v>-0.30399999999999999</v>
      </c>
      <c r="W23" s="10">
        <f t="shared" si="28"/>
        <v>-0.12839999999999999</v>
      </c>
      <c r="X23" s="10">
        <f t="shared" si="28"/>
        <v>-9.1200000000000003E-2</v>
      </c>
      <c r="Y23" s="10">
        <f t="shared" si="28"/>
        <v>-6.0399999999999995E-2</v>
      </c>
      <c r="Z23" s="10">
        <f t="shared" si="28"/>
        <v>-5.6800000000000003E-2</v>
      </c>
      <c r="AA23" s="10"/>
      <c r="AB23" s="10">
        <f t="shared" si="28"/>
        <v>-7.5600000000000001E-2</v>
      </c>
      <c r="AC23" s="10">
        <f t="shared" si="28"/>
        <v>-0.16600000000000001</v>
      </c>
      <c r="AD23" s="10">
        <f t="shared" si="28"/>
        <v>-2.9200000000000004E-2</v>
      </c>
      <c r="AE23" s="10">
        <f t="shared" si="28"/>
        <v>-0.36319999999999997</v>
      </c>
      <c r="AF23" s="10">
        <f t="shared" si="28"/>
        <v>-2.0000000000000004E-2</v>
      </c>
      <c r="AG23" s="10">
        <f t="shared" si="28"/>
        <v>-4.7200000000000006E-2</v>
      </c>
      <c r="AH23" s="10"/>
      <c r="AI23" s="10">
        <f t="shared" si="28"/>
        <v>-8.7599999999999997E-2</v>
      </c>
      <c r="AJ23" s="10">
        <f t="shared" si="28"/>
        <v>-0.22599999999999998</v>
      </c>
      <c r="AK23" s="10">
        <f t="shared" si="28"/>
        <v>-0.19039999999999999</v>
      </c>
      <c r="AL23" s="10">
        <f t="shared" si="28"/>
        <v>-0.41639999999999999</v>
      </c>
      <c r="AM23" s="10">
        <f t="shared" si="28"/>
        <v>-0.17799999999999999</v>
      </c>
      <c r="AN23" s="10">
        <f t="shared" si="28"/>
        <v>-8.1600000000000006E-2</v>
      </c>
      <c r="AO23" s="10">
        <f t="shared" si="28"/>
        <v>-4.0399999999999998E-2</v>
      </c>
      <c r="AP23" s="10"/>
    </row>
    <row r="24" spans="2:42">
      <c r="C24" t="s">
        <v>43</v>
      </c>
      <c r="D24" t="s">
        <v>511</v>
      </c>
      <c r="F24" t="s">
        <v>41</v>
      </c>
      <c r="G24" s="22" t="s">
        <v>110</v>
      </c>
      <c r="H24" t="s">
        <v>46</v>
      </c>
      <c r="I24" t="s">
        <v>67</v>
      </c>
      <c r="J24">
        <f>K71</f>
        <v>2014</v>
      </c>
      <c r="L24" s="10">
        <f>-L71</f>
        <v>-0.2651</v>
      </c>
      <c r="M24" s="10">
        <f t="shared" ref="M24:AO24" si="29">-M71</f>
        <v>-5.4400000000000004E-2</v>
      </c>
      <c r="N24" s="10">
        <f t="shared" si="29"/>
        <v>-0.1138</v>
      </c>
      <c r="O24" s="10"/>
      <c r="P24" s="10">
        <f t="shared" si="29"/>
        <v>-5.9300000000000005E-2</v>
      </c>
      <c r="Q24" s="10">
        <f t="shared" si="29"/>
        <v>-8.1699999999999995E-2</v>
      </c>
      <c r="R24" s="10">
        <f t="shared" si="29"/>
        <v>-9.4600000000000004E-2</v>
      </c>
      <c r="S24" s="10">
        <f t="shared" si="29"/>
        <v>-0.20900000000000002</v>
      </c>
      <c r="T24" s="10">
        <f t="shared" si="29"/>
        <v>-0.20099999999999998</v>
      </c>
      <c r="U24" s="10">
        <f t="shared" si="29"/>
        <v>-0.12090000000000001</v>
      </c>
      <c r="V24" s="10">
        <f t="shared" si="29"/>
        <v>-0.3135</v>
      </c>
      <c r="W24" s="10">
        <f t="shared" si="29"/>
        <v>-0.1411</v>
      </c>
      <c r="X24" s="10">
        <f t="shared" si="29"/>
        <v>-0.1023</v>
      </c>
      <c r="Y24" s="10">
        <f t="shared" si="29"/>
        <v>-6.9099999999999995E-2</v>
      </c>
      <c r="Z24" s="10">
        <f t="shared" si="29"/>
        <v>-6.9699999999999998E-2</v>
      </c>
      <c r="AA24" s="10"/>
      <c r="AB24" s="10">
        <f t="shared" si="29"/>
        <v>-8.7400000000000005E-2</v>
      </c>
      <c r="AC24" s="10">
        <f t="shared" si="29"/>
        <v>-0.17399999999999999</v>
      </c>
      <c r="AD24" s="10">
        <f t="shared" si="29"/>
        <v>-3.9300000000000002E-2</v>
      </c>
      <c r="AE24" s="10">
        <f t="shared" si="29"/>
        <v>-0.37029999999999996</v>
      </c>
      <c r="AF24" s="10">
        <f t="shared" si="29"/>
        <v>-0.03</v>
      </c>
      <c r="AG24" s="10">
        <f t="shared" si="29"/>
        <v>-5.8800000000000005E-2</v>
      </c>
      <c r="AH24" s="10"/>
      <c r="AI24" s="10">
        <f t="shared" si="29"/>
        <v>-9.5399999999999999E-2</v>
      </c>
      <c r="AJ24" s="10">
        <f t="shared" si="29"/>
        <v>-0.23649999999999999</v>
      </c>
      <c r="AK24" s="10">
        <f t="shared" si="29"/>
        <v>-0.1966</v>
      </c>
      <c r="AL24" s="10">
        <f t="shared" si="29"/>
        <v>-0.42560000000000003</v>
      </c>
      <c r="AM24" s="10">
        <f t="shared" si="29"/>
        <v>-0.187</v>
      </c>
      <c r="AN24" s="10">
        <f t="shared" si="29"/>
        <v>-8.8900000000000007E-2</v>
      </c>
      <c r="AO24" s="10">
        <f t="shared" si="29"/>
        <v>-5.4099999999999988E-2</v>
      </c>
      <c r="AP24" s="10"/>
    </row>
    <row r="25" spans="2:42">
      <c r="C25" t="s">
        <v>445</v>
      </c>
      <c r="F25" t="s">
        <v>41</v>
      </c>
      <c r="G25" s="22" t="s">
        <v>496</v>
      </c>
      <c r="H25" t="s">
        <v>46</v>
      </c>
      <c r="I25" t="s">
        <v>68</v>
      </c>
      <c r="J25">
        <f>J24</f>
        <v>2014</v>
      </c>
      <c r="L25" s="10">
        <f>L24</f>
        <v>-0.2651</v>
      </c>
      <c r="M25" s="10">
        <f>M24</f>
        <v>-5.4400000000000004E-2</v>
      </c>
      <c r="N25" s="10">
        <f>N24</f>
        <v>-0.1138</v>
      </c>
      <c r="O25" s="10"/>
      <c r="P25" s="10">
        <f t="shared" ref="P25:Z25" si="30">P24</f>
        <v>-5.9300000000000005E-2</v>
      </c>
      <c r="Q25" s="10">
        <f t="shared" si="30"/>
        <v>-8.1699999999999995E-2</v>
      </c>
      <c r="R25" s="10">
        <f t="shared" si="30"/>
        <v>-9.4600000000000004E-2</v>
      </c>
      <c r="S25" s="10">
        <f t="shared" si="30"/>
        <v>-0.20900000000000002</v>
      </c>
      <c r="T25" s="10">
        <f t="shared" si="30"/>
        <v>-0.20099999999999998</v>
      </c>
      <c r="U25" s="10">
        <f t="shared" si="30"/>
        <v>-0.12090000000000001</v>
      </c>
      <c r="V25" s="10">
        <f t="shared" si="30"/>
        <v>-0.3135</v>
      </c>
      <c r="W25" s="10">
        <f t="shared" si="30"/>
        <v>-0.1411</v>
      </c>
      <c r="X25" s="10">
        <f t="shared" si="30"/>
        <v>-0.1023</v>
      </c>
      <c r="Y25" s="10">
        <f t="shared" si="30"/>
        <v>-6.9099999999999995E-2</v>
      </c>
      <c r="Z25" s="10">
        <f t="shared" si="30"/>
        <v>-6.9699999999999998E-2</v>
      </c>
      <c r="AA25" s="10"/>
      <c r="AB25" s="10">
        <f t="shared" ref="AB25:AG25" si="31">AB24</f>
        <v>-8.7400000000000005E-2</v>
      </c>
      <c r="AC25" s="10">
        <f t="shared" si="31"/>
        <v>-0.17399999999999999</v>
      </c>
      <c r="AD25" s="10">
        <f t="shared" si="31"/>
        <v>-3.9300000000000002E-2</v>
      </c>
      <c r="AE25" s="10">
        <f t="shared" si="31"/>
        <v>-0.37029999999999996</v>
      </c>
      <c r="AF25" s="10">
        <f t="shared" si="31"/>
        <v>-0.03</v>
      </c>
      <c r="AG25" s="10">
        <f t="shared" si="31"/>
        <v>-5.8800000000000005E-2</v>
      </c>
      <c r="AH25" s="10"/>
      <c r="AI25" s="10">
        <f t="shared" ref="AI25:AO25" si="32">AI24</f>
        <v>-9.5399999999999999E-2</v>
      </c>
      <c r="AJ25" s="10">
        <f t="shared" si="32"/>
        <v>-0.23649999999999999</v>
      </c>
      <c r="AK25" s="10">
        <f t="shared" si="32"/>
        <v>-0.1966</v>
      </c>
      <c r="AL25" s="10">
        <f t="shared" si="32"/>
        <v>-0.42560000000000003</v>
      </c>
      <c r="AM25" s="10">
        <f t="shared" si="32"/>
        <v>-0.187</v>
      </c>
      <c r="AN25" s="10">
        <f t="shared" si="32"/>
        <v>-8.8900000000000007E-2</v>
      </c>
      <c r="AO25" s="10">
        <f t="shared" si="32"/>
        <v>-5.4099999999999988E-2</v>
      </c>
    </row>
    <row r="26" spans="2:42">
      <c r="B26" t="s">
        <v>114</v>
      </c>
      <c r="D26" s="22" t="s">
        <v>512</v>
      </c>
      <c r="E26" t="s">
        <v>83</v>
      </c>
      <c r="F26" t="s">
        <v>41</v>
      </c>
      <c r="H26" t="s">
        <v>46</v>
      </c>
      <c r="I26" t="s">
        <v>67</v>
      </c>
      <c r="J26">
        <f>J24</f>
        <v>2014</v>
      </c>
      <c r="L26" s="10">
        <f>-L24</f>
        <v>0.2651</v>
      </c>
      <c r="M26" s="10">
        <f>-M24</f>
        <v>5.4400000000000004E-2</v>
      </c>
      <c r="N26" s="10">
        <f>-N24</f>
        <v>0.1138</v>
      </c>
      <c r="O26" s="10"/>
      <c r="P26" s="10">
        <f t="shared" ref="P26:Z26" si="33">-P24</f>
        <v>5.9300000000000005E-2</v>
      </c>
      <c r="Q26" s="10">
        <f t="shared" si="33"/>
        <v>8.1699999999999995E-2</v>
      </c>
      <c r="R26" s="10">
        <f t="shared" si="33"/>
        <v>9.4600000000000004E-2</v>
      </c>
      <c r="S26" s="10">
        <f t="shared" si="33"/>
        <v>0.20900000000000002</v>
      </c>
      <c r="T26" s="10">
        <f t="shared" si="33"/>
        <v>0.20099999999999998</v>
      </c>
      <c r="U26" s="10">
        <f t="shared" si="33"/>
        <v>0.12090000000000001</v>
      </c>
      <c r="V26" s="10">
        <f t="shared" si="33"/>
        <v>0.3135</v>
      </c>
      <c r="W26" s="10">
        <f t="shared" si="33"/>
        <v>0.1411</v>
      </c>
      <c r="X26" s="10">
        <f t="shared" si="33"/>
        <v>0.1023</v>
      </c>
      <c r="Y26" s="10">
        <f t="shared" si="33"/>
        <v>6.9099999999999995E-2</v>
      </c>
      <c r="Z26" s="10">
        <f t="shared" si="33"/>
        <v>6.9699999999999998E-2</v>
      </c>
      <c r="AA26" s="10"/>
      <c r="AB26" s="10">
        <f t="shared" ref="AB26:AG26" si="34">-AB24</f>
        <v>8.7400000000000005E-2</v>
      </c>
      <c r="AC26" s="10">
        <f t="shared" si="34"/>
        <v>0.17399999999999999</v>
      </c>
      <c r="AD26" s="10">
        <f t="shared" si="34"/>
        <v>3.9300000000000002E-2</v>
      </c>
      <c r="AE26" s="10">
        <f t="shared" si="34"/>
        <v>0.37029999999999996</v>
      </c>
      <c r="AF26" s="10">
        <f t="shared" si="34"/>
        <v>0.03</v>
      </c>
      <c r="AG26" s="10">
        <f t="shared" si="34"/>
        <v>5.8800000000000005E-2</v>
      </c>
      <c r="AH26" s="10"/>
      <c r="AI26" s="10">
        <f t="shared" ref="AI26:AO26" si="35">-AI24</f>
        <v>9.5399999999999999E-2</v>
      </c>
      <c r="AJ26" s="10">
        <f t="shared" si="35"/>
        <v>0.23649999999999999</v>
      </c>
      <c r="AK26" s="10">
        <f t="shared" si="35"/>
        <v>0.1966</v>
      </c>
      <c r="AL26" s="10">
        <f t="shared" si="35"/>
        <v>0.42560000000000003</v>
      </c>
      <c r="AM26" s="10">
        <f t="shared" si="35"/>
        <v>0.187</v>
      </c>
      <c r="AN26" s="10">
        <f t="shared" si="35"/>
        <v>8.8900000000000007E-2</v>
      </c>
      <c r="AO26" s="10">
        <f t="shared" si="35"/>
        <v>5.4099999999999988E-2</v>
      </c>
      <c r="AP26" s="10"/>
    </row>
    <row r="27" spans="2:42">
      <c r="B27" t="s">
        <v>115</v>
      </c>
      <c r="D27" s="22" t="s">
        <v>512</v>
      </c>
      <c r="E27" s="22" t="str">
        <f>$E$11</f>
        <v>INDELC</v>
      </c>
      <c r="F27" t="s">
        <v>41</v>
      </c>
      <c r="H27" t="s">
        <v>46</v>
      </c>
      <c r="I27" t="s">
        <v>67</v>
      </c>
      <c r="J27">
        <f>J24</f>
        <v>2014</v>
      </c>
      <c r="L27" s="10">
        <f>-L24*L3</f>
        <v>0.143154</v>
      </c>
      <c r="M27" s="10">
        <f t="shared" ref="M27:AO27" si="36">-M24*M3</f>
        <v>2.6931683528231016E-2</v>
      </c>
      <c r="N27" s="10">
        <f t="shared" si="36"/>
        <v>7.0644183026924809E-2</v>
      </c>
      <c r="O27" s="10"/>
      <c r="P27" s="10">
        <f t="shared" si="36"/>
        <v>3.1267157945071684E-2</v>
      </c>
      <c r="Q27" s="10">
        <f t="shared" si="36"/>
        <v>4.8635677010885565E-2</v>
      </c>
      <c r="R27" s="10">
        <f t="shared" si="36"/>
        <v>3.2558623762662865E-2</v>
      </c>
      <c r="S27" s="10">
        <f t="shared" si="36"/>
        <v>8.7713537904195102E-2</v>
      </c>
      <c r="T27" s="10">
        <f t="shared" si="36"/>
        <v>6.3985593566852961E-2</v>
      </c>
      <c r="U27" s="10">
        <f t="shared" si="36"/>
        <v>8.9114089634893145E-2</v>
      </c>
      <c r="V27" s="10">
        <f t="shared" si="36"/>
        <v>0.10020426807645613</v>
      </c>
      <c r="W27" s="10">
        <f t="shared" si="36"/>
        <v>5.3885980669657836E-2</v>
      </c>
      <c r="X27" s="10">
        <f t="shared" si="36"/>
        <v>5.3939801986186059E-2</v>
      </c>
      <c r="Y27" s="10">
        <f t="shared" si="36"/>
        <v>4.9555209608553231E-2</v>
      </c>
      <c r="Z27" s="10">
        <f t="shared" si="36"/>
        <v>4.4691714943994411E-2</v>
      </c>
      <c r="AA27" s="10"/>
      <c r="AB27" s="10">
        <f t="shared" si="36"/>
        <v>5.708243509385235E-2</v>
      </c>
      <c r="AC27" s="10">
        <f t="shared" si="36"/>
        <v>7.3939332209432065E-2</v>
      </c>
      <c r="AD27" s="10">
        <f t="shared" si="36"/>
        <v>1.9650000000000001E-2</v>
      </c>
      <c r="AE27" s="10">
        <f t="shared" si="36"/>
        <v>0.1573547972250155</v>
      </c>
      <c r="AF27" s="10">
        <f t="shared" si="36"/>
        <v>1.5818123749614679E-2</v>
      </c>
      <c r="AG27" s="10">
        <f t="shared" si="36"/>
        <v>3.3432184943268294E-2</v>
      </c>
      <c r="AH27" s="10"/>
      <c r="AI27" s="10">
        <f t="shared" si="36"/>
        <v>7.2023475449677965E-2</v>
      </c>
      <c r="AJ27" s="10">
        <f t="shared" si="36"/>
        <v>8.5106911498513377E-2</v>
      </c>
      <c r="AK27" s="10">
        <f t="shared" si="36"/>
        <v>0.14041790345648406</v>
      </c>
      <c r="AL27" s="10">
        <f t="shared" si="36"/>
        <v>8.907886903667088E-2</v>
      </c>
      <c r="AM27" s="10">
        <f t="shared" si="36"/>
        <v>0.15707736358001845</v>
      </c>
      <c r="AN27" s="10">
        <f t="shared" si="36"/>
        <v>6.4441207076687088E-2</v>
      </c>
      <c r="AO27" s="10">
        <f t="shared" si="36"/>
        <v>3.150403306600464E-2</v>
      </c>
      <c r="AP27" s="10"/>
    </row>
    <row r="28" spans="2:42">
      <c r="B28" t="s">
        <v>80</v>
      </c>
      <c r="D28" s="22" t="s">
        <v>512</v>
      </c>
      <c r="E28" s="22" t="str">
        <f>$E$11</f>
        <v>INDELC</v>
      </c>
      <c r="F28" t="s">
        <v>41</v>
      </c>
      <c r="G28" s="17" t="str">
        <f>$G$12</f>
        <v>*ELC*</v>
      </c>
      <c r="H28" t="s">
        <v>46</v>
      </c>
      <c r="I28" t="s">
        <v>68</v>
      </c>
      <c r="J28">
        <f>J27</f>
        <v>2014</v>
      </c>
      <c r="L28" s="10">
        <f>L24</f>
        <v>-0.2651</v>
      </c>
      <c r="M28" s="10">
        <f t="shared" ref="M28:AO28" si="37">M24</f>
        <v>-5.4400000000000004E-2</v>
      </c>
      <c r="N28" s="10">
        <f t="shared" si="37"/>
        <v>-0.1138</v>
      </c>
      <c r="O28" s="10"/>
      <c r="P28" s="10">
        <f t="shared" si="37"/>
        <v>-5.9300000000000005E-2</v>
      </c>
      <c r="Q28" s="10">
        <f t="shared" si="37"/>
        <v>-8.1699999999999995E-2</v>
      </c>
      <c r="R28" s="10">
        <f t="shared" si="37"/>
        <v>-9.4600000000000004E-2</v>
      </c>
      <c r="S28" s="10">
        <f t="shared" si="37"/>
        <v>-0.20900000000000002</v>
      </c>
      <c r="T28" s="10">
        <f t="shared" si="37"/>
        <v>-0.20099999999999998</v>
      </c>
      <c r="U28" s="10">
        <f t="shared" si="37"/>
        <v>-0.12090000000000001</v>
      </c>
      <c r="V28" s="10">
        <f t="shared" si="37"/>
        <v>-0.3135</v>
      </c>
      <c r="W28" s="10">
        <f t="shared" si="37"/>
        <v>-0.1411</v>
      </c>
      <c r="X28" s="10">
        <f t="shared" si="37"/>
        <v>-0.1023</v>
      </c>
      <c r="Y28" s="10">
        <f t="shared" si="37"/>
        <v>-6.9099999999999995E-2</v>
      </c>
      <c r="Z28" s="10">
        <f t="shared" si="37"/>
        <v>-6.9699999999999998E-2</v>
      </c>
      <c r="AA28" s="10"/>
      <c r="AB28" s="10">
        <f t="shared" si="37"/>
        <v>-8.7400000000000005E-2</v>
      </c>
      <c r="AC28" s="10">
        <f t="shared" si="37"/>
        <v>-0.17399999999999999</v>
      </c>
      <c r="AD28" s="10">
        <f t="shared" si="37"/>
        <v>-3.9300000000000002E-2</v>
      </c>
      <c r="AE28" s="10">
        <f t="shared" si="37"/>
        <v>-0.37029999999999996</v>
      </c>
      <c r="AF28" s="10">
        <f t="shared" si="37"/>
        <v>-0.03</v>
      </c>
      <c r="AG28" s="10">
        <f t="shared" si="37"/>
        <v>-5.8800000000000005E-2</v>
      </c>
      <c r="AH28" s="10"/>
      <c r="AI28" s="10">
        <f t="shared" si="37"/>
        <v>-9.5399999999999999E-2</v>
      </c>
      <c r="AJ28" s="10">
        <f t="shared" si="37"/>
        <v>-0.23649999999999999</v>
      </c>
      <c r="AK28" s="10">
        <f t="shared" si="37"/>
        <v>-0.1966</v>
      </c>
      <c r="AL28" s="10">
        <f t="shared" si="37"/>
        <v>-0.42560000000000003</v>
      </c>
      <c r="AM28" s="10">
        <f t="shared" si="37"/>
        <v>-0.187</v>
      </c>
      <c r="AN28" s="10">
        <f t="shared" si="37"/>
        <v>-8.8900000000000007E-2</v>
      </c>
      <c r="AO28" s="10">
        <f t="shared" si="37"/>
        <v>-5.4099999999999988E-2</v>
      </c>
      <c r="AP28" s="10"/>
    </row>
    <row r="29" spans="2:42">
      <c r="C29" t="s">
        <v>112</v>
      </c>
      <c r="D29" s="22"/>
      <c r="E29" t="s">
        <v>111</v>
      </c>
      <c r="F29" t="s">
        <v>41</v>
      </c>
      <c r="H29" t="s">
        <v>46</v>
      </c>
      <c r="I29" t="s">
        <v>67</v>
      </c>
      <c r="J29">
        <f>J28</f>
        <v>2014</v>
      </c>
      <c r="L29" s="10">
        <f>-L28</f>
        <v>0.2651</v>
      </c>
      <c r="M29" s="10">
        <f>-M28</f>
        <v>5.4400000000000004E-2</v>
      </c>
      <c r="N29" s="10">
        <f>-N28</f>
        <v>0.1138</v>
      </c>
      <c r="O29" s="10"/>
      <c r="P29" s="10">
        <f t="shared" ref="P29:Z29" si="38">-P28</f>
        <v>5.9300000000000005E-2</v>
      </c>
      <c r="Q29" s="10">
        <f t="shared" si="38"/>
        <v>8.1699999999999995E-2</v>
      </c>
      <c r="R29" s="10">
        <f t="shared" si="38"/>
        <v>9.4600000000000004E-2</v>
      </c>
      <c r="S29" s="10">
        <f t="shared" si="38"/>
        <v>0.20900000000000002</v>
      </c>
      <c r="T29" s="10">
        <f t="shared" si="38"/>
        <v>0.20099999999999998</v>
      </c>
      <c r="U29" s="10">
        <f t="shared" si="38"/>
        <v>0.12090000000000001</v>
      </c>
      <c r="V29" s="10">
        <f t="shared" si="38"/>
        <v>0.3135</v>
      </c>
      <c r="W29" s="10">
        <f t="shared" si="38"/>
        <v>0.1411</v>
      </c>
      <c r="X29" s="10">
        <f t="shared" si="38"/>
        <v>0.1023</v>
      </c>
      <c r="Y29" s="10">
        <f t="shared" si="38"/>
        <v>6.9099999999999995E-2</v>
      </c>
      <c r="Z29" s="10">
        <f t="shared" si="38"/>
        <v>6.9699999999999998E-2</v>
      </c>
      <c r="AA29" s="10"/>
      <c r="AB29" s="10">
        <f t="shared" ref="AB29:AG29" si="39">-AB28</f>
        <v>8.7400000000000005E-2</v>
      </c>
      <c r="AC29" s="10">
        <f t="shared" si="39"/>
        <v>0.17399999999999999</v>
      </c>
      <c r="AD29" s="10">
        <f t="shared" si="39"/>
        <v>3.9300000000000002E-2</v>
      </c>
      <c r="AE29" s="10">
        <f t="shared" si="39"/>
        <v>0.37029999999999996</v>
      </c>
      <c r="AF29" s="10">
        <f t="shared" si="39"/>
        <v>0.03</v>
      </c>
      <c r="AG29" s="10">
        <f t="shared" si="39"/>
        <v>5.8800000000000005E-2</v>
      </c>
      <c r="AH29" s="10"/>
      <c r="AI29" s="10">
        <f t="shared" ref="AI29:AO29" si="40">-AI28</f>
        <v>9.5399999999999999E-2</v>
      </c>
      <c r="AJ29" s="10">
        <f t="shared" si="40"/>
        <v>0.23649999999999999</v>
      </c>
      <c r="AK29" s="10">
        <f t="shared" si="40"/>
        <v>0.1966</v>
      </c>
      <c r="AL29" s="10">
        <f t="shared" si="40"/>
        <v>0.42560000000000003</v>
      </c>
      <c r="AM29" s="10">
        <f t="shared" si="40"/>
        <v>0.187</v>
      </c>
      <c r="AN29" s="10">
        <f t="shared" si="40"/>
        <v>8.8900000000000007E-2</v>
      </c>
      <c r="AO29" s="10">
        <f t="shared" si="40"/>
        <v>5.4099999999999988E-2</v>
      </c>
      <c r="AP29" s="10"/>
    </row>
    <row r="30" spans="2:42">
      <c r="C30" t="s">
        <v>112</v>
      </c>
      <c r="D30" s="22"/>
      <c r="E30" t="s">
        <v>111</v>
      </c>
      <c r="F30" t="s">
        <v>41</v>
      </c>
      <c r="G30" t="s">
        <v>111</v>
      </c>
      <c r="H30" t="s">
        <v>46</v>
      </c>
      <c r="I30" t="s">
        <v>68</v>
      </c>
      <c r="J30">
        <f>J29</f>
        <v>2014</v>
      </c>
      <c r="L30" s="10">
        <f>L28</f>
        <v>-0.2651</v>
      </c>
      <c r="M30" s="10">
        <f>M28</f>
        <v>-5.4400000000000004E-2</v>
      </c>
      <c r="N30" s="10">
        <f>N28</f>
        <v>-0.1138</v>
      </c>
      <c r="O30" s="10"/>
      <c r="P30" s="10">
        <f t="shared" ref="P30:Z30" si="41">P28</f>
        <v>-5.9300000000000005E-2</v>
      </c>
      <c r="Q30" s="10">
        <f t="shared" si="41"/>
        <v>-8.1699999999999995E-2</v>
      </c>
      <c r="R30" s="10">
        <f t="shared" si="41"/>
        <v>-9.4600000000000004E-2</v>
      </c>
      <c r="S30" s="10">
        <f t="shared" si="41"/>
        <v>-0.20900000000000002</v>
      </c>
      <c r="T30" s="10">
        <f t="shared" si="41"/>
        <v>-0.20099999999999998</v>
      </c>
      <c r="U30" s="10">
        <f t="shared" si="41"/>
        <v>-0.12090000000000001</v>
      </c>
      <c r="V30" s="10">
        <f t="shared" si="41"/>
        <v>-0.3135</v>
      </c>
      <c r="W30" s="10">
        <f t="shared" si="41"/>
        <v>-0.1411</v>
      </c>
      <c r="X30" s="10">
        <f t="shared" si="41"/>
        <v>-0.1023</v>
      </c>
      <c r="Y30" s="10">
        <f t="shared" si="41"/>
        <v>-6.9099999999999995E-2</v>
      </c>
      <c r="Z30" s="10">
        <f t="shared" si="41"/>
        <v>-6.9699999999999998E-2</v>
      </c>
      <c r="AA30" s="10"/>
      <c r="AB30" s="10">
        <f t="shared" ref="AB30:AG30" si="42">AB28</f>
        <v>-8.7400000000000005E-2</v>
      </c>
      <c r="AC30" s="10">
        <f t="shared" si="42"/>
        <v>-0.17399999999999999</v>
      </c>
      <c r="AD30" s="10">
        <f t="shared" si="42"/>
        <v>-3.9300000000000002E-2</v>
      </c>
      <c r="AE30" s="10">
        <f t="shared" si="42"/>
        <v>-0.37029999999999996</v>
      </c>
      <c r="AF30" s="10">
        <f t="shared" si="42"/>
        <v>-0.03</v>
      </c>
      <c r="AG30" s="10">
        <f t="shared" si="42"/>
        <v>-5.8800000000000005E-2</v>
      </c>
      <c r="AH30" s="10"/>
      <c r="AI30" s="10">
        <f t="shared" ref="AI30:AO30" si="43">AI28</f>
        <v>-9.5399999999999999E-2</v>
      </c>
      <c r="AJ30" s="10">
        <f t="shared" si="43"/>
        <v>-0.23649999999999999</v>
      </c>
      <c r="AK30" s="10">
        <f t="shared" si="43"/>
        <v>-0.1966</v>
      </c>
      <c r="AL30" s="10">
        <f t="shared" si="43"/>
        <v>-0.42560000000000003</v>
      </c>
      <c r="AM30" s="10">
        <f t="shared" si="43"/>
        <v>-0.187</v>
      </c>
      <c r="AN30" s="10">
        <f t="shared" si="43"/>
        <v>-8.8900000000000007E-2</v>
      </c>
      <c r="AO30" s="10">
        <f t="shared" si="43"/>
        <v>-5.4099999999999988E-2</v>
      </c>
      <c r="AP30" s="10"/>
    </row>
    <row r="31" spans="2:42">
      <c r="G31" s="17" t="str">
        <f>$G$15</f>
        <v>ELCLossInTransmsn</v>
      </c>
      <c r="H31" t="s">
        <v>55</v>
      </c>
      <c r="J31">
        <f>J28</f>
        <v>2014</v>
      </c>
      <c r="L31" s="10">
        <f>L24</f>
        <v>-0.2651</v>
      </c>
      <c r="M31" s="10">
        <f t="shared" ref="M31:AO31" si="44">M24</f>
        <v>-5.4400000000000004E-2</v>
      </c>
      <c r="N31" s="10">
        <f t="shared" si="44"/>
        <v>-0.1138</v>
      </c>
      <c r="O31" s="10"/>
      <c r="P31" s="10">
        <f t="shared" si="44"/>
        <v>-5.9300000000000005E-2</v>
      </c>
      <c r="Q31" s="10">
        <f t="shared" si="44"/>
        <v>-8.1699999999999995E-2</v>
      </c>
      <c r="R31" s="10">
        <f t="shared" si="44"/>
        <v>-9.4600000000000004E-2</v>
      </c>
      <c r="S31" s="10">
        <f t="shared" si="44"/>
        <v>-0.20900000000000002</v>
      </c>
      <c r="T31" s="10">
        <f t="shared" si="44"/>
        <v>-0.20099999999999998</v>
      </c>
      <c r="U31" s="10">
        <f t="shared" si="44"/>
        <v>-0.12090000000000001</v>
      </c>
      <c r="V31" s="10">
        <f t="shared" si="44"/>
        <v>-0.3135</v>
      </c>
      <c r="W31" s="10">
        <f t="shared" si="44"/>
        <v>-0.1411</v>
      </c>
      <c r="X31" s="10">
        <f t="shared" si="44"/>
        <v>-0.1023</v>
      </c>
      <c r="Y31" s="10">
        <f t="shared" si="44"/>
        <v>-6.9099999999999995E-2</v>
      </c>
      <c r="Z31" s="10">
        <f t="shared" si="44"/>
        <v>-6.9699999999999998E-2</v>
      </c>
      <c r="AA31" s="10"/>
      <c r="AB31" s="10">
        <f t="shared" si="44"/>
        <v>-8.7400000000000005E-2</v>
      </c>
      <c r="AC31" s="10">
        <f t="shared" si="44"/>
        <v>-0.17399999999999999</v>
      </c>
      <c r="AD31" s="10">
        <f t="shared" si="44"/>
        <v>-3.9300000000000002E-2</v>
      </c>
      <c r="AE31" s="10">
        <f t="shared" si="44"/>
        <v>-0.37029999999999996</v>
      </c>
      <c r="AF31" s="10">
        <f t="shared" si="44"/>
        <v>-0.03</v>
      </c>
      <c r="AG31" s="10">
        <f t="shared" si="44"/>
        <v>-5.8800000000000005E-2</v>
      </c>
      <c r="AH31" s="10"/>
      <c r="AI31" s="10">
        <f t="shared" si="44"/>
        <v>-9.5399999999999999E-2</v>
      </c>
      <c r="AJ31" s="10">
        <f t="shared" si="44"/>
        <v>-0.23649999999999999</v>
      </c>
      <c r="AK31" s="10">
        <f t="shared" si="44"/>
        <v>-0.1966</v>
      </c>
      <c r="AL31" s="10">
        <f t="shared" si="44"/>
        <v>-0.42560000000000003</v>
      </c>
      <c r="AM31" s="10">
        <f t="shared" si="44"/>
        <v>-0.187</v>
      </c>
      <c r="AN31" s="10">
        <f t="shared" si="44"/>
        <v>-8.8900000000000007E-2</v>
      </c>
      <c r="AO31" s="10">
        <f t="shared" si="44"/>
        <v>-5.4099999999999988E-2</v>
      </c>
      <c r="AP31" s="10"/>
    </row>
    <row r="32" spans="2:42">
      <c r="C32" t="s">
        <v>43</v>
      </c>
      <c r="D32" t="s">
        <v>511</v>
      </c>
      <c r="F32" t="s">
        <v>41</v>
      </c>
      <c r="G32" s="22" t="s">
        <v>110</v>
      </c>
      <c r="H32" t="s">
        <v>46</v>
      </c>
      <c r="I32" t="s">
        <v>67</v>
      </c>
      <c r="J32">
        <f>$K$72</f>
        <v>2016</v>
      </c>
      <c r="L32" s="10">
        <f>-L72</f>
        <v>-0.28115000000000001</v>
      </c>
      <c r="M32" s="10">
        <f t="shared" ref="M32:AO32" si="45">-M72</f>
        <v>-7.0599999999999996E-2</v>
      </c>
      <c r="N32" s="10">
        <f t="shared" si="45"/>
        <v>-0.1237</v>
      </c>
      <c r="O32" s="10"/>
      <c r="P32" s="10">
        <f t="shared" si="45"/>
        <v>-7.4450000000000002E-2</v>
      </c>
      <c r="Q32" s="10">
        <f t="shared" si="45"/>
        <v>-9.2050000000000007E-2</v>
      </c>
      <c r="R32" s="10">
        <f t="shared" si="45"/>
        <v>-0.1129</v>
      </c>
      <c r="S32" s="10">
        <f t="shared" si="45"/>
        <v>-0.22850000000000001</v>
      </c>
      <c r="T32" s="10">
        <f t="shared" si="45"/>
        <v>-0.21149999999999999</v>
      </c>
      <c r="U32" s="10">
        <f t="shared" si="45"/>
        <v>-0.13785</v>
      </c>
      <c r="V32" s="10">
        <f t="shared" si="45"/>
        <v>-0.32774999999999999</v>
      </c>
      <c r="W32" s="10">
        <f t="shared" si="45"/>
        <v>-0.16014999999999999</v>
      </c>
      <c r="X32" s="10">
        <f t="shared" si="45"/>
        <v>-0.11895</v>
      </c>
      <c r="Y32" s="10">
        <f t="shared" si="45"/>
        <v>-8.2150000000000001E-2</v>
      </c>
      <c r="Z32" s="10">
        <f t="shared" si="45"/>
        <v>-8.9050000000000004E-2</v>
      </c>
      <c r="AA32" s="10"/>
      <c r="AB32" s="10">
        <f t="shared" si="45"/>
        <v>-0.1051</v>
      </c>
      <c r="AC32" s="10">
        <f t="shared" si="45"/>
        <v>-0.186</v>
      </c>
      <c r="AD32" s="10">
        <f t="shared" si="45"/>
        <v>-5.4450000000000005E-2</v>
      </c>
      <c r="AE32" s="10">
        <f t="shared" si="45"/>
        <v>-0.38095000000000001</v>
      </c>
      <c r="AF32" s="10">
        <f t="shared" si="45"/>
        <v>-4.5000000000000005E-2</v>
      </c>
      <c r="AG32" s="10">
        <f t="shared" si="45"/>
        <v>-7.6200000000000018E-2</v>
      </c>
      <c r="AH32" s="10"/>
      <c r="AI32" s="10">
        <f t="shared" si="45"/>
        <v>-0.1071</v>
      </c>
      <c r="AJ32" s="10">
        <f t="shared" si="45"/>
        <v>-0.25224999999999997</v>
      </c>
      <c r="AK32" s="10">
        <f t="shared" si="45"/>
        <v>-0.2059</v>
      </c>
      <c r="AL32" s="10">
        <f t="shared" si="45"/>
        <v>-0.43940000000000001</v>
      </c>
      <c r="AM32" s="10">
        <f t="shared" si="45"/>
        <v>-0.20050000000000001</v>
      </c>
      <c r="AN32" s="10">
        <f t="shared" si="45"/>
        <v>-9.9850000000000008E-2</v>
      </c>
      <c r="AO32" s="10">
        <f t="shared" si="45"/>
        <v>-7.4649999999999994E-2</v>
      </c>
      <c r="AP32" s="10"/>
    </row>
    <row r="33" spans="2:42">
      <c r="C33" t="s">
        <v>445</v>
      </c>
      <c r="F33" t="s">
        <v>41</v>
      </c>
      <c r="G33" s="22" t="s">
        <v>496</v>
      </c>
      <c r="H33" t="s">
        <v>46</v>
      </c>
      <c r="I33" t="s">
        <v>68</v>
      </c>
      <c r="J33">
        <f>J32</f>
        <v>2016</v>
      </c>
      <c r="L33" s="10">
        <f>L32</f>
        <v>-0.28115000000000001</v>
      </c>
      <c r="M33" s="10">
        <f>M32</f>
        <v>-7.0599999999999996E-2</v>
      </c>
      <c r="N33" s="10">
        <f>N32</f>
        <v>-0.1237</v>
      </c>
      <c r="O33" s="10"/>
      <c r="P33" s="10">
        <f t="shared" ref="P33:Z33" si="46">P32</f>
        <v>-7.4450000000000002E-2</v>
      </c>
      <c r="Q33" s="10">
        <f t="shared" si="46"/>
        <v>-9.2050000000000007E-2</v>
      </c>
      <c r="R33" s="10">
        <f t="shared" si="46"/>
        <v>-0.1129</v>
      </c>
      <c r="S33" s="10">
        <f t="shared" si="46"/>
        <v>-0.22850000000000001</v>
      </c>
      <c r="T33" s="10">
        <f t="shared" si="46"/>
        <v>-0.21149999999999999</v>
      </c>
      <c r="U33" s="10">
        <f t="shared" si="46"/>
        <v>-0.13785</v>
      </c>
      <c r="V33" s="10">
        <f t="shared" si="46"/>
        <v>-0.32774999999999999</v>
      </c>
      <c r="W33" s="10">
        <f t="shared" si="46"/>
        <v>-0.16014999999999999</v>
      </c>
      <c r="X33" s="10">
        <f t="shared" si="46"/>
        <v>-0.11895</v>
      </c>
      <c r="Y33" s="10">
        <f t="shared" si="46"/>
        <v>-8.2150000000000001E-2</v>
      </c>
      <c r="Z33" s="10">
        <f t="shared" si="46"/>
        <v>-8.9050000000000004E-2</v>
      </c>
      <c r="AA33" s="10"/>
      <c r="AB33" s="10">
        <f t="shared" ref="AB33:AG33" si="47">AB32</f>
        <v>-0.1051</v>
      </c>
      <c r="AC33" s="10">
        <f t="shared" si="47"/>
        <v>-0.186</v>
      </c>
      <c r="AD33" s="10">
        <f t="shared" si="47"/>
        <v>-5.4450000000000005E-2</v>
      </c>
      <c r="AE33" s="10">
        <f t="shared" si="47"/>
        <v>-0.38095000000000001</v>
      </c>
      <c r="AF33" s="10">
        <f t="shared" si="47"/>
        <v>-4.5000000000000005E-2</v>
      </c>
      <c r="AG33" s="10">
        <f t="shared" si="47"/>
        <v>-7.6200000000000018E-2</v>
      </c>
      <c r="AH33" s="10"/>
      <c r="AI33" s="10">
        <f t="shared" ref="AI33:AO33" si="48">AI32</f>
        <v>-0.1071</v>
      </c>
      <c r="AJ33" s="10">
        <f t="shared" si="48"/>
        <v>-0.25224999999999997</v>
      </c>
      <c r="AK33" s="10">
        <f t="shared" si="48"/>
        <v>-0.2059</v>
      </c>
      <c r="AL33" s="10">
        <f t="shared" si="48"/>
        <v>-0.43940000000000001</v>
      </c>
      <c r="AM33" s="10">
        <f t="shared" si="48"/>
        <v>-0.20050000000000001</v>
      </c>
      <c r="AN33" s="10">
        <f t="shared" si="48"/>
        <v>-9.9850000000000008E-2</v>
      </c>
      <c r="AO33" s="10">
        <f t="shared" si="48"/>
        <v>-7.4649999999999994E-2</v>
      </c>
    </row>
    <row r="34" spans="2:42">
      <c r="B34" t="s">
        <v>114</v>
      </c>
      <c r="D34" s="22" t="s">
        <v>512</v>
      </c>
      <c r="E34" t="s">
        <v>83</v>
      </c>
      <c r="F34" t="s">
        <v>41</v>
      </c>
      <c r="H34" t="s">
        <v>46</v>
      </c>
      <c r="I34" t="s">
        <v>67</v>
      </c>
      <c r="J34">
        <f>J32</f>
        <v>2016</v>
      </c>
      <c r="L34" s="10">
        <f>-L32</f>
        <v>0.28115000000000001</v>
      </c>
      <c r="M34" s="10">
        <f>-M32</f>
        <v>7.0599999999999996E-2</v>
      </c>
      <c r="N34" s="10">
        <f>-N32</f>
        <v>0.1237</v>
      </c>
      <c r="O34" s="10"/>
      <c r="P34" s="10">
        <f t="shared" ref="P34:Z34" si="49">-P32</f>
        <v>7.4450000000000002E-2</v>
      </c>
      <c r="Q34" s="10">
        <f t="shared" si="49"/>
        <v>9.2050000000000007E-2</v>
      </c>
      <c r="R34" s="10">
        <f t="shared" si="49"/>
        <v>0.1129</v>
      </c>
      <c r="S34" s="10">
        <f t="shared" si="49"/>
        <v>0.22850000000000001</v>
      </c>
      <c r="T34" s="10">
        <f t="shared" si="49"/>
        <v>0.21149999999999999</v>
      </c>
      <c r="U34" s="10">
        <f t="shared" si="49"/>
        <v>0.13785</v>
      </c>
      <c r="V34" s="10">
        <f t="shared" si="49"/>
        <v>0.32774999999999999</v>
      </c>
      <c r="W34" s="10">
        <f t="shared" si="49"/>
        <v>0.16014999999999999</v>
      </c>
      <c r="X34" s="10">
        <f t="shared" si="49"/>
        <v>0.11895</v>
      </c>
      <c r="Y34" s="10">
        <f t="shared" si="49"/>
        <v>8.2150000000000001E-2</v>
      </c>
      <c r="Z34" s="10">
        <f t="shared" si="49"/>
        <v>8.9050000000000004E-2</v>
      </c>
      <c r="AA34" s="10"/>
      <c r="AB34" s="10">
        <f t="shared" ref="AB34:AG34" si="50">-AB32</f>
        <v>0.1051</v>
      </c>
      <c r="AC34" s="10">
        <f t="shared" si="50"/>
        <v>0.186</v>
      </c>
      <c r="AD34" s="10">
        <f t="shared" si="50"/>
        <v>5.4450000000000005E-2</v>
      </c>
      <c r="AE34" s="10">
        <f t="shared" si="50"/>
        <v>0.38095000000000001</v>
      </c>
      <c r="AF34" s="10">
        <f t="shared" si="50"/>
        <v>4.5000000000000005E-2</v>
      </c>
      <c r="AG34" s="10">
        <f t="shared" si="50"/>
        <v>7.6200000000000018E-2</v>
      </c>
      <c r="AH34" s="10"/>
      <c r="AI34" s="10">
        <f t="shared" ref="AI34:AO34" si="51">-AI32</f>
        <v>0.1071</v>
      </c>
      <c r="AJ34" s="10">
        <f t="shared" si="51"/>
        <v>0.25224999999999997</v>
      </c>
      <c r="AK34" s="10">
        <f t="shared" si="51"/>
        <v>0.2059</v>
      </c>
      <c r="AL34" s="10">
        <f t="shared" si="51"/>
        <v>0.43940000000000001</v>
      </c>
      <c r="AM34" s="10">
        <f t="shared" si="51"/>
        <v>0.20050000000000001</v>
      </c>
      <c r="AN34" s="10">
        <f t="shared" si="51"/>
        <v>9.9850000000000008E-2</v>
      </c>
      <c r="AO34" s="10">
        <f t="shared" si="51"/>
        <v>7.4649999999999994E-2</v>
      </c>
      <c r="AP34" s="10"/>
    </row>
    <row r="35" spans="2:42">
      <c r="B35" t="s">
        <v>115</v>
      </c>
      <c r="D35" s="22" t="s">
        <v>512</v>
      </c>
      <c r="E35" s="22" t="str">
        <f>$E$11</f>
        <v>INDELC</v>
      </c>
      <c r="F35" t="s">
        <v>41</v>
      </c>
      <c r="H35" t="s">
        <v>46</v>
      </c>
      <c r="I35" t="s">
        <v>67</v>
      </c>
      <c r="J35">
        <f>J32</f>
        <v>2016</v>
      </c>
      <c r="L35" s="10">
        <f>-L32*L3</f>
        <v>0.15182100000000001</v>
      </c>
      <c r="M35" s="10">
        <f t="shared" ref="M35:AO35" si="52">-M32*M3</f>
        <v>3.4951780461270392E-2</v>
      </c>
      <c r="N35" s="10">
        <f t="shared" si="52"/>
        <v>7.6789854485330392E-2</v>
      </c>
      <c r="O35" s="10"/>
      <c r="P35" s="10">
        <f t="shared" si="52"/>
        <v>3.9255310438627095E-2</v>
      </c>
      <c r="Q35" s="10">
        <f t="shared" si="52"/>
        <v>5.4796989826830074E-2</v>
      </c>
      <c r="R35" s="10">
        <f t="shared" si="52"/>
        <v>3.8856962186095537E-2</v>
      </c>
      <c r="S35" s="10">
        <f t="shared" si="52"/>
        <v>9.5897336895256369E-2</v>
      </c>
      <c r="T35" s="10">
        <f t="shared" si="52"/>
        <v>6.7328124574076623E-2</v>
      </c>
      <c r="U35" s="10">
        <f t="shared" si="52"/>
        <v>0.10160775232564119</v>
      </c>
      <c r="V35" s="10">
        <f t="shared" si="52"/>
        <v>0.10475900753447685</v>
      </c>
      <c r="W35" s="10">
        <f t="shared" si="52"/>
        <v>6.1161160908899372E-2</v>
      </c>
      <c r="X35" s="10">
        <f t="shared" si="52"/>
        <v>6.2718860667222195E-2</v>
      </c>
      <c r="Y35" s="10">
        <f t="shared" si="52"/>
        <v>5.891404441885164E-2</v>
      </c>
      <c r="Z35" s="10">
        <f t="shared" si="52"/>
        <v>5.7098955749823571E-2</v>
      </c>
      <c r="AA35" s="10"/>
      <c r="AB35" s="10">
        <f t="shared" si="52"/>
        <v>6.8642607876016948E-2</v>
      </c>
      <c r="AC35" s="10">
        <f t="shared" si="52"/>
        <v>7.903859649973774E-2</v>
      </c>
      <c r="AD35" s="10">
        <f t="shared" si="52"/>
        <v>2.7225000000000003E-2</v>
      </c>
      <c r="AE35" s="10">
        <f t="shared" si="52"/>
        <v>0.16188039428266179</v>
      </c>
      <c r="AF35" s="10">
        <f t="shared" si="52"/>
        <v>2.3727185624422022E-2</v>
      </c>
      <c r="AG35" s="10">
        <f t="shared" si="52"/>
        <v>4.3325382528521167E-2</v>
      </c>
      <c r="AH35" s="10"/>
      <c r="AI35" s="10">
        <f t="shared" si="52"/>
        <v>8.0856543193506394E-2</v>
      </c>
      <c r="AJ35" s="10">
        <f t="shared" si="52"/>
        <v>9.0774707930232554E-2</v>
      </c>
      <c r="AK35" s="10">
        <f t="shared" si="52"/>
        <v>0.14706025595976638</v>
      </c>
      <c r="AL35" s="10">
        <f t="shared" si="52"/>
        <v>9.196723462103662E-2</v>
      </c>
      <c r="AM35" s="10">
        <f t="shared" si="52"/>
        <v>0.1684171732502337</v>
      </c>
      <c r="AN35" s="10">
        <f t="shared" si="52"/>
        <v>7.2378566103568118E-2</v>
      </c>
      <c r="AO35" s="10">
        <f t="shared" si="52"/>
        <v>4.3470906994034136E-2</v>
      </c>
      <c r="AP35" s="10"/>
    </row>
    <row r="36" spans="2:42">
      <c r="B36" t="s">
        <v>80</v>
      </c>
      <c r="D36" s="22" t="s">
        <v>512</v>
      </c>
      <c r="E36" s="22" t="str">
        <f>$E$11</f>
        <v>INDELC</v>
      </c>
      <c r="F36" t="s">
        <v>41</v>
      </c>
      <c r="G36" s="17" t="str">
        <f>$G$12</f>
        <v>*ELC*</v>
      </c>
      <c r="H36" t="s">
        <v>46</v>
      </c>
      <c r="I36" t="s">
        <v>68</v>
      </c>
      <c r="J36">
        <f>J35</f>
        <v>2016</v>
      </c>
      <c r="L36" s="10">
        <f>L32</f>
        <v>-0.28115000000000001</v>
      </c>
      <c r="M36" s="10">
        <f t="shared" ref="M36:AO36" si="53">M32</f>
        <v>-7.0599999999999996E-2</v>
      </c>
      <c r="N36" s="10">
        <f t="shared" si="53"/>
        <v>-0.1237</v>
      </c>
      <c r="O36" s="10"/>
      <c r="P36" s="10">
        <f t="shared" si="53"/>
        <v>-7.4450000000000002E-2</v>
      </c>
      <c r="Q36" s="10">
        <f t="shared" si="53"/>
        <v>-9.2050000000000007E-2</v>
      </c>
      <c r="R36" s="10">
        <f t="shared" si="53"/>
        <v>-0.1129</v>
      </c>
      <c r="S36" s="10">
        <f t="shared" si="53"/>
        <v>-0.22850000000000001</v>
      </c>
      <c r="T36" s="10">
        <f t="shared" si="53"/>
        <v>-0.21149999999999999</v>
      </c>
      <c r="U36" s="10">
        <f t="shared" si="53"/>
        <v>-0.13785</v>
      </c>
      <c r="V36" s="10">
        <f t="shared" si="53"/>
        <v>-0.32774999999999999</v>
      </c>
      <c r="W36" s="10">
        <f t="shared" si="53"/>
        <v>-0.16014999999999999</v>
      </c>
      <c r="X36" s="10">
        <f t="shared" si="53"/>
        <v>-0.11895</v>
      </c>
      <c r="Y36" s="10">
        <f t="shared" si="53"/>
        <v>-8.2150000000000001E-2</v>
      </c>
      <c r="Z36" s="10">
        <f t="shared" si="53"/>
        <v>-8.9050000000000004E-2</v>
      </c>
      <c r="AA36" s="10"/>
      <c r="AB36" s="10">
        <f t="shared" si="53"/>
        <v>-0.1051</v>
      </c>
      <c r="AC36" s="10">
        <f t="shared" si="53"/>
        <v>-0.186</v>
      </c>
      <c r="AD36" s="10">
        <f t="shared" si="53"/>
        <v>-5.4450000000000005E-2</v>
      </c>
      <c r="AE36" s="10">
        <f t="shared" si="53"/>
        <v>-0.38095000000000001</v>
      </c>
      <c r="AF36" s="10">
        <f t="shared" si="53"/>
        <v>-4.5000000000000005E-2</v>
      </c>
      <c r="AG36" s="10">
        <f t="shared" si="53"/>
        <v>-7.6200000000000018E-2</v>
      </c>
      <c r="AH36" s="10"/>
      <c r="AI36" s="10">
        <f t="shared" si="53"/>
        <v>-0.1071</v>
      </c>
      <c r="AJ36" s="10">
        <f t="shared" si="53"/>
        <v>-0.25224999999999997</v>
      </c>
      <c r="AK36" s="10">
        <f t="shared" si="53"/>
        <v>-0.2059</v>
      </c>
      <c r="AL36" s="10">
        <f t="shared" si="53"/>
        <v>-0.43940000000000001</v>
      </c>
      <c r="AM36" s="10">
        <f t="shared" si="53"/>
        <v>-0.20050000000000001</v>
      </c>
      <c r="AN36" s="10">
        <f t="shared" si="53"/>
        <v>-9.9850000000000008E-2</v>
      </c>
      <c r="AO36" s="10">
        <f t="shared" si="53"/>
        <v>-7.4649999999999994E-2</v>
      </c>
      <c r="AP36" s="10"/>
    </row>
    <row r="37" spans="2:42">
      <c r="C37" t="s">
        <v>112</v>
      </c>
      <c r="D37" s="22"/>
      <c r="E37" t="s">
        <v>111</v>
      </c>
      <c r="F37" t="s">
        <v>41</v>
      </c>
      <c r="H37" t="s">
        <v>46</v>
      </c>
      <c r="I37" t="s">
        <v>67</v>
      </c>
      <c r="J37">
        <f>J36</f>
        <v>2016</v>
      </c>
      <c r="L37" s="10">
        <f>-L36</f>
        <v>0.28115000000000001</v>
      </c>
      <c r="M37" s="10">
        <f>-M36</f>
        <v>7.0599999999999996E-2</v>
      </c>
      <c r="N37" s="10">
        <f>-N36</f>
        <v>0.1237</v>
      </c>
      <c r="O37" s="10"/>
      <c r="P37" s="10">
        <f t="shared" ref="P37:Z37" si="54">-P36</f>
        <v>7.4450000000000002E-2</v>
      </c>
      <c r="Q37" s="10">
        <f t="shared" si="54"/>
        <v>9.2050000000000007E-2</v>
      </c>
      <c r="R37" s="10">
        <f t="shared" si="54"/>
        <v>0.1129</v>
      </c>
      <c r="S37" s="10">
        <f t="shared" si="54"/>
        <v>0.22850000000000001</v>
      </c>
      <c r="T37" s="10">
        <f t="shared" si="54"/>
        <v>0.21149999999999999</v>
      </c>
      <c r="U37" s="10">
        <f t="shared" si="54"/>
        <v>0.13785</v>
      </c>
      <c r="V37" s="10">
        <f t="shared" si="54"/>
        <v>0.32774999999999999</v>
      </c>
      <c r="W37" s="10">
        <f t="shared" si="54"/>
        <v>0.16014999999999999</v>
      </c>
      <c r="X37" s="10">
        <f t="shared" si="54"/>
        <v>0.11895</v>
      </c>
      <c r="Y37" s="10">
        <f t="shared" si="54"/>
        <v>8.2150000000000001E-2</v>
      </c>
      <c r="Z37" s="10">
        <f t="shared" si="54"/>
        <v>8.9050000000000004E-2</v>
      </c>
      <c r="AA37" s="10"/>
      <c r="AB37" s="10">
        <f t="shared" ref="AB37:AG37" si="55">-AB36</f>
        <v>0.1051</v>
      </c>
      <c r="AC37" s="10">
        <f t="shared" si="55"/>
        <v>0.186</v>
      </c>
      <c r="AD37" s="10">
        <f t="shared" si="55"/>
        <v>5.4450000000000005E-2</v>
      </c>
      <c r="AE37" s="10">
        <f t="shared" si="55"/>
        <v>0.38095000000000001</v>
      </c>
      <c r="AF37" s="10">
        <f t="shared" si="55"/>
        <v>4.5000000000000005E-2</v>
      </c>
      <c r="AG37" s="10">
        <f t="shared" si="55"/>
        <v>7.6200000000000018E-2</v>
      </c>
      <c r="AH37" s="10"/>
      <c r="AI37" s="10">
        <f t="shared" ref="AI37:AO37" si="56">-AI36</f>
        <v>0.1071</v>
      </c>
      <c r="AJ37" s="10">
        <f t="shared" si="56"/>
        <v>0.25224999999999997</v>
      </c>
      <c r="AK37" s="10">
        <f t="shared" si="56"/>
        <v>0.2059</v>
      </c>
      <c r="AL37" s="10">
        <f t="shared" si="56"/>
        <v>0.43940000000000001</v>
      </c>
      <c r="AM37" s="10">
        <f t="shared" si="56"/>
        <v>0.20050000000000001</v>
      </c>
      <c r="AN37" s="10">
        <f t="shared" si="56"/>
        <v>9.9850000000000008E-2</v>
      </c>
      <c r="AO37" s="10">
        <f t="shared" si="56"/>
        <v>7.4649999999999994E-2</v>
      </c>
      <c r="AP37" s="10"/>
    </row>
    <row r="38" spans="2:42">
      <c r="C38" t="s">
        <v>112</v>
      </c>
      <c r="D38" s="22"/>
      <c r="E38" t="s">
        <v>111</v>
      </c>
      <c r="F38" t="s">
        <v>41</v>
      </c>
      <c r="G38" t="s">
        <v>111</v>
      </c>
      <c r="H38" t="s">
        <v>46</v>
      </c>
      <c r="I38" t="s">
        <v>68</v>
      </c>
      <c r="J38">
        <f>J37</f>
        <v>2016</v>
      </c>
      <c r="L38" s="10">
        <f>L36</f>
        <v>-0.28115000000000001</v>
      </c>
      <c r="M38" s="10">
        <f>M36</f>
        <v>-7.0599999999999996E-2</v>
      </c>
      <c r="N38" s="10">
        <f>N36</f>
        <v>-0.1237</v>
      </c>
      <c r="O38" s="10"/>
      <c r="P38" s="10">
        <f t="shared" ref="P38:Z38" si="57">P36</f>
        <v>-7.4450000000000002E-2</v>
      </c>
      <c r="Q38" s="10">
        <f t="shared" si="57"/>
        <v>-9.2050000000000007E-2</v>
      </c>
      <c r="R38" s="10">
        <f t="shared" si="57"/>
        <v>-0.1129</v>
      </c>
      <c r="S38" s="10">
        <f t="shared" si="57"/>
        <v>-0.22850000000000001</v>
      </c>
      <c r="T38" s="10">
        <f t="shared" si="57"/>
        <v>-0.21149999999999999</v>
      </c>
      <c r="U38" s="10">
        <f t="shared" si="57"/>
        <v>-0.13785</v>
      </c>
      <c r="V38" s="10">
        <f t="shared" si="57"/>
        <v>-0.32774999999999999</v>
      </c>
      <c r="W38" s="10">
        <f t="shared" si="57"/>
        <v>-0.16014999999999999</v>
      </c>
      <c r="X38" s="10">
        <f t="shared" si="57"/>
        <v>-0.11895</v>
      </c>
      <c r="Y38" s="10">
        <f t="shared" si="57"/>
        <v>-8.2150000000000001E-2</v>
      </c>
      <c r="Z38" s="10">
        <f t="shared" si="57"/>
        <v>-8.9050000000000004E-2</v>
      </c>
      <c r="AA38" s="10"/>
      <c r="AB38" s="10">
        <f t="shared" ref="AB38:AG38" si="58">AB36</f>
        <v>-0.1051</v>
      </c>
      <c r="AC38" s="10">
        <f t="shared" si="58"/>
        <v>-0.186</v>
      </c>
      <c r="AD38" s="10">
        <f t="shared" si="58"/>
        <v>-5.4450000000000005E-2</v>
      </c>
      <c r="AE38" s="10">
        <f t="shared" si="58"/>
        <v>-0.38095000000000001</v>
      </c>
      <c r="AF38" s="10">
        <f t="shared" si="58"/>
        <v>-4.5000000000000005E-2</v>
      </c>
      <c r="AG38" s="10">
        <f t="shared" si="58"/>
        <v>-7.6200000000000018E-2</v>
      </c>
      <c r="AH38" s="10"/>
      <c r="AI38" s="10">
        <f t="shared" ref="AI38:AO38" si="59">AI36</f>
        <v>-0.1071</v>
      </c>
      <c r="AJ38" s="10">
        <f t="shared" si="59"/>
        <v>-0.25224999999999997</v>
      </c>
      <c r="AK38" s="10">
        <f t="shared" si="59"/>
        <v>-0.2059</v>
      </c>
      <c r="AL38" s="10">
        <f t="shared" si="59"/>
        <v>-0.43940000000000001</v>
      </c>
      <c r="AM38" s="10">
        <f t="shared" si="59"/>
        <v>-0.20050000000000001</v>
      </c>
      <c r="AN38" s="10">
        <f t="shared" si="59"/>
        <v>-9.9850000000000008E-2</v>
      </c>
      <c r="AO38" s="10">
        <f t="shared" si="59"/>
        <v>-7.4649999999999994E-2</v>
      </c>
      <c r="AP38" s="10"/>
    </row>
    <row r="39" spans="2:42">
      <c r="G39" s="17" t="str">
        <f>$G$15</f>
        <v>ELCLossInTransmsn</v>
      </c>
      <c r="H39" t="s">
        <v>55</v>
      </c>
      <c r="J39">
        <f>J35</f>
        <v>2016</v>
      </c>
      <c r="L39" s="10">
        <f>L32</f>
        <v>-0.28115000000000001</v>
      </c>
      <c r="M39" s="10">
        <f t="shared" ref="M39:AO39" si="60">M32</f>
        <v>-7.0599999999999996E-2</v>
      </c>
      <c r="N39" s="10">
        <f t="shared" si="60"/>
        <v>-0.1237</v>
      </c>
      <c r="O39" s="10"/>
      <c r="P39" s="10">
        <f t="shared" si="60"/>
        <v>-7.4450000000000002E-2</v>
      </c>
      <c r="Q39" s="10">
        <f t="shared" si="60"/>
        <v>-9.2050000000000007E-2</v>
      </c>
      <c r="R39" s="10">
        <f t="shared" si="60"/>
        <v>-0.1129</v>
      </c>
      <c r="S39" s="10">
        <f t="shared" si="60"/>
        <v>-0.22850000000000001</v>
      </c>
      <c r="T39" s="10">
        <f t="shared" si="60"/>
        <v>-0.21149999999999999</v>
      </c>
      <c r="U39" s="10">
        <f t="shared" si="60"/>
        <v>-0.13785</v>
      </c>
      <c r="V39" s="10">
        <f t="shared" si="60"/>
        <v>-0.32774999999999999</v>
      </c>
      <c r="W39" s="10">
        <f t="shared" si="60"/>
        <v>-0.16014999999999999</v>
      </c>
      <c r="X39" s="10">
        <f t="shared" si="60"/>
        <v>-0.11895</v>
      </c>
      <c r="Y39" s="10">
        <f t="shared" si="60"/>
        <v>-8.2150000000000001E-2</v>
      </c>
      <c r="Z39" s="10">
        <f t="shared" si="60"/>
        <v>-8.9050000000000004E-2</v>
      </c>
      <c r="AA39" s="10"/>
      <c r="AB39" s="10">
        <f t="shared" si="60"/>
        <v>-0.1051</v>
      </c>
      <c r="AC39" s="10">
        <f t="shared" si="60"/>
        <v>-0.186</v>
      </c>
      <c r="AD39" s="10">
        <f t="shared" si="60"/>
        <v>-5.4450000000000005E-2</v>
      </c>
      <c r="AE39" s="10">
        <f t="shared" si="60"/>
        <v>-0.38095000000000001</v>
      </c>
      <c r="AF39" s="10">
        <f t="shared" si="60"/>
        <v>-4.5000000000000005E-2</v>
      </c>
      <c r="AG39" s="10">
        <f t="shared" si="60"/>
        <v>-7.6200000000000018E-2</v>
      </c>
      <c r="AH39" s="10"/>
      <c r="AI39" s="10">
        <f t="shared" si="60"/>
        <v>-0.1071</v>
      </c>
      <c r="AJ39" s="10">
        <f t="shared" si="60"/>
        <v>-0.25224999999999997</v>
      </c>
      <c r="AK39" s="10">
        <f t="shared" si="60"/>
        <v>-0.2059</v>
      </c>
      <c r="AL39" s="10">
        <f t="shared" si="60"/>
        <v>-0.43940000000000001</v>
      </c>
      <c r="AM39" s="10">
        <f t="shared" si="60"/>
        <v>-0.20050000000000001</v>
      </c>
      <c r="AN39" s="10">
        <f t="shared" si="60"/>
        <v>-9.9850000000000008E-2</v>
      </c>
      <c r="AO39" s="10">
        <f t="shared" si="60"/>
        <v>-7.4649999999999994E-2</v>
      </c>
      <c r="AP39" s="10"/>
    </row>
    <row r="40" spans="2:42">
      <c r="C40" t="s">
        <v>43</v>
      </c>
      <c r="D40" t="s">
        <v>511</v>
      </c>
      <c r="F40" t="s">
        <v>41</v>
      </c>
      <c r="G40" s="22" t="s">
        <v>110</v>
      </c>
      <c r="H40" t="s">
        <v>46</v>
      </c>
      <c r="I40" t="s">
        <v>67</v>
      </c>
      <c r="J40">
        <f>$K$73</f>
        <v>2018</v>
      </c>
      <c r="L40" s="10">
        <f>-L73</f>
        <v>-0.30255000000000004</v>
      </c>
      <c r="M40" s="10">
        <f t="shared" ref="M40:AO40" si="61">-M73</f>
        <v>-9.2200000000000004E-2</v>
      </c>
      <c r="N40" s="10">
        <f t="shared" si="61"/>
        <v>-0.13689999999999999</v>
      </c>
      <c r="O40" s="10"/>
      <c r="P40" s="10">
        <f t="shared" si="61"/>
        <v>-9.4649999999999998E-2</v>
      </c>
      <c r="Q40" s="10">
        <f t="shared" si="61"/>
        <v>-0.10585</v>
      </c>
      <c r="R40" s="10">
        <f t="shared" si="61"/>
        <v>-0.13730000000000001</v>
      </c>
      <c r="S40" s="10">
        <f t="shared" si="61"/>
        <v>-0.2545</v>
      </c>
      <c r="T40" s="10">
        <f t="shared" si="61"/>
        <v>-0.22550000000000001</v>
      </c>
      <c r="U40" s="10">
        <f t="shared" si="61"/>
        <v>-0.16045000000000001</v>
      </c>
      <c r="V40" s="10">
        <f t="shared" si="61"/>
        <v>-0.34675</v>
      </c>
      <c r="W40" s="10">
        <f t="shared" si="61"/>
        <v>-0.18554999999999999</v>
      </c>
      <c r="X40" s="10">
        <f t="shared" si="61"/>
        <v>-0.14115</v>
      </c>
      <c r="Y40" s="10">
        <f t="shared" si="61"/>
        <v>-9.955E-2</v>
      </c>
      <c r="Z40" s="10">
        <f t="shared" si="61"/>
        <v>-0.11485000000000001</v>
      </c>
      <c r="AA40" s="10"/>
      <c r="AB40" s="10">
        <f t="shared" si="61"/>
        <v>-0.12870000000000001</v>
      </c>
      <c r="AC40" s="10">
        <f t="shared" si="61"/>
        <v>-0.20200000000000001</v>
      </c>
      <c r="AD40" s="10">
        <f t="shared" si="61"/>
        <v>-7.4649999999999994E-2</v>
      </c>
      <c r="AE40" s="10">
        <f t="shared" si="61"/>
        <v>-0.39515</v>
      </c>
      <c r="AF40" s="10">
        <f t="shared" si="61"/>
        <v>-6.5000000000000002E-2</v>
      </c>
      <c r="AG40" s="10">
        <f t="shared" si="61"/>
        <v>-9.9400000000000016E-2</v>
      </c>
      <c r="AH40" s="10"/>
      <c r="AI40" s="10">
        <f t="shared" si="61"/>
        <v>-0.1227</v>
      </c>
      <c r="AJ40" s="10">
        <f t="shared" si="61"/>
        <v>-0.27324999999999999</v>
      </c>
      <c r="AK40" s="10">
        <f t="shared" si="61"/>
        <v>-0.21829999999999999</v>
      </c>
      <c r="AL40" s="10">
        <f t="shared" si="61"/>
        <v>-0.45779999999999998</v>
      </c>
      <c r="AM40" s="10">
        <f t="shared" si="61"/>
        <v>-0.2185</v>
      </c>
      <c r="AN40" s="10">
        <f t="shared" si="61"/>
        <v>-0.11445000000000001</v>
      </c>
      <c r="AO40" s="10">
        <f t="shared" si="61"/>
        <v>-0.10204999999999999</v>
      </c>
      <c r="AP40" s="10"/>
    </row>
    <row r="41" spans="2:42">
      <c r="C41" t="s">
        <v>445</v>
      </c>
      <c r="F41" t="s">
        <v>41</v>
      </c>
      <c r="G41" s="22" t="s">
        <v>496</v>
      </c>
      <c r="H41" t="s">
        <v>46</v>
      </c>
      <c r="I41" t="s">
        <v>68</v>
      </c>
      <c r="J41">
        <f>J40</f>
        <v>2018</v>
      </c>
      <c r="L41" s="10">
        <f>L40</f>
        <v>-0.30255000000000004</v>
      </c>
      <c r="M41" s="10">
        <f>M40</f>
        <v>-9.2200000000000004E-2</v>
      </c>
      <c r="N41" s="10">
        <f>N40</f>
        <v>-0.13689999999999999</v>
      </c>
      <c r="O41" s="10"/>
      <c r="P41" s="10">
        <f t="shared" ref="P41:Z41" si="62">P40</f>
        <v>-9.4649999999999998E-2</v>
      </c>
      <c r="Q41" s="10">
        <f t="shared" si="62"/>
        <v>-0.10585</v>
      </c>
      <c r="R41" s="10">
        <f t="shared" si="62"/>
        <v>-0.13730000000000001</v>
      </c>
      <c r="S41" s="10">
        <f t="shared" si="62"/>
        <v>-0.2545</v>
      </c>
      <c r="T41" s="10">
        <f t="shared" si="62"/>
        <v>-0.22550000000000001</v>
      </c>
      <c r="U41" s="10">
        <f t="shared" si="62"/>
        <v>-0.16045000000000001</v>
      </c>
      <c r="V41" s="10">
        <f t="shared" si="62"/>
        <v>-0.34675</v>
      </c>
      <c r="W41" s="10">
        <f t="shared" si="62"/>
        <v>-0.18554999999999999</v>
      </c>
      <c r="X41" s="10">
        <f t="shared" si="62"/>
        <v>-0.14115</v>
      </c>
      <c r="Y41" s="10">
        <f t="shared" si="62"/>
        <v>-9.955E-2</v>
      </c>
      <c r="Z41" s="10">
        <f t="shared" si="62"/>
        <v>-0.11485000000000001</v>
      </c>
      <c r="AA41" s="10"/>
      <c r="AB41" s="10">
        <f t="shared" ref="AB41:AG41" si="63">AB40</f>
        <v>-0.12870000000000001</v>
      </c>
      <c r="AC41" s="10">
        <f t="shared" si="63"/>
        <v>-0.20200000000000001</v>
      </c>
      <c r="AD41" s="10">
        <f t="shared" si="63"/>
        <v>-7.4649999999999994E-2</v>
      </c>
      <c r="AE41" s="10">
        <f t="shared" si="63"/>
        <v>-0.39515</v>
      </c>
      <c r="AF41" s="10">
        <f t="shared" si="63"/>
        <v>-6.5000000000000002E-2</v>
      </c>
      <c r="AG41" s="10">
        <f t="shared" si="63"/>
        <v>-9.9400000000000016E-2</v>
      </c>
      <c r="AH41" s="10"/>
      <c r="AI41" s="10">
        <f t="shared" ref="AI41:AO41" si="64">AI40</f>
        <v>-0.1227</v>
      </c>
      <c r="AJ41" s="10">
        <f t="shared" si="64"/>
        <v>-0.27324999999999999</v>
      </c>
      <c r="AK41" s="10">
        <f t="shared" si="64"/>
        <v>-0.21829999999999999</v>
      </c>
      <c r="AL41" s="10">
        <f t="shared" si="64"/>
        <v>-0.45779999999999998</v>
      </c>
      <c r="AM41" s="10">
        <f t="shared" si="64"/>
        <v>-0.2185</v>
      </c>
      <c r="AN41" s="10">
        <f t="shared" si="64"/>
        <v>-0.11445000000000001</v>
      </c>
      <c r="AO41" s="10">
        <f t="shared" si="64"/>
        <v>-0.10204999999999999</v>
      </c>
    </row>
    <row r="42" spans="2:42">
      <c r="B42" t="s">
        <v>114</v>
      </c>
      <c r="D42" s="22" t="s">
        <v>512</v>
      </c>
      <c r="E42" t="s">
        <v>83</v>
      </c>
      <c r="F42" t="s">
        <v>41</v>
      </c>
      <c r="H42" t="s">
        <v>46</v>
      </c>
      <c r="I42" t="s">
        <v>67</v>
      </c>
      <c r="J42">
        <f>J40</f>
        <v>2018</v>
      </c>
      <c r="L42" s="10">
        <f>-L40</f>
        <v>0.30255000000000004</v>
      </c>
      <c r="M42" s="10">
        <f>-M40</f>
        <v>9.2200000000000004E-2</v>
      </c>
      <c r="N42" s="10">
        <f>-N40</f>
        <v>0.13689999999999999</v>
      </c>
      <c r="O42" s="10"/>
      <c r="P42" s="10">
        <f t="shared" ref="P42:Z42" si="65">-P40</f>
        <v>9.4649999999999998E-2</v>
      </c>
      <c r="Q42" s="10">
        <f t="shared" si="65"/>
        <v>0.10585</v>
      </c>
      <c r="R42" s="10">
        <f t="shared" si="65"/>
        <v>0.13730000000000001</v>
      </c>
      <c r="S42" s="10">
        <f t="shared" si="65"/>
        <v>0.2545</v>
      </c>
      <c r="T42" s="10">
        <f t="shared" si="65"/>
        <v>0.22550000000000001</v>
      </c>
      <c r="U42" s="10">
        <f t="shared" si="65"/>
        <v>0.16045000000000001</v>
      </c>
      <c r="V42" s="10">
        <f t="shared" si="65"/>
        <v>0.34675</v>
      </c>
      <c r="W42" s="10">
        <f t="shared" si="65"/>
        <v>0.18554999999999999</v>
      </c>
      <c r="X42" s="10">
        <f t="shared" si="65"/>
        <v>0.14115</v>
      </c>
      <c r="Y42" s="10">
        <f t="shared" si="65"/>
        <v>9.955E-2</v>
      </c>
      <c r="Z42" s="10">
        <f t="shared" si="65"/>
        <v>0.11485000000000001</v>
      </c>
      <c r="AA42" s="10"/>
      <c r="AB42" s="10">
        <f t="shared" ref="AB42:AG42" si="66">-AB40</f>
        <v>0.12870000000000001</v>
      </c>
      <c r="AC42" s="10">
        <f t="shared" si="66"/>
        <v>0.20200000000000001</v>
      </c>
      <c r="AD42" s="10">
        <f t="shared" si="66"/>
        <v>7.4649999999999994E-2</v>
      </c>
      <c r="AE42" s="10">
        <f t="shared" si="66"/>
        <v>0.39515</v>
      </c>
      <c r="AF42" s="10">
        <f t="shared" si="66"/>
        <v>6.5000000000000002E-2</v>
      </c>
      <c r="AG42" s="10">
        <f t="shared" si="66"/>
        <v>9.9400000000000016E-2</v>
      </c>
      <c r="AH42" s="10"/>
      <c r="AI42" s="10">
        <f t="shared" ref="AI42:AO42" si="67">-AI40</f>
        <v>0.1227</v>
      </c>
      <c r="AJ42" s="10">
        <f t="shared" si="67"/>
        <v>0.27324999999999999</v>
      </c>
      <c r="AK42" s="10">
        <f t="shared" si="67"/>
        <v>0.21829999999999999</v>
      </c>
      <c r="AL42" s="10">
        <f t="shared" si="67"/>
        <v>0.45779999999999998</v>
      </c>
      <c r="AM42" s="10">
        <f t="shared" si="67"/>
        <v>0.2185</v>
      </c>
      <c r="AN42" s="10">
        <f t="shared" si="67"/>
        <v>0.11445000000000001</v>
      </c>
      <c r="AO42" s="10">
        <f t="shared" si="67"/>
        <v>0.10204999999999999</v>
      </c>
      <c r="AP42" s="10"/>
    </row>
    <row r="43" spans="2:42">
      <c r="B43" t="s">
        <v>115</v>
      </c>
      <c r="D43" s="22" t="s">
        <v>512</v>
      </c>
      <c r="E43" s="22" t="str">
        <f>$E$11</f>
        <v>INDELC</v>
      </c>
      <c r="F43" t="s">
        <v>41</v>
      </c>
      <c r="H43" t="s">
        <v>46</v>
      </c>
      <c r="I43" t="s">
        <v>67</v>
      </c>
      <c r="J43">
        <f>$K$73</f>
        <v>2018</v>
      </c>
      <c r="L43" s="10">
        <f>-L40*L3</f>
        <v>0.16337700000000002</v>
      </c>
      <c r="M43" s="10">
        <f t="shared" ref="M43:AN43" si="68">-M40*M3</f>
        <v>4.564524303865624E-2</v>
      </c>
      <c r="N43" s="10">
        <f t="shared" si="68"/>
        <v>8.4984083096537835E-2</v>
      </c>
      <c r="O43" s="10"/>
      <c r="P43" s="10">
        <f t="shared" si="68"/>
        <v>4.9906180430034308E-2</v>
      </c>
      <c r="Q43" s="10">
        <f t="shared" si="68"/>
        <v>6.3012073581422745E-2</v>
      </c>
      <c r="R43" s="10">
        <f t="shared" si="68"/>
        <v>4.7254746750672427E-2</v>
      </c>
      <c r="S43" s="10">
        <f t="shared" si="68"/>
        <v>0.10680906888333805</v>
      </c>
      <c r="T43" s="10">
        <f t="shared" si="68"/>
        <v>7.1784832583708172E-2</v>
      </c>
      <c r="U43" s="10">
        <f t="shared" si="68"/>
        <v>0.1182659692466386</v>
      </c>
      <c r="V43" s="10">
        <f t="shared" si="68"/>
        <v>0.1108319934785045</v>
      </c>
      <c r="W43" s="10">
        <f t="shared" si="68"/>
        <v>7.0861401227888102E-2</v>
      </c>
      <c r="X43" s="10">
        <f t="shared" si="68"/>
        <v>7.4424272241937067E-2</v>
      </c>
      <c r="Y43" s="10">
        <f t="shared" si="68"/>
        <v>7.1392490832582839E-2</v>
      </c>
      <c r="Z43" s="10">
        <f t="shared" si="68"/>
        <v>7.3641943490929104E-2</v>
      </c>
      <c r="AA43" s="10"/>
      <c r="AB43" s="10">
        <f t="shared" si="68"/>
        <v>8.4056171585569772E-2</v>
      </c>
      <c r="AC43" s="10">
        <f t="shared" si="68"/>
        <v>8.5837615553478616E-2</v>
      </c>
      <c r="AD43" s="10">
        <f t="shared" si="68"/>
        <v>3.7324999999999997E-2</v>
      </c>
      <c r="AE43" s="10">
        <f t="shared" si="68"/>
        <v>0.16791452369285681</v>
      </c>
      <c r="AF43" s="10">
        <f t="shared" si="68"/>
        <v>3.4272601457498469E-2</v>
      </c>
      <c r="AG43" s="10">
        <f t="shared" si="68"/>
        <v>5.6516312642191646E-2</v>
      </c>
      <c r="AH43" s="10"/>
      <c r="AI43" s="10">
        <f t="shared" si="68"/>
        <v>9.2633966851944305E-2</v>
      </c>
      <c r="AJ43" s="10">
        <f t="shared" si="68"/>
        <v>9.8331769839191466E-2</v>
      </c>
      <c r="AK43" s="10">
        <f t="shared" si="68"/>
        <v>0.15591672596414277</v>
      </c>
      <c r="AL43" s="10">
        <f t="shared" si="68"/>
        <v>9.581838873352426E-2</v>
      </c>
      <c r="AM43" s="10">
        <f t="shared" si="68"/>
        <v>0.18353691947718734</v>
      </c>
      <c r="AN43" s="10">
        <f t="shared" si="68"/>
        <v>8.2961711472742825E-2</v>
      </c>
      <c r="AO43" s="10">
        <f>-AO40*$F$3</f>
        <v>0</v>
      </c>
      <c r="AP43" s="10"/>
    </row>
    <row r="44" spans="2:42">
      <c r="B44" t="s">
        <v>80</v>
      </c>
      <c r="D44" s="22" t="s">
        <v>512</v>
      </c>
      <c r="E44" s="22" t="str">
        <f>$E$11</f>
        <v>INDELC</v>
      </c>
      <c r="F44" t="s">
        <v>41</v>
      </c>
      <c r="G44" s="17" t="str">
        <f>$G$12</f>
        <v>*ELC*</v>
      </c>
      <c r="H44" t="s">
        <v>46</v>
      </c>
      <c r="I44" t="s">
        <v>68</v>
      </c>
      <c r="J44">
        <f>$K$73</f>
        <v>2018</v>
      </c>
      <c r="L44" s="10">
        <f>L40</f>
        <v>-0.30255000000000004</v>
      </c>
      <c r="M44" s="10">
        <f t="shared" ref="M44:AO44" si="69">M40</f>
        <v>-9.2200000000000004E-2</v>
      </c>
      <c r="N44" s="10">
        <f t="shared" si="69"/>
        <v>-0.13689999999999999</v>
      </c>
      <c r="O44" s="10"/>
      <c r="P44" s="10">
        <f t="shared" si="69"/>
        <v>-9.4649999999999998E-2</v>
      </c>
      <c r="Q44" s="10">
        <f t="shared" si="69"/>
        <v>-0.10585</v>
      </c>
      <c r="R44" s="10">
        <f t="shared" si="69"/>
        <v>-0.13730000000000001</v>
      </c>
      <c r="S44" s="10">
        <f t="shared" si="69"/>
        <v>-0.2545</v>
      </c>
      <c r="T44" s="10">
        <f t="shared" si="69"/>
        <v>-0.22550000000000001</v>
      </c>
      <c r="U44" s="10">
        <f t="shared" si="69"/>
        <v>-0.16045000000000001</v>
      </c>
      <c r="V44" s="10">
        <f t="shared" si="69"/>
        <v>-0.34675</v>
      </c>
      <c r="W44" s="10">
        <f t="shared" si="69"/>
        <v>-0.18554999999999999</v>
      </c>
      <c r="X44" s="10">
        <f t="shared" si="69"/>
        <v>-0.14115</v>
      </c>
      <c r="Y44" s="10">
        <f t="shared" si="69"/>
        <v>-9.955E-2</v>
      </c>
      <c r="Z44" s="10">
        <f t="shared" si="69"/>
        <v>-0.11485000000000001</v>
      </c>
      <c r="AA44" s="10"/>
      <c r="AB44" s="10">
        <f t="shared" si="69"/>
        <v>-0.12870000000000001</v>
      </c>
      <c r="AC44" s="10">
        <f t="shared" si="69"/>
        <v>-0.20200000000000001</v>
      </c>
      <c r="AD44" s="10">
        <f t="shared" si="69"/>
        <v>-7.4649999999999994E-2</v>
      </c>
      <c r="AE44" s="10">
        <f t="shared" si="69"/>
        <v>-0.39515</v>
      </c>
      <c r="AF44" s="10">
        <f t="shared" si="69"/>
        <v>-6.5000000000000002E-2</v>
      </c>
      <c r="AG44" s="10">
        <f t="shared" si="69"/>
        <v>-9.9400000000000016E-2</v>
      </c>
      <c r="AH44" s="10"/>
      <c r="AI44" s="10">
        <f t="shared" si="69"/>
        <v>-0.1227</v>
      </c>
      <c r="AJ44" s="10">
        <f t="shared" si="69"/>
        <v>-0.27324999999999999</v>
      </c>
      <c r="AK44" s="10">
        <f t="shared" si="69"/>
        <v>-0.21829999999999999</v>
      </c>
      <c r="AL44" s="10">
        <f t="shared" si="69"/>
        <v>-0.45779999999999998</v>
      </c>
      <c r="AM44" s="10">
        <f t="shared" si="69"/>
        <v>-0.2185</v>
      </c>
      <c r="AN44" s="10">
        <f t="shared" si="69"/>
        <v>-0.11445000000000001</v>
      </c>
      <c r="AO44" s="10">
        <f t="shared" si="69"/>
        <v>-0.10204999999999999</v>
      </c>
      <c r="AP44" s="10"/>
    </row>
    <row r="45" spans="2:42">
      <c r="C45" t="s">
        <v>112</v>
      </c>
      <c r="D45" s="22"/>
      <c r="E45" t="s">
        <v>111</v>
      </c>
      <c r="F45" t="s">
        <v>41</v>
      </c>
      <c r="H45" t="s">
        <v>46</v>
      </c>
      <c r="I45" t="s">
        <v>67</v>
      </c>
      <c r="J45">
        <f>J44</f>
        <v>2018</v>
      </c>
      <c r="L45" s="10">
        <f>-L44</f>
        <v>0.30255000000000004</v>
      </c>
      <c r="M45" s="10">
        <f>-M44</f>
        <v>9.2200000000000004E-2</v>
      </c>
      <c r="N45" s="10">
        <f>-N44</f>
        <v>0.13689999999999999</v>
      </c>
      <c r="O45" s="10"/>
      <c r="P45" s="10">
        <f t="shared" ref="P45:Z45" si="70">-P44</f>
        <v>9.4649999999999998E-2</v>
      </c>
      <c r="Q45" s="10">
        <f t="shared" si="70"/>
        <v>0.10585</v>
      </c>
      <c r="R45" s="10">
        <f t="shared" si="70"/>
        <v>0.13730000000000001</v>
      </c>
      <c r="S45" s="10">
        <f t="shared" si="70"/>
        <v>0.2545</v>
      </c>
      <c r="T45" s="10">
        <f t="shared" si="70"/>
        <v>0.22550000000000001</v>
      </c>
      <c r="U45" s="10">
        <f t="shared" si="70"/>
        <v>0.16045000000000001</v>
      </c>
      <c r="V45" s="10">
        <f t="shared" si="70"/>
        <v>0.34675</v>
      </c>
      <c r="W45" s="10">
        <f t="shared" si="70"/>
        <v>0.18554999999999999</v>
      </c>
      <c r="X45" s="10">
        <f t="shared" si="70"/>
        <v>0.14115</v>
      </c>
      <c r="Y45" s="10">
        <f t="shared" si="70"/>
        <v>9.955E-2</v>
      </c>
      <c r="Z45" s="10">
        <f t="shared" si="70"/>
        <v>0.11485000000000001</v>
      </c>
      <c r="AA45" s="10"/>
      <c r="AB45" s="10">
        <f t="shared" ref="AB45:AG45" si="71">-AB44</f>
        <v>0.12870000000000001</v>
      </c>
      <c r="AC45" s="10">
        <f t="shared" si="71"/>
        <v>0.20200000000000001</v>
      </c>
      <c r="AD45" s="10">
        <f t="shared" si="71"/>
        <v>7.4649999999999994E-2</v>
      </c>
      <c r="AE45" s="10">
        <f t="shared" si="71"/>
        <v>0.39515</v>
      </c>
      <c r="AF45" s="10">
        <f t="shared" si="71"/>
        <v>6.5000000000000002E-2</v>
      </c>
      <c r="AG45" s="10">
        <f t="shared" si="71"/>
        <v>9.9400000000000016E-2</v>
      </c>
      <c r="AH45" s="10"/>
      <c r="AI45" s="10">
        <f t="shared" ref="AI45:AO45" si="72">-AI44</f>
        <v>0.1227</v>
      </c>
      <c r="AJ45" s="10">
        <f t="shared" si="72"/>
        <v>0.27324999999999999</v>
      </c>
      <c r="AK45" s="10">
        <f t="shared" si="72"/>
        <v>0.21829999999999999</v>
      </c>
      <c r="AL45" s="10">
        <f t="shared" si="72"/>
        <v>0.45779999999999998</v>
      </c>
      <c r="AM45" s="10">
        <f t="shared" si="72"/>
        <v>0.2185</v>
      </c>
      <c r="AN45" s="10">
        <f t="shared" si="72"/>
        <v>0.11445000000000001</v>
      </c>
      <c r="AO45" s="10">
        <f t="shared" si="72"/>
        <v>0.10204999999999999</v>
      </c>
      <c r="AP45" s="10"/>
    </row>
    <row r="46" spans="2:42">
      <c r="C46" t="s">
        <v>112</v>
      </c>
      <c r="D46" s="22"/>
      <c r="E46" t="s">
        <v>111</v>
      </c>
      <c r="F46" t="s">
        <v>41</v>
      </c>
      <c r="G46" t="s">
        <v>111</v>
      </c>
      <c r="H46" t="s">
        <v>46</v>
      </c>
      <c r="I46" t="s">
        <v>68</v>
      </c>
      <c r="J46">
        <f>J45</f>
        <v>2018</v>
      </c>
      <c r="L46" s="10">
        <f>L44</f>
        <v>-0.30255000000000004</v>
      </c>
      <c r="M46" s="10">
        <f>M44</f>
        <v>-9.2200000000000004E-2</v>
      </c>
      <c r="N46" s="10">
        <f>N44</f>
        <v>-0.13689999999999999</v>
      </c>
      <c r="O46" s="10"/>
      <c r="P46" s="10">
        <f t="shared" ref="P46:Z46" si="73">P44</f>
        <v>-9.4649999999999998E-2</v>
      </c>
      <c r="Q46" s="10">
        <f t="shared" si="73"/>
        <v>-0.10585</v>
      </c>
      <c r="R46" s="10">
        <f t="shared" si="73"/>
        <v>-0.13730000000000001</v>
      </c>
      <c r="S46" s="10">
        <f t="shared" si="73"/>
        <v>-0.2545</v>
      </c>
      <c r="T46" s="10">
        <f t="shared" si="73"/>
        <v>-0.22550000000000001</v>
      </c>
      <c r="U46" s="10">
        <f t="shared" si="73"/>
        <v>-0.16045000000000001</v>
      </c>
      <c r="V46" s="10">
        <f t="shared" si="73"/>
        <v>-0.34675</v>
      </c>
      <c r="W46" s="10">
        <f t="shared" si="73"/>
        <v>-0.18554999999999999</v>
      </c>
      <c r="X46" s="10">
        <f t="shared" si="73"/>
        <v>-0.14115</v>
      </c>
      <c r="Y46" s="10">
        <f t="shared" si="73"/>
        <v>-9.955E-2</v>
      </c>
      <c r="Z46" s="10">
        <f t="shared" si="73"/>
        <v>-0.11485000000000001</v>
      </c>
      <c r="AA46" s="10"/>
      <c r="AB46" s="10">
        <f t="shared" ref="AB46:AG46" si="74">AB44</f>
        <v>-0.12870000000000001</v>
      </c>
      <c r="AC46" s="10">
        <f t="shared" si="74"/>
        <v>-0.20200000000000001</v>
      </c>
      <c r="AD46" s="10">
        <f t="shared" si="74"/>
        <v>-7.4649999999999994E-2</v>
      </c>
      <c r="AE46" s="10">
        <f t="shared" si="74"/>
        <v>-0.39515</v>
      </c>
      <c r="AF46" s="10">
        <f t="shared" si="74"/>
        <v>-6.5000000000000002E-2</v>
      </c>
      <c r="AG46" s="10">
        <f t="shared" si="74"/>
        <v>-9.9400000000000016E-2</v>
      </c>
      <c r="AH46" s="10"/>
      <c r="AI46" s="10">
        <f t="shared" ref="AI46:AO46" si="75">AI44</f>
        <v>-0.1227</v>
      </c>
      <c r="AJ46" s="10">
        <f t="shared" si="75"/>
        <v>-0.27324999999999999</v>
      </c>
      <c r="AK46" s="10">
        <f t="shared" si="75"/>
        <v>-0.21829999999999999</v>
      </c>
      <c r="AL46" s="10">
        <f t="shared" si="75"/>
        <v>-0.45779999999999998</v>
      </c>
      <c r="AM46" s="10">
        <f t="shared" si="75"/>
        <v>-0.2185</v>
      </c>
      <c r="AN46" s="10">
        <f t="shared" si="75"/>
        <v>-0.11445000000000001</v>
      </c>
      <c r="AO46" s="10">
        <f t="shared" si="75"/>
        <v>-0.10204999999999999</v>
      </c>
      <c r="AP46" s="10"/>
    </row>
    <row r="47" spans="2:42">
      <c r="G47" s="17" t="str">
        <f>$G$15</f>
        <v>ELCLossInTransmsn</v>
      </c>
      <c r="H47" t="s">
        <v>55</v>
      </c>
      <c r="J47">
        <f>$K$73</f>
        <v>2018</v>
      </c>
      <c r="L47" s="10">
        <f>L40</f>
        <v>-0.30255000000000004</v>
      </c>
      <c r="M47" s="10">
        <f t="shared" ref="M47:AO47" si="76">M40</f>
        <v>-9.2200000000000004E-2</v>
      </c>
      <c r="N47" s="10">
        <f t="shared" si="76"/>
        <v>-0.13689999999999999</v>
      </c>
      <c r="O47" s="10"/>
      <c r="P47" s="10">
        <f t="shared" si="76"/>
        <v>-9.4649999999999998E-2</v>
      </c>
      <c r="Q47" s="10">
        <f t="shared" si="76"/>
        <v>-0.10585</v>
      </c>
      <c r="R47" s="10">
        <f t="shared" si="76"/>
        <v>-0.13730000000000001</v>
      </c>
      <c r="S47" s="10">
        <f t="shared" si="76"/>
        <v>-0.2545</v>
      </c>
      <c r="T47" s="10">
        <f t="shared" si="76"/>
        <v>-0.22550000000000001</v>
      </c>
      <c r="U47" s="10">
        <f t="shared" si="76"/>
        <v>-0.16045000000000001</v>
      </c>
      <c r="V47" s="10">
        <f t="shared" si="76"/>
        <v>-0.34675</v>
      </c>
      <c r="W47" s="10">
        <f t="shared" si="76"/>
        <v>-0.18554999999999999</v>
      </c>
      <c r="X47" s="10">
        <f t="shared" si="76"/>
        <v>-0.14115</v>
      </c>
      <c r="Y47" s="10">
        <f t="shared" si="76"/>
        <v>-9.955E-2</v>
      </c>
      <c r="Z47" s="10">
        <f t="shared" si="76"/>
        <v>-0.11485000000000001</v>
      </c>
      <c r="AA47" s="10"/>
      <c r="AB47" s="10">
        <f t="shared" si="76"/>
        <v>-0.12870000000000001</v>
      </c>
      <c r="AC47" s="10">
        <f t="shared" si="76"/>
        <v>-0.20200000000000001</v>
      </c>
      <c r="AD47" s="10">
        <f t="shared" si="76"/>
        <v>-7.4649999999999994E-2</v>
      </c>
      <c r="AE47" s="10">
        <f t="shared" si="76"/>
        <v>-0.39515</v>
      </c>
      <c r="AF47" s="10">
        <f t="shared" si="76"/>
        <v>-6.5000000000000002E-2</v>
      </c>
      <c r="AG47" s="10">
        <f t="shared" si="76"/>
        <v>-9.9400000000000016E-2</v>
      </c>
      <c r="AH47" s="10"/>
      <c r="AI47" s="10">
        <f t="shared" si="76"/>
        <v>-0.1227</v>
      </c>
      <c r="AJ47" s="10">
        <f t="shared" si="76"/>
        <v>-0.27324999999999999</v>
      </c>
      <c r="AK47" s="10">
        <f t="shared" si="76"/>
        <v>-0.21829999999999999</v>
      </c>
      <c r="AL47" s="10">
        <f t="shared" si="76"/>
        <v>-0.45779999999999998</v>
      </c>
      <c r="AM47" s="10">
        <f t="shared" si="76"/>
        <v>-0.2185</v>
      </c>
      <c r="AN47" s="10">
        <f t="shared" si="76"/>
        <v>-0.11445000000000001</v>
      </c>
      <c r="AO47" s="10">
        <f t="shared" si="76"/>
        <v>-0.10204999999999999</v>
      </c>
      <c r="AP47" s="10"/>
    </row>
    <row r="48" spans="2:42">
      <c r="C48" t="s">
        <v>43</v>
      </c>
      <c r="D48" t="s">
        <v>511</v>
      </c>
      <c r="F48" t="s">
        <v>41</v>
      </c>
      <c r="G48" s="22" t="s">
        <v>110</v>
      </c>
      <c r="H48" t="s">
        <v>46</v>
      </c>
      <c r="I48" t="s">
        <v>67</v>
      </c>
      <c r="J48">
        <f>$K$74</f>
        <v>2020</v>
      </c>
      <c r="L48" s="10">
        <f>-L74</f>
        <v>-0.34</v>
      </c>
      <c r="M48" s="10">
        <f t="shared" ref="M48:AO48" si="77">-M74</f>
        <v>-0.13</v>
      </c>
      <c r="N48" s="10">
        <f t="shared" si="77"/>
        <v>-0.16</v>
      </c>
      <c r="O48" s="10"/>
      <c r="P48" s="10">
        <f t="shared" si="77"/>
        <v>-0.13</v>
      </c>
      <c r="Q48" s="10">
        <f t="shared" si="77"/>
        <v>-0.13</v>
      </c>
      <c r="R48" s="10">
        <f t="shared" si="77"/>
        <v>-0.18</v>
      </c>
      <c r="S48" s="10">
        <f t="shared" si="77"/>
        <v>-0.3</v>
      </c>
      <c r="T48" s="10">
        <f t="shared" si="77"/>
        <v>-0.25</v>
      </c>
      <c r="U48" s="10">
        <f t="shared" si="77"/>
        <v>-0.2</v>
      </c>
      <c r="V48" s="10">
        <f t="shared" si="77"/>
        <v>-0.38</v>
      </c>
      <c r="W48" s="10">
        <f t="shared" si="77"/>
        <v>-0.23</v>
      </c>
      <c r="X48" s="10">
        <f t="shared" si="77"/>
        <v>-0.18</v>
      </c>
      <c r="Y48" s="10">
        <f t="shared" si="77"/>
        <v>-0.13</v>
      </c>
      <c r="Z48" s="10">
        <f t="shared" si="77"/>
        <v>-0.16</v>
      </c>
      <c r="AA48" s="10"/>
      <c r="AB48" s="10">
        <f t="shared" si="77"/>
        <v>-0.17</v>
      </c>
      <c r="AC48" s="10">
        <f t="shared" si="77"/>
        <v>-0.23</v>
      </c>
      <c r="AD48" s="10">
        <f t="shared" si="77"/>
        <v>-0.11</v>
      </c>
      <c r="AE48" s="10">
        <f t="shared" si="77"/>
        <v>-0.42</v>
      </c>
      <c r="AF48" s="10">
        <f t="shared" si="77"/>
        <v>-0.1</v>
      </c>
      <c r="AG48" s="10">
        <f t="shared" si="77"/>
        <v>-0.14000000000000001</v>
      </c>
      <c r="AH48" s="10"/>
      <c r="AI48" s="10">
        <f t="shared" si="77"/>
        <v>-0.15</v>
      </c>
      <c r="AJ48" s="10">
        <f t="shared" si="77"/>
        <v>-0.31</v>
      </c>
      <c r="AK48" s="10">
        <f t="shared" si="77"/>
        <v>-0.24</v>
      </c>
      <c r="AL48" s="10">
        <f t="shared" si="77"/>
        <v>-0.49</v>
      </c>
      <c r="AM48" s="10">
        <f t="shared" si="77"/>
        <v>-0.25</v>
      </c>
      <c r="AN48" s="10">
        <f t="shared" si="77"/>
        <v>-0.14000000000000001</v>
      </c>
      <c r="AO48" s="10">
        <f t="shared" si="77"/>
        <v>-0.15</v>
      </c>
      <c r="AP48" s="10"/>
    </row>
    <row r="49" spans="1:42">
      <c r="C49" t="s">
        <v>445</v>
      </c>
      <c r="F49" t="s">
        <v>41</v>
      </c>
      <c r="G49" s="22" t="s">
        <v>496</v>
      </c>
      <c r="H49" t="s">
        <v>46</v>
      </c>
      <c r="I49" t="s">
        <v>68</v>
      </c>
      <c r="J49">
        <f>J48</f>
        <v>2020</v>
      </c>
      <c r="L49" s="10">
        <f>L48</f>
        <v>-0.34</v>
      </c>
      <c r="M49" s="10">
        <f>M48</f>
        <v>-0.13</v>
      </c>
      <c r="N49" s="10">
        <f>N48</f>
        <v>-0.16</v>
      </c>
      <c r="O49" s="10"/>
      <c r="P49" s="10">
        <f t="shared" ref="P49:Z49" si="78">P48</f>
        <v>-0.13</v>
      </c>
      <c r="Q49" s="10">
        <f t="shared" si="78"/>
        <v>-0.13</v>
      </c>
      <c r="R49" s="10">
        <f t="shared" si="78"/>
        <v>-0.18</v>
      </c>
      <c r="S49" s="10">
        <f t="shared" si="78"/>
        <v>-0.3</v>
      </c>
      <c r="T49" s="10">
        <f t="shared" si="78"/>
        <v>-0.25</v>
      </c>
      <c r="U49" s="10">
        <f t="shared" si="78"/>
        <v>-0.2</v>
      </c>
      <c r="V49" s="10">
        <f t="shared" si="78"/>
        <v>-0.38</v>
      </c>
      <c r="W49" s="10">
        <f t="shared" si="78"/>
        <v>-0.23</v>
      </c>
      <c r="X49" s="10">
        <f t="shared" si="78"/>
        <v>-0.18</v>
      </c>
      <c r="Y49" s="10">
        <f t="shared" si="78"/>
        <v>-0.13</v>
      </c>
      <c r="Z49" s="10">
        <f t="shared" si="78"/>
        <v>-0.16</v>
      </c>
      <c r="AA49" s="10"/>
      <c r="AB49" s="10">
        <f t="shared" ref="AB49:AG49" si="79">AB48</f>
        <v>-0.17</v>
      </c>
      <c r="AC49" s="10">
        <f t="shared" si="79"/>
        <v>-0.23</v>
      </c>
      <c r="AD49" s="10">
        <f t="shared" si="79"/>
        <v>-0.11</v>
      </c>
      <c r="AE49" s="10">
        <f t="shared" si="79"/>
        <v>-0.42</v>
      </c>
      <c r="AF49" s="10">
        <f t="shared" si="79"/>
        <v>-0.1</v>
      </c>
      <c r="AG49" s="10">
        <f t="shared" si="79"/>
        <v>-0.14000000000000001</v>
      </c>
      <c r="AH49" s="10"/>
      <c r="AI49" s="10">
        <f t="shared" ref="AI49:AO49" si="80">AI48</f>
        <v>-0.15</v>
      </c>
      <c r="AJ49" s="10">
        <f t="shared" si="80"/>
        <v>-0.31</v>
      </c>
      <c r="AK49" s="10">
        <f t="shared" si="80"/>
        <v>-0.24</v>
      </c>
      <c r="AL49" s="10">
        <f t="shared" si="80"/>
        <v>-0.49</v>
      </c>
      <c r="AM49" s="10">
        <f t="shared" si="80"/>
        <v>-0.25</v>
      </c>
      <c r="AN49" s="10">
        <f t="shared" si="80"/>
        <v>-0.14000000000000001</v>
      </c>
      <c r="AO49" s="10">
        <f t="shared" si="80"/>
        <v>-0.15</v>
      </c>
    </row>
    <row r="50" spans="1:42">
      <c r="B50" t="s">
        <v>114</v>
      </c>
      <c r="D50" s="22" t="s">
        <v>512</v>
      </c>
      <c r="E50" t="s">
        <v>83</v>
      </c>
      <c r="F50" t="s">
        <v>41</v>
      </c>
      <c r="H50" t="s">
        <v>46</v>
      </c>
      <c r="I50" t="s">
        <v>67</v>
      </c>
      <c r="J50">
        <f>J48</f>
        <v>2020</v>
      </c>
      <c r="L50" s="10">
        <f>-L48</f>
        <v>0.34</v>
      </c>
      <c r="M50" s="10">
        <f>-M48</f>
        <v>0.13</v>
      </c>
      <c r="N50" s="10">
        <f>-N48</f>
        <v>0.16</v>
      </c>
      <c r="O50" s="10"/>
      <c r="P50" s="10">
        <f t="shared" ref="P50:Z50" si="81">-P48</f>
        <v>0.13</v>
      </c>
      <c r="Q50" s="10">
        <f t="shared" si="81"/>
        <v>0.13</v>
      </c>
      <c r="R50" s="10">
        <f t="shared" si="81"/>
        <v>0.18</v>
      </c>
      <c r="S50" s="10">
        <f t="shared" si="81"/>
        <v>0.3</v>
      </c>
      <c r="T50" s="10">
        <f t="shared" si="81"/>
        <v>0.25</v>
      </c>
      <c r="U50" s="10">
        <f t="shared" si="81"/>
        <v>0.2</v>
      </c>
      <c r="V50" s="10">
        <f t="shared" si="81"/>
        <v>0.38</v>
      </c>
      <c r="W50" s="10">
        <f t="shared" si="81"/>
        <v>0.23</v>
      </c>
      <c r="X50" s="10">
        <f t="shared" si="81"/>
        <v>0.18</v>
      </c>
      <c r="Y50" s="10">
        <f t="shared" si="81"/>
        <v>0.13</v>
      </c>
      <c r="Z50" s="10">
        <f t="shared" si="81"/>
        <v>0.16</v>
      </c>
      <c r="AA50" s="10"/>
      <c r="AB50" s="10">
        <f t="shared" ref="AB50:AG50" si="82">-AB48</f>
        <v>0.17</v>
      </c>
      <c r="AC50" s="10">
        <f t="shared" si="82"/>
        <v>0.23</v>
      </c>
      <c r="AD50" s="10">
        <f t="shared" si="82"/>
        <v>0.11</v>
      </c>
      <c r="AE50" s="10">
        <f t="shared" si="82"/>
        <v>0.42</v>
      </c>
      <c r="AF50" s="10">
        <f t="shared" si="82"/>
        <v>0.1</v>
      </c>
      <c r="AG50" s="10">
        <f t="shared" si="82"/>
        <v>0.14000000000000001</v>
      </c>
      <c r="AH50" s="10"/>
      <c r="AI50" s="10">
        <f t="shared" ref="AI50:AO50" si="83">-AI48</f>
        <v>0.15</v>
      </c>
      <c r="AJ50" s="10">
        <f t="shared" si="83"/>
        <v>0.31</v>
      </c>
      <c r="AK50" s="10">
        <f t="shared" si="83"/>
        <v>0.24</v>
      </c>
      <c r="AL50" s="10">
        <f t="shared" si="83"/>
        <v>0.49</v>
      </c>
      <c r="AM50" s="10">
        <f t="shared" si="83"/>
        <v>0.25</v>
      </c>
      <c r="AN50" s="10">
        <f t="shared" si="83"/>
        <v>0.14000000000000001</v>
      </c>
      <c r="AO50" s="10">
        <f t="shared" si="83"/>
        <v>0.15</v>
      </c>
      <c r="AP50" s="10"/>
    </row>
    <row r="51" spans="1:42">
      <c r="B51" t="s">
        <v>115</v>
      </c>
      <c r="D51" s="22" t="s">
        <v>512</v>
      </c>
      <c r="E51" s="22" t="str">
        <f>$E$11</f>
        <v>INDELC</v>
      </c>
      <c r="F51" t="s">
        <v>41</v>
      </c>
      <c r="H51" t="s">
        <v>46</v>
      </c>
      <c r="I51" t="s">
        <v>67</v>
      </c>
      <c r="J51">
        <f>J48</f>
        <v>2020</v>
      </c>
      <c r="L51" s="10">
        <f>-L48*L3</f>
        <v>0.18360000000000001</v>
      </c>
      <c r="M51" s="10">
        <f>-M48*M3</f>
        <v>6.4358802549081467E-2</v>
      </c>
      <c r="N51" s="10">
        <f>-N48*N3</f>
        <v>9.9323983166150875E-2</v>
      </c>
      <c r="O51" s="10"/>
      <c r="P51" s="10">
        <f t="shared" ref="P51:Z51" si="84">-P48*P3</f>
        <v>6.8545202914996939E-2</v>
      </c>
      <c r="Q51" s="10">
        <f t="shared" si="84"/>
        <v>7.7388470151959904E-2</v>
      </c>
      <c r="R51" s="10">
        <f t="shared" si="84"/>
        <v>6.1950869738681982E-2</v>
      </c>
      <c r="S51" s="10">
        <f t="shared" si="84"/>
        <v>0.12590459986248101</v>
      </c>
      <c r="T51" s="10">
        <f t="shared" si="84"/>
        <v>7.9584071600563383E-2</v>
      </c>
      <c r="U51" s="10">
        <f t="shared" si="84"/>
        <v>0.14741784885838402</v>
      </c>
      <c r="V51" s="10">
        <f t="shared" si="84"/>
        <v>0.12145971888055289</v>
      </c>
      <c r="W51" s="10">
        <f t="shared" si="84"/>
        <v>8.7836821786118374E-2</v>
      </c>
      <c r="X51" s="10">
        <f t="shared" si="84"/>
        <v>9.4908742497688076E-2</v>
      </c>
      <c r="Y51" s="10">
        <f t="shared" si="84"/>
        <v>9.3229772056612453E-2</v>
      </c>
      <c r="Z51" s="10">
        <f t="shared" si="84"/>
        <v>0.10259217203786379</v>
      </c>
      <c r="AA51" s="10"/>
      <c r="AB51" s="10">
        <f t="shared" ref="AB51:AG51" si="85">-AB48*AB3</f>
        <v>0.11102990807728719</v>
      </c>
      <c r="AC51" s="10">
        <f t="shared" si="85"/>
        <v>9.7735898897525167E-2</v>
      </c>
      <c r="AD51" s="10">
        <f t="shared" si="85"/>
        <v>5.5E-2</v>
      </c>
      <c r="AE51" s="10">
        <f t="shared" si="85"/>
        <v>0.17847425016069809</v>
      </c>
      <c r="AF51" s="10">
        <f t="shared" si="85"/>
        <v>5.2727079165382267E-2</v>
      </c>
      <c r="AG51" s="10">
        <f t="shared" si="85"/>
        <v>7.9600440341114992E-2</v>
      </c>
      <c r="AH51" s="10"/>
      <c r="AI51" s="10">
        <f t="shared" ref="AI51:AO51" si="86">-AI48*AI3</f>
        <v>0.11324445825421063</v>
      </c>
      <c r="AJ51" s="10">
        <f t="shared" si="86"/>
        <v>0.11155662817986955</v>
      </c>
      <c r="AK51" s="10">
        <f t="shared" si="86"/>
        <v>0.17141554847180149</v>
      </c>
      <c r="AL51" s="10">
        <f t="shared" si="86"/>
        <v>0.10255790843037765</v>
      </c>
      <c r="AM51" s="10">
        <f t="shared" si="86"/>
        <v>0.20999647537435623</v>
      </c>
      <c r="AN51" s="10">
        <f t="shared" si="86"/>
        <v>0.10148221586879856</v>
      </c>
      <c r="AO51" s="10">
        <f t="shared" si="86"/>
        <v>8.7349444730142278E-2</v>
      </c>
      <c r="AP51" s="10"/>
    </row>
    <row r="52" spans="1:42">
      <c r="B52" t="s">
        <v>80</v>
      </c>
      <c r="D52" s="22" t="s">
        <v>512</v>
      </c>
      <c r="E52" s="22" t="str">
        <f>$E$11</f>
        <v>INDELC</v>
      </c>
      <c r="F52" t="s">
        <v>41</v>
      </c>
      <c r="G52" s="17" t="str">
        <f>$G$12</f>
        <v>*ELC*</v>
      </c>
      <c r="H52" t="s">
        <v>46</v>
      </c>
      <c r="I52" t="s">
        <v>68</v>
      </c>
      <c r="J52">
        <f>J51</f>
        <v>2020</v>
      </c>
      <c r="L52" s="10">
        <f>L48</f>
        <v>-0.34</v>
      </c>
      <c r="M52" s="10">
        <f t="shared" ref="M52:AO52" si="87">M48</f>
        <v>-0.13</v>
      </c>
      <c r="N52" s="10">
        <f t="shared" si="87"/>
        <v>-0.16</v>
      </c>
      <c r="O52" s="10"/>
      <c r="P52" s="10">
        <f t="shared" si="87"/>
        <v>-0.13</v>
      </c>
      <c r="Q52" s="10">
        <f t="shared" si="87"/>
        <v>-0.13</v>
      </c>
      <c r="R52" s="10">
        <f t="shared" si="87"/>
        <v>-0.18</v>
      </c>
      <c r="S52" s="10">
        <f t="shared" si="87"/>
        <v>-0.3</v>
      </c>
      <c r="T52" s="10">
        <f t="shared" si="87"/>
        <v>-0.25</v>
      </c>
      <c r="U52" s="10">
        <f t="shared" si="87"/>
        <v>-0.2</v>
      </c>
      <c r="V52" s="10">
        <f t="shared" si="87"/>
        <v>-0.38</v>
      </c>
      <c r="W52" s="10">
        <f t="shared" si="87"/>
        <v>-0.23</v>
      </c>
      <c r="X52" s="10">
        <f t="shared" si="87"/>
        <v>-0.18</v>
      </c>
      <c r="Y52" s="10">
        <f t="shared" si="87"/>
        <v>-0.13</v>
      </c>
      <c r="Z52" s="10">
        <f t="shared" si="87"/>
        <v>-0.16</v>
      </c>
      <c r="AA52" s="10"/>
      <c r="AB52" s="10">
        <f t="shared" si="87"/>
        <v>-0.17</v>
      </c>
      <c r="AC52" s="10">
        <f t="shared" si="87"/>
        <v>-0.23</v>
      </c>
      <c r="AD52" s="10">
        <f t="shared" si="87"/>
        <v>-0.11</v>
      </c>
      <c r="AE52" s="10">
        <f t="shared" si="87"/>
        <v>-0.42</v>
      </c>
      <c r="AF52" s="10">
        <f t="shared" si="87"/>
        <v>-0.1</v>
      </c>
      <c r="AG52" s="10">
        <f t="shared" si="87"/>
        <v>-0.14000000000000001</v>
      </c>
      <c r="AH52" s="10"/>
      <c r="AI52" s="10">
        <f t="shared" si="87"/>
        <v>-0.15</v>
      </c>
      <c r="AJ52" s="10">
        <f t="shared" si="87"/>
        <v>-0.31</v>
      </c>
      <c r="AK52" s="10">
        <f t="shared" si="87"/>
        <v>-0.24</v>
      </c>
      <c r="AL52" s="10">
        <f t="shared" si="87"/>
        <v>-0.49</v>
      </c>
      <c r="AM52" s="10">
        <f t="shared" si="87"/>
        <v>-0.25</v>
      </c>
      <c r="AN52" s="10">
        <f t="shared" si="87"/>
        <v>-0.14000000000000001</v>
      </c>
      <c r="AO52" s="10">
        <f t="shared" si="87"/>
        <v>-0.15</v>
      </c>
      <c r="AP52" s="10"/>
    </row>
    <row r="53" spans="1:42">
      <c r="C53" t="s">
        <v>112</v>
      </c>
      <c r="D53" s="22"/>
      <c r="E53" t="s">
        <v>111</v>
      </c>
      <c r="F53" t="s">
        <v>41</v>
      </c>
      <c r="H53" t="s">
        <v>46</v>
      </c>
      <c r="I53" t="s">
        <v>67</v>
      </c>
      <c r="J53">
        <f>J52</f>
        <v>2020</v>
      </c>
      <c r="L53" s="10">
        <f>-L52</f>
        <v>0.34</v>
      </c>
      <c r="M53" s="10">
        <f>-M52</f>
        <v>0.13</v>
      </c>
      <c r="N53" s="10">
        <f>-N52</f>
        <v>0.16</v>
      </c>
      <c r="O53" s="10"/>
      <c r="P53" s="10">
        <f t="shared" ref="P53:Z53" si="88">-P52</f>
        <v>0.13</v>
      </c>
      <c r="Q53" s="10">
        <f t="shared" si="88"/>
        <v>0.13</v>
      </c>
      <c r="R53" s="10">
        <f t="shared" si="88"/>
        <v>0.18</v>
      </c>
      <c r="S53" s="10">
        <f t="shared" si="88"/>
        <v>0.3</v>
      </c>
      <c r="T53" s="10">
        <f t="shared" si="88"/>
        <v>0.25</v>
      </c>
      <c r="U53" s="10">
        <f t="shared" si="88"/>
        <v>0.2</v>
      </c>
      <c r="V53" s="10">
        <f t="shared" si="88"/>
        <v>0.38</v>
      </c>
      <c r="W53" s="10">
        <f t="shared" si="88"/>
        <v>0.23</v>
      </c>
      <c r="X53" s="10">
        <f t="shared" si="88"/>
        <v>0.18</v>
      </c>
      <c r="Y53" s="10">
        <f t="shared" si="88"/>
        <v>0.13</v>
      </c>
      <c r="Z53" s="10">
        <f t="shared" si="88"/>
        <v>0.16</v>
      </c>
      <c r="AA53" s="10"/>
      <c r="AB53" s="10">
        <f t="shared" ref="AB53:AG53" si="89">-AB52</f>
        <v>0.17</v>
      </c>
      <c r="AC53" s="10">
        <f t="shared" si="89"/>
        <v>0.23</v>
      </c>
      <c r="AD53" s="10">
        <f t="shared" si="89"/>
        <v>0.11</v>
      </c>
      <c r="AE53" s="10">
        <f t="shared" si="89"/>
        <v>0.42</v>
      </c>
      <c r="AF53" s="10">
        <f t="shared" si="89"/>
        <v>0.1</v>
      </c>
      <c r="AG53" s="10">
        <f t="shared" si="89"/>
        <v>0.14000000000000001</v>
      </c>
      <c r="AH53" s="10"/>
      <c r="AI53" s="10">
        <f t="shared" ref="AI53:AO53" si="90">-AI52</f>
        <v>0.15</v>
      </c>
      <c r="AJ53" s="10">
        <f t="shared" si="90"/>
        <v>0.31</v>
      </c>
      <c r="AK53" s="10">
        <f t="shared" si="90"/>
        <v>0.24</v>
      </c>
      <c r="AL53" s="10">
        <f t="shared" si="90"/>
        <v>0.49</v>
      </c>
      <c r="AM53" s="10">
        <f t="shared" si="90"/>
        <v>0.25</v>
      </c>
      <c r="AN53" s="10">
        <f t="shared" si="90"/>
        <v>0.14000000000000001</v>
      </c>
      <c r="AO53" s="10">
        <f t="shared" si="90"/>
        <v>0.15</v>
      </c>
      <c r="AP53" s="10"/>
    </row>
    <row r="54" spans="1:42">
      <c r="C54" t="s">
        <v>112</v>
      </c>
      <c r="D54" s="22"/>
      <c r="E54" t="s">
        <v>111</v>
      </c>
      <c r="F54" t="s">
        <v>41</v>
      </c>
      <c r="G54" t="s">
        <v>111</v>
      </c>
      <c r="H54" t="s">
        <v>46</v>
      </c>
      <c r="I54" t="s">
        <v>68</v>
      </c>
      <c r="J54">
        <f>J53</f>
        <v>2020</v>
      </c>
      <c r="L54" s="10">
        <f>L52</f>
        <v>-0.34</v>
      </c>
      <c r="M54" s="10">
        <f>M52</f>
        <v>-0.13</v>
      </c>
      <c r="N54" s="10">
        <f>N52</f>
        <v>-0.16</v>
      </c>
      <c r="O54" s="10"/>
      <c r="P54" s="10">
        <f t="shared" ref="P54:Z54" si="91">P52</f>
        <v>-0.13</v>
      </c>
      <c r="Q54" s="10">
        <f t="shared" si="91"/>
        <v>-0.13</v>
      </c>
      <c r="R54" s="10">
        <f t="shared" si="91"/>
        <v>-0.18</v>
      </c>
      <c r="S54" s="10">
        <f t="shared" si="91"/>
        <v>-0.3</v>
      </c>
      <c r="T54" s="10">
        <f t="shared" si="91"/>
        <v>-0.25</v>
      </c>
      <c r="U54" s="10">
        <f t="shared" si="91"/>
        <v>-0.2</v>
      </c>
      <c r="V54" s="10">
        <f t="shared" si="91"/>
        <v>-0.38</v>
      </c>
      <c r="W54" s="10">
        <f t="shared" si="91"/>
        <v>-0.23</v>
      </c>
      <c r="X54" s="10">
        <f t="shared" si="91"/>
        <v>-0.18</v>
      </c>
      <c r="Y54" s="10">
        <f t="shared" si="91"/>
        <v>-0.13</v>
      </c>
      <c r="Z54" s="10">
        <f t="shared" si="91"/>
        <v>-0.16</v>
      </c>
      <c r="AA54" s="10"/>
      <c r="AB54" s="10">
        <f t="shared" ref="AB54:AG54" si="92">AB52</f>
        <v>-0.17</v>
      </c>
      <c r="AC54" s="10">
        <f t="shared" si="92"/>
        <v>-0.23</v>
      </c>
      <c r="AD54" s="10">
        <f t="shared" si="92"/>
        <v>-0.11</v>
      </c>
      <c r="AE54" s="10">
        <f t="shared" si="92"/>
        <v>-0.42</v>
      </c>
      <c r="AF54" s="10">
        <f t="shared" si="92"/>
        <v>-0.1</v>
      </c>
      <c r="AG54" s="10">
        <f t="shared" si="92"/>
        <v>-0.14000000000000001</v>
      </c>
      <c r="AH54" s="10"/>
      <c r="AI54" s="10">
        <f t="shared" ref="AI54:AO54" si="93">AI52</f>
        <v>-0.15</v>
      </c>
      <c r="AJ54" s="10">
        <f t="shared" si="93"/>
        <v>-0.31</v>
      </c>
      <c r="AK54" s="10">
        <f t="shared" si="93"/>
        <v>-0.24</v>
      </c>
      <c r="AL54" s="10">
        <f t="shared" si="93"/>
        <v>-0.49</v>
      </c>
      <c r="AM54" s="10">
        <f t="shared" si="93"/>
        <v>-0.25</v>
      </c>
      <c r="AN54" s="10">
        <f t="shared" si="93"/>
        <v>-0.14000000000000001</v>
      </c>
      <c r="AO54" s="10">
        <f t="shared" si="93"/>
        <v>-0.15</v>
      </c>
      <c r="AP54" s="10"/>
    </row>
    <row r="55" spans="1:42">
      <c r="G55" t="str">
        <f>$G$15</f>
        <v>ELCLossInTransmsn</v>
      </c>
      <c r="H55" t="s">
        <v>55</v>
      </c>
      <c r="J55">
        <f>J52</f>
        <v>2020</v>
      </c>
      <c r="L55" s="10">
        <f>L48</f>
        <v>-0.34</v>
      </c>
      <c r="M55" s="10">
        <f t="shared" ref="M55:AO55" si="94">M48</f>
        <v>-0.13</v>
      </c>
      <c r="N55" s="10">
        <f t="shared" si="94"/>
        <v>-0.16</v>
      </c>
      <c r="O55" s="10"/>
      <c r="P55" s="10">
        <f t="shared" si="94"/>
        <v>-0.13</v>
      </c>
      <c r="Q55" s="10">
        <f t="shared" si="94"/>
        <v>-0.13</v>
      </c>
      <c r="R55" s="10">
        <f t="shared" si="94"/>
        <v>-0.18</v>
      </c>
      <c r="S55" s="10">
        <f t="shared" si="94"/>
        <v>-0.3</v>
      </c>
      <c r="T55" s="10">
        <f t="shared" si="94"/>
        <v>-0.25</v>
      </c>
      <c r="U55" s="10">
        <f t="shared" si="94"/>
        <v>-0.2</v>
      </c>
      <c r="V55" s="10">
        <f t="shared" si="94"/>
        <v>-0.38</v>
      </c>
      <c r="W55" s="10">
        <f t="shared" si="94"/>
        <v>-0.23</v>
      </c>
      <c r="X55" s="10">
        <f t="shared" si="94"/>
        <v>-0.18</v>
      </c>
      <c r="Y55" s="10">
        <f t="shared" si="94"/>
        <v>-0.13</v>
      </c>
      <c r="Z55" s="10">
        <f t="shared" si="94"/>
        <v>-0.16</v>
      </c>
      <c r="AA55" s="10"/>
      <c r="AB55" s="10">
        <f t="shared" si="94"/>
        <v>-0.17</v>
      </c>
      <c r="AC55" s="10">
        <f t="shared" si="94"/>
        <v>-0.23</v>
      </c>
      <c r="AD55" s="10">
        <f t="shared" si="94"/>
        <v>-0.11</v>
      </c>
      <c r="AE55" s="10">
        <f t="shared" si="94"/>
        <v>-0.42</v>
      </c>
      <c r="AF55" s="10">
        <f t="shared" si="94"/>
        <v>-0.1</v>
      </c>
      <c r="AG55" s="10">
        <f t="shared" si="94"/>
        <v>-0.14000000000000001</v>
      </c>
      <c r="AH55" s="10"/>
      <c r="AI55" s="10">
        <f t="shared" si="94"/>
        <v>-0.15</v>
      </c>
      <c r="AJ55" s="10">
        <f t="shared" si="94"/>
        <v>-0.31</v>
      </c>
      <c r="AK55" s="10">
        <f t="shared" si="94"/>
        <v>-0.24</v>
      </c>
      <c r="AL55" s="10">
        <f t="shared" si="94"/>
        <v>-0.49</v>
      </c>
      <c r="AM55" s="10">
        <f t="shared" si="94"/>
        <v>-0.25</v>
      </c>
      <c r="AN55" s="10">
        <f t="shared" si="94"/>
        <v>-0.14000000000000001</v>
      </c>
      <c r="AO55" s="10">
        <f t="shared" si="94"/>
        <v>-0.15</v>
      </c>
      <c r="AP55" s="10"/>
    </row>
    <row r="56" spans="1:42">
      <c r="C56" t="s">
        <v>43</v>
      </c>
      <c r="D56" t="s">
        <v>511</v>
      </c>
      <c r="F56" t="s">
        <v>41</v>
      </c>
      <c r="G56" s="22" t="s">
        <v>110</v>
      </c>
      <c r="H56" t="s">
        <v>46</v>
      </c>
      <c r="I56" t="s">
        <v>67</v>
      </c>
      <c r="J56">
        <v>2030</v>
      </c>
      <c r="L56" s="10">
        <f t="shared" ref="L56:L63" si="95">L48</f>
        <v>-0.34</v>
      </c>
      <c r="M56" s="10">
        <f t="shared" ref="M56:AO63" si="96">M48</f>
        <v>-0.13</v>
      </c>
      <c r="N56" s="10">
        <f t="shared" si="96"/>
        <v>-0.16</v>
      </c>
      <c r="O56" s="10"/>
      <c r="P56" s="10">
        <f t="shared" si="96"/>
        <v>-0.13</v>
      </c>
      <c r="Q56" s="10">
        <f t="shared" si="96"/>
        <v>-0.13</v>
      </c>
      <c r="R56" s="10">
        <f t="shared" si="96"/>
        <v>-0.18</v>
      </c>
      <c r="S56" s="10">
        <f t="shared" si="96"/>
        <v>-0.3</v>
      </c>
      <c r="T56" s="10">
        <f t="shared" si="96"/>
        <v>-0.25</v>
      </c>
      <c r="U56" s="10">
        <f t="shared" si="96"/>
        <v>-0.2</v>
      </c>
      <c r="V56" s="10">
        <f t="shared" si="96"/>
        <v>-0.38</v>
      </c>
      <c r="W56" s="10">
        <f t="shared" si="96"/>
        <v>-0.23</v>
      </c>
      <c r="X56" s="10">
        <f t="shared" si="96"/>
        <v>-0.18</v>
      </c>
      <c r="Y56" s="10">
        <f t="shared" si="96"/>
        <v>-0.13</v>
      </c>
      <c r="Z56" s="10">
        <f t="shared" si="96"/>
        <v>-0.16</v>
      </c>
      <c r="AA56" s="10"/>
      <c r="AB56" s="10">
        <f t="shared" si="96"/>
        <v>-0.17</v>
      </c>
      <c r="AC56" s="10">
        <f t="shared" si="96"/>
        <v>-0.23</v>
      </c>
      <c r="AD56" s="10">
        <f t="shared" si="96"/>
        <v>-0.11</v>
      </c>
      <c r="AE56" s="10">
        <f t="shared" si="96"/>
        <v>-0.42</v>
      </c>
      <c r="AF56" s="10">
        <f t="shared" si="96"/>
        <v>-0.1</v>
      </c>
      <c r="AG56" s="10">
        <f t="shared" si="96"/>
        <v>-0.14000000000000001</v>
      </c>
      <c r="AH56" s="10"/>
      <c r="AI56" s="10">
        <f t="shared" si="96"/>
        <v>-0.15</v>
      </c>
      <c r="AJ56" s="10">
        <f t="shared" si="96"/>
        <v>-0.31</v>
      </c>
      <c r="AK56" s="10">
        <f t="shared" si="96"/>
        <v>-0.24</v>
      </c>
      <c r="AL56" s="10">
        <f t="shared" si="96"/>
        <v>-0.49</v>
      </c>
      <c r="AM56" s="10">
        <f t="shared" si="96"/>
        <v>-0.25</v>
      </c>
      <c r="AN56" s="10">
        <f t="shared" si="96"/>
        <v>-0.14000000000000001</v>
      </c>
      <c r="AO56" s="10">
        <f t="shared" si="96"/>
        <v>-0.15</v>
      </c>
      <c r="AP56" s="10"/>
    </row>
    <row r="57" spans="1:42">
      <c r="C57" t="s">
        <v>445</v>
      </c>
      <c r="F57" t="s">
        <v>41</v>
      </c>
      <c r="G57" s="22" t="s">
        <v>496</v>
      </c>
      <c r="H57" t="s">
        <v>46</v>
      </c>
      <c r="I57" t="s">
        <v>68</v>
      </c>
      <c r="J57">
        <f>J56</f>
        <v>2030</v>
      </c>
      <c r="L57" s="10">
        <f t="shared" si="95"/>
        <v>-0.34</v>
      </c>
      <c r="M57" s="10">
        <f>M49</f>
        <v>-0.13</v>
      </c>
      <c r="N57" s="10">
        <f>N49</f>
        <v>-0.16</v>
      </c>
      <c r="O57" s="10"/>
      <c r="P57" s="10">
        <f t="shared" ref="P57:Z57" si="97">P49</f>
        <v>-0.13</v>
      </c>
      <c r="Q57" s="10">
        <f t="shared" si="97"/>
        <v>-0.13</v>
      </c>
      <c r="R57" s="10">
        <f t="shared" si="97"/>
        <v>-0.18</v>
      </c>
      <c r="S57" s="10">
        <f t="shared" si="97"/>
        <v>-0.3</v>
      </c>
      <c r="T57" s="10">
        <f t="shared" si="97"/>
        <v>-0.25</v>
      </c>
      <c r="U57" s="10">
        <f t="shared" si="97"/>
        <v>-0.2</v>
      </c>
      <c r="V57" s="10">
        <f t="shared" si="97"/>
        <v>-0.38</v>
      </c>
      <c r="W57" s="10">
        <f t="shared" si="97"/>
        <v>-0.23</v>
      </c>
      <c r="X57" s="10">
        <f t="shared" si="97"/>
        <v>-0.18</v>
      </c>
      <c r="Y57" s="10">
        <f t="shared" si="97"/>
        <v>-0.13</v>
      </c>
      <c r="Z57" s="10">
        <f t="shared" si="97"/>
        <v>-0.16</v>
      </c>
      <c r="AA57" s="10"/>
      <c r="AB57" s="10">
        <f t="shared" si="96"/>
        <v>-0.17</v>
      </c>
      <c r="AC57" s="10">
        <f t="shared" si="96"/>
        <v>-0.23</v>
      </c>
      <c r="AD57" s="10">
        <f t="shared" si="96"/>
        <v>-0.11</v>
      </c>
      <c r="AE57" s="10">
        <f t="shared" si="96"/>
        <v>-0.42</v>
      </c>
      <c r="AF57" s="10">
        <f t="shared" si="96"/>
        <v>-0.1</v>
      </c>
      <c r="AG57" s="10">
        <f t="shared" si="96"/>
        <v>-0.14000000000000001</v>
      </c>
      <c r="AH57" s="10"/>
      <c r="AI57" s="10">
        <f t="shared" si="96"/>
        <v>-0.15</v>
      </c>
      <c r="AJ57" s="10">
        <f t="shared" si="96"/>
        <v>-0.31</v>
      </c>
      <c r="AK57" s="10">
        <f t="shared" si="96"/>
        <v>-0.24</v>
      </c>
      <c r="AL57" s="10">
        <f t="shared" si="96"/>
        <v>-0.49</v>
      </c>
      <c r="AM57" s="10">
        <f t="shared" si="96"/>
        <v>-0.25</v>
      </c>
      <c r="AN57" s="10">
        <f t="shared" si="96"/>
        <v>-0.14000000000000001</v>
      </c>
      <c r="AO57" s="10">
        <f t="shared" si="96"/>
        <v>-0.15</v>
      </c>
    </row>
    <row r="58" spans="1:42">
      <c r="B58" t="s">
        <v>114</v>
      </c>
      <c r="D58" s="22" t="s">
        <v>512</v>
      </c>
      <c r="E58" t="s">
        <v>83</v>
      </c>
      <c r="F58" t="s">
        <v>41</v>
      </c>
      <c r="H58" t="s">
        <v>46</v>
      </c>
      <c r="I58" t="s">
        <v>67</v>
      </c>
      <c r="J58">
        <f>J56</f>
        <v>2030</v>
      </c>
      <c r="L58" s="10">
        <f t="shared" si="95"/>
        <v>0.34</v>
      </c>
      <c r="M58" s="10">
        <f t="shared" si="96"/>
        <v>0.13</v>
      </c>
      <c r="N58" s="10">
        <f t="shared" si="96"/>
        <v>0.16</v>
      </c>
      <c r="O58" s="10"/>
      <c r="P58" s="10">
        <f t="shared" si="96"/>
        <v>0.13</v>
      </c>
      <c r="Q58" s="10">
        <f t="shared" si="96"/>
        <v>0.13</v>
      </c>
      <c r="R58" s="10">
        <f t="shared" si="96"/>
        <v>0.18</v>
      </c>
      <c r="S58" s="10">
        <f t="shared" si="96"/>
        <v>0.3</v>
      </c>
      <c r="T58" s="10">
        <f t="shared" si="96"/>
        <v>0.25</v>
      </c>
      <c r="U58" s="10">
        <f t="shared" si="96"/>
        <v>0.2</v>
      </c>
      <c r="V58" s="10">
        <f t="shared" si="96"/>
        <v>0.38</v>
      </c>
      <c r="W58" s="10">
        <f t="shared" si="96"/>
        <v>0.23</v>
      </c>
      <c r="X58" s="10">
        <f t="shared" si="96"/>
        <v>0.18</v>
      </c>
      <c r="Y58" s="10">
        <f t="shared" si="96"/>
        <v>0.13</v>
      </c>
      <c r="Z58" s="10">
        <f t="shared" si="96"/>
        <v>0.16</v>
      </c>
      <c r="AA58" s="10"/>
      <c r="AB58" s="10">
        <f t="shared" si="96"/>
        <v>0.17</v>
      </c>
      <c r="AC58" s="10">
        <f t="shared" si="96"/>
        <v>0.23</v>
      </c>
      <c r="AD58" s="10">
        <f t="shared" si="96"/>
        <v>0.11</v>
      </c>
      <c r="AE58" s="10">
        <f t="shared" si="96"/>
        <v>0.42</v>
      </c>
      <c r="AF58" s="10">
        <f t="shared" si="96"/>
        <v>0.1</v>
      </c>
      <c r="AG58" s="10">
        <f t="shared" si="96"/>
        <v>0.14000000000000001</v>
      </c>
      <c r="AH58" s="10"/>
      <c r="AI58" s="10">
        <f t="shared" si="96"/>
        <v>0.15</v>
      </c>
      <c r="AJ58" s="10">
        <f t="shared" si="96"/>
        <v>0.31</v>
      </c>
      <c r="AK58" s="10">
        <f t="shared" si="96"/>
        <v>0.24</v>
      </c>
      <c r="AL58" s="10">
        <f t="shared" si="96"/>
        <v>0.49</v>
      </c>
      <c r="AM58" s="10">
        <f t="shared" si="96"/>
        <v>0.25</v>
      </c>
      <c r="AN58" s="10">
        <f t="shared" si="96"/>
        <v>0.14000000000000001</v>
      </c>
      <c r="AO58" s="10">
        <f t="shared" si="96"/>
        <v>0.15</v>
      </c>
      <c r="AP58" s="10"/>
    </row>
    <row r="59" spans="1:42">
      <c r="B59" t="s">
        <v>115</v>
      </c>
      <c r="D59" s="22" t="s">
        <v>512</v>
      </c>
      <c r="E59" s="22" t="str">
        <f>$E$11</f>
        <v>INDELC</v>
      </c>
      <c r="F59" t="s">
        <v>41</v>
      </c>
      <c r="H59" t="s">
        <v>46</v>
      </c>
      <c r="I59" t="s">
        <v>67</v>
      </c>
      <c r="J59">
        <f>J56</f>
        <v>2030</v>
      </c>
      <c r="L59" s="10">
        <f t="shared" si="95"/>
        <v>0.18360000000000001</v>
      </c>
      <c r="M59" s="10">
        <f t="shared" si="96"/>
        <v>6.4358802549081467E-2</v>
      </c>
      <c r="N59" s="10">
        <f t="shared" si="96"/>
        <v>9.9323983166150875E-2</v>
      </c>
      <c r="O59" s="10"/>
      <c r="P59" s="10">
        <f t="shared" si="96"/>
        <v>6.8545202914996939E-2</v>
      </c>
      <c r="Q59" s="10">
        <f t="shared" si="96"/>
        <v>7.7388470151959904E-2</v>
      </c>
      <c r="R59" s="10">
        <f t="shared" si="96"/>
        <v>6.1950869738681982E-2</v>
      </c>
      <c r="S59" s="10">
        <f t="shared" si="96"/>
        <v>0.12590459986248101</v>
      </c>
      <c r="T59" s="10">
        <f t="shared" si="96"/>
        <v>7.9584071600563383E-2</v>
      </c>
      <c r="U59" s="10">
        <f t="shared" si="96"/>
        <v>0.14741784885838402</v>
      </c>
      <c r="V59" s="10">
        <f t="shared" si="96"/>
        <v>0.12145971888055289</v>
      </c>
      <c r="W59" s="10">
        <f t="shared" si="96"/>
        <v>8.7836821786118374E-2</v>
      </c>
      <c r="X59" s="10">
        <f t="shared" si="96"/>
        <v>9.4908742497688076E-2</v>
      </c>
      <c r="Y59" s="10">
        <f t="shared" si="96"/>
        <v>9.3229772056612453E-2</v>
      </c>
      <c r="Z59" s="10">
        <f t="shared" si="96"/>
        <v>0.10259217203786379</v>
      </c>
      <c r="AA59" s="10"/>
      <c r="AB59" s="10">
        <f t="shared" si="96"/>
        <v>0.11102990807728719</v>
      </c>
      <c r="AC59" s="10">
        <f t="shared" si="96"/>
        <v>9.7735898897525167E-2</v>
      </c>
      <c r="AD59" s="10">
        <f t="shared" si="96"/>
        <v>5.5E-2</v>
      </c>
      <c r="AE59" s="10">
        <f t="shared" si="96"/>
        <v>0.17847425016069809</v>
      </c>
      <c r="AF59" s="10">
        <f t="shared" si="96"/>
        <v>5.2727079165382267E-2</v>
      </c>
      <c r="AG59" s="10">
        <f t="shared" si="96"/>
        <v>7.9600440341114992E-2</v>
      </c>
      <c r="AH59" s="10"/>
      <c r="AI59" s="10">
        <f t="shared" si="96"/>
        <v>0.11324445825421063</v>
      </c>
      <c r="AJ59" s="10">
        <f t="shared" si="96"/>
        <v>0.11155662817986955</v>
      </c>
      <c r="AK59" s="10">
        <f t="shared" si="96"/>
        <v>0.17141554847180149</v>
      </c>
      <c r="AL59" s="10">
        <f t="shared" si="96"/>
        <v>0.10255790843037765</v>
      </c>
      <c r="AM59" s="10">
        <f t="shared" si="96"/>
        <v>0.20999647537435623</v>
      </c>
      <c r="AN59" s="10">
        <f t="shared" si="96"/>
        <v>0.10148221586879856</v>
      </c>
      <c r="AO59" s="10">
        <f t="shared" si="96"/>
        <v>8.7349444730142278E-2</v>
      </c>
      <c r="AP59" s="10"/>
    </row>
    <row r="60" spans="1:42">
      <c r="B60" t="s">
        <v>80</v>
      </c>
      <c r="D60" s="22" t="s">
        <v>512</v>
      </c>
      <c r="E60" s="22" t="str">
        <f>$E$11</f>
        <v>INDELC</v>
      </c>
      <c r="F60" t="s">
        <v>41</v>
      </c>
      <c r="G60" s="17" t="str">
        <f>$G$12</f>
        <v>*ELC*</v>
      </c>
      <c r="H60" t="s">
        <v>46</v>
      </c>
      <c r="I60" t="s">
        <v>68</v>
      </c>
      <c r="J60">
        <f>J59</f>
        <v>2030</v>
      </c>
      <c r="L60" s="10">
        <f t="shared" si="95"/>
        <v>-0.34</v>
      </c>
      <c r="M60" s="10">
        <f t="shared" si="96"/>
        <v>-0.13</v>
      </c>
      <c r="N60" s="10">
        <f t="shared" si="96"/>
        <v>-0.16</v>
      </c>
      <c r="O60" s="10"/>
      <c r="P60" s="10">
        <f t="shared" si="96"/>
        <v>-0.13</v>
      </c>
      <c r="Q60" s="10">
        <f t="shared" si="96"/>
        <v>-0.13</v>
      </c>
      <c r="R60" s="10">
        <f t="shared" si="96"/>
        <v>-0.18</v>
      </c>
      <c r="S60" s="10">
        <f t="shared" si="96"/>
        <v>-0.3</v>
      </c>
      <c r="T60" s="10">
        <f t="shared" si="96"/>
        <v>-0.25</v>
      </c>
      <c r="U60" s="10">
        <f t="shared" si="96"/>
        <v>-0.2</v>
      </c>
      <c r="V60" s="10">
        <f t="shared" si="96"/>
        <v>-0.38</v>
      </c>
      <c r="W60" s="10">
        <f t="shared" si="96"/>
        <v>-0.23</v>
      </c>
      <c r="X60" s="10">
        <f t="shared" si="96"/>
        <v>-0.18</v>
      </c>
      <c r="Y60" s="10">
        <f t="shared" si="96"/>
        <v>-0.13</v>
      </c>
      <c r="Z60" s="10">
        <f t="shared" si="96"/>
        <v>-0.16</v>
      </c>
      <c r="AA60" s="10"/>
      <c r="AB60" s="10">
        <f t="shared" si="96"/>
        <v>-0.17</v>
      </c>
      <c r="AC60" s="10">
        <f t="shared" si="96"/>
        <v>-0.23</v>
      </c>
      <c r="AD60" s="10">
        <f t="shared" si="96"/>
        <v>-0.11</v>
      </c>
      <c r="AE60" s="10">
        <f t="shared" si="96"/>
        <v>-0.42</v>
      </c>
      <c r="AF60" s="10">
        <f t="shared" si="96"/>
        <v>-0.1</v>
      </c>
      <c r="AG60" s="10">
        <f t="shared" si="96"/>
        <v>-0.14000000000000001</v>
      </c>
      <c r="AH60" s="10"/>
      <c r="AI60" s="10">
        <f t="shared" si="96"/>
        <v>-0.15</v>
      </c>
      <c r="AJ60" s="10">
        <f t="shared" si="96"/>
        <v>-0.31</v>
      </c>
      <c r="AK60" s="10">
        <f t="shared" si="96"/>
        <v>-0.24</v>
      </c>
      <c r="AL60" s="10">
        <f t="shared" si="96"/>
        <v>-0.49</v>
      </c>
      <c r="AM60" s="10">
        <f t="shared" si="96"/>
        <v>-0.25</v>
      </c>
      <c r="AN60" s="10">
        <f t="shared" si="96"/>
        <v>-0.14000000000000001</v>
      </c>
      <c r="AO60" s="10">
        <f t="shared" si="96"/>
        <v>-0.15</v>
      </c>
      <c r="AP60" s="10"/>
    </row>
    <row r="61" spans="1:42">
      <c r="C61" t="s">
        <v>112</v>
      </c>
      <c r="D61" s="22"/>
      <c r="E61" t="s">
        <v>111</v>
      </c>
      <c r="F61" t="s">
        <v>41</v>
      </c>
      <c r="H61" t="s">
        <v>46</v>
      </c>
      <c r="I61" t="s">
        <v>67</v>
      </c>
      <c r="J61">
        <f>J60</f>
        <v>2030</v>
      </c>
      <c r="L61" s="10">
        <f t="shared" si="95"/>
        <v>0.34</v>
      </c>
      <c r="M61" s="10">
        <f t="shared" si="96"/>
        <v>0.13</v>
      </c>
      <c r="N61" s="10">
        <f t="shared" si="96"/>
        <v>0.16</v>
      </c>
      <c r="O61" s="10"/>
      <c r="P61" s="10">
        <f t="shared" si="96"/>
        <v>0.13</v>
      </c>
      <c r="Q61" s="10">
        <f t="shared" si="96"/>
        <v>0.13</v>
      </c>
      <c r="R61" s="10">
        <f t="shared" si="96"/>
        <v>0.18</v>
      </c>
      <c r="S61" s="10">
        <f t="shared" si="96"/>
        <v>0.3</v>
      </c>
      <c r="T61" s="10">
        <f t="shared" si="96"/>
        <v>0.25</v>
      </c>
      <c r="U61" s="10">
        <f t="shared" si="96"/>
        <v>0.2</v>
      </c>
      <c r="V61" s="10">
        <f t="shared" si="96"/>
        <v>0.38</v>
      </c>
      <c r="W61" s="10">
        <f t="shared" si="96"/>
        <v>0.23</v>
      </c>
      <c r="X61" s="10">
        <f t="shared" si="96"/>
        <v>0.18</v>
      </c>
      <c r="Y61" s="10">
        <f t="shared" si="96"/>
        <v>0.13</v>
      </c>
      <c r="Z61" s="10">
        <f t="shared" si="96"/>
        <v>0.16</v>
      </c>
      <c r="AA61" s="10"/>
      <c r="AB61" s="10">
        <f t="shared" si="96"/>
        <v>0.17</v>
      </c>
      <c r="AC61" s="10">
        <f t="shared" si="96"/>
        <v>0.23</v>
      </c>
      <c r="AD61" s="10">
        <f t="shared" si="96"/>
        <v>0.11</v>
      </c>
      <c r="AE61" s="10">
        <f t="shared" si="96"/>
        <v>0.42</v>
      </c>
      <c r="AF61" s="10">
        <f t="shared" si="96"/>
        <v>0.1</v>
      </c>
      <c r="AG61" s="10">
        <f t="shared" si="96"/>
        <v>0.14000000000000001</v>
      </c>
      <c r="AH61" s="10"/>
      <c r="AI61" s="10">
        <f t="shared" si="96"/>
        <v>0.15</v>
      </c>
      <c r="AJ61" s="10">
        <f t="shared" si="96"/>
        <v>0.31</v>
      </c>
      <c r="AK61" s="10">
        <f t="shared" si="96"/>
        <v>0.24</v>
      </c>
      <c r="AL61" s="10">
        <f t="shared" si="96"/>
        <v>0.49</v>
      </c>
      <c r="AM61" s="10">
        <f t="shared" si="96"/>
        <v>0.25</v>
      </c>
      <c r="AN61" s="10">
        <f t="shared" si="96"/>
        <v>0.14000000000000001</v>
      </c>
      <c r="AO61" s="10">
        <f t="shared" si="96"/>
        <v>0.15</v>
      </c>
      <c r="AP61" s="10"/>
    </row>
    <row r="62" spans="1:42">
      <c r="C62" t="s">
        <v>112</v>
      </c>
      <c r="D62" s="22"/>
      <c r="E62" t="s">
        <v>111</v>
      </c>
      <c r="F62" t="s">
        <v>41</v>
      </c>
      <c r="G62" t="s">
        <v>111</v>
      </c>
      <c r="H62" t="s">
        <v>46</v>
      </c>
      <c r="I62" t="s">
        <v>68</v>
      </c>
      <c r="J62">
        <f>J61</f>
        <v>2030</v>
      </c>
      <c r="L62" s="10">
        <f t="shared" si="95"/>
        <v>-0.34</v>
      </c>
      <c r="M62" s="10">
        <f t="shared" si="96"/>
        <v>-0.13</v>
      </c>
      <c r="N62" s="10">
        <f t="shared" si="96"/>
        <v>-0.16</v>
      </c>
      <c r="O62" s="10"/>
      <c r="P62" s="10">
        <f t="shared" si="96"/>
        <v>-0.13</v>
      </c>
      <c r="Q62" s="10">
        <f t="shared" si="96"/>
        <v>-0.13</v>
      </c>
      <c r="R62" s="10">
        <f t="shared" si="96"/>
        <v>-0.18</v>
      </c>
      <c r="S62" s="10">
        <f t="shared" si="96"/>
        <v>-0.3</v>
      </c>
      <c r="T62" s="10">
        <f t="shared" si="96"/>
        <v>-0.25</v>
      </c>
      <c r="U62" s="10">
        <f t="shared" si="96"/>
        <v>-0.2</v>
      </c>
      <c r="V62" s="10">
        <f t="shared" si="96"/>
        <v>-0.38</v>
      </c>
      <c r="W62" s="10">
        <f t="shared" si="96"/>
        <v>-0.23</v>
      </c>
      <c r="X62" s="10">
        <f t="shared" si="96"/>
        <v>-0.18</v>
      </c>
      <c r="Y62" s="10">
        <f t="shared" si="96"/>
        <v>-0.13</v>
      </c>
      <c r="Z62" s="10">
        <f t="shared" si="96"/>
        <v>-0.16</v>
      </c>
      <c r="AA62" s="10"/>
      <c r="AB62" s="10">
        <f t="shared" si="96"/>
        <v>-0.17</v>
      </c>
      <c r="AC62" s="10">
        <f t="shared" si="96"/>
        <v>-0.23</v>
      </c>
      <c r="AD62" s="10">
        <f t="shared" si="96"/>
        <v>-0.11</v>
      </c>
      <c r="AE62" s="10">
        <f t="shared" si="96"/>
        <v>-0.42</v>
      </c>
      <c r="AF62" s="10">
        <f t="shared" si="96"/>
        <v>-0.1</v>
      </c>
      <c r="AG62" s="10">
        <f t="shared" si="96"/>
        <v>-0.14000000000000001</v>
      </c>
      <c r="AH62" s="10"/>
      <c r="AI62" s="10">
        <f t="shared" si="96"/>
        <v>-0.15</v>
      </c>
      <c r="AJ62" s="10">
        <f t="shared" si="96"/>
        <v>-0.31</v>
      </c>
      <c r="AK62" s="10">
        <f t="shared" si="96"/>
        <v>-0.24</v>
      </c>
      <c r="AL62" s="10">
        <f t="shared" si="96"/>
        <v>-0.49</v>
      </c>
      <c r="AM62" s="10">
        <f t="shared" si="96"/>
        <v>-0.25</v>
      </c>
      <c r="AN62" s="10">
        <f t="shared" si="96"/>
        <v>-0.14000000000000001</v>
      </c>
      <c r="AO62" s="10">
        <f t="shared" si="96"/>
        <v>-0.15</v>
      </c>
      <c r="AP62" s="10"/>
    </row>
    <row r="63" spans="1:42">
      <c r="G63" t="str">
        <f>$G$15</f>
        <v>ELCLossInTransmsn</v>
      </c>
      <c r="H63" t="s">
        <v>55</v>
      </c>
      <c r="J63">
        <f>J60</f>
        <v>2030</v>
      </c>
      <c r="L63" s="10">
        <f t="shared" si="95"/>
        <v>-0.34</v>
      </c>
      <c r="M63" s="10">
        <f t="shared" si="96"/>
        <v>-0.13</v>
      </c>
      <c r="N63" s="10">
        <f t="shared" si="96"/>
        <v>-0.16</v>
      </c>
      <c r="O63" s="10"/>
      <c r="P63" s="10">
        <f t="shared" si="96"/>
        <v>-0.13</v>
      </c>
      <c r="Q63" s="10">
        <f t="shared" si="96"/>
        <v>-0.13</v>
      </c>
      <c r="R63" s="10">
        <f t="shared" si="96"/>
        <v>-0.18</v>
      </c>
      <c r="S63" s="10">
        <f t="shared" si="96"/>
        <v>-0.3</v>
      </c>
      <c r="T63" s="10">
        <f t="shared" si="96"/>
        <v>-0.25</v>
      </c>
      <c r="U63" s="10">
        <f t="shared" si="96"/>
        <v>-0.2</v>
      </c>
      <c r="V63" s="10">
        <f t="shared" si="96"/>
        <v>-0.38</v>
      </c>
      <c r="W63" s="10">
        <f t="shared" si="96"/>
        <v>-0.23</v>
      </c>
      <c r="X63" s="10">
        <f t="shared" si="96"/>
        <v>-0.18</v>
      </c>
      <c r="Y63" s="10">
        <f t="shared" si="96"/>
        <v>-0.13</v>
      </c>
      <c r="Z63" s="10">
        <f t="shared" si="96"/>
        <v>-0.16</v>
      </c>
      <c r="AA63" s="10"/>
      <c r="AB63" s="10">
        <f t="shared" si="96"/>
        <v>-0.17</v>
      </c>
      <c r="AC63" s="10">
        <f t="shared" si="96"/>
        <v>-0.23</v>
      </c>
      <c r="AD63" s="10">
        <f t="shared" si="96"/>
        <v>-0.11</v>
      </c>
      <c r="AE63" s="10">
        <f t="shared" si="96"/>
        <v>-0.42</v>
      </c>
      <c r="AF63" s="10">
        <f t="shared" si="96"/>
        <v>-0.1</v>
      </c>
      <c r="AG63" s="10">
        <f t="shared" si="96"/>
        <v>-0.14000000000000001</v>
      </c>
      <c r="AH63" s="10"/>
      <c r="AI63" s="10">
        <f t="shared" si="96"/>
        <v>-0.15</v>
      </c>
      <c r="AJ63" s="10">
        <f t="shared" si="96"/>
        <v>-0.31</v>
      </c>
      <c r="AK63" s="10">
        <f t="shared" si="96"/>
        <v>-0.24</v>
      </c>
      <c r="AL63" s="10">
        <f t="shared" si="96"/>
        <v>-0.49</v>
      </c>
      <c r="AM63" s="10">
        <f t="shared" si="96"/>
        <v>-0.25</v>
      </c>
      <c r="AN63" s="10">
        <f t="shared" si="96"/>
        <v>-0.14000000000000001</v>
      </c>
      <c r="AO63" s="10">
        <f t="shared" si="96"/>
        <v>-0.15</v>
      </c>
      <c r="AP63" s="10"/>
    </row>
    <row r="64" spans="1:42">
      <c r="A64" s="52"/>
      <c r="G64" t="s">
        <v>52</v>
      </c>
      <c r="J64">
        <v>2005</v>
      </c>
      <c r="K64">
        <v>1</v>
      </c>
    </row>
    <row r="65" spans="3:45">
      <c r="G65" t="s">
        <v>53</v>
      </c>
      <c r="J65">
        <v>2005</v>
      </c>
      <c r="K65">
        <v>1</v>
      </c>
    </row>
    <row r="66" spans="3:45">
      <c r="C66" t="s">
        <v>74</v>
      </c>
      <c r="G66" t="s">
        <v>75</v>
      </c>
      <c r="H66" t="s">
        <v>76</v>
      </c>
      <c r="AS66">
        <v>1</v>
      </c>
    </row>
    <row r="68" spans="3:45">
      <c r="L68" t="s">
        <v>0</v>
      </c>
      <c r="M68" t="s">
        <v>1</v>
      </c>
      <c r="N68" t="s">
        <v>36</v>
      </c>
      <c r="P68" t="s">
        <v>3</v>
      </c>
      <c r="Q68" t="s">
        <v>4</v>
      </c>
      <c r="R68" t="s">
        <v>5</v>
      </c>
      <c r="S68" t="s">
        <v>6</v>
      </c>
      <c r="T68" t="s">
        <v>7</v>
      </c>
      <c r="U68" t="s">
        <v>8</v>
      </c>
      <c r="V68" t="s">
        <v>9</v>
      </c>
      <c r="W68" t="s">
        <v>10</v>
      </c>
      <c r="X68" t="s">
        <v>501</v>
      </c>
      <c r="Y68" t="s">
        <v>11</v>
      </c>
      <c r="Z68" t="s">
        <v>12</v>
      </c>
      <c r="AB68" t="s">
        <v>14</v>
      </c>
      <c r="AC68" t="s">
        <v>15</v>
      </c>
      <c r="AD68" t="s">
        <v>16</v>
      </c>
      <c r="AE68" t="s">
        <v>17</v>
      </c>
      <c r="AF68" t="s">
        <v>18</v>
      </c>
      <c r="AG68" t="s">
        <v>19</v>
      </c>
      <c r="AI68" t="s">
        <v>21</v>
      </c>
      <c r="AJ68" t="s">
        <v>22</v>
      </c>
      <c r="AK68" t="s">
        <v>23</v>
      </c>
      <c r="AL68" t="s">
        <v>24</v>
      </c>
      <c r="AM68" t="s">
        <v>25</v>
      </c>
      <c r="AN68" t="s">
        <v>26</v>
      </c>
      <c r="AO68" t="s">
        <v>27</v>
      </c>
      <c r="AP68" t="s">
        <v>27</v>
      </c>
    </row>
    <row r="69" spans="3:45">
      <c r="K69">
        <v>2005</v>
      </c>
      <c r="L69" s="10">
        <f>L80</f>
        <v>0.23300000000000001</v>
      </c>
      <c r="M69" s="10">
        <f t="shared" ref="M69:AO69" si="98">M80</f>
        <v>2.1999999999999999E-2</v>
      </c>
      <c r="N69" s="10">
        <f t="shared" si="98"/>
        <v>9.4E-2</v>
      </c>
      <c r="O69" s="10"/>
      <c r="P69" s="10">
        <f t="shared" si="98"/>
        <v>2.9000000000000001E-2</v>
      </c>
      <c r="Q69" s="10">
        <f t="shared" si="98"/>
        <v>6.0999999999999999E-2</v>
      </c>
      <c r="R69" s="10">
        <f t="shared" si="98"/>
        <v>5.8000000000000003E-2</v>
      </c>
      <c r="S69" s="10">
        <f t="shared" si="98"/>
        <v>0.17</v>
      </c>
      <c r="T69" s="10">
        <f t="shared" si="98"/>
        <v>0.18</v>
      </c>
      <c r="U69" s="10">
        <f t="shared" si="98"/>
        <v>8.6999999999999994E-2</v>
      </c>
      <c r="V69" s="10">
        <f t="shared" si="98"/>
        <v>0.28499999999999998</v>
      </c>
      <c r="W69" s="10">
        <f t="shared" si="98"/>
        <v>0.10299999999999999</v>
      </c>
      <c r="X69" s="10">
        <f t="shared" si="98"/>
        <v>6.9000000000000006E-2</v>
      </c>
      <c r="Y69" s="10">
        <f t="shared" si="98"/>
        <v>4.2999999999999997E-2</v>
      </c>
      <c r="Z69" s="10">
        <f t="shared" si="98"/>
        <v>3.1E-2</v>
      </c>
      <c r="AA69" s="10"/>
      <c r="AB69" s="10">
        <f t="shared" si="98"/>
        <v>5.1999999999999998E-2</v>
      </c>
      <c r="AC69" s="10">
        <f t="shared" si="98"/>
        <v>0.15</v>
      </c>
      <c r="AD69" s="10">
        <f t="shared" si="98"/>
        <v>8.9999999999999993E-3</v>
      </c>
      <c r="AE69" s="10">
        <f t="shared" si="98"/>
        <v>0.34899999999999998</v>
      </c>
      <c r="AF69" s="10">
        <f t="shared" si="98"/>
        <v>0</v>
      </c>
      <c r="AG69" s="10">
        <f t="shared" si="98"/>
        <v>2.4E-2</v>
      </c>
      <c r="AH69" s="10"/>
      <c r="AI69" s="10">
        <f t="shared" si="98"/>
        <v>7.1999999999999995E-2</v>
      </c>
      <c r="AJ69" s="10">
        <f t="shared" si="98"/>
        <v>0.20499999999999999</v>
      </c>
      <c r="AK69" s="10">
        <f t="shared" si="98"/>
        <v>0.17799999999999999</v>
      </c>
      <c r="AL69" s="10">
        <f t="shared" si="98"/>
        <v>0.39800000000000002</v>
      </c>
      <c r="AM69" s="10">
        <f t="shared" si="98"/>
        <v>0.16</v>
      </c>
      <c r="AN69" s="10">
        <f t="shared" si="98"/>
        <v>6.7000000000000004E-2</v>
      </c>
      <c r="AO69" s="10">
        <f t="shared" si="98"/>
        <v>1.2999999999999999E-2</v>
      </c>
      <c r="AP69" s="10">
        <f t="shared" ref="AP69:AP74" si="99">AP80</f>
        <v>0.155</v>
      </c>
    </row>
    <row r="70" spans="3:45">
      <c r="K70">
        <v>2012</v>
      </c>
      <c r="L70" s="10">
        <f t="shared" ref="L70:AO70" si="100">L81</f>
        <v>0.25440000000000002</v>
      </c>
      <c r="M70" s="10">
        <f t="shared" si="100"/>
        <v>4.36E-2</v>
      </c>
      <c r="N70" s="10">
        <f t="shared" si="100"/>
        <v>0.1072</v>
      </c>
      <c r="O70" s="10"/>
      <c r="P70" s="10">
        <f t="shared" si="100"/>
        <v>4.9200000000000008E-2</v>
      </c>
      <c r="Q70" s="10">
        <f t="shared" si="100"/>
        <v>7.4800000000000005E-2</v>
      </c>
      <c r="R70" s="10">
        <f t="shared" si="100"/>
        <v>8.2400000000000001E-2</v>
      </c>
      <c r="S70" s="10">
        <f t="shared" si="100"/>
        <v>0.19600000000000001</v>
      </c>
      <c r="T70" s="10">
        <f t="shared" si="100"/>
        <v>0.19400000000000001</v>
      </c>
      <c r="U70" s="10">
        <f t="shared" si="100"/>
        <v>0.1096</v>
      </c>
      <c r="V70" s="10">
        <f t="shared" si="100"/>
        <v>0.30399999999999999</v>
      </c>
      <c r="W70" s="10">
        <f t="shared" si="100"/>
        <v>0.12839999999999999</v>
      </c>
      <c r="X70" s="10">
        <f t="shared" si="100"/>
        <v>9.1200000000000003E-2</v>
      </c>
      <c r="Y70" s="10">
        <f t="shared" si="100"/>
        <v>6.0399999999999995E-2</v>
      </c>
      <c r="Z70" s="10">
        <f t="shared" si="100"/>
        <v>5.6800000000000003E-2</v>
      </c>
      <c r="AA70" s="10"/>
      <c r="AB70" s="10">
        <f t="shared" si="100"/>
        <v>7.5600000000000001E-2</v>
      </c>
      <c r="AC70" s="10">
        <f t="shared" si="100"/>
        <v>0.16600000000000001</v>
      </c>
      <c r="AD70" s="10">
        <f t="shared" si="100"/>
        <v>2.9200000000000004E-2</v>
      </c>
      <c r="AE70" s="10">
        <f t="shared" si="100"/>
        <v>0.36319999999999997</v>
      </c>
      <c r="AF70" s="10">
        <f t="shared" si="100"/>
        <v>2.0000000000000004E-2</v>
      </c>
      <c r="AG70" s="10">
        <f t="shared" si="100"/>
        <v>4.7200000000000006E-2</v>
      </c>
      <c r="AH70" s="10"/>
      <c r="AI70" s="10">
        <f t="shared" si="100"/>
        <v>8.7599999999999997E-2</v>
      </c>
      <c r="AJ70" s="10">
        <f t="shared" si="100"/>
        <v>0.22599999999999998</v>
      </c>
      <c r="AK70" s="10">
        <f t="shared" si="100"/>
        <v>0.19039999999999999</v>
      </c>
      <c r="AL70" s="10">
        <f t="shared" si="100"/>
        <v>0.41639999999999999</v>
      </c>
      <c r="AM70" s="10">
        <f t="shared" si="100"/>
        <v>0.17799999999999999</v>
      </c>
      <c r="AN70" s="10">
        <f t="shared" si="100"/>
        <v>8.1600000000000006E-2</v>
      </c>
      <c r="AO70" s="10">
        <f t="shared" si="100"/>
        <v>4.0399999999999998E-2</v>
      </c>
      <c r="AP70" s="10">
        <f t="shared" si="99"/>
        <v>0.16400000000000001</v>
      </c>
    </row>
    <row r="71" spans="3:45">
      <c r="K71">
        <v>2014</v>
      </c>
      <c r="L71" s="10">
        <f t="shared" ref="L71:AO71" si="101">L82</f>
        <v>0.2651</v>
      </c>
      <c r="M71" s="10">
        <f t="shared" si="101"/>
        <v>5.4400000000000004E-2</v>
      </c>
      <c r="N71" s="10">
        <f t="shared" si="101"/>
        <v>0.1138</v>
      </c>
      <c r="O71" s="10"/>
      <c r="P71" s="10">
        <f t="shared" si="101"/>
        <v>5.9300000000000005E-2</v>
      </c>
      <c r="Q71" s="10">
        <f t="shared" si="101"/>
        <v>8.1699999999999995E-2</v>
      </c>
      <c r="R71" s="10">
        <f t="shared" si="101"/>
        <v>9.4600000000000004E-2</v>
      </c>
      <c r="S71" s="10">
        <f t="shared" si="101"/>
        <v>0.20900000000000002</v>
      </c>
      <c r="T71" s="10">
        <f t="shared" si="101"/>
        <v>0.20099999999999998</v>
      </c>
      <c r="U71" s="10">
        <f t="shared" si="101"/>
        <v>0.12090000000000001</v>
      </c>
      <c r="V71" s="10">
        <f t="shared" si="101"/>
        <v>0.3135</v>
      </c>
      <c r="W71" s="10">
        <f t="shared" si="101"/>
        <v>0.1411</v>
      </c>
      <c r="X71" s="10">
        <f t="shared" si="101"/>
        <v>0.1023</v>
      </c>
      <c r="Y71" s="10">
        <f t="shared" si="101"/>
        <v>6.9099999999999995E-2</v>
      </c>
      <c r="Z71" s="10">
        <f t="shared" si="101"/>
        <v>6.9699999999999998E-2</v>
      </c>
      <c r="AA71" s="10"/>
      <c r="AB71" s="10">
        <f t="shared" si="101"/>
        <v>8.7400000000000005E-2</v>
      </c>
      <c r="AC71" s="10">
        <f t="shared" si="101"/>
        <v>0.17399999999999999</v>
      </c>
      <c r="AD71" s="10">
        <f t="shared" si="101"/>
        <v>3.9300000000000002E-2</v>
      </c>
      <c r="AE71" s="10">
        <f t="shared" si="101"/>
        <v>0.37029999999999996</v>
      </c>
      <c r="AF71" s="10">
        <f t="shared" si="101"/>
        <v>0.03</v>
      </c>
      <c r="AG71" s="10">
        <f t="shared" si="101"/>
        <v>5.8800000000000005E-2</v>
      </c>
      <c r="AH71" s="10"/>
      <c r="AI71" s="10">
        <f t="shared" si="101"/>
        <v>9.5399999999999999E-2</v>
      </c>
      <c r="AJ71" s="10">
        <f t="shared" si="101"/>
        <v>0.23649999999999999</v>
      </c>
      <c r="AK71" s="10">
        <f t="shared" si="101"/>
        <v>0.1966</v>
      </c>
      <c r="AL71" s="10">
        <f t="shared" si="101"/>
        <v>0.42560000000000003</v>
      </c>
      <c r="AM71" s="10">
        <f t="shared" si="101"/>
        <v>0.187</v>
      </c>
      <c r="AN71" s="10">
        <f t="shared" si="101"/>
        <v>8.8900000000000007E-2</v>
      </c>
      <c r="AO71" s="10">
        <f t="shared" si="101"/>
        <v>5.4099999999999988E-2</v>
      </c>
      <c r="AP71" s="10">
        <f t="shared" si="99"/>
        <v>0.16850000000000001</v>
      </c>
    </row>
    <row r="72" spans="3:45">
      <c r="K72">
        <v>2016</v>
      </c>
      <c r="L72" s="10">
        <f t="shared" ref="L72:AO72" si="102">L83</f>
        <v>0.28115000000000001</v>
      </c>
      <c r="M72" s="10">
        <f t="shared" si="102"/>
        <v>7.0599999999999996E-2</v>
      </c>
      <c r="N72" s="10">
        <f t="shared" si="102"/>
        <v>0.1237</v>
      </c>
      <c r="O72" s="10"/>
      <c r="P72" s="10">
        <f t="shared" si="102"/>
        <v>7.4450000000000002E-2</v>
      </c>
      <c r="Q72" s="10">
        <f t="shared" si="102"/>
        <v>9.2050000000000007E-2</v>
      </c>
      <c r="R72" s="10">
        <f t="shared" si="102"/>
        <v>0.1129</v>
      </c>
      <c r="S72" s="10">
        <f t="shared" si="102"/>
        <v>0.22850000000000001</v>
      </c>
      <c r="T72" s="10">
        <f t="shared" si="102"/>
        <v>0.21149999999999999</v>
      </c>
      <c r="U72" s="10">
        <f t="shared" si="102"/>
        <v>0.13785</v>
      </c>
      <c r="V72" s="10">
        <f t="shared" si="102"/>
        <v>0.32774999999999999</v>
      </c>
      <c r="W72" s="10">
        <f t="shared" si="102"/>
        <v>0.16014999999999999</v>
      </c>
      <c r="X72" s="10">
        <f t="shared" si="102"/>
        <v>0.11895</v>
      </c>
      <c r="Y72" s="10">
        <f t="shared" si="102"/>
        <v>8.2150000000000001E-2</v>
      </c>
      <c r="Z72" s="10">
        <f t="shared" si="102"/>
        <v>8.9050000000000004E-2</v>
      </c>
      <c r="AA72" s="10"/>
      <c r="AB72" s="10">
        <f t="shared" si="102"/>
        <v>0.1051</v>
      </c>
      <c r="AC72" s="10">
        <f t="shared" si="102"/>
        <v>0.186</v>
      </c>
      <c r="AD72" s="10">
        <f t="shared" si="102"/>
        <v>5.4450000000000005E-2</v>
      </c>
      <c r="AE72" s="10">
        <f t="shared" si="102"/>
        <v>0.38095000000000001</v>
      </c>
      <c r="AF72" s="10">
        <f t="shared" si="102"/>
        <v>4.5000000000000005E-2</v>
      </c>
      <c r="AG72" s="10">
        <f t="shared" si="102"/>
        <v>7.6200000000000018E-2</v>
      </c>
      <c r="AH72" s="10"/>
      <c r="AI72" s="10">
        <f t="shared" si="102"/>
        <v>0.1071</v>
      </c>
      <c r="AJ72" s="10">
        <f t="shared" si="102"/>
        <v>0.25224999999999997</v>
      </c>
      <c r="AK72" s="10">
        <f t="shared" si="102"/>
        <v>0.2059</v>
      </c>
      <c r="AL72" s="10">
        <f t="shared" si="102"/>
        <v>0.43940000000000001</v>
      </c>
      <c r="AM72" s="10">
        <f t="shared" si="102"/>
        <v>0.20050000000000001</v>
      </c>
      <c r="AN72" s="10">
        <f t="shared" si="102"/>
        <v>9.9850000000000008E-2</v>
      </c>
      <c r="AO72" s="10">
        <f t="shared" si="102"/>
        <v>7.4649999999999994E-2</v>
      </c>
      <c r="AP72" s="10">
        <f t="shared" si="99"/>
        <v>0.17525000000000002</v>
      </c>
    </row>
    <row r="73" spans="3:45">
      <c r="K73">
        <v>2018</v>
      </c>
      <c r="L73" s="10">
        <f t="shared" ref="L73:AO73" si="103">L84</f>
        <v>0.30255000000000004</v>
      </c>
      <c r="M73" s="10">
        <f t="shared" si="103"/>
        <v>9.2200000000000004E-2</v>
      </c>
      <c r="N73" s="10">
        <f t="shared" si="103"/>
        <v>0.13689999999999999</v>
      </c>
      <c r="O73" s="10"/>
      <c r="P73" s="10">
        <f t="shared" si="103"/>
        <v>9.4649999999999998E-2</v>
      </c>
      <c r="Q73" s="10">
        <f t="shared" si="103"/>
        <v>0.10585</v>
      </c>
      <c r="R73" s="10">
        <f t="shared" si="103"/>
        <v>0.13730000000000001</v>
      </c>
      <c r="S73" s="10">
        <f t="shared" si="103"/>
        <v>0.2545</v>
      </c>
      <c r="T73" s="10">
        <f t="shared" si="103"/>
        <v>0.22550000000000001</v>
      </c>
      <c r="U73" s="10">
        <f t="shared" si="103"/>
        <v>0.16045000000000001</v>
      </c>
      <c r="V73" s="10">
        <f t="shared" si="103"/>
        <v>0.34675</v>
      </c>
      <c r="W73" s="10">
        <f t="shared" si="103"/>
        <v>0.18554999999999999</v>
      </c>
      <c r="X73" s="10">
        <f t="shared" si="103"/>
        <v>0.14115</v>
      </c>
      <c r="Y73" s="10">
        <f t="shared" si="103"/>
        <v>9.955E-2</v>
      </c>
      <c r="Z73" s="10">
        <f t="shared" si="103"/>
        <v>0.11485000000000001</v>
      </c>
      <c r="AA73" s="10"/>
      <c r="AB73" s="10">
        <f t="shared" si="103"/>
        <v>0.12870000000000001</v>
      </c>
      <c r="AC73" s="10">
        <f t="shared" si="103"/>
        <v>0.20200000000000001</v>
      </c>
      <c r="AD73" s="10">
        <f t="shared" si="103"/>
        <v>7.4649999999999994E-2</v>
      </c>
      <c r="AE73" s="10">
        <f t="shared" si="103"/>
        <v>0.39515</v>
      </c>
      <c r="AF73" s="10">
        <f t="shared" si="103"/>
        <v>6.5000000000000002E-2</v>
      </c>
      <c r="AG73" s="10">
        <f t="shared" si="103"/>
        <v>9.9400000000000016E-2</v>
      </c>
      <c r="AH73" s="10"/>
      <c r="AI73" s="10">
        <f t="shared" si="103"/>
        <v>0.1227</v>
      </c>
      <c r="AJ73" s="10">
        <f t="shared" si="103"/>
        <v>0.27324999999999999</v>
      </c>
      <c r="AK73" s="10">
        <f t="shared" si="103"/>
        <v>0.21829999999999999</v>
      </c>
      <c r="AL73" s="10">
        <f t="shared" si="103"/>
        <v>0.45779999999999998</v>
      </c>
      <c r="AM73" s="10">
        <f t="shared" si="103"/>
        <v>0.2185</v>
      </c>
      <c r="AN73" s="10">
        <f t="shared" si="103"/>
        <v>0.11445000000000001</v>
      </c>
      <c r="AO73" s="10">
        <f t="shared" si="103"/>
        <v>0.10204999999999999</v>
      </c>
      <c r="AP73" s="10">
        <f t="shared" si="99"/>
        <v>0.18425</v>
      </c>
    </row>
    <row r="74" spans="3:45">
      <c r="K74">
        <v>2020</v>
      </c>
      <c r="L74">
        <f t="shared" ref="L74:AO74" si="104">L85</f>
        <v>0.34</v>
      </c>
      <c r="M74">
        <f t="shared" si="104"/>
        <v>0.13</v>
      </c>
      <c r="N74">
        <f t="shared" si="104"/>
        <v>0.16</v>
      </c>
      <c r="P74">
        <f t="shared" si="104"/>
        <v>0.13</v>
      </c>
      <c r="Q74">
        <f t="shared" si="104"/>
        <v>0.13</v>
      </c>
      <c r="R74">
        <f t="shared" si="104"/>
        <v>0.18</v>
      </c>
      <c r="S74">
        <f t="shared" si="104"/>
        <v>0.3</v>
      </c>
      <c r="T74">
        <f t="shared" si="104"/>
        <v>0.25</v>
      </c>
      <c r="U74">
        <f t="shared" si="104"/>
        <v>0.2</v>
      </c>
      <c r="V74">
        <f t="shared" si="104"/>
        <v>0.38</v>
      </c>
      <c r="W74">
        <f t="shared" si="104"/>
        <v>0.23</v>
      </c>
      <c r="X74">
        <f t="shared" si="104"/>
        <v>0.18</v>
      </c>
      <c r="Y74">
        <f t="shared" si="104"/>
        <v>0.13</v>
      </c>
      <c r="Z74">
        <f t="shared" si="104"/>
        <v>0.16</v>
      </c>
      <c r="AB74">
        <f t="shared" si="104"/>
        <v>0.17</v>
      </c>
      <c r="AC74">
        <f t="shared" si="104"/>
        <v>0.23</v>
      </c>
      <c r="AD74">
        <f t="shared" si="104"/>
        <v>0.11</v>
      </c>
      <c r="AE74">
        <f t="shared" si="104"/>
        <v>0.42</v>
      </c>
      <c r="AF74">
        <f t="shared" si="104"/>
        <v>0.1</v>
      </c>
      <c r="AG74">
        <f t="shared" si="104"/>
        <v>0.14000000000000001</v>
      </c>
      <c r="AI74">
        <f t="shared" si="104"/>
        <v>0.15</v>
      </c>
      <c r="AJ74">
        <f t="shared" si="104"/>
        <v>0.31</v>
      </c>
      <c r="AK74">
        <f t="shared" si="104"/>
        <v>0.24</v>
      </c>
      <c r="AL74">
        <f t="shared" si="104"/>
        <v>0.49</v>
      </c>
      <c r="AM74">
        <f t="shared" si="104"/>
        <v>0.25</v>
      </c>
      <c r="AN74">
        <f t="shared" si="104"/>
        <v>0.14000000000000001</v>
      </c>
      <c r="AO74">
        <f t="shared" si="104"/>
        <v>0.15</v>
      </c>
      <c r="AP74" s="10">
        <f t="shared" si="99"/>
        <v>0.2</v>
      </c>
    </row>
    <row r="78" spans="3:45">
      <c r="L78" t="s">
        <v>0</v>
      </c>
      <c r="M78" t="s">
        <v>1</v>
      </c>
      <c r="N78" t="s">
        <v>36</v>
      </c>
      <c r="P78" t="s">
        <v>3</v>
      </c>
      <c r="Q78" t="s">
        <v>4</v>
      </c>
      <c r="R78" t="s">
        <v>5</v>
      </c>
      <c r="S78" t="s">
        <v>6</v>
      </c>
      <c r="T78" t="s">
        <v>7</v>
      </c>
      <c r="U78" t="s">
        <v>8</v>
      </c>
      <c r="V78" t="s">
        <v>9</v>
      </c>
      <c r="W78" t="s">
        <v>10</v>
      </c>
      <c r="X78" t="s">
        <v>501</v>
      </c>
      <c r="Y78" t="s">
        <v>11</v>
      </c>
      <c r="Z78" t="s">
        <v>12</v>
      </c>
      <c r="AB78" t="s">
        <v>14</v>
      </c>
      <c r="AC78" t="s">
        <v>15</v>
      </c>
      <c r="AD78" t="s">
        <v>16</v>
      </c>
      <c r="AE78" t="s">
        <v>17</v>
      </c>
      <c r="AF78" t="s">
        <v>18</v>
      </c>
      <c r="AG78" t="s">
        <v>19</v>
      </c>
      <c r="AI78" t="s">
        <v>21</v>
      </c>
      <c r="AJ78" t="s">
        <v>22</v>
      </c>
      <c r="AK78" t="s">
        <v>23</v>
      </c>
      <c r="AL78" t="s">
        <v>24</v>
      </c>
      <c r="AM78" t="s">
        <v>25</v>
      </c>
      <c r="AN78" t="s">
        <v>26</v>
      </c>
      <c r="AO78" t="s">
        <v>27</v>
      </c>
      <c r="AP78" t="s">
        <v>456</v>
      </c>
    </row>
    <row r="79" spans="3:45">
      <c r="J79" t="s">
        <v>133</v>
      </c>
      <c r="L79" t="s">
        <v>140</v>
      </c>
      <c r="M79" t="s">
        <v>141</v>
      </c>
      <c r="N79" t="s">
        <v>142</v>
      </c>
      <c r="P79" t="s">
        <v>143</v>
      </c>
      <c r="Q79" t="s">
        <v>144</v>
      </c>
      <c r="R79" t="s">
        <v>145</v>
      </c>
      <c r="S79" t="s">
        <v>146</v>
      </c>
      <c r="T79" t="s">
        <v>147</v>
      </c>
      <c r="U79" t="s">
        <v>148</v>
      </c>
      <c r="V79" t="s">
        <v>149</v>
      </c>
      <c r="W79" t="s">
        <v>150</v>
      </c>
      <c r="X79" t="s">
        <v>151</v>
      </c>
      <c r="Y79" t="s">
        <v>152</v>
      </c>
      <c r="Z79" t="s">
        <v>153</v>
      </c>
      <c r="AB79" t="s">
        <v>154</v>
      </c>
      <c r="AC79" t="s">
        <v>155</v>
      </c>
      <c r="AD79" t="s">
        <v>156</v>
      </c>
      <c r="AE79" t="s">
        <v>157</v>
      </c>
      <c r="AF79" t="s">
        <v>158</v>
      </c>
      <c r="AG79" t="s">
        <v>159</v>
      </c>
      <c r="AI79" t="s">
        <v>160</v>
      </c>
      <c r="AJ79" t="s">
        <v>161</v>
      </c>
      <c r="AK79" t="s">
        <v>162</v>
      </c>
      <c r="AL79" t="s">
        <v>163</v>
      </c>
      <c r="AM79" t="s">
        <v>164</v>
      </c>
      <c r="AN79" t="s">
        <v>165</v>
      </c>
      <c r="AO79" t="s">
        <v>166</v>
      </c>
      <c r="AP79" t="s">
        <v>242</v>
      </c>
    </row>
    <row r="80" spans="3:45">
      <c r="J80" t="s">
        <v>134</v>
      </c>
      <c r="L80" s="10">
        <v>0.23300000000000001</v>
      </c>
      <c r="M80" s="10">
        <v>2.1999999999999999E-2</v>
      </c>
      <c r="N80" s="10">
        <v>9.4E-2</v>
      </c>
      <c r="O80" s="10"/>
      <c r="P80" s="10">
        <v>2.9000000000000001E-2</v>
      </c>
      <c r="Q80" s="10">
        <v>6.0999999999999999E-2</v>
      </c>
      <c r="R80" s="10">
        <v>5.8000000000000003E-2</v>
      </c>
      <c r="S80" s="10">
        <v>0.17</v>
      </c>
      <c r="T80" s="10">
        <v>0.18</v>
      </c>
      <c r="U80" s="10">
        <v>8.6999999999999994E-2</v>
      </c>
      <c r="V80" s="10">
        <v>0.28499999999999998</v>
      </c>
      <c r="W80" s="10">
        <v>0.10299999999999999</v>
      </c>
      <c r="X80" s="10">
        <v>6.9000000000000006E-2</v>
      </c>
      <c r="Y80" s="10">
        <v>4.2999999999999997E-2</v>
      </c>
      <c r="Z80" s="10">
        <v>3.1E-2</v>
      </c>
      <c r="AA80" s="10"/>
      <c r="AB80" s="10">
        <v>5.1999999999999998E-2</v>
      </c>
      <c r="AC80" s="10">
        <v>0.15</v>
      </c>
      <c r="AD80" s="10">
        <v>8.9999999999999993E-3</v>
      </c>
      <c r="AE80" s="10">
        <v>0.34899999999999998</v>
      </c>
      <c r="AF80" s="10">
        <v>0</v>
      </c>
      <c r="AG80" s="10">
        <v>2.4E-2</v>
      </c>
      <c r="AH80" s="10"/>
      <c r="AI80" s="10">
        <v>7.1999999999999995E-2</v>
      </c>
      <c r="AJ80" s="10">
        <v>0.20499999999999999</v>
      </c>
      <c r="AK80" s="10">
        <v>0.17799999999999999</v>
      </c>
      <c r="AL80" s="10">
        <v>0.39800000000000002</v>
      </c>
      <c r="AM80" s="10">
        <v>0.16</v>
      </c>
      <c r="AN80" s="10">
        <v>6.7000000000000004E-2</v>
      </c>
      <c r="AO80" s="10">
        <v>1.2999999999999999E-2</v>
      </c>
      <c r="AP80" s="10">
        <f>'RES Trajectory'!C30</f>
        <v>0.155</v>
      </c>
    </row>
    <row r="81" spans="1:42">
      <c r="J81" t="s">
        <v>135</v>
      </c>
      <c r="L81" s="10">
        <v>0.25440000000000002</v>
      </c>
      <c r="M81" s="10">
        <v>4.36E-2</v>
      </c>
      <c r="N81" s="10">
        <v>0.1072</v>
      </c>
      <c r="O81" s="10"/>
      <c r="P81" s="10">
        <v>4.9200000000000008E-2</v>
      </c>
      <c r="Q81" s="10">
        <v>7.4800000000000005E-2</v>
      </c>
      <c r="R81" s="10">
        <v>8.2400000000000001E-2</v>
      </c>
      <c r="S81" s="10">
        <v>0.19600000000000001</v>
      </c>
      <c r="T81" s="10">
        <v>0.19400000000000001</v>
      </c>
      <c r="U81" s="10">
        <v>0.1096</v>
      </c>
      <c r="V81" s="10">
        <v>0.30399999999999999</v>
      </c>
      <c r="W81" s="10">
        <v>0.12839999999999999</v>
      </c>
      <c r="X81" s="10">
        <v>9.1200000000000003E-2</v>
      </c>
      <c r="Y81" s="10">
        <v>6.0399999999999995E-2</v>
      </c>
      <c r="Z81" s="10">
        <v>5.6800000000000003E-2</v>
      </c>
      <c r="AA81" s="10"/>
      <c r="AB81" s="10">
        <v>7.5600000000000001E-2</v>
      </c>
      <c r="AC81" s="10">
        <v>0.16600000000000001</v>
      </c>
      <c r="AD81" s="10">
        <v>2.9200000000000004E-2</v>
      </c>
      <c r="AE81" s="10">
        <v>0.36319999999999997</v>
      </c>
      <c r="AF81" s="10">
        <v>2.0000000000000004E-2</v>
      </c>
      <c r="AG81" s="10">
        <v>4.7200000000000006E-2</v>
      </c>
      <c r="AH81" s="10"/>
      <c r="AI81" s="10">
        <v>8.7599999999999997E-2</v>
      </c>
      <c r="AJ81" s="10">
        <v>0.22599999999999998</v>
      </c>
      <c r="AK81" s="10">
        <v>0.19039999999999999</v>
      </c>
      <c r="AL81" s="10">
        <v>0.41639999999999999</v>
      </c>
      <c r="AM81" s="10">
        <v>0.17799999999999999</v>
      </c>
      <c r="AN81" s="10">
        <v>8.1600000000000006E-2</v>
      </c>
      <c r="AO81" s="10">
        <v>4.0399999999999998E-2</v>
      </c>
      <c r="AP81" s="10">
        <f>'RES Trajectory'!D30</f>
        <v>0.16400000000000001</v>
      </c>
    </row>
    <row r="82" spans="1:42">
      <c r="J82" t="s">
        <v>136</v>
      </c>
      <c r="L82" s="10">
        <v>0.2651</v>
      </c>
      <c r="M82" s="10">
        <v>5.4400000000000004E-2</v>
      </c>
      <c r="N82" s="10">
        <v>0.1138</v>
      </c>
      <c r="O82" s="10"/>
      <c r="P82" s="10">
        <v>5.9300000000000005E-2</v>
      </c>
      <c r="Q82" s="10">
        <v>8.1699999999999995E-2</v>
      </c>
      <c r="R82" s="10">
        <v>9.4600000000000004E-2</v>
      </c>
      <c r="S82" s="10">
        <v>0.20900000000000002</v>
      </c>
      <c r="T82" s="10">
        <v>0.20099999999999998</v>
      </c>
      <c r="U82" s="10">
        <v>0.12090000000000001</v>
      </c>
      <c r="V82" s="10">
        <v>0.3135</v>
      </c>
      <c r="W82" s="10">
        <v>0.1411</v>
      </c>
      <c r="X82" s="10">
        <v>0.1023</v>
      </c>
      <c r="Y82" s="10">
        <v>6.9099999999999995E-2</v>
      </c>
      <c r="Z82" s="10">
        <v>6.9699999999999998E-2</v>
      </c>
      <c r="AA82" s="10"/>
      <c r="AB82" s="10">
        <v>8.7400000000000005E-2</v>
      </c>
      <c r="AC82" s="10">
        <v>0.17399999999999999</v>
      </c>
      <c r="AD82" s="10">
        <v>3.9300000000000002E-2</v>
      </c>
      <c r="AE82" s="10">
        <v>0.37029999999999996</v>
      </c>
      <c r="AF82" s="10">
        <v>0.03</v>
      </c>
      <c r="AG82" s="10">
        <v>5.8800000000000005E-2</v>
      </c>
      <c r="AH82" s="10"/>
      <c r="AI82" s="10">
        <v>9.5399999999999999E-2</v>
      </c>
      <c r="AJ82" s="10">
        <v>0.23649999999999999</v>
      </c>
      <c r="AK82" s="10">
        <v>0.1966</v>
      </c>
      <c r="AL82" s="10">
        <v>0.42560000000000003</v>
      </c>
      <c r="AM82" s="10">
        <v>0.187</v>
      </c>
      <c r="AN82" s="10">
        <v>8.8900000000000007E-2</v>
      </c>
      <c r="AO82" s="10">
        <v>5.4099999999999988E-2</v>
      </c>
      <c r="AP82" s="10">
        <f>'RES Trajectory'!E30</f>
        <v>0.16850000000000001</v>
      </c>
    </row>
    <row r="83" spans="1:42">
      <c r="J83" t="s">
        <v>137</v>
      </c>
      <c r="L83" s="10">
        <v>0.28115000000000001</v>
      </c>
      <c r="M83" s="10">
        <v>7.0599999999999996E-2</v>
      </c>
      <c r="N83" s="10">
        <v>0.1237</v>
      </c>
      <c r="O83" s="10"/>
      <c r="P83" s="10">
        <v>7.4450000000000002E-2</v>
      </c>
      <c r="Q83" s="10">
        <v>9.2050000000000007E-2</v>
      </c>
      <c r="R83" s="10">
        <v>0.1129</v>
      </c>
      <c r="S83" s="10">
        <v>0.22850000000000001</v>
      </c>
      <c r="T83" s="10">
        <v>0.21149999999999999</v>
      </c>
      <c r="U83" s="10">
        <v>0.13785</v>
      </c>
      <c r="V83" s="10">
        <v>0.32774999999999999</v>
      </c>
      <c r="W83" s="10">
        <v>0.16014999999999999</v>
      </c>
      <c r="X83" s="10">
        <v>0.11895</v>
      </c>
      <c r="Y83" s="10">
        <v>8.2150000000000001E-2</v>
      </c>
      <c r="Z83" s="10">
        <v>8.9050000000000004E-2</v>
      </c>
      <c r="AA83" s="10"/>
      <c r="AB83" s="10">
        <v>0.1051</v>
      </c>
      <c r="AC83" s="10">
        <v>0.186</v>
      </c>
      <c r="AD83" s="10">
        <v>5.4450000000000005E-2</v>
      </c>
      <c r="AE83" s="10">
        <v>0.38095000000000001</v>
      </c>
      <c r="AF83" s="10">
        <v>4.5000000000000005E-2</v>
      </c>
      <c r="AG83" s="10">
        <v>7.6200000000000018E-2</v>
      </c>
      <c r="AH83" s="10"/>
      <c r="AI83" s="10">
        <v>0.1071</v>
      </c>
      <c r="AJ83" s="10">
        <v>0.25224999999999997</v>
      </c>
      <c r="AK83" s="10">
        <v>0.2059</v>
      </c>
      <c r="AL83" s="10">
        <v>0.43940000000000001</v>
      </c>
      <c r="AM83" s="10">
        <v>0.20050000000000001</v>
      </c>
      <c r="AN83" s="10">
        <v>9.9850000000000008E-2</v>
      </c>
      <c r="AO83" s="10">
        <v>7.4649999999999994E-2</v>
      </c>
      <c r="AP83" s="10">
        <f>'RES Trajectory'!F30</f>
        <v>0.17525000000000002</v>
      </c>
    </row>
    <row r="84" spans="1:42">
      <c r="J84" t="s">
        <v>138</v>
      </c>
      <c r="L84" s="10">
        <v>0.30255000000000004</v>
      </c>
      <c r="M84" s="10">
        <v>9.2200000000000004E-2</v>
      </c>
      <c r="N84" s="10">
        <v>0.13689999999999999</v>
      </c>
      <c r="O84" s="10"/>
      <c r="P84" s="10">
        <v>9.4649999999999998E-2</v>
      </c>
      <c r="Q84" s="10">
        <v>0.10585</v>
      </c>
      <c r="R84" s="10">
        <v>0.13730000000000001</v>
      </c>
      <c r="S84" s="10">
        <v>0.2545</v>
      </c>
      <c r="T84" s="10">
        <v>0.22550000000000001</v>
      </c>
      <c r="U84" s="10">
        <v>0.16045000000000001</v>
      </c>
      <c r="V84" s="10">
        <v>0.34675</v>
      </c>
      <c r="W84" s="10">
        <v>0.18554999999999999</v>
      </c>
      <c r="X84" s="10">
        <v>0.14115</v>
      </c>
      <c r="Y84" s="10">
        <v>9.955E-2</v>
      </c>
      <c r="Z84" s="10">
        <v>0.11485000000000001</v>
      </c>
      <c r="AA84" s="10"/>
      <c r="AB84" s="10">
        <v>0.12870000000000001</v>
      </c>
      <c r="AC84" s="10">
        <v>0.20200000000000001</v>
      </c>
      <c r="AD84" s="10">
        <v>7.4649999999999994E-2</v>
      </c>
      <c r="AE84" s="10">
        <v>0.39515</v>
      </c>
      <c r="AF84" s="10">
        <v>6.5000000000000002E-2</v>
      </c>
      <c r="AG84" s="10">
        <v>9.9400000000000016E-2</v>
      </c>
      <c r="AH84" s="10"/>
      <c r="AI84" s="10">
        <v>0.1227</v>
      </c>
      <c r="AJ84" s="10">
        <v>0.27324999999999999</v>
      </c>
      <c r="AK84" s="10">
        <v>0.21829999999999999</v>
      </c>
      <c r="AL84" s="10">
        <v>0.45779999999999998</v>
      </c>
      <c r="AM84" s="10">
        <v>0.2185</v>
      </c>
      <c r="AN84" s="10">
        <v>0.11445000000000001</v>
      </c>
      <c r="AO84" s="10">
        <v>0.10204999999999999</v>
      </c>
      <c r="AP84" s="10">
        <f>'RES Trajectory'!G30</f>
        <v>0.18425</v>
      </c>
    </row>
    <row r="85" spans="1:42">
      <c r="J85" t="s">
        <v>139</v>
      </c>
      <c r="L85" s="10">
        <v>0.34</v>
      </c>
      <c r="M85" s="10">
        <v>0.13</v>
      </c>
      <c r="N85" s="10">
        <v>0.16</v>
      </c>
      <c r="O85" s="10"/>
      <c r="P85" s="10">
        <v>0.13</v>
      </c>
      <c r="Q85" s="10">
        <v>0.13</v>
      </c>
      <c r="R85" s="10">
        <v>0.18</v>
      </c>
      <c r="S85" s="10">
        <v>0.3</v>
      </c>
      <c r="T85" s="10">
        <v>0.25</v>
      </c>
      <c r="U85" s="10">
        <v>0.2</v>
      </c>
      <c r="V85" s="10">
        <v>0.38</v>
      </c>
      <c r="W85" s="10">
        <v>0.23</v>
      </c>
      <c r="X85" s="10">
        <v>0.18</v>
      </c>
      <c r="Y85" s="10">
        <v>0.13</v>
      </c>
      <c r="Z85" s="10">
        <v>0.16</v>
      </c>
      <c r="AA85" s="10"/>
      <c r="AB85" s="10">
        <v>0.17</v>
      </c>
      <c r="AC85" s="10">
        <v>0.23</v>
      </c>
      <c r="AD85" s="10">
        <v>0.11</v>
      </c>
      <c r="AE85" s="10">
        <v>0.42</v>
      </c>
      <c r="AF85" s="10">
        <v>0.1</v>
      </c>
      <c r="AG85" s="10">
        <v>0.14000000000000001</v>
      </c>
      <c r="AH85" s="10"/>
      <c r="AI85" s="10">
        <v>0.15</v>
      </c>
      <c r="AJ85" s="10">
        <v>0.31</v>
      </c>
      <c r="AK85" s="10">
        <v>0.24</v>
      </c>
      <c r="AL85" s="10">
        <v>0.49</v>
      </c>
      <c r="AM85" s="10">
        <v>0.25</v>
      </c>
      <c r="AN85" s="10">
        <v>0.14000000000000001</v>
      </c>
      <c r="AO85" s="10">
        <v>0.15</v>
      </c>
      <c r="AP85" s="10">
        <f>'RES Trajectory'!H30</f>
        <v>0.2</v>
      </c>
    </row>
    <row r="87" spans="1:42">
      <c r="A87" t="s">
        <v>492</v>
      </c>
    </row>
    <row r="88" spans="1:42">
      <c r="A88" s="52" t="s">
        <v>491</v>
      </c>
      <c r="C88" t="s">
        <v>43</v>
      </c>
      <c r="D88" t="s">
        <v>63</v>
      </c>
      <c r="F88" t="s">
        <v>41</v>
      </c>
      <c r="G88" s="22" t="s">
        <v>110</v>
      </c>
      <c r="H88" t="s">
        <v>46</v>
      </c>
      <c r="I88" t="s">
        <v>67</v>
      </c>
      <c r="J88">
        <v>2030</v>
      </c>
      <c r="L88" s="10">
        <v>-0.34</v>
      </c>
      <c r="M88" s="10">
        <v>-0.13</v>
      </c>
      <c r="N88" s="10">
        <v>-0.16</v>
      </c>
      <c r="O88" s="10"/>
      <c r="P88" s="10">
        <v>-0.13</v>
      </c>
      <c r="Q88" s="10">
        <v>-0.13</v>
      </c>
      <c r="R88" s="10">
        <v>-0.18</v>
      </c>
      <c r="S88" s="10">
        <v>-0.3</v>
      </c>
      <c r="T88" s="10">
        <v>-0.25</v>
      </c>
      <c r="U88" s="10">
        <v>-0.2</v>
      </c>
      <c r="V88" s="10">
        <v>-0.38</v>
      </c>
      <c r="W88" s="10">
        <v>-0.23</v>
      </c>
      <c r="X88" s="10">
        <v>-0.18</v>
      </c>
      <c r="Y88" s="10">
        <v>-0.13</v>
      </c>
      <c r="Z88" s="10">
        <v>-0.16</v>
      </c>
      <c r="AA88" s="10"/>
      <c r="AB88" s="10">
        <v>-0.17</v>
      </c>
      <c r="AC88" s="10">
        <v>-0.23</v>
      </c>
      <c r="AD88" s="10">
        <v>-0.11</v>
      </c>
      <c r="AE88" s="10">
        <v>-0.42</v>
      </c>
      <c r="AF88" s="10">
        <v>-0.1</v>
      </c>
      <c r="AG88" s="10">
        <v>-0.14000000000000001</v>
      </c>
      <c r="AH88" s="10"/>
      <c r="AI88" s="10">
        <v>-0.15</v>
      </c>
      <c r="AJ88" s="10">
        <v>-0.31</v>
      </c>
      <c r="AK88" s="10">
        <v>-0.24</v>
      </c>
      <c r="AL88" s="10">
        <v>-0.49</v>
      </c>
      <c r="AM88" s="10">
        <v>-0.25</v>
      </c>
      <c r="AN88" s="10">
        <v>-0.14000000000000001</v>
      </c>
      <c r="AO88" s="10">
        <v>-0.15</v>
      </c>
      <c r="AP88" s="10"/>
    </row>
    <row r="89" spans="1:42">
      <c r="A89" s="52" t="s">
        <v>491</v>
      </c>
      <c r="B89" t="s">
        <v>114</v>
      </c>
      <c r="D89" s="22" t="s">
        <v>81</v>
      </c>
      <c r="E89" t="s">
        <v>83</v>
      </c>
      <c r="F89" t="s">
        <v>41</v>
      </c>
      <c r="H89" t="s">
        <v>46</v>
      </c>
      <c r="I89" t="s">
        <v>67</v>
      </c>
      <c r="J89">
        <f>J88</f>
        <v>2030</v>
      </c>
      <c r="L89" s="10">
        <v>0.34</v>
      </c>
      <c r="M89" s="10">
        <v>0.13</v>
      </c>
      <c r="N89" s="10">
        <v>0.16</v>
      </c>
      <c r="O89" s="10"/>
      <c r="P89" s="10">
        <v>0.13</v>
      </c>
      <c r="Q89" s="10">
        <v>0.13</v>
      </c>
      <c r="R89" s="10">
        <v>0.18</v>
      </c>
      <c r="S89" s="10">
        <v>0.3</v>
      </c>
      <c r="T89" s="10">
        <v>0.25</v>
      </c>
      <c r="U89" s="10">
        <v>0.2</v>
      </c>
      <c r="V89" s="10">
        <v>0.38</v>
      </c>
      <c r="W89" s="10">
        <v>0.23</v>
      </c>
      <c r="X89" s="10">
        <v>0.18</v>
      </c>
      <c r="Y89" s="10">
        <v>0.13</v>
      </c>
      <c r="Z89" s="10">
        <v>0.16</v>
      </c>
      <c r="AA89" s="10"/>
      <c r="AB89" s="10">
        <v>0.17</v>
      </c>
      <c r="AC89" s="10">
        <v>0.23</v>
      </c>
      <c r="AD89" s="10">
        <v>0.11</v>
      </c>
      <c r="AE89" s="10">
        <v>0.42</v>
      </c>
      <c r="AF89" s="10">
        <v>0.1</v>
      </c>
      <c r="AG89" s="10">
        <v>0.14000000000000001</v>
      </c>
      <c r="AH89" s="10"/>
      <c r="AI89" s="10">
        <v>0.15</v>
      </c>
      <c r="AJ89" s="10">
        <v>0.31</v>
      </c>
      <c r="AK89" s="10">
        <v>0.24</v>
      </c>
      <c r="AL89" s="10">
        <v>0.49</v>
      </c>
      <c r="AM89" s="10">
        <v>0.25</v>
      </c>
      <c r="AN89" s="10">
        <v>0.14000000000000001</v>
      </c>
      <c r="AO89" s="10">
        <v>0.15</v>
      </c>
      <c r="AP89" s="10"/>
    </row>
    <row r="90" spans="1:42">
      <c r="A90" s="52" t="s">
        <v>491</v>
      </c>
      <c r="B90" t="s">
        <v>115</v>
      </c>
      <c r="D90" s="22" t="s">
        <v>81</v>
      </c>
      <c r="E90" s="22" t="str">
        <f>$E$11</f>
        <v>INDELC</v>
      </c>
      <c r="F90" t="s">
        <v>41</v>
      </c>
      <c r="H90" t="s">
        <v>46</v>
      </c>
      <c r="I90" t="s">
        <v>67</v>
      </c>
      <c r="J90">
        <f>J88</f>
        <v>2030</v>
      </c>
      <c r="L90" s="10">
        <f>-L88*L3</f>
        <v>0.18360000000000001</v>
      </c>
      <c r="M90" s="10">
        <f>-M88*M3</f>
        <v>6.4358802549081467E-2</v>
      </c>
      <c r="N90" s="10">
        <f>-N88*N3</f>
        <v>9.9323983166150875E-2</v>
      </c>
      <c r="O90" s="10"/>
      <c r="P90" s="10">
        <f t="shared" ref="P90:Z90" si="105">-P88*P3</f>
        <v>6.8545202914996939E-2</v>
      </c>
      <c r="Q90" s="10">
        <f t="shared" si="105"/>
        <v>7.7388470151959904E-2</v>
      </c>
      <c r="R90" s="10">
        <f t="shared" si="105"/>
        <v>6.1950869738681982E-2</v>
      </c>
      <c r="S90" s="10">
        <f t="shared" si="105"/>
        <v>0.12590459986248101</v>
      </c>
      <c r="T90" s="10">
        <f t="shared" si="105"/>
        <v>7.9584071600563383E-2</v>
      </c>
      <c r="U90" s="10">
        <f t="shared" si="105"/>
        <v>0.14741784885838402</v>
      </c>
      <c r="V90" s="10">
        <f t="shared" si="105"/>
        <v>0.12145971888055289</v>
      </c>
      <c r="W90" s="10">
        <f t="shared" si="105"/>
        <v>8.7836821786118374E-2</v>
      </c>
      <c r="X90" s="10">
        <f t="shared" si="105"/>
        <v>9.4908742497688076E-2</v>
      </c>
      <c r="Y90" s="10">
        <f t="shared" si="105"/>
        <v>9.3229772056612453E-2</v>
      </c>
      <c r="Z90" s="10">
        <f t="shared" si="105"/>
        <v>0.10259217203786379</v>
      </c>
      <c r="AA90" s="10"/>
      <c r="AB90" s="10">
        <f t="shared" ref="AB90:AG90" si="106">-AB88*AB3</f>
        <v>0.11102990807728719</v>
      </c>
      <c r="AC90" s="10">
        <f t="shared" si="106"/>
        <v>9.7735898897525167E-2</v>
      </c>
      <c r="AD90" s="10">
        <f t="shared" si="106"/>
        <v>5.5E-2</v>
      </c>
      <c r="AE90" s="10">
        <f t="shared" si="106"/>
        <v>0.17847425016069809</v>
      </c>
      <c r="AF90" s="10">
        <f t="shared" si="106"/>
        <v>5.2727079165382267E-2</v>
      </c>
      <c r="AG90" s="10">
        <f t="shared" si="106"/>
        <v>7.9600440341114992E-2</v>
      </c>
      <c r="AH90" s="10"/>
      <c r="AI90" s="10">
        <f t="shared" ref="AI90:AO90" si="107">-AI88*AI3</f>
        <v>0.11324445825421063</v>
      </c>
      <c r="AJ90" s="10">
        <f t="shared" si="107"/>
        <v>0.11155662817986955</v>
      </c>
      <c r="AK90" s="10">
        <f t="shared" si="107"/>
        <v>0.17141554847180149</v>
      </c>
      <c r="AL90" s="10">
        <f t="shared" si="107"/>
        <v>0.10255790843037765</v>
      </c>
      <c r="AM90" s="10">
        <f t="shared" si="107"/>
        <v>0.20999647537435623</v>
      </c>
      <c r="AN90" s="10">
        <f t="shared" si="107"/>
        <v>0.10148221586879856</v>
      </c>
      <c r="AO90" s="10">
        <f t="shared" si="107"/>
        <v>8.7349444730142278E-2</v>
      </c>
      <c r="AP90" s="10"/>
    </row>
    <row r="91" spans="1:42">
      <c r="A91" s="52" t="s">
        <v>491</v>
      </c>
      <c r="B91" t="s">
        <v>80</v>
      </c>
      <c r="D91" s="22" t="s">
        <v>81</v>
      </c>
      <c r="E91" s="22" t="str">
        <f>$E$11</f>
        <v>INDELC</v>
      </c>
      <c r="F91" t="s">
        <v>41</v>
      </c>
      <c r="G91" s="17" t="str">
        <f>$G$12</f>
        <v>*ELC*</v>
      </c>
      <c r="H91" t="s">
        <v>46</v>
      </c>
      <c r="I91" t="s">
        <v>68</v>
      </c>
      <c r="J91">
        <f>J90</f>
        <v>2030</v>
      </c>
      <c r="L91" s="10">
        <v>-0.34</v>
      </c>
      <c r="M91" s="10">
        <v>-0.13</v>
      </c>
      <c r="N91" s="10">
        <v>-0.16</v>
      </c>
      <c r="O91" s="10"/>
      <c r="P91" s="10">
        <v>-0.13</v>
      </c>
      <c r="Q91" s="10">
        <v>-0.13</v>
      </c>
      <c r="R91" s="10">
        <v>-0.18</v>
      </c>
      <c r="S91" s="10">
        <v>-0.3</v>
      </c>
      <c r="T91" s="10">
        <v>-0.25</v>
      </c>
      <c r="U91" s="10">
        <v>-0.2</v>
      </c>
      <c r="V91" s="10">
        <v>-0.38</v>
      </c>
      <c r="W91" s="10">
        <v>-0.23</v>
      </c>
      <c r="X91" s="10">
        <v>-0.18</v>
      </c>
      <c r="Y91" s="10">
        <v>-0.13</v>
      </c>
      <c r="Z91" s="10">
        <v>-0.16</v>
      </c>
      <c r="AA91" s="10"/>
      <c r="AB91" s="10">
        <v>-0.17</v>
      </c>
      <c r="AC91" s="10">
        <v>-0.23</v>
      </c>
      <c r="AD91" s="10">
        <v>-0.11</v>
      </c>
      <c r="AE91" s="10">
        <v>-0.42</v>
      </c>
      <c r="AF91" s="10">
        <v>-0.1</v>
      </c>
      <c r="AG91" s="10">
        <v>-0.14000000000000001</v>
      </c>
      <c r="AH91" s="10"/>
      <c r="AI91" s="10">
        <v>-0.15</v>
      </c>
      <c r="AJ91" s="10">
        <v>-0.31</v>
      </c>
      <c r="AK91" s="10">
        <v>-0.24</v>
      </c>
      <c r="AL91" s="10">
        <v>-0.49</v>
      </c>
      <c r="AM91" s="10">
        <v>-0.25</v>
      </c>
      <c r="AN91" s="10">
        <v>-0.14000000000000001</v>
      </c>
      <c r="AO91" s="10">
        <v>-0.15</v>
      </c>
      <c r="AP91" s="10"/>
    </row>
    <row r="92" spans="1:42">
      <c r="A92" s="52" t="s">
        <v>491</v>
      </c>
      <c r="C92" t="s">
        <v>112</v>
      </c>
      <c r="D92" s="22"/>
      <c r="E92" t="s">
        <v>111</v>
      </c>
      <c r="F92" t="s">
        <v>41</v>
      </c>
      <c r="H92" t="s">
        <v>46</v>
      </c>
      <c r="I92" t="s">
        <v>67</v>
      </c>
      <c r="J92">
        <f>J91</f>
        <v>2030</v>
      </c>
      <c r="L92" s="10">
        <v>0.34</v>
      </c>
      <c r="M92" s="10">
        <v>0.13</v>
      </c>
      <c r="N92" s="10">
        <v>0.16</v>
      </c>
      <c r="O92" s="10"/>
      <c r="P92" s="10">
        <v>0.13</v>
      </c>
      <c r="Q92" s="10">
        <v>0.13</v>
      </c>
      <c r="R92" s="10">
        <v>0.18</v>
      </c>
      <c r="S92" s="10">
        <v>0.3</v>
      </c>
      <c r="T92" s="10">
        <v>0.25</v>
      </c>
      <c r="U92" s="10">
        <v>0.2</v>
      </c>
      <c r="V92" s="10">
        <v>0.38</v>
      </c>
      <c r="W92" s="10">
        <v>0.23</v>
      </c>
      <c r="X92" s="10">
        <v>0.18</v>
      </c>
      <c r="Y92" s="10">
        <v>0.13</v>
      </c>
      <c r="Z92" s="10">
        <v>0.16</v>
      </c>
      <c r="AA92" s="10"/>
      <c r="AB92" s="10">
        <v>0.17</v>
      </c>
      <c r="AC92" s="10">
        <v>0.23</v>
      </c>
      <c r="AD92" s="10">
        <v>0.11</v>
      </c>
      <c r="AE92" s="10">
        <v>0.42</v>
      </c>
      <c r="AF92" s="10">
        <v>0.1</v>
      </c>
      <c r="AG92" s="10">
        <v>0.14000000000000001</v>
      </c>
      <c r="AH92" s="10"/>
      <c r="AI92" s="10">
        <v>0.15</v>
      </c>
      <c r="AJ92" s="10">
        <v>0.31</v>
      </c>
      <c r="AK92" s="10">
        <v>0.24</v>
      </c>
      <c r="AL92" s="10">
        <v>0.49</v>
      </c>
      <c r="AM92" s="10">
        <v>0.25</v>
      </c>
      <c r="AN92" s="10">
        <v>0.14000000000000001</v>
      </c>
      <c r="AO92" s="10">
        <v>0.15</v>
      </c>
      <c r="AP92" s="10"/>
    </row>
    <row r="93" spans="1:42">
      <c r="A93" s="52" t="s">
        <v>491</v>
      </c>
      <c r="C93" t="s">
        <v>112</v>
      </c>
      <c r="D93" s="22"/>
      <c r="E93" t="s">
        <v>111</v>
      </c>
      <c r="F93" t="s">
        <v>41</v>
      </c>
      <c r="G93" t="s">
        <v>111</v>
      </c>
      <c r="H93" t="s">
        <v>46</v>
      </c>
      <c r="I93" t="s">
        <v>68</v>
      </c>
      <c r="J93">
        <f>J92</f>
        <v>2030</v>
      </c>
      <c r="L93" s="10">
        <v>-0.34</v>
      </c>
      <c r="M93" s="10">
        <v>-0.13</v>
      </c>
      <c r="N93" s="10">
        <v>-0.16</v>
      </c>
      <c r="O93" s="10"/>
      <c r="P93" s="10">
        <v>-0.13</v>
      </c>
      <c r="Q93" s="10">
        <v>-0.13</v>
      </c>
      <c r="R93" s="10">
        <v>-0.18</v>
      </c>
      <c r="S93" s="10">
        <v>-0.3</v>
      </c>
      <c r="T93" s="10">
        <v>-0.25</v>
      </c>
      <c r="U93" s="10">
        <v>-0.2</v>
      </c>
      <c r="V93" s="10">
        <v>-0.38</v>
      </c>
      <c r="W93" s="10">
        <v>-0.23</v>
      </c>
      <c r="X93" s="10">
        <v>-0.18</v>
      </c>
      <c r="Y93" s="10">
        <v>-0.13</v>
      </c>
      <c r="Z93" s="10">
        <v>-0.16</v>
      </c>
      <c r="AA93" s="10"/>
      <c r="AB93" s="10">
        <v>-0.17</v>
      </c>
      <c r="AC93" s="10">
        <v>-0.23</v>
      </c>
      <c r="AD93" s="10">
        <v>-0.11</v>
      </c>
      <c r="AE93" s="10">
        <v>-0.42</v>
      </c>
      <c r="AF93" s="10">
        <v>-0.1</v>
      </c>
      <c r="AG93" s="10">
        <v>-0.14000000000000001</v>
      </c>
      <c r="AH93" s="10"/>
      <c r="AI93" s="10">
        <v>-0.15</v>
      </c>
      <c r="AJ93" s="10">
        <v>-0.31</v>
      </c>
      <c r="AK93" s="10">
        <v>-0.24</v>
      </c>
      <c r="AL93" s="10">
        <v>-0.49</v>
      </c>
      <c r="AM93" s="10">
        <v>-0.25</v>
      </c>
      <c r="AN93" s="10">
        <v>-0.14000000000000001</v>
      </c>
      <c r="AO93" s="10">
        <v>-0.15</v>
      </c>
      <c r="AP93" s="10"/>
    </row>
    <row r="94" spans="1:42">
      <c r="A94" s="52" t="s">
        <v>491</v>
      </c>
      <c r="G94" t="str">
        <f>$G$15</f>
        <v>ELCLossInTransmsn</v>
      </c>
      <c r="H94" t="s">
        <v>55</v>
      </c>
      <c r="J94">
        <f>J91</f>
        <v>2030</v>
      </c>
      <c r="L94" s="10">
        <v>-0.34</v>
      </c>
      <c r="M94" s="10">
        <v>-0.13</v>
      </c>
      <c r="N94" s="10">
        <v>-0.16</v>
      </c>
      <c r="O94" s="10"/>
      <c r="P94" s="10">
        <v>-0.13</v>
      </c>
      <c r="Q94" s="10">
        <v>-0.13</v>
      </c>
      <c r="R94" s="10">
        <v>-0.18</v>
      </c>
      <c r="S94" s="10">
        <v>-0.3</v>
      </c>
      <c r="T94" s="10">
        <v>-0.25</v>
      </c>
      <c r="U94" s="10">
        <v>-0.2</v>
      </c>
      <c r="V94" s="10">
        <v>-0.38</v>
      </c>
      <c r="W94" s="10">
        <v>-0.23</v>
      </c>
      <c r="X94" s="10">
        <v>-0.18</v>
      </c>
      <c r="Y94" s="10">
        <v>-0.13</v>
      </c>
      <c r="Z94" s="10">
        <v>-0.16</v>
      </c>
      <c r="AA94" s="10"/>
      <c r="AB94" s="10">
        <v>-0.17</v>
      </c>
      <c r="AC94" s="10">
        <v>-0.23</v>
      </c>
      <c r="AD94" s="10">
        <v>-0.11</v>
      </c>
      <c r="AE94" s="10">
        <v>-0.42</v>
      </c>
      <c r="AF94" s="10">
        <v>-0.1</v>
      </c>
      <c r="AG94" s="10">
        <v>-0.14000000000000001</v>
      </c>
      <c r="AH94" s="10"/>
      <c r="AI94" s="10">
        <v>-0.15</v>
      </c>
      <c r="AJ94" s="10">
        <v>-0.31</v>
      </c>
      <c r="AK94" s="10">
        <v>-0.24</v>
      </c>
      <c r="AL94" s="10">
        <v>-0.49</v>
      </c>
      <c r="AM94" s="10">
        <v>-0.25</v>
      </c>
      <c r="AN94" s="10">
        <v>-0.14000000000000001</v>
      </c>
      <c r="AO94" s="10">
        <v>-0.15</v>
      </c>
      <c r="AP94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1"/>
  <sheetViews>
    <sheetView zoomScaleNormal="100" workbookViewId="0">
      <selection activeCell="C33" sqref="C33"/>
    </sheetView>
  </sheetViews>
  <sheetFormatPr defaultColWidth="9.1328125" defaultRowHeight="12.75"/>
  <cols>
    <col min="1" max="1" width="25.59765625" style="92" customWidth="1"/>
    <col min="2" max="2" width="18.1328125" style="92" bestFit="1" customWidth="1"/>
    <col min="3" max="3" width="9.265625" style="92" bestFit="1" customWidth="1"/>
    <col min="4" max="4" width="10.3984375" style="92" customWidth="1"/>
    <col min="5" max="16384" width="9.1328125" style="92"/>
  </cols>
  <sheetData>
    <row r="1" spans="1:48" ht="17.649999999999999">
      <c r="A1" s="91" t="s">
        <v>202</v>
      </c>
      <c r="V1" s="92">
        <v>0.01</v>
      </c>
    </row>
    <row r="2" spans="1:48">
      <c r="T2" s="92" t="s">
        <v>244</v>
      </c>
      <c r="U2" s="92" t="s">
        <v>245</v>
      </c>
      <c r="V2" s="92" t="s">
        <v>0</v>
      </c>
      <c r="W2" s="92" t="s">
        <v>1</v>
      </c>
      <c r="X2" s="92" t="s">
        <v>36</v>
      </c>
      <c r="Y2" s="92" t="s">
        <v>3</v>
      </c>
      <c r="Z2" s="92" t="s">
        <v>4</v>
      </c>
      <c r="AA2" s="92" t="s">
        <v>5</v>
      </c>
      <c r="AB2" s="92" t="s">
        <v>6</v>
      </c>
      <c r="AC2" s="92" t="s">
        <v>7</v>
      </c>
      <c r="AD2" s="92" t="s">
        <v>8</v>
      </c>
      <c r="AE2" s="92" t="s">
        <v>9</v>
      </c>
      <c r="AF2" s="92" t="s">
        <v>10</v>
      </c>
      <c r="AG2" s="92" t="s">
        <v>501</v>
      </c>
      <c r="AH2" s="92" t="s">
        <v>11</v>
      </c>
      <c r="AI2" s="92" t="s">
        <v>12</v>
      </c>
      <c r="AJ2" s="92" t="s">
        <v>14</v>
      </c>
      <c r="AK2" s="92" t="s">
        <v>15</v>
      </c>
      <c r="AL2" s="92" t="s">
        <v>16</v>
      </c>
      <c r="AM2" s="92" t="s">
        <v>17</v>
      </c>
      <c r="AN2" s="92" t="s">
        <v>18</v>
      </c>
      <c r="AO2" s="92" t="s">
        <v>19</v>
      </c>
      <c r="AP2" s="92" t="s">
        <v>21</v>
      </c>
      <c r="AQ2" s="92" t="s">
        <v>22</v>
      </c>
      <c r="AR2" s="92" t="s">
        <v>23</v>
      </c>
      <c r="AS2" s="92" t="s">
        <v>24</v>
      </c>
      <c r="AT2" s="92" t="s">
        <v>25</v>
      </c>
      <c r="AU2" s="92" t="s">
        <v>26</v>
      </c>
      <c r="AV2" s="92" t="s">
        <v>27</v>
      </c>
    </row>
    <row r="3" spans="1:48" ht="13.15">
      <c r="A3" s="92" t="s">
        <v>203</v>
      </c>
      <c r="B3" s="92" t="s">
        <v>204</v>
      </c>
      <c r="D3" s="93" t="s">
        <v>205</v>
      </c>
      <c r="E3" s="94"/>
      <c r="F3" s="94"/>
      <c r="G3" s="94"/>
      <c r="H3" s="94"/>
      <c r="I3" s="94"/>
      <c r="J3" s="94"/>
      <c r="K3" s="94"/>
      <c r="L3" s="94"/>
      <c r="M3" s="94"/>
      <c r="N3" s="94"/>
      <c r="T3" s="92" t="s">
        <v>245</v>
      </c>
      <c r="U3" s="92" t="s">
        <v>245</v>
      </c>
      <c r="V3" s="92">
        <v>0.62</v>
      </c>
      <c r="W3" s="92">
        <v>5.2999999999999999E-2</v>
      </c>
      <c r="X3" s="92">
        <v>7.400000000000001E-2</v>
      </c>
      <c r="Y3" s="92">
        <v>3.0000000000000001E-3</v>
      </c>
      <c r="Z3" s="92">
        <v>5.2000000000000005E-2</v>
      </c>
      <c r="AA3" s="92">
        <v>0.154</v>
      </c>
      <c r="AB3" s="92">
        <v>0.28699999999999998</v>
      </c>
      <c r="AC3" s="92">
        <v>0.02</v>
      </c>
      <c r="AD3" s="92">
        <v>0.20600000000000002</v>
      </c>
      <c r="AE3" s="92">
        <v>0.31</v>
      </c>
      <c r="AF3" s="92">
        <v>0.14400000000000002</v>
      </c>
      <c r="AG3" s="92">
        <v>8.3000000000000004E-2</v>
      </c>
      <c r="AH3" s="92">
        <v>5.5999999999999994E-2</v>
      </c>
      <c r="AI3" s="92">
        <v>0.11699999999999999</v>
      </c>
      <c r="AJ3" s="92">
        <v>0.16600000000000001</v>
      </c>
      <c r="AK3" s="92">
        <v>4.5999999999999999E-2</v>
      </c>
      <c r="AL3" s="92">
        <v>4.0999999999999995E-2</v>
      </c>
      <c r="AM3" s="92">
        <v>0.41200000000000003</v>
      </c>
      <c r="AN3" s="92">
        <v>0</v>
      </c>
      <c r="AO3" s="92">
        <v>8.900000000000001E-2</v>
      </c>
      <c r="AP3" s="92">
        <v>4.2000000000000003E-2</v>
      </c>
      <c r="AQ3" s="92">
        <v>0.26900000000000002</v>
      </c>
      <c r="AR3" s="92">
        <v>0.28399999999999997</v>
      </c>
      <c r="AS3" s="92">
        <v>0.55500000000000005</v>
      </c>
      <c r="AT3" s="92">
        <v>0.29100000000000004</v>
      </c>
      <c r="AU3" s="92">
        <v>0.155</v>
      </c>
      <c r="AV3" s="92">
        <v>5.5999999999999994E-2</v>
      </c>
    </row>
    <row r="4" spans="1:48">
      <c r="A4" s="92" t="s">
        <v>206</v>
      </c>
      <c r="B4" s="92" t="s">
        <v>207</v>
      </c>
      <c r="T4" s="92" t="s">
        <v>246</v>
      </c>
      <c r="U4" s="92" t="s">
        <v>247</v>
      </c>
    </row>
    <row r="5" spans="1:48">
      <c r="A5" s="92" t="s">
        <v>208</v>
      </c>
      <c r="B5" s="92" t="s">
        <v>209</v>
      </c>
      <c r="T5" s="92" t="s">
        <v>248</v>
      </c>
      <c r="U5" s="92" t="s">
        <v>245</v>
      </c>
      <c r="V5" s="92" t="s">
        <v>0</v>
      </c>
      <c r="W5" s="92" t="s">
        <v>1</v>
      </c>
      <c r="X5" s="92" t="s">
        <v>36</v>
      </c>
      <c r="Y5" s="92" t="s">
        <v>3</v>
      </c>
      <c r="Z5" s="92" t="s">
        <v>4</v>
      </c>
      <c r="AA5" s="92" t="s">
        <v>5</v>
      </c>
      <c r="AB5" s="92" t="s">
        <v>6</v>
      </c>
      <c r="AC5" s="92" t="s">
        <v>7</v>
      </c>
      <c r="AD5" s="92" t="s">
        <v>8</v>
      </c>
      <c r="AE5" s="92" t="s">
        <v>9</v>
      </c>
      <c r="AF5" s="92" t="s">
        <v>10</v>
      </c>
      <c r="AG5" s="92" t="s">
        <v>501</v>
      </c>
      <c r="AH5" s="92" t="s">
        <v>11</v>
      </c>
      <c r="AI5" s="92" t="s">
        <v>12</v>
      </c>
      <c r="AJ5" s="92" t="s">
        <v>14</v>
      </c>
      <c r="AK5" s="92" t="s">
        <v>15</v>
      </c>
      <c r="AL5" s="92" t="s">
        <v>16</v>
      </c>
      <c r="AM5" s="92" t="s">
        <v>17</v>
      </c>
      <c r="AN5" s="92" t="s">
        <v>116</v>
      </c>
      <c r="AO5" s="92" t="s">
        <v>19</v>
      </c>
      <c r="AP5" s="92" t="s">
        <v>21</v>
      </c>
      <c r="AQ5" s="92" t="s">
        <v>22</v>
      </c>
      <c r="AR5" s="92" t="s">
        <v>23</v>
      </c>
      <c r="AS5" s="92" t="s">
        <v>24</v>
      </c>
      <c r="AT5" s="92" t="s">
        <v>25</v>
      </c>
      <c r="AU5" s="92" t="s">
        <v>26</v>
      </c>
      <c r="AV5" s="92" t="s">
        <v>27</v>
      </c>
    </row>
    <row r="6" spans="1:48">
      <c r="T6" s="92" t="s">
        <v>249</v>
      </c>
      <c r="U6" s="92" t="s">
        <v>245</v>
      </c>
    </row>
    <row r="7" spans="1:48">
      <c r="A7" s="92" t="s">
        <v>210</v>
      </c>
      <c r="B7" s="92" t="s">
        <v>211</v>
      </c>
      <c r="C7" s="92" t="s">
        <v>212</v>
      </c>
      <c r="E7" s="92" t="s">
        <v>213</v>
      </c>
      <c r="F7" s="92" t="s">
        <v>214</v>
      </c>
      <c r="G7" s="92" t="s">
        <v>215</v>
      </c>
      <c r="H7" s="92" t="s">
        <v>216</v>
      </c>
      <c r="T7" s="92" t="s">
        <v>250</v>
      </c>
      <c r="U7" s="92" t="s">
        <v>251</v>
      </c>
    </row>
    <row r="8" spans="1:48">
      <c r="T8" s="92" t="s">
        <v>252</v>
      </c>
      <c r="U8" s="92" t="s">
        <v>253</v>
      </c>
    </row>
    <row r="9" spans="1:48">
      <c r="A9" s="95" t="s">
        <v>217</v>
      </c>
      <c r="B9" s="95"/>
      <c r="C9" s="95" t="s">
        <v>218</v>
      </c>
      <c r="D9" s="95" t="s">
        <v>219</v>
      </c>
      <c r="E9" s="95" t="s">
        <v>220</v>
      </c>
      <c r="F9" s="95" t="s">
        <v>221</v>
      </c>
      <c r="G9" s="95" t="s">
        <v>222</v>
      </c>
      <c r="H9" s="95" t="s">
        <v>223</v>
      </c>
      <c r="I9" s="95" t="s">
        <v>224</v>
      </c>
      <c r="J9" s="95" t="s">
        <v>225</v>
      </c>
      <c r="K9" s="95" t="s">
        <v>226</v>
      </c>
      <c r="L9" s="95" t="s">
        <v>227</v>
      </c>
      <c r="M9" s="95" t="s">
        <v>228</v>
      </c>
      <c r="N9" s="95" t="s">
        <v>229</v>
      </c>
      <c r="O9" s="95" t="s">
        <v>230</v>
      </c>
      <c r="P9" s="95" t="s">
        <v>231</v>
      </c>
      <c r="Q9" s="95" t="s">
        <v>232</v>
      </c>
      <c r="R9" s="95" t="s">
        <v>233</v>
      </c>
      <c r="T9" s="92" t="s">
        <v>254</v>
      </c>
      <c r="U9" s="92" t="s">
        <v>255</v>
      </c>
    </row>
    <row r="10" spans="1:48">
      <c r="A10" s="95" t="s">
        <v>234</v>
      </c>
      <c r="B10" s="96"/>
      <c r="C10" s="96">
        <v>16.7</v>
      </c>
      <c r="D10" s="96">
        <v>15.5</v>
      </c>
      <c r="E10" s="96">
        <v>14.6</v>
      </c>
      <c r="F10" s="96">
        <v>14</v>
      </c>
      <c r="G10" s="96">
        <v>13.9</v>
      </c>
      <c r="H10" s="96">
        <v>12.9</v>
      </c>
      <c r="I10" s="96">
        <v>13</v>
      </c>
      <c r="J10" s="96">
        <v>14.4</v>
      </c>
      <c r="K10" s="96">
        <v>13.8</v>
      </c>
      <c r="L10" s="96">
        <v>13.4</v>
      </c>
      <c r="M10" s="96">
        <v>13.4</v>
      </c>
      <c r="N10" s="96">
        <v>13.1</v>
      </c>
      <c r="O10" s="96">
        <v>12.7</v>
      </c>
      <c r="P10" s="96">
        <v>13</v>
      </c>
      <c r="Q10" s="96">
        <v>13.3</v>
      </c>
      <c r="R10" s="96">
        <v>13</v>
      </c>
      <c r="T10" s="92" t="s">
        <v>256</v>
      </c>
      <c r="U10" s="92" t="s">
        <v>253</v>
      </c>
    </row>
    <row r="11" spans="1:48">
      <c r="A11" s="95" t="s">
        <v>235</v>
      </c>
      <c r="B11" s="96"/>
      <c r="C11" s="96">
        <v>16.600000000000001</v>
      </c>
      <c r="D11" s="96">
        <v>15.4</v>
      </c>
      <c r="E11" s="96">
        <v>14.3</v>
      </c>
      <c r="F11" s="96">
        <v>13.7</v>
      </c>
      <c r="G11" s="96">
        <v>13.7</v>
      </c>
      <c r="H11" s="96">
        <v>12.8</v>
      </c>
      <c r="I11" s="96">
        <v>12.7</v>
      </c>
      <c r="J11" s="96">
        <v>14.2</v>
      </c>
      <c r="K11" s="96">
        <v>13.7</v>
      </c>
      <c r="L11" s="96">
        <v>13.1</v>
      </c>
      <c r="M11" s="96">
        <v>13.1</v>
      </c>
      <c r="N11" s="96">
        <v>12.8</v>
      </c>
      <c r="O11" s="96">
        <v>12.5</v>
      </c>
      <c r="P11" s="96">
        <v>12.8</v>
      </c>
      <c r="Q11" s="96">
        <v>13.3</v>
      </c>
      <c r="R11" s="96">
        <v>12.9</v>
      </c>
      <c r="T11" s="92" t="s">
        <v>257</v>
      </c>
      <c r="U11" s="92" t="s">
        <v>258</v>
      </c>
    </row>
    <row r="12" spans="1:48">
      <c r="A12" s="95" t="s">
        <v>236</v>
      </c>
      <c r="B12" s="96"/>
      <c r="C12" s="96">
        <v>17.7</v>
      </c>
      <c r="D12" s="96">
        <v>16.5</v>
      </c>
      <c r="E12" s="96">
        <v>15.3</v>
      </c>
      <c r="F12" s="96">
        <v>14.5</v>
      </c>
      <c r="G12" s="96">
        <v>14.7</v>
      </c>
      <c r="H12" s="96">
        <v>13.7</v>
      </c>
      <c r="I12" s="96">
        <v>13.6</v>
      </c>
      <c r="J12" s="96">
        <v>15.2</v>
      </c>
      <c r="K12" s="96">
        <v>14.6</v>
      </c>
      <c r="L12" s="96">
        <v>14</v>
      </c>
      <c r="M12" s="96">
        <v>14</v>
      </c>
      <c r="N12" s="96">
        <v>13.8</v>
      </c>
      <c r="O12" s="96">
        <v>13.4</v>
      </c>
      <c r="P12" s="96">
        <v>13.8</v>
      </c>
      <c r="Q12" s="96">
        <v>14.3</v>
      </c>
      <c r="R12" s="96">
        <v>14</v>
      </c>
      <c r="T12" s="92" t="s">
        <v>259</v>
      </c>
      <c r="U12" s="92" t="s">
        <v>260</v>
      </c>
    </row>
    <row r="13" spans="1:48">
      <c r="A13" s="95" t="s">
        <v>141</v>
      </c>
      <c r="B13" s="96" t="str">
        <f>VLOOKUP(A13,$T$2:$U$211,2,)</f>
        <v>BE</v>
      </c>
      <c r="C13" s="96">
        <v>5.3</v>
      </c>
      <c r="D13" s="96">
        <v>4.2</v>
      </c>
      <c r="E13" s="96">
        <v>3.9</v>
      </c>
      <c r="F13" s="96">
        <v>2.8</v>
      </c>
      <c r="G13" s="96">
        <v>2.1</v>
      </c>
      <c r="H13" s="96">
        <v>1.8</v>
      </c>
      <c r="I13" s="96">
        <v>1.8</v>
      </c>
      <c r="J13" s="96">
        <v>1.6</v>
      </c>
      <c r="K13" s="96">
        <v>1.5</v>
      </c>
      <c r="L13" s="96">
        <v>1.4</v>
      </c>
      <c r="M13" s="96">
        <v>1.1000000000000001</v>
      </c>
      <c r="N13" s="96">
        <v>1</v>
      </c>
      <c r="O13" s="96">
        <v>1.1000000000000001</v>
      </c>
      <c r="P13" s="96">
        <v>1.2</v>
      </c>
      <c r="Q13" s="96">
        <v>1.1000000000000001</v>
      </c>
      <c r="R13" s="96">
        <v>1.1000000000000001</v>
      </c>
      <c r="T13" s="92" t="s">
        <v>261</v>
      </c>
      <c r="U13" s="92" t="s">
        <v>262</v>
      </c>
    </row>
    <row r="14" spans="1:48">
      <c r="A14" s="95" t="s">
        <v>142</v>
      </c>
      <c r="B14" s="96" t="str">
        <f t="shared" ref="B14:B43" si="0">VLOOKUP(A14,$T$2:$U$211,2,)</f>
        <v>BG</v>
      </c>
      <c r="C14" s="96">
        <v>7.4</v>
      </c>
      <c r="D14" s="96">
        <v>7.5</v>
      </c>
      <c r="E14" s="96">
        <v>11.2</v>
      </c>
      <c r="F14" s="96">
        <v>11.8</v>
      </c>
      <c r="G14" s="96">
        <v>8.9</v>
      </c>
      <c r="H14" s="96">
        <v>7.8</v>
      </c>
      <c r="I14" s="96">
        <v>6</v>
      </c>
      <c r="J14" s="96">
        <v>4.7</v>
      </c>
      <c r="K14" s="96">
        <v>7.4</v>
      </c>
      <c r="L14" s="96">
        <v>7.7</v>
      </c>
      <c r="M14" s="96">
        <v>8.1</v>
      </c>
      <c r="N14" s="96">
        <v>7</v>
      </c>
      <c r="O14" s="96">
        <v>6.4</v>
      </c>
      <c r="P14" s="96">
        <v>4.2</v>
      </c>
      <c r="Q14" s="96">
        <v>2.2000000000000002</v>
      </c>
      <c r="R14" s="96">
        <v>2.9</v>
      </c>
      <c r="T14" s="92" t="s">
        <v>140</v>
      </c>
      <c r="U14" s="92" t="s">
        <v>0</v>
      </c>
    </row>
    <row r="15" spans="1:48">
      <c r="A15" s="95" t="s">
        <v>237</v>
      </c>
      <c r="B15" s="96" t="str">
        <f t="shared" si="0"/>
        <v>CZ</v>
      </c>
      <c r="C15" s="96">
        <v>5.2</v>
      </c>
      <c r="D15" s="96">
        <v>4.7</v>
      </c>
      <c r="E15" s="96">
        <v>4.9000000000000004</v>
      </c>
      <c r="F15" s="96">
        <v>4.5</v>
      </c>
      <c r="G15" s="96">
        <v>4</v>
      </c>
      <c r="H15" s="96">
        <v>2.8</v>
      </c>
      <c r="I15" s="96">
        <v>4.5999999999999996</v>
      </c>
      <c r="J15" s="96">
        <v>4</v>
      </c>
      <c r="K15" s="96">
        <v>3.6</v>
      </c>
      <c r="L15" s="96">
        <v>3.8</v>
      </c>
      <c r="M15" s="96">
        <v>3.2</v>
      </c>
      <c r="N15" s="96">
        <v>3.5</v>
      </c>
      <c r="O15" s="96">
        <v>3.5</v>
      </c>
      <c r="P15" s="96">
        <v>3.9</v>
      </c>
      <c r="Q15" s="96">
        <v>3</v>
      </c>
      <c r="R15" s="96">
        <v>2.8</v>
      </c>
      <c r="T15" s="92" t="s">
        <v>263</v>
      </c>
      <c r="U15" s="92" t="s">
        <v>255</v>
      </c>
    </row>
    <row r="16" spans="1:48">
      <c r="A16" s="95" t="s">
        <v>146</v>
      </c>
      <c r="B16" s="96" t="str">
        <f t="shared" si="0"/>
        <v>DK</v>
      </c>
      <c r="C16" s="96">
        <v>28.7</v>
      </c>
      <c r="D16" s="96">
        <v>29</v>
      </c>
      <c r="E16" s="96">
        <v>25.9</v>
      </c>
      <c r="F16" s="96">
        <v>28.3</v>
      </c>
      <c r="G16" s="96">
        <v>27.1</v>
      </c>
      <c r="H16" s="96">
        <v>23.2</v>
      </c>
      <c r="I16" s="96">
        <v>19.899999999999999</v>
      </c>
      <c r="J16" s="96">
        <v>17.3</v>
      </c>
      <c r="K16" s="96">
        <v>16.7</v>
      </c>
      <c r="L16" s="96">
        <v>13.3</v>
      </c>
      <c r="M16" s="96">
        <v>11.7</v>
      </c>
      <c r="N16" s="96">
        <v>8.9</v>
      </c>
      <c r="O16" s="96">
        <v>6.3</v>
      </c>
      <c r="P16" s="96">
        <v>5.9</v>
      </c>
      <c r="Q16" s="96">
        <v>5.6</v>
      </c>
      <c r="R16" s="96">
        <v>5.0999999999999996</v>
      </c>
      <c r="T16" s="92" t="s">
        <v>264</v>
      </c>
      <c r="U16" s="92" t="s">
        <v>265</v>
      </c>
    </row>
    <row r="17" spans="1:21">
      <c r="A17" s="95" t="s">
        <v>238</v>
      </c>
      <c r="B17" s="96" t="s">
        <v>5</v>
      </c>
      <c r="C17" s="96">
        <v>15.4</v>
      </c>
      <c r="D17" s="96">
        <v>14.8</v>
      </c>
      <c r="E17" s="96">
        <v>12</v>
      </c>
      <c r="F17" s="96">
        <v>10.5</v>
      </c>
      <c r="G17" s="96">
        <v>9.5</v>
      </c>
      <c r="H17" s="96">
        <v>8.1999999999999993</v>
      </c>
      <c r="I17" s="96">
        <v>8.1</v>
      </c>
      <c r="J17" s="96">
        <v>6.5</v>
      </c>
      <c r="K17" s="96">
        <v>6.5</v>
      </c>
      <c r="L17" s="96">
        <v>5.5</v>
      </c>
      <c r="M17" s="96">
        <v>4.8</v>
      </c>
      <c r="N17" s="96">
        <v>4.3</v>
      </c>
      <c r="O17" s="96">
        <v>5.0999999999999996</v>
      </c>
      <c r="P17" s="96">
        <v>5</v>
      </c>
      <c r="Q17" s="96">
        <v>4.7</v>
      </c>
      <c r="R17" s="96">
        <v>4.0999999999999996</v>
      </c>
      <c r="T17" s="92" t="s">
        <v>141</v>
      </c>
      <c r="U17" s="92" t="s">
        <v>1</v>
      </c>
    </row>
    <row r="18" spans="1:21">
      <c r="A18" s="95" t="s">
        <v>147</v>
      </c>
      <c r="B18" s="96" t="str">
        <f t="shared" si="0"/>
        <v>EE</v>
      </c>
      <c r="C18" s="96">
        <v>2</v>
      </c>
      <c r="D18" s="96">
        <v>1.5</v>
      </c>
      <c r="E18" s="96">
        <v>1.4</v>
      </c>
      <c r="F18" s="96">
        <v>1.1000000000000001</v>
      </c>
      <c r="G18" s="96">
        <v>0.7</v>
      </c>
      <c r="H18" s="96">
        <v>0.6</v>
      </c>
      <c r="I18" s="96">
        <v>0.5</v>
      </c>
      <c r="J18" s="96">
        <v>0.2</v>
      </c>
      <c r="K18" s="96">
        <v>0.3</v>
      </c>
      <c r="L18" s="96">
        <v>0.2</v>
      </c>
      <c r="M18" s="96">
        <v>0.2</v>
      </c>
      <c r="N18" s="96">
        <v>0.1</v>
      </c>
      <c r="O18" s="96">
        <v>0.1</v>
      </c>
      <c r="P18" s="96">
        <v>0.1</v>
      </c>
      <c r="Q18" s="96">
        <v>0</v>
      </c>
      <c r="R18" s="96">
        <v>0</v>
      </c>
      <c r="T18" s="92" t="s">
        <v>266</v>
      </c>
      <c r="U18" s="92" t="s">
        <v>253</v>
      </c>
    </row>
    <row r="19" spans="1:21">
      <c r="A19" s="95" t="s">
        <v>153</v>
      </c>
      <c r="B19" s="96" t="str">
        <f t="shared" si="0"/>
        <v>IE</v>
      </c>
      <c r="C19" s="96">
        <v>11.7</v>
      </c>
      <c r="D19" s="96">
        <v>9.3000000000000007</v>
      </c>
      <c r="E19" s="96">
        <v>8.5</v>
      </c>
      <c r="F19" s="96">
        <v>6.7</v>
      </c>
      <c r="G19" s="96">
        <v>5.0999999999999996</v>
      </c>
      <c r="H19" s="96">
        <v>4.3</v>
      </c>
      <c r="I19" s="96">
        <v>5.4</v>
      </c>
      <c r="J19" s="96">
        <v>4.2</v>
      </c>
      <c r="K19" s="96">
        <v>4.9000000000000004</v>
      </c>
      <c r="L19" s="96">
        <v>5</v>
      </c>
      <c r="M19" s="96">
        <v>5.5</v>
      </c>
      <c r="N19" s="96">
        <v>3.8</v>
      </c>
      <c r="O19" s="96">
        <v>4</v>
      </c>
      <c r="P19" s="96">
        <v>4.0999999999999996</v>
      </c>
      <c r="Q19" s="96">
        <v>5.5</v>
      </c>
      <c r="R19" s="96">
        <v>4.8</v>
      </c>
      <c r="T19" s="92" t="s">
        <v>267</v>
      </c>
      <c r="U19" s="92" t="s">
        <v>253</v>
      </c>
    </row>
    <row r="20" spans="1:21">
      <c r="A20" s="95" t="s">
        <v>151</v>
      </c>
      <c r="B20" s="96" t="str">
        <f t="shared" si="0"/>
        <v>EL</v>
      </c>
      <c r="C20" s="96">
        <v>8.3000000000000007</v>
      </c>
      <c r="D20" s="96">
        <v>6.8</v>
      </c>
      <c r="E20" s="96">
        <v>12.1</v>
      </c>
      <c r="F20" s="96">
        <v>10</v>
      </c>
      <c r="G20" s="96">
        <v>9.5</v>
      </c>
      <c r="H20" s="96">
        <v>9.6999999999999993</v>
      </c>
      <c r="I20" s="96">
        <v>6.2</v>
      </c>
      <c r="J20" s="96">
        <v>5.2</v>
      </c>
      <c r="K20" s="96">
        <v>7.7</v>
      </c>
      <c r="L20" s="96">
        <v>9.5</v>
      </c>
      <c r="M20" s="96">
        <v>7.9</v>
      </c>
      <c r="N20" s="96">
        <v>8.6</v>
      </c>
      <c r="O20" s="96">
        <v>10</v>
      </c>
      <c r="P20" s="96">
        <v>8.4</v>
      </c>
      <c r="Q20" s="96">
        <v>6.4</v>
      </c>
      <c r="R20" s="96">
        <v>5.9</v>
      </c>
      <c r="T20" s="92" t="s">
        <v>268</v>
      </c>
      <c r="U20" s="92" t="s">
        <v>260</v>
      </c>
    </row>
    <row r="21" spans="1:21">
      <c r="A21" s="95" t="s">
        <v>148</v>
      </c>
      <c r="B21" s="96" t="str">
        <f t="shared" si="0"/>
        <v>ES</v>
      </c>
      <c r="C21" s="96">
        <v>20.6</v>
      </c>
      <c r="D21" s="96">
        <v>19.7</v>
      </c>
      <c r="E21" s="96">
        <v>17.7</v>
      </c>
      <c r="F21" s="96">
        <v>15</v>
      </c>
      <c r="G21" s="96">
        <v>18.5</v>
      </c>
      <c r="H21" s="96">
        <v>21.7</v>
      </c>
      <c r="I21" s="96">
        <v>13.8</v>
      </c>
      <c r="J21" s="96">
        <v>20.7</v>
      </c>
      <c r="K21" s="96">
        <v>15.7</v>
      </c>
      <c r="L21" s="96">
        <v>12.8</v>
      </c>
      <c r="M21" s="96">
        <v>18.600000000000001</v>
      </c>
      <c r="N21" s="96">
        <v>19.7</v>
      </c>
      <c r="O21" s="96">
        <v>23.5</v>
      </c>
      <c r="P21" s="96">
        <v>14.3</v>
      </c>
      <c r="Q21" s="96">
        <v>17.7</v>
      </c>
      <c r="R21" s="96">
        <v>15.8</v>
      </c>
      <c r="T21" s="92" t="s">
        <v>142</v>
      </c>
      <c r="U21" s="92" t="s">
        <v>36</v>
      </c>
    </row>
    <row r="22" spans="1:21">
      <c r="A22" s="95" t="s">
        <v>150</v>
      </c>
      <c r="B22" s="96" t="str">
        <f t="shared" si="0"/>
        <v>FR</v>
      </c>
      <c r="C22" s="96">
        <v>14.4</v>
      </c>
      <c r="D22" s="96">
        <v>13.3</v>
      </c>
      <c r="E22" s="96">
        <v>12.5</v>
      </c>
      <c r="F22" s="96">
        <v>11.3</v>
      </c>
      <c r="G22" s="96">
        <v>12.9</v>
      </c>
      <c r="H22" s="96">
        <v>13</v>
      </c>
      <c r="I22" s="96">
        <v>13.7</v>
      </c>
      <c r="J22" s="96">
        <v>16.5</v>
      </c>
      <c r="K22" s="96">
        <v>15.1</v>
      </c>
      <c r="L22" s="96">
        <v>16.5</v>
      </c>
      <c r="M22" s="96">
        <v>14.4</v>
      </c>
      <c r="N22" s="96">
        <v>15.2</v>
      </c>
      <c r="O22" s="96">
        <v>15.3</v>
      </c>
      <c r="P22" s="96">
        <v>17.8</v>
      </c>
      <c r="Q22" s="96">
        <v>19.7</v>
      </c>
      <c r="R22" s="96">
        <v>16.3</v>
      </c>
      <c r="T22" s="92" t="s">
        <v>269</v>
      </c>
      <c r="U22" s="92" t="s">
        <v>270</v>
      </c>
    </row>
    <row r="23" spans="1:21">
      <c r="A23" s="95" t="s">
        <v>154</v>
      </c>
      <c r="B23" s="96" t="str">
        <f t="shared" si="0"/>
        <v>IT</v>
      </c>
      <c r="C23" s="96">
        <v>16.600000000000001</v>
      </c>
      <c r="D23" s="96">
        <v>13.7</v>
      </c>
      <c r="E23" s="96">
        <v>14.5</v>
      </c>
      <c r="F23" s="96">
        <v>14.1</v>
      </c>
      <c r="G23" s="96">
        <v>15.9</v>
      </c>
      <c r="H23" s="96">
        <v>13.7</v>
      </c>
      <c r="I23" s="96">
        <v>14.3</v>
      </c>
      <c r="J23" s="96">
        <v>16.8</v>
      </c>
      <c r="K23" s="96">
        <v>16</v>
      </c>
      <c r="L23" s="96">
        <v>16.899999999999999</v>
      </c>
      <c r="M23" s="96">
        <v>15.6</v>
      </c>
      <c r="N23" s="96">
        <v>16</v>
      </c>
      <c r="O23" s="96">
        <v>16.5</v>
      </c>
      <c r="P23" s="96">
        <v>14.9</v>
      </c>
      <c r="Q23" s="96">
        <v>18</v>
      </c>
      <c r="R23" s="96">
        <v>17.3</v>
      </c>
      <c r="T23" s="92" t="s">
        <v>271</v>
      </c>
      <c r="U23" s="92" t="s">
        <v>255</v>
      </c>
    </row>
    <row r="24" spans="1:21">
      <c r="A24" s="95" t="s">
        <v>143</v>
      </c>
      <c r="B24" s="96" t="str">
        <f t="shared" si="0"/>
        <v>CY</v>
      </c>
      <c r="C24" s="96">
        <v>0.3</v>
      </c>
      <c r="D24" s="96">
        <v>0.1</v>
      </c>
      <c r="E24" s="96">
        <v>0</v>
      </c>
      <c r="F24" s="96">
        <v>0</v>
      </c>
      <c r="G24" s="96">
        <v>0</v>
      </c>
      <c r="H24" s="96">
        <v>0</v>
      </c>
      <c r="I24" s="96">
        <v>0</v>
      </c>
      <c r="J24" s="96">
        <v>0</v>
      </c>
      <c r="K24" s="96">
        <v>0</v>
      </c>
      <c r="L24" s="96">
        <v>0</v>
      </c>
      <c r="M24" s="96">
        <v>0</v>
      </c>
      <c r="N24" s="96">
        <v>0</v>
      </c>
      <c r="O24" s="96">
        <v>0</v>
      </c>
      <c r="P24" s="96">
        <v>0</v>
      </c>
      <c r="Q24" s="96">
        <v>0</v>
      </c>
      <c r="R24" s="96">
        <v>0</v>
      </c>
      <c r="T24" s="92" t="s">
        <v>272</v>
      </c>
      <c r="U24" s="92" t="s">
        <v>253</v>
      </c>
    </row>
    <row r="25" spans="1:21">
      <c r="A25" s="95" t="s">
        <v>157</v>
      </c>
      <c r="B25" s="96" t="str">
        <f t="shared" si="0"/>
        <v>LV</v>
      </c>
      <c r="C25" s="96">
        <v>41.2</v>
      </c>
      <c r="D25" s="96">
        <v>36.4</v>
      </c>
      <c r="E25" s="96">
        <v>37.700000000000003</v>
      </c>
      <c r="F25" s="96">
        <v>48.4</v>
      </c>
      <c r="G25" s="96">
        <v>47.1</v>
      </c>
      <c r="H25" s="96">
        <v>35.4</v>
      </c>
      <c r="I25" s="96">
        <v>39.299999999999997</v>
      </c>
      <c r="J25" s="96">
        <v>46.1</v>
      </c>
      <c r="K25" s="96">
        <v>47.7</v>
      </c>
      <c r="L25" s="96">
        <v>45.5</v>
      </c>
      <c r="M25" s="96">
        <v>68.2</v>
      </c>
      <c r="N25" s="96">
        <v>46.7</v>
      </c>
      <c r="O25" s="96">
        <v>29.3</v>
      </c>
      <c r="P25" s="96">
        <v>47.1</v>
      </c>
      <c r="Q25" s="96">
        <v>52.8</v>
      </c>
      <c r="R25" s="96">
        <v>44.7</v>
      </c>
      <c r="T25" s="92" t="s">
        <v>273</v>
      </c>
      <c r="U25" s="92" t="s">
        <v>274</v>
      </c>
    </row>
    <row r="26" spans="1:21">
      <c r="A26" s="95" t="s">
        <v>155</v>
      </c>
      <c r="B26" s="96" t="str">
        <f t="shared" si="0"/>
        <v>LT</v>
      </c>
      <c r="C26" s="96">
        <v>4.5999999999999996</v>
      </c>
      <c r="D26" s="96">
        <v>4.5999999999999996</v>
      </c>
      <c r="E26" s="96">
        <v>3.6</v>
      </c>
      <c r="F26" s="96">
        <v>3.9</v>
      </c>
      <c r="G26" s="96">
        <v>3.5</v>
      </c>
      <c r="H26" s="96">
        <v>2.8</v>
      </c>
      <c r="I26" s="96">
        <v>3.2</v>
      </c>
      <c r="J26" s="96">
        <v>3</v>
      </c>
      <c r="K26" s="96">
        <v>3.4</v>
      </c>
      <c r="L26" s="96">
        <v>3.8</v>
      </c>
      <c r="M26" s="96">
        <v>3.6</v>
      </c>
      <c r="N26" s="96">
        <v>2.6</v>
      </c>
      <c r="O26" s="96">
        <v>2.8</v>
      </c>
      <c r="P26" s="96">
        <v>3.3</v>
      </c>
      <c r="Q26" s="96">
        <v>4.0999999999999996</v>
      </c>
      <c r="R26" s="96">
        <v>3.5</v>
      </c>
      <c r="T26" s="92" t="s">
        <v>275</v>
      </c>
      <c r="U26" s="92" t="s">
        <v>253</v>
      </c>
    </row>
    <row r="27" spans="1:21">
      <c r="A27" s="95" t="s">
        <v>156</v>
      </c>
      <c r="B27" s="96" t="s">
        <v>16</v>
      </c>
      <c r="C27" s="96">
        <v>4.0999999999999996</v>
      </c>
      <c r="D27" s="96">
        <v>3.7</v>
      </c>
      <c r="E27" s="96">
        <v>3.5</v>
      </c>
      <c r="F27" s="96">
        <v>3.3</v>
      </c>
      <c r="G27" s="96">
        <v>3.1</v>
      </c>
      <c r="H27" s="96">
        <v>2.2999999999999998</v>
      </c>
      <c r="I27" s="96">
        <v>2.8</v>
      </c>
      <c r="J27" s="96">
        <v>3.2</v>
      </c>
      <c r="K27" s="96">
        <v>2.9</v>
      </c>
      <c r="L27" s="96">
        <v>2.2999999999999998</v>
      </c>
      <c r="M27" s="96">
        <v>2.5</v>
      </c>
      <c r="N27" s="96">
        <v>2</v>
      </c>
      <c r="O27" s="96">
        <v>1.7</v>
      </c>
      <c r="P27" s="96">
        <v>2.2999999999999998</v>
      </c>
      <c r="Q27" s="96">
        <v>2.2999999999999998</v>
      </c>
      <c r="R27" s="96">
        <v>2.1</v>
      </c>
      <c r="T27" s="92" t="s">
        <v>276</v>
      </c>
      <c r="U27" s="92" t="s">
        <v>245</v>
      </c>
    </row>
    <row r="28" spans="1:21">
      <c r="A28" s="95" t="s">
        <v>152</v>
      </c>
      <c r="B28" s="96" t="str">
        <f t="shared" si="0"/>
        <v>HU</v>
      </c>
      <c r="C28" s="96">
        <v>5.6</v>
      </c>
      <c r="D28" s="96">
        <v>4.5999999999999996</v>
      </c>
      <c r="E28" s="96">
        <v>3.7</v>
      </c>
      <c r="F28" s="96">
        <v>4.5999999999999996</v>
      </c>
      <c r="G28" s="96">
        <v>2.2999999999999998</v>
      </c>
      <c r="H28" s="96">
        <v>0.9</v>
      </c>
      <c r="I28" s="96">
        <v>0.7</v>
      </c>
      <c r="J28" s="96">
        <v>0.8</v>
      </c>
      <c r="K28" s="96">
        <v>0.7</v>
      </c>
      <c r="L28" s="96">
        <v>1.1000000000000001</v>
      </c>
      <c r="M28" s="96">
        <v>0.7</v>
      </c>
      <c r="N28" s="96">
        <v>0.8</v>
      </c>
      <c r="O28" s="96">
        <v>0.8</v>
      </c>
      <c r="P28" s="96">
        <v>0.7</v>
      </c>
      <c r="Q28" s="96">
        <v>0.7</v>
      </c>
      <c r="R28" s="96">
        <v>0.7</v>
      </c>
      <c r="T28" s="92" t="s">
        <v>242</v>
      </c>
      <c r="U28" s="92" t="s">
        <v>265</v>
      </c>
    </row>
    <row r="29" spans="1:21">
      <c r="A29" s="95" t="s">
        <v>158</v>
      </c>
      <c r="B29" s="96" t="s">
        <v>18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96">
        <v>0</v>
      </c>
      <c r="N29" s="96">
        <v>0</v>
      </c>
      <c r="O29" s="96">
        <v>0</v>
      </c>
      <c r="P29" s="96">
        <v>0</v>
      </c>
      <c r="Q29" s="96">
        <v>0</v>
      </c>
      <c r="R29" s="96">
        <v>0</v>
      </c>
      <c r="T29" s="92" t="s">
        <v>253</v>
      </c>
      <c r="U29" s="92" t="s">
        <v>253</v>
      </c>
    </row>
    <row r="30" spans="1:21">
      <c r="A30" s="95" t="s">
        <v>159</v>
      </c>
      <c r="B30" s="96" t="str">
        <f t="shared" si="0"/>
        <v>NL</v>
      </c>
      <c r="C30" s="96">
        <v>8.9</v>
      </c>
      <c r="D30" s="96">
        <v>7.5</v>
      </c>
      <c r="E30" s="96">
        <v>7.9</v>
      </c>
      <c r="F30" s="96">
        <v>7.5</v>
      </c>
      <c r="G30" s="96">
        <v>5.6</v>
      </c>
      <c r="H30" s="96">
        <v>4.7</v>
      </c>
      <c r="I30" s="96">
        <v>4.7</v>
      </c>
      <c r="J30" s="96">
        <v>4</v>
      </c>
      <c r="K30" s="96">
        <v>3.9</v>
      </c>
      <c r="L30" s="96">
        <v>3.4</v>
      </c>
      <c r="M30" s="96">
        <v>3.4</v>
      </c>
      <c r="N30" s="96">
        <v>3.1</v>
      </c>
      <c r="O30" s="96">
        <v>2.8</v>
      </c>
      <c r="P30" s="96">
        <v>2.1</v>
      </c>
      <c r="Q30" s="96">
        <v>1.9</v>
      </c>
      <c r="R30" s="96">
        <v>1.8</v>
      </c>
      <c r="T30" s="92" t="s">
        <v>143</v>
      </c>
      <c r="U30" s="92" t="s">
        <v>3</v>
      </c>
    </row>
    <row r="31" spans="1:21">
      <c r="A31" s="95" t="s">
        <v>140</v>
      </c>
      <c r="B31" s="96" t="str">
        <f t="shared" si="0"/>
        <v>AT</v>
      </c>
      <c r="C31" s="96">
        <v>62</v>
      </c>
      <c r="D31" s="96">
        <v>60.5</v>
      </c>
      <c r="E31" s="96">
        <v>56.5</v>
      </c>
      <c r="F31" s="96">
        <v>58.4</v>
      </c>
      <c r="G31" s="96">
        <v>58.7</v>
      </c>
      <c r="H31" s="96">
        <v>53.5</v>
      </c>
      <c r="I31" s="96">
        <v>66</v>
      </c>
      <c r="J31" s="96">
        <v>67.8</v>
      </c>
      <c r="K31" s="96">
        <v>72.400000000000006</v>
      </c>
      <c r="L31" s="96">
        <v>71.3</v>
      </c>
      <c r="M31" s="96">
        <v>67.900000000000006</v>
      </c>
      <c r="N31" s="96">
        <v>67.5</v>
      </c>
      <c r="O31" s="96">
        <v>63.9</v>
      </c>
      <c r="P31" s="96">
        <v>70.599999999999994</v>
      </c>
      <c r="Q31" s="96">
        <v>70.099999999999994</v>
      </c>
      <c r="R31" s="96">
        <v>72.7</v>
      </c>
      <c r="T31" s="92" t="s">
        <v>237</v>
      </c>
      <c r="U31" s="92" t="s">
        <v>4</v>
      </c>
    </row>
    <row r="32" spans="1:21">
      <c r="A32" s="95" t="s">
        <v>160</v>
      </c>
      <c r="B32" s="96" t="str">
        <f t="shared" si="0"/>
        <v>PL</v>
      </c>
      <c r="C32" s="96">
        <v>4.2</v>
      </c>
      <c r="D32" s="96">
        <v>3.5</v>
      </c>
      <c r="E32" s="96">
        <v>2.9</v>
      </c>
      <c r="F32" s="96">
        <v>2.9</v>
      </c>
      <c r="G32" s="96">
        <v>2.1</v>
      </c>
      <c r="H32" s="96">
        <v>1.6</v>
      </c>
      <c r="I32" s="96">
        <v>2</v>
      </c>
      <c r="J32" s="96">
        <v>2</v>
      </c>
      <c r="K32" s="96">
        <v>1.7</v>
      </c>
      <c r="L32" s="96">
        <v>1.9</v>
      </c>
      <c r="M32" s="96">
        <v>2.1</v>
      </c>
      <c r="N32" s="96">
        <v>1.8</v>
      </c>
      <c r="O32" s="96">
        <v>1.7</v>
      </c>
      <c r="P32" s="96">
        <v>1.6</v>
      </c>
      <c r="Q32" s="96">
        <v>1.6</v>
      </c>
      <c r="R32" s="96">
        <v>1.4</v>
      </c>
      <c r="T32" s="92" t="s">
        <v>277</v>
      </c>
      <c r="U32" s="92" t="s">
        <v>260</v>
      </c>
    </row>
    <row r="33" spans="1:21">
      <c r="A33" s="95" t="s">
        <v>161</v>
      </c>
      <c r="B33" s="96" t="str">
        <f t="shared" si="0"/>
        <v>PT</v>
      </c>
      <c r="C33" s="96">
        <v>26.9</v>
      </c>
      <c r="D33" s="96">
        <v>30.1</v>
      </c>
      <c r="E33" s="96">
        <v>29.4</v>
      </c>
      <c r="F33" s="96">
        <v>16</v>
      </c>
      <c r="G33" s="96">
        <v>24.4</v>
      </c>
      <c r="H33" s="96">
        <v>36.4</v>
      </c>
      <c r="I33" s="96">
        <v>20.8</v>
      </c>
      <c r="J33" s="96">
        <v>34.200000000000003</v>
      </c>
      <c r="K33" s="96">
        <v>29.4</v>
      </c>
      <c r="L33" s="96">
        <v>20.5</v>
      </c>
      <c r="M33" s="96">
        <v>36</v>
      </c>
      <c r="N33" s="96">
        <v>38.299999999999997</v>
      </c>
      <c r="O33" s="96">
        <v>44.3</v>
      </c>
      <c r="P33" s="96">
        <v>27.5</v>
      </c>
      <c r="Q33" s="96">
        <v>36.1</v>
      </c>
      <c r="R33" s="96">
        <v>30.1</v>
      </c>
      <c r="T33" s="92" t="s">
        <v>146</v>
      </c>
      <c r="U33" s="92" t="s">
        <v>6</v>
      </c>
    </row>
    <row r="34" spans="1:21">
      <c r="A34" s="95" t="s">
        <v>162</v>
      </c>
      <c r="B34" s="96" t="str">
        <f t="shared" si="0"/>
        <v>RO</v>
      </c>
      <c r="C34" s="96">
        <v>28.4</v>
      </c>
      <c r="D34" s="96">
        <v>26.9</v>
      </c>
      <c r="E34" s="96">
        <v>31.4</v>
      </c>
      <c r="F34" s="96">
        <v>35.799999999999997</v>
      </c>
      <c r="G34" s="96">
        <v>29.9</v>
      </c>
      <c r="H34" s="96">
        <v>24.3</v>
      </c>
      <c r="I34" s="96">
        <v>30.8</v>
      </c>
      <c r="J34" s="96">
        <v>28.4</v>
      </c>
      <c r="K34" s="96">
        <v>28.8</v>
      </c>
      <c r="L34" s="96">
        <v>36.700000000000003</v>
      </c>
      <c r="M34" s="96">
        <v>35</v>
      </c>
      <c r="N34" s="96">
        <v>30.5</v>
      </c>
      <c r="O34" s="96">
        <v>25.3</v>
      </c>
      <c r="P34" s="96">
        <v>28</v>
      </c>
      <c r="Q34" s="96">
        <v>23.4</v>
      </c>
      <c r="R34" s="96">
        <v>22.4</v>
      </c>
      <c r="T34" s="92" t="s">
        <v>278</v>
      </c>
      <c r="U34" s="92" t="s">
        <v>253</v>
      </c>
    </row>
    <row r="35" spans="1:21">
      <c r="A35" s="95" t="s">
        <v>164</v>
      </c>
      <c r="B35" s="96" t="str">
        <f t="shared" si="0"/>
        <v>SI</v>
      </c>
      <c r="C35" s="96">
        <v>29.1</v>
      </c>
      <c r="D35" s="96">
        <v>22.1</v>
      </c>
      <c r="E35" s="96">
        <v>24.4</v>
      </c>
      <c r="F35" s="96">
        <v>24.2</v>
      </c>
      <c r="G35" s="96">
        <v>29.1</v>
      </c>
      <c r="H35" s="96">
        <v>22</v>
      </c>
      <c r="I35" s="96">
        <v>25.4</v>
      </c>
      <c r="J35" s="96">
        <v>30.5</v>
      </c>
      <c r="K35" s="96">
        <v>31.7</v>
      </c>
      <c r="L35" s="96">
        <v>31.6</v>
      </c>
      <c r="M35" s="96">
        <v>29.2</v>
      </c>
      <c r="N35" s="96">
        <v>26.9</v>
      </c>
      <c r="O35" s="96">
        <v>33</v>
      </c>
      <c r="P35" s="96">
        <v>29.5</v>
      </c>
      <c r="Q35" s="96">
        <v>31.8</v>
      </c>
      <c r="R35" s="96">
        <v>29.4</v>
      </c>
      <c r="T35" s="92" t="s">
        <v>279</v>
      </c>
      <c r="U35" s="92" t="s">
        <v>265</v>
      </c>
    </row>
    <row r="36" spans="1:21">
      <c r="A36" s="95" t="s">
        <v>239</v>
      </c>
      <c r="B36" s="96" t="str">
        <f t="shared" si="0"/>
        <v>SK</v>
      </c>
      <c r="C36" s="96">
        <v>15.5</v>
      </c>
      <c r="D36" s="96">
        <v>16.600000000000001</v>
      </c>
      <c r="E36" s="96">
        <v>16.600000000000001</v>
      </c>
      <c r="F36" s="96">
        <v>16.7</v>
      </c>
      <c r="G36" s="96">
        <v>14.4</v>
      </c>
      <c r="H36" s="96">
        <v>12.4</v>
      </c>
      <c r="I36" s="96">
        <v>19.2</v>
      </c>
      <c r="J36" s="96">
        <v>17.899999999999999</v>
      </c>
      <c r="K36" s="96">
        <v>16.899999999999999</v>
      </c>
      <c r="L36" s="96">
        <v>16.3</v>
      </c>
      <c r="M36" s="96">
        <v>15.5</v>
      </c>
      <c r="N36" s="96">
        <v>14.5</v>
      </c>
      <c r="O36" s="96">
        <v>14.9</v>
      </c>
      <c r="P36" s="96">
        <v>17.899999999999999</v>
      </c>
      <c r="Q36" s="96">
        <v>17</v>
      </c>
      <c r="R36" s="96">
        <v>14.1</v>
      </c>
      <c r="T36" s="92" t="s">
        <v>280</v>
      </c>
      <c r="U36" s="92" t="s">
        <v>253</v>
      </c>
    </row>
    <row r="37" spans="1:21">
      <c r="A37" s="95" t="s">
        <v>149</v>
      </c>
      <c r="B37" s="96" t="str">
        <f t="shared" si="0"/>
        <v>FI</v>
      </c>
      <c r="C37" s="96">
        <v>31</v>
      </c>
      <c r="D37" s="96">
        <v>26</v>
      </c>
      <c r="E37" s="96">
        <v>24</v>
      </c>
      <c r="F37" s="96">
        <v>26.9</v>
      </c>
      <c r="G37" s="96">
        <v>28.3</v>
      </c>
      <c r="H37" s="96">
        <v>21.8</v>
      </c>
      <c r="I37" s="96">
        <v>23.7</v>
      </c>
      <c r="J37" s="96">
        <v>25.7</v>
      </c>
      <c r="K37" s="96">
        <v>28.5</v>
      </c>
      <c r="L37" s="96">
        <v>26.3</v>
      </c>
      <c r="M37" s="96">
        <v>27.4</v>
      </c>
      <c r="N37" s="96">
        <v>25.3</v>
      </c>
      <c r="O37" s="96">
        <v>25.5</v>
      </c>
      <c r="P37" s="96">
        <v>27</v>
      </c>
      <c r="Q37" s="96">
        <v>24.8</v>
      </c>
      <c r="R37" s="96">
        <v>27.7</v>
      </c>
      <c r="T37" s="92" t="s">
        <v>281</v>
      </c>
      <c r="U37" s="92" t="s">
        <v>282</v>
      </c>
    </row>
    <row r="38" spans="1:21">
      <c r="A38" s="95" t="s">
        <v>163</v>
      </c>
      <c r="B38" s="96" t="str">
        <f t="shared" si="0"/>
        <v>SE</v>
      </c>
      <c r="C38" s="96">
        <v>55.5</v>
      </c>
      <c r="D38" s="96">
        <v>52</v>
      </c>
      <c r="E38" s="96">
        <v>48.1</v>
      </c>
      <c r="F38" s="96">
        <v>54.3</v>
      </c>
      <c r="G38" s="96">
        <v>46.1</v>
      </c>
      <c r="H38" s="96">
        <v>39.9</v>
      </c>
      <c r="I38" s="96">
        <v>46.9</v>
      </c>
      <c r="J38" s="96">
        <v>54.1</v>
      </c>
      <c r="K38" s="96">
        <v>55.4</v>
      </c>
      <c r="L38" s="96">
        <v>50.6</v>
      </c>
      <c r="M38" s="96">
        <v>52.4</v>
      </c>
      <c r="N38" s="96">
        <v>49.1</v>
      </c>
      <c r="O38" s="96">
        <v>36.799999999999997</v>
      </c>
      <c r="P38" s="96">
        <v>48.2</v>
      </c>
      <c r="Q38" s="96">
        <v>42.7</v>
      </c>
      <c r="R38" s="96">
        <v>52.8</v>
      </c>
      <c r="T38" s="92" t="s">
        <v>283</v>
      </c>
      <c r="U38" s="92" t="s">
        <v>253</v>
      </c>
    </row>
    <row r="39" spans="1:21">
      <c r="A39" s="95" t="s">
        <v>166</v>
      </c>
      <c r="B39" s="96" t="str">
        <f t="shared" si="0"/>
        <v>UK</v>
      </c>
      <c r="C39" s="96">
        <v>5.6</v>
      </c>
      <c r="D39" s="96">
        <v>5.0999999999999996</v>
      </c>
      <c r="E39" s="96">
        <v>4.5999999999999996</v>
      </c>
      <c r="F39" s="96">
        <v>4.3</v>
      </c>
      <c r="G39" s="96">
        <v>3.7</v>
      </c>
      <c r="H39" s="96">
        <v>2.8</v>
      </c>
      <c r="I39" s="96">
        <v>2.9</v>
      </c>
      <c r="J39" s="96">
        <v>2.5</v>
      </c>
      <c r="K39" s="96">
        <v>2.7</v>
      </c>
      <c r="L39" s="96">
        <v>2.7</v>
      </c>
      <c r="M39" s="96">
        <v>2.4</v>
      </c>
      <c r="N39" s="96">
        <v>1.9</v>
      </c>
      <c r="O39" s="96">
        <v>1.6</v>
      </c>
      <c r="P39" s="96">
        <v>2</v>
      </c>
      <c r="Q39" s="96">
        <v>2.1</v>
      </c>
      <c r="R39" s="96">
        <v>1.7</v>
      </c>
      <c r="T39" s="92" t="s">
        <v>284</v>
      </c>
      <c r="U39" s="92" t="s">
        <v>253</v>
      </c>
    </row>
    <row r="40" spans="1:21">
      <c r="A40" s="95" t="s">
        <v>240</v>
      </c>
      <c r="B40" s="96" t="s">
        <v>13</v>
      </c>
      <c r="C40" s="97">
        <v>100</v>
      </c>
      <c r="D40" s="97">
        <v>100</v>
      </c>
      <c r="E40" s="96">
        <v>100</v>
      </c>
      <c r="F40" s="96">
        <v>99.9</v>
      </c>
      <c r="G40" s="96">
        <v>100</v>
      </c>
      <c r="H40" s="96">
        <v>99.9</v>
      </c>
      <c r="I40" s="96">
        <v>99.9</v>
      </c>
      <c r="J40" s="96">
        <v>100</v>
      </c>
      <c r="K40" s="96">
        <v>99.9</v>
      </c>
      <c r="L40" s="96">
        <v>99.9</v>
      </c>
      <c r="M40" s="96">
        <v>99.9</v>
      </c>
      <c r="N40" s="96">
        <v>99.9</v>
      </c>
      <c r="O40" s="96">
        <v>99.9</v>
      </c>
      <c r="P40" s="96">
        <v>99.8</v>
      </c>
      <c r="Q40" s="96">
        <v>99.9</v>
      </c>
      <c r="R40" s="96">
        <v>99.9</v>
      </c>
      <c r="T40" s="92" t="s">
        <v>285</v>
      </c>
      <c r="U40" s="92" t="s">
        <v>253</v>
      </c>
    </row>
    <row r="41" spans="1:21">
      <c r="A41" s="95" t="s">
        <v>241</v>
      </c>
      <c r="B41" s="96" t="str">
        <f t="shared" si="0"/>
        <v>NO</v>
      </c>
      <c r="C41" s="96">
        <v>109.4</v>
      </c>
      <c r="D41" s="98">
        <v>106.1</v>
      </c>
      <c r="E41" s="96">
        <v>98.4</v>
      </c>
      <c r="F41" s="96">
        <v>108.4</v>
      </c>
      <c r="G41" s="96">
        <v>89.7</v>
      </c>
      <c r="H41" s="96">
        <v>92.1</v>
      </c>
      <c r="I41" s="96">
        <v>107.3</v>
      </c>
      <c r="J41" s="96">
        <v>96.2</v>
      </c>
      <c r="K41" s="96">
        <v>115</v>
      </c>
      <c r="L41" s="96">
        <v>100.8</v>
      </c>
      <c r="M41" s="96">
        <v>95.9</v>
      </c>
      <c r="N41" s="96">
        <v>95.5</v>
      </c>
      <c r="O41" s="96">
        <v>91.4</v>
      </c>
      <c r="P41" s="96">
        <v>104.6</v>
      </c>
      <c r="Q41" s="96">
        <v>98.9</v>
      </c>
      <c r="R41" s="96">
        <v>106.4</v>
      </c>
      <c r="T41" s="92" t="s">
        <v>286</v>
      </c>
      <c r="U41" s="92" t="s">
        <v>265</v>
      </c>
    </row>
    <row r="42" spans="1:21">
      <c r="A42" s="95" t="s">
        <v>242</v>
      </c>
      <c r="B42" s="96" t="str">
        <f t="shared" si="0"/>
        <v>OEE</v>
      </c>
      <c r="C42" s="96">
        <v>27.9</v>
      </c>
      <c r="D42" s="96">
        <v>23</v>
      </c>
      <c r="E42" s="96">
        <v>33.4</v>
      </c>
      <c r="F42" s="96">
        <v>36.200000000000003</v>
      </c>
      <c r="G42" s="96">
        <v>41</v>
      </c>
      <c r="H42" s="96">
        <v>29.4</v>
      </c>
      <c r="I42" s="96">
        <v>33.9</v>
      </c>
      <c r="J42" s="96">
        <v>42.7</v>
      </c>
      <c r="K42" s="96">
        <v>40</v>
      </c>
      <c r="L42" s="96">
        <v>45.1</v>
      </c>
      <c r="M42" s="96">
        <v>38.299999999999997</v>
      </c>
      <c r="N42" s="96">
        <v>38.799999999999997</v>
      </c>
      <c r="O42" s="96">
        <v>56.2</v>
      </c>
      <c r="P42" s="96">
        <v>42.6</v>
      </c>
      <c r="Q42" s="96">
        <v>41.7</v>
      </c>
      <c r="R42" s="96">
        <v>37.299999999999997</v>
      </c>
      <c r="T42" s="92" t="s">
        <v>147</v>
      </c>
      <c r="U42" s="92" t="s">
        <v>7</v>
      </c>
    </row>
    <row r="43" spans="1:21">
      <c r="A43" s="95" t="s">
        <v>243</v>
      </c>
      <c r="B43" s="96" t="str">
        <f t="shared" si="0"/>
        <v>MEA</v>
      </c>
      <c r="C43" s="96">
        <v>17.399999999999999</v>
      </c>
      <c r="D43" s="96">
        <v>19.2</v>
      </c>
      <c r="E43" s="96">
        <v>25.5</v>
      </c>
      <c r="F43" s="96">
        <v>24.7</v>
      </c>
      <c r="G43" s="96">
        <v>30.9</v>
      </c>
      <c r="H43" s="96">
        <v>25.2</v>
      </c>
      <c r="I43" s="96">
        <v>25.6</v>
      </c>
      <c r="J43" s="96">
        <v>19.100000000000001</v>
      </c>
      <c r="K43" s="96">
        <v>24.3</v>
      </c>
      <c r="L43" s="96">
        <v>29.5</v>
      </c>
      <c r="M43" s="96">
        <v>37.299999999999997</v>
      </c>
      <c r="N43" s="96">
        <v>38.1</v>
      </c>
      <c r="O43" s="96">
        <v>43</v>
      </c>
      <c r="P43" s="96">
        <v>41.9</v>
      </c>
      <c r="Q43" s="96">
        <v>39.5</v>
      </c>
      <c r="R43" s="96">
        <v>46.4</v>
      </c>
      <c r="T43" s="92" t="s">
        <v>287</v>
      </c>
      <c r="U43" s="92" t="s">
        <v>258</v>
      </c>
    </row>
    <row r="44" spans="1:21">
      <c r="T44" s="92" t="s">
        <v>149</v>
      </c>
      <c r="U44" s="92" t="s">
        <v>9</v>
      </c>
    </row>
    <row r="45" spans="1:21">
      <c r="T45" s="92" t="s">
        <v>150</v>
      </c>
      <c r="U45" s="92" t="s">
        <v>10</v>
      </c>
    </row>
    <row r="46" spans="1:21">
      <c r="T46" s="92" t="s">
        <v>288</v>
      </c>
      <c r="U46" s="92" t="s">
        <v>245</v>
      </c>
    </row>
    <row r="47" spans="1:21">
      <c r="T47" s="92" t="s">
        <v>289</v>
      </c>
      <c r="U47" s="92" t="s">
        <v>255</v>
      </c>
    </row>
    <row r="48" spans="1:21">
      <c r="T48" s="92" t="s">
        <v>145</v>
      </c>
      <c r="U48" s="92" t="s">
        <v>5</v>
      </c>
    </row>
    <row r="49" spans="20:21">
      <c r="T49" s="92" t="s">
        <v>151</v>
      </c>
      <c r="U49" s="92" t="s">
        <v>501</v>
      </c>
    </row>
    <row r="50" spans="20:21">
      <c r="T50" s="92" t="s">
        <v>290</v>
      </c>
      <c r="U50" s="92" t="s">
        <v>6</v>
      </c>
    </row>
    <row r="51" spans="20:21">
      <c r="T51" s="92" t="s">
        <v>152</v>
      </c>
      <c r="U51" s="92" t="s">
        <v>11</v>
      </c>
    </row>
    <row r="52" spans="20:21">
      <c r="T52" s="92" t="s">
        <v>291</v>
      </c>
      <c r="U52" s="92" t="s">
        <v>292</v>
      </c>
    </row>
    <row r="53" spans="20:21">
      <c r="T53" s="92" t="s">
        <v>293</v>
      </c>
      <c r="U53" s="92" t="s">
        <v>260</v>
      </c>
    </row>
    <row r="54" spans="20:21">
      <c r="T54" s="92" t="s">
        <v>294</v>
      </c>
      <c r="U54" s="92" t="s">
        <v>282</v>
      </c>
    </row>
    <row r="55" spans="20:21">
      <c r="T55" s="92" t="s">
        <v>295</v>
      </c>
      <c r="U55" s="92" t="s">
        <v>282</v>
      </c>
    </row>
    <row r="56" spans="20:21">
      <c r="T56" s="92" t="s">
        <v>153</v>
      </c>
      <c r="U56" s="92" t="s">
        <v>12</v>
      </c>
    </row>
    <row r="57" spans="20:21">
      <c r="T57" s="92" t="s">
        <v>296</v>
      </c>
      <c r="U57" s="92" t="s">
        <v>282</v>
      </c>
    </row>
    <row r="58" spans="20:21">
      <c r="T58" s="92" t="s">
        <v>154</v>
      </c>
      <c r="U58" s="92" t="s">
        <v>14</v>
      </c>
    </row>
    <row r="59" spans="20:21">
      <c r="T59" s="92" t="s">
        <v>297</v>
      </c>
      <c r="U59" s="92" t="s">
        <v>253</v>
      </c>
    </row>
    <row r="60" spans="20:21">
      <c r="T60" s="92" t="s">
        <v>298</v>
      </c>
      <c r="U60" s="92" t="s">
        <v>299</v>
      </c>
    </row>
    <row r="61" spans="20:21">
      <c r="T61" s="92" t="s">
        <v>300</v>
      </c>
      <c r="U61" s="92" t="s">
        <v>282</v>
      </c>
    </row>
    <row r="62" spans="20:21">
      <c r="T62" s="92" t="s">
        <v>301</v>
      </c>
      <c r="U62" s="92" t="s">
        <v>255</v>
      </c>
    </row>
    <row r="63" spans="20:21">
      <c r="T63" s="92" t="s">
        <v>302</v>
      </c>
      <c r="U63" s="92" t="s">
        <v>255</v>
      </c>
    </row>
    <row r="64" spans="20:21">
      <c r="T64" s="92" t="s">
        <v>303</v>
      </c>
      <c r="U64" s="92" t="s">
        <v>304</v>
      </c>
    </row>
    <row r="65" spans="20:21">
      <c r="T65" s="92" t="s">
        <v>305</v>
      </c>
      <c r="U65" s="92" t="s">
        <v>282</v>
      </c>
    </row>
    <row r="66" spans="20:21">
      <c r="T66" s="92" t="s">
        <v>306</v>
      </c>
      <c r="U66" s="92" t="s">
        <v>255</v>
      </c>
    </row>
    <row r="67" spans="20:21">
      <c r="T67" s="92" t="s">
        <v>307</v>
      </c>
      <c r="U67" s="92" t="s">
        <v>253</v>
      </c>
    </row>
    <row r="68" spans="20:21">
      <c r="T68" s="92" t="s">
        <v>308</v>
      </c>
      <c r="U68" s="92" t="s">
        <v>253</v>
      </c>
    </row>
    <row r="69" spans="20:21">
      <c r="T69" s="92" t="s">
        <v>157</v>
      </c>
      <c r="U69" s="92" t="s">
        <v>17</v>
      </c>
    </row>
    <row r="70" spans="20:21">
      <c r="T70" s="92" t="s">
        <v>309</v>
      </c>
      <c r="U70" s="92" t="s">
        <v>282</v>
      </c>
    </row>
    <row r="71" spans="20:21">
      <c r="T71" s="92" t="s">
        <v>155</v>
      </c>
      <c r="U71" s="92" t="s">
        <v>15</v>
      </c>
    </row>
    <row r="72" spans="20:21">
      <c r="T72" s="92" t="s">
        <v>310</v>
      </c>
      <c r="U72" s="92" t="s">
        <v>16</v>
      </c>
    </row>
    <row r="73" spans="20:21">
      <c r="T73" s="92" t="s">
        <v>311</v>
      </c>
      <c r="U73" s="92" t="s">
        <v>312</v>
      </c>
    </row>
    <row r="74" spans="20:21">
      <c r="T74" s="92" t="s">
        <v>313</v>
      </c>
      <c r="U74" s="92" t="s">
        <v>260</v>
      </c>
    </row>
    <row r="75" spans="20:21">
      <c r="T75" s="92" t="s">
        <v>282</v>
      </c>
      <c r="U75" s="92" t="s">
        <v>282</v>
      </c>
    </row>
    <row r="76" spans="20:21">
      <c r="T76" s="92" t="s">
        <v>314</v>
      </c>
      <c r="U76" s="92" t="s">
        <v>19</v>
      </c>
    </row>
    <row r="77" spans="20:21">
      <c r="T77" s="92" t="s">
        <v>315</v>
      </c>
      <c r="U77" s="92" t="s">
        <v>316</v>
      </c>
    </row>
    <row r="78" spans="20:21">
      <c r="T78" s="92" t="s">
        <v>317</v>
      </c>
      <c r="U78" s="92" t="s">
        <v>282</v>
      </c>
    </row>
    <row r="79" spans="20:21">
      <c r="T79" s="92" t="s">
        <v>318</v>
      </c>
      <c r="U79" s="92" t="s">
        <v>8</v>
      </c>
    </row>
    <row r="80" spans="20:21">
      <c r="T80" s="92" t="s">
        <v>319</v>
      </c>
      <c r="U80" s="92" t="s">
        <v>245</v>
      </c>
    </row>
    <row r="81" spans="20:21">
      <c r="T81" s="92" t="s">
        <v>320</v>
      </c>
      <c r="U81" s="92" t="s">
        <v>260</v>
      </c>
    </row>
    <row r="82" spans="20:21">
      <c r="T82" s="92" t="s">
        <v>321</v>
      </c>
      <c r="U82" s="92" t="s">
        <v>19</v>
      </c>
    </row>
    <row r="83" spans="20:21">
      <c r="T83" s="92" t="s">
        <v>159</v>
      </c>
      <c r="U83" s="92" t="s">
        <v>19</v>
      </c>
    </row>
    <row r="84" spans="20:21">
      <c r="T84" s="92" t="s">
        <v>322</v>
      </c>
      <c r="U84" s="92" t="s">
        <v>253</v>
      </c>
    </row>
    <row r="85" spans="20:21">
      <c r="T85" s="92" t="s">
        <v>323</v>
      </c>
      <c r="U85" s="92" t="s">
        <v>245</v>
      </c>
    </row>
    <row r="86" spans="20:21">
      <c r="T86" s="92" t="s">
        <v>324</v>
      </c>
      <c r="U86" s="92" t="s">
        <v>245</v>
      </c>
    </row>
    <row r="87" spans="20:21">
      <c r="T87" s="92" t="s">
        <v>325</v>
      </c>
      <c r="U87" s="92" t="s">
        <v>251</v>
      </c>
    </row>
    <row r="88" spans="20:21">
      <c r="T88" s="92" t="s">
        <v>326</v>
      </c>
      <c r="U88" s="92" t="s">
        <v>5</v>
      </c>
    </row>
    <row r="89" spans="20:21">
      <c r="T89" s="92" t="s">
        <v>241</v>
      </c>
      <c r="U89" s="92" t="s">
        <v>20</v>
      </c>
    </row>
    <row r="90" spans="20:21">
      <c r="T90" s="92" t="s">
        <v>260</v>
      </c>
      <c r="U90" s="92" t="s">
        <v>260</v>
      </c>
    </row>
    <row r="91" spans="20:21">
      <c r="T91" s="92" t="s">
        <v>327</v>
      </c>
      <c r="U91" s="92" t="s">
        <v>282</v>
      </c>
    </row>
    <row r="92" spans="20:21">
      <c r="T92" s="92" t="s">
        <v>328</v>
      </c>
      <c r="U92" s="92" t="s">
        <v>245</v>
      </c>
    </row>
    <row r="93" spans="20:21">
      <c r="T93" s="92" t="s">
        <v>329</v>
      </c>
      <c r="U93" s="92" t="s">
        <v>245</v>
      </c>
    </row>
    <row r="94" spans="20:21">
      <c r="T94" s="92" t="s">
        <v>330</v>
      </c>
      <c r="U94" s="92" t="s">
        <v>260</v>
      </c>
    </row>
    <row r="95" spans="20:21">
      <c r="T95" s="92" t="s">
        <v>331</v>
      </c>
      <c r="U95" s="92" t="s">
        <v>251</v>
      </c>
    </row>
    <row r="96" spans="20:21">
      <c r="T96" s="92" t="s">
        <v>332</v>
      </c>
      <c r="U96" s="92" t="s">
        <v>260</v>
      </c>
    </row>
    <row r="97" spans="20:21">
      <c r="T97" s="92" t="s">
        <v>333</v>
      </c>
      <c r="U97" s="92" t="s">
        <v>253</v>
      </c>
    </row>
    <row r="98" spans="20:21">
      <c r="T98" s="92" t="s">
        <v>334</v>
      </c>
      <c r="U98" s="92" t="s">
        <v>282</v>
      </c>
    </row>
    <row r="99" spans="20:21">
      <c r="T99" s="92" t="s">
        <v>335</v>
      </c>
      <c r="U99" s="92" t="s">
        <v>260</v>
      </c>
    </row>
    <row r="100" spans="20:21">
      <c r="T100" s="92" t="s">
        <v>336</v>
      </c>
      <c r="U100" s="92" t="s">
        <v>5</v>
      </c>
    </row>
    <row r="101" spans="20:21">
      <c r="T101" s="92" t="s">
        <v>337</v>
      </c>
      <c r="U101" s="92" t="s">
        <v>260</v>
      </c>
    </row>
    <row r="102" spans="20:21">
      <c r="T102" s="92" t="s">
        <v>338</v>
      </c>
      <c r="U102" s="92" t="s">
        <v>260</v>
      </c>
    </row>
    <row r="103" spans="20:21">
      <c r="T103" s="92" t="s">
        <v>339</v>
      </c>
      <c r="U103" s="92" t="s">
        <v>260</v>
      </c>
    </row>
    <row r="104" spans="20:21">
      <c r="T104" s="92" t="s">
        <v>160</v>
      </c>
      <c r="U104" s="92" t="s">
        <v>21</v>
      </c>
    </row>
    <row r="105" spans="20:21">
      <c r="T105" s="92" t="s">
        <v>161</v>
      </c>
      <c r="U105" s="92" t="s">
        <v>22</v>
      </c>
    </row>
    <row r="106" spans="20:21">
      <c r="T106" s="92" t="s">
        <v>340</v>
      </c>
      <c r="U106" s="92" t="s">
        <v>282</v>
      </c>
    </row>
    <row r="107" spans="20:21">
      <c r="T107" s="92" t="s">
        <v>341</v>
      </c>
      <c r="U107" s="92" t="s">
        <v>258</v>
      </c>
    </row>
    <row r="108" spans="20:21">
      <c r="T108" s="92" t="s">
        <v>342</v>
      </c>
      <c r="U108" s="92" t="s">
        <v>304</v>
      </c>
    </row>
    <row r="109" spans="20:21">
      <c r="T109" s="92" t="s">
        <v>343</v>
      </c>
      <c r="U109" s="92" t="s">
        <v>260</v>
      </c>
    </row>
    <row r="110" spans="20:21">
      <c r="T110" s="92" t="s">
        <v>344</v>
      </c>
      <c r="U110" s="92" t="s">
        <v>260</v>
      </c>
    </row>
    <row r="111" spans="20:21">
      <c r="T111" s="92" t="s">
        <v>345</v>
      </c>
      <c r="U111" s="92" t="s">
        <v>260</v>
      </c>
    </row>
    <row r="112" spans="20:21">
      <c r="T112" s="92" t="s">
        <v>346</v>
      </c>
      <c r="U112" s="92" t="s">
        <v>251</v>
      </c>
    </row>
    <row r="113" spans="20:21">
      <c r="T113" s="92" t="s">
        <v>347</v>
      </c>
      <c r="U113" s="92" t="s">
        <v>265</v>
      </c>
    </row>
    <row r="114" spans="20:21">
      <c r="T114" s="92" t="s">
        <v>162</v>
      </c>
      <c r="U114" s="92" t="s">
        <v>23</v>
      </c>
    </row>
    <row r="115" spans="20:21">
      <c r="T115" s="92" t="s">
        <v>348</v>
      </c>
      <c r="U115" s="92" t="s">
        <v>349</v>
      </c>
    </row>
    <row r="116" spans="20:21">
      <c r="T116" s="92" t="s">
        <v>350</v>
      </c>
      <c r="U116" s="92" t="s">
        <v>14</v>
      </c>
    </row>
    <row r="117" spans="20:21">
      <c r="T117" s="92" t="s">
        <v>351</v>
      </c>
      <c r="U117" s="92" t="s">
        <v>282</v>
      </c>
    </row>
    <row r="118" spans="20:21">
      <c r="T118" s="92" t="s">
        <v>352</v>
      </c>
      <c r="U118" s="92" t="s">
        <v>282</v>
      </c>
    </row>
    <row r="119" spans="20:21">
      <c r="T119" s="92" t="s">
        <v>353</v>
      </c>
      <c r="U119" s="92" t="s">
        <v>245</v>
      </c>
    </row>
    <row r="120" spans="20:21">
      <c r="T120" s="92" t="s">
        <v>354</v>
      </c>
      <c r="U120" s="92" t="s">
        <v>355</v>
      </c>
    </row>
    <row r="121" spans="20:21">
      <c r="T121" s="92" t="s">
        <v>356</v>
      </c>
      <c r="U121" s="92" t="s">
        <v>14</v>
      </c>
    </row>
    <row r="122" spans="20:21">
      <c r="T122" s="92" t="s">
        <v>357</v>
      </c>
      <c r="U122" s="92" t="s">
        <v>260</v>
      </c>
    </row>
    <row r="123" spans="20:21">
      <c r="T123" s="92" t="s">
        <v>358</v>
      </c>
      <c r="U123" s="92" t="s">
        <v>260</v>
      </c>
    </row>
    <row r="124" spans="20:21">
      <c r="T124" s="92" t="s">
        <v>239</v>
      </c>
      <c r="U124" s="92" t="s">
        <v>26</v>
      </c>
    </row>
    <row r="125" spans="20:21">
      <c r="T125" s="92" t="s">
        <v>164</v>
      </c>
      <c r="U125" s="92" t="s">
        <v>25</v>
      </c>
    </row>
    <row r="126" spans="20:21">
      <c r="T126" s="92" t="s">
        <v>359</v>
      </c>
      <c r="U126" s="92" t="s">
        <v>253</v>
      </c>
    </row>
    <row r="127" spans="20:21">
      <c r="T127" s="92" t="s">
        <v>360</v>
      </c>
      <c r="U127" s="92" t="s">
        <v>245</v>
      </c>
    </row>
    <row r="128" spans="20:21">
      <c r="T128" s="92" t="s">
        <v>361</v>
      </c>
      <c r="U128" s="92" t="s">
        <v>260</v>
      </c>
    </row>
    <row r="129" spans="20:21">
      <c r="T129" s="92" t="s">
        <v>362</v>
      </c>
      <c r="U129" s="92" t="s">
        <v>304</v>
      </c>
    </row>
    <row r="130" spans="20:21">
      <c r="T130" s="92" t="s">
        <v>148</v>
      </c>
      <c r="U130" s="92" t="s">
        <v>8</v>
      </c>
    </row>
    <row r="131" spans="20:21">
      <c r="T131" s="92" t="s">
        <v>363</v>
      </c>
      <c r="U131" s="92" t="s">
        <v>245</v>
      </c>
    </row>
    <row r="132" spans="20:21">
      <c r="T132" s="92" t="s">
        <v>163</v>
      </c>
      <c r="U132" s="92" t="s">
        <v>24</v>
      </c>
    </row>
    <row r="133" spans="20:21">
      <c r="T133" s="92" t="s">
        <v>364</v>
      </c>
      <c r="U133" s="92" t="s">
        <v>2</v>
      </c>
    </row>
    <row r="134" spans="20:21">
      <c r="T134" s="92" t="s">
        <v>365</v>
      </c>
      <c r="U134" s="92" t="s">
        <v>282</v>
      </c>
    </row>
    <row r="135" spans="20:21">
      <c r="T135" s="92" t="s">
        <v>366</v>
      </c>
      <c r="U135" s="92" t="s">
        <v>282</v>
      </c>
    </row>
    <row r="136" spans="20:21">
      <c r="T136" s="92" t="s">
        <v>367</v>
      </c>
      <c r="U136" s="92" t="s">
        <v>253</v>
      </c>
    </row>
    <row r="137" spans="20:21">
      <c r="T137" s="92" t="s">
        <v>368</v>
      </c>
      <c r="U137" s="92" t="s">
        <v>282</v>
      </c>
    </row>
    <row r="138" spans="20:21">
      <c r="T138" s="92" t="s">
        <v>369</v>
      </c>
      <c r="U138" s="92" t="s">
        <v>260</v>
      </c>
    </row>
    <row r="139" spans="20:21">
      <c r="T139" s="92" t="s">
        <v>370</v>
      </c>
      <c r="U139" s="92" t="s">
        <v>251</v>
      </c>
    </row>
    <row r="140" spans="20:21">
      <c r="T140" s="92" t="s">
        <v>371</v>
      </c>
      <c r="U140" s="92" t="s">
        <v>251</v>
      </c>
    </row>
    <row r="141" spans="20:21">
      <c r="T141" s="92" t="s">
        <v>372</v>
      </c>
      <c r="U141" s="92" t="s">
        <v>258</v>
      </c>
    </row>
    <row r="142" spans="20:21">
      <c r="T142" s="92" t="s">
        <v>373</v>
      </c>
      <c r="U142" s="92" t="s">
        <v>258</v>
      </c>
    </row>
    <row r="143" spans="20:21">
      <c r="T143" s="92" t="s">
        <v>374</v>
      </c>
      <c r="U143" s="92" t="s">
        <v>258</v>
      </c>
    </row>
    <row r="144" spans="20:21">
      <c r="T144" s="92" t="s">
        <v>375</v>
      </c>
      <c r="U144" s="92" t="s">
        <v>258</v>
      </c>
    </row>
    <row r="145" spans="20:21">
      <c r="T145" s="92" t="s">
        <v>376</v>
      </c>
      <c r="U145" s="92" t="s">
        <v>258</v>
      </c>
    </row>
    <row r="146" spans="20:21">
      <c r="T146" s="92" t="s">
        <v>377</v>
      </c>
      <c r="U146" s="92" t="s">
        <v>258</v>
      </c>
    </row>
    <row r="147" spans="20:21">
      <c r="T147" s="92" t="s">
        <v>378</v>
      </c>
      <c r="U147" s="92" t="s">
        <v>258</v>
      </c>
    </row>
    <row r="148" spans="20:21">
      <c r="T148" s="92" t="s">
        <v>379</v>
      </c>
      <c r="U148" s="92" t="s">
        <v>258</v>
      </c>
    </row>
    <row r="149" spans="20:21">
      <c r="T149" s="92" t="s">
        <v>380</v>
      </c>
      <c r="U149" s="92" t="s">
        <v>258</v>
      </c>
    </row>
    <row r="150" spans="20:21">
      <c r="T150" s="92" t="s">
        <v>381</v>
      </c>
      <c r="U150" s="92" t="s">
        <v>258</v>
      </c>
    </row>
    <row r="151" spans="20:21">
      <c r="T151" s="92" t="s">
        <v>382</v>
      </c>
      <c r="U151" s="92" t="s">
        <v>258</v>
      </c>
    </row>
    <row r="152" spans="20:21">
      <c r="T152" s="92" t="s">
        <v>383</v>
      </c>
      <c r="U152" s="92" t="s">
        <v>258</v>
      </c>
    </row>
    <row r="153" spans="20:21">
      <c r="T153" s="92" t="s">
        <v>384</v>
      </c>
      <c r="U153" s="92" t="s">
        <v>258</v>
      </c>
    </row>
    <row r="154" spans="20:21">
      <c r="T154" s="92" t="s">
        <v>385</v>
      </c>
      <c r="U154" s="92" t="s">
        <v>258</v>
      </c>
    </row>
    <row r="155" spans="20:21">
      <c r="T155" s="92" t="s">
        <v>386</v>
      </c>
      <c r="U155" s="92" t="s">
        <v>258</v>
      </c>
    </row>
    <row r="156" spans="20:21">
      <c r="T156" s="92" t="s">
        <v>387</v>
      </c>
      <c r="U156" s="92" t="s">
        <v>258</v>
      </c>
    </row>
    <row r="157" spans="20:21">
      <c r="T157" s="92" t="s">
        <v>388</v>
      </c>
      <c r="U157" s="92" t="s">
        <v>258</v>
      </c>
    </row>
    <row r="158" spans="20:21">
      <c r="T158" s="92" t="s">
        <v>389</v>
      </c>
      <c r="U158" s="92" t="s">
        <v>258</v>
      </c>
    </row>
    <row r="159" spans="20:21">
      <c r="T159" s="92" t="s">
        <v>390</v>
      </c>
      <c r="U159" s="92" t="s">
        <v>258</v>
      </c>
    </row>
    <row r="160" spans="20:21">
      <c r="T160" s="92" t="s">
        <v>391</v>
      </c>
      <c r="U160" s="92" t="s">
        <v>258</v>
      </c>
    </row>
    <row r="161" spans="20:21">
      <c r="T161" s="92" t="s">
        <v>392</v>
      </c>
      <c r="U161" s="92" t="s">
        <v>258</v>
      </c>
    </row>
    <row r="162" spans="20:21">
      <c r="T162" s="92" t="s">
        <v>393</v>
      </c>
      <c r="U162" s="92" t="s">
        <v>258</v>
      </c>
    </row>
    <row r="163" spans="20:21">
      <c r="T163" s="92" t="s">
        <v>394</v>
      </c>
      <c r="U163" s="92" t="s">
        <v>258</v>
      </c>
    </row>
    <row r="164" spans="20:21">
      <c r="T164" s="92" t="s">
        <v>395</v>
      </c>
      <c r="U164" s="92" t="s">
        <v>258</v>
      </c>
    </row>
    <row r="165" spans="20:21">
      <c r="T165" s="92" t="s">
        <v>396</v>
      </c>
      <c r="U165" s="92" t="s">
        <v>258</v>
      </c>
    </row>
    <row r="166" spans="20:21">
      <c r="T166" s="92" t="s">
        <v>397</v>
      </c>
      <c r="U166" s="92" t="s">
        <v>258</v>
      </c>
    </row>
    <row r="167" spans="20:21">
      <c r="T167" s="92" t="s">
        <v>398</v>
      </c>
      <c r="U167" s="92" t="s">
        <v>258</v>
      </c>
    </row>
    <row r="168" spans="20:21">
      <c r="T168" s="92" t="s">
        <v>399</v>
      </c>
      <c r="U168" s="92" t="s">
        <v>258</v>
      </c>
    </row>
    <row r="169" spans="20:21">
      <c r="T169" s="92" t="s">
        <v>400</v>
      </c>
      <c r="U169" s="92" t="s">
        <v>258</v>
      </c>
    </row>
    <row r="170" spans="20:21">
      <c r="T170" s="92" t="s">
        <v>401</v>
      </c>
      <c r="U170" s="92" t="s">
        <v>258</v>
      </c>
    </row>
    <row r="171" spans="20:21">
      <c r="T171" s="92" t="s">
        <v>402</v>
      </c>
      <c r="U171" s="92" t="s">
        <v>258</v>
      </c>
    </row>
    <row r="172" spans="20:21">
      <c r="T172" s="92" t="s">
        <v>403</v>
      </c>
      <c r="U172" s="92" t="s">
        <v>258</v>
      </c>
    </row>
    <row r="173" spans="20:21">
      <c r="T173" s="92" t="s">
        <v>404</v>
      </c>
      <c r="U173" s="92" t="s">
        <v>258</v>
      </c>
    </row>
    <row r="174" spans="20:21">
      <c r="T174" s="92" t="s">
        <v>405</v>
      </c>
      <c r="U174" s="92" t="s">
        <v>258</v>
      </c>
    </row>
    <row r="175" spans="20:21">
      <c r="T175" s="92" t="s">
        <v>406</v>
      </c>
      <c r="U175" s="92" t="s">
        <v>258</v>
      </c>
    </row>
    <row r="176" spans="20:21">
      <c r="T176" s="92" t="s">
        <v>407</v>
      </c>
      <c r="U176" s="92" t="s">
        <v>258</v>
      </c>
    </row>
    <row r="177" spans="20:21">
      <c r="T177" s="92" t="s">
        <v>408</v>
      </c>
      <c r="U177" s="92" t="s">
        <v>258</v>
      </c>
    </row>
    <row r="178" spans="20:21">
      <c r="T178" s="92" t="s">
        <v>409</v>
      </c>
      <c r="U178" s="92" t="s">
        <v>258</v>
      </c>
    </row>
    <row r="179" spans="20:21">
      <c r="T179" s="92" t="s">
        <v>410</v>
      </c>
      <c r="U179" s="92" t="s">
        <v>258</v>
      </c>
    </row>
    <row r="180" spans="20:21">
      <c r="T180" s="92" t="s">
        <v>411</v>
      </c>
      <c r="U180" s="92" t="s">
        <v>258</v>
      </c>
    </row>
    <row r="181" spans="20:21">
      <c r="T181" s="92" t="s">
        <v>412</v>
      </c>
      <c r="U181" s="92" t="s">
        <v>258</v>
      </c>
    </row>
    <row r="182" spans="20:21">
      <c r="T182" s="92" t="s">
        <v>413</v>
      </c>
      <c r="U182" s="92" t="s">
        <v>258</v>
      </c>
    </row>
    <row r="183" spans="20:21">
      <c r="T183" s="92" t="s">
        <v>414</v>
      </c>
      <c r="U183" s="92" t="s">
        <v>258</v>
      </c>
    </row>
    <row r="184" spans="20:21">
      <c r="T184" s="92" t="s">
        <v>415</v>
      </c>
      <c r="U184" s="92" t="s">
        <v>258</v>
      </c>
    </row>
    <row r="185" spans="20:21">
      <c r="T185" s="92" t="s">
        <v>416</v>
      </c>
      <c r="U185" s="92" t="s">
        <v>258</v>
      </c>
    </row>
    <row r="186" spans="20:21">
      <c r="T186" s="92" t="s">
        <v>417</v>
      </c>
      <c r="U186" s="92" t="s">
        <v>258</v>
      </c>
    </row>
    <row r="187" spans="20:21">
      <c r="T187" s="92" t="s">
        <v>418</v>
      </c>
      <c r="U187" s="92" t="s">
        <v>258</v>
      </c>
    </row>
    <row r="188" spans="20:21">
      <c r="T188" s="92" t="s">
        <v>419</v>
      </c>
      <c r="U188" s="92" t="s">
        <v>258</v>
      </c>
    </row>
    <row r="189" spans="20:21">
      <c r="T189" s="92" t="s">
        <v>420</v>
      </c>
      <c r="U189" s="92" t="s">
        <v>253</v>
      </c>
    </row>
    <row r="190" spans="20:21">
      <c r="T190" s="92" t="s">
        <v>421</v>
      </c>
      <c r="U190" s="92" t="s">
        <v>253</v>
      </c>
    </row>
    <row r="191" spans="20:21">
      <c r="T191" s="92" t="s">
        <v>422</v>
      </c>
      <c r="U191" s="92" t="s">
        <v>245</v>
      </c>
    </row>
    <row r="192" spans="20:21">
      <c r="T192" s="92" t="s">
        <v>243</v>
      </c>
      <c r="U192" s="92" t="s">
        <v>282</v>
      </c>
    </row>
    <row r="193" spans="20:21">
      <c r="T193" s="92" t="s">
        <v>423</v>
      </c>
      <c r="U193" s="92" t="s">
        <v>255</v>
      </c>
    </row>
    <row r="194" spans="20:21">
      <c r="T194" s="92" t="s">
        <v>424</v>
      </c>
      <c r="U194" s="92" t="s">
        <v>255</v>
      </c>
    </row>
    <row r="195" spans="20:21">
      <c r="T195" s="92" t="s">
        <v>425</v>
      </c>
      <c r="U195" s="92" t="s">
        <v>282</v>
      </c>
    </row>
    <row r="196" spans="20:21">
      <c r="T196" s="92" t="s">
        <v>426</v>
      </c>
      <c r="U196" s="92" t="s">
        <v>282</v>
      </c>
    </row>
    <row r="197" spans="20:21">
      <c r="T197" s="92" t="s">
        <v>27</v>
      </c>
      <c r="U197" s="92" t="s">
        <v>27</v>
      </c>
    </row>
    <row r="198" spans="20:21">
      <c r="T198" s="92" t="s">
        <v>427</v>
      </c>
      <c r="U198" s="92" t="s">
        <v>265</v>
      </c>
    </row>
    <row r="199" spans="20:21">
      <c r="T199" s="92" t="s">
        <v>428</v>
      </c>
      <c r="U199" s="92" t="s">
        <v>26</v>
      </c>
    </row>
    <row r="200" spans="20:21">
      <c r="T200" s="92" t="s">
        <v>429</v>
      </c>
      <c r="U200" s="92" t="s">
        <v>258</v>
      </c>
    </row>
    <row r="201" spans="20:21">
      <c r="T201" s="92" t="s">
        <v>430</v>
      </c>
      <c r="U201" s="92" t="s">
        <v>282</v>
      </c>
    </row>
    <row r="202" spans="20:21">
      <c r="T202" s="92" t="s">
        <v>166</v>
      </c>
      <c r="U202" s="92" t="s">
        <v>27</v>
      </c>
    </row>
    <row r="203" spans="20:21">
      <c r="T203" s="92" t="s">
        <v>431</v>
      </c>
      <c r="U203" s="92" t="s">
        <v>251</v>
      </c>
    </row>
    <row r="204" spans="20:21">
      <c r="T204" s="92" t="s">
        <v>432</v>
      </c>
      <c r="U204" s="92" t="s">
        <v>251</v>
      </c>
    </row>
    <row r="205" spans="20:21">
      <c r="T205" s="92" t="s">
        <v>433</v>
      </c>
      <c r="U205" s="92" t="s">
        <v>251</v>
      </c>
    </row>
    <row r="206" spans="20:21">
      <c r="T206" s="92" t="s">
        <v>434</v>
      </c>
      <c r="U206" s="92" t="s">
        <v>253</v>
      </c>
    </row>
    <row r="207" spans="20:21">
      <c r="T207" s="92" t="s">
        <v>251</v>
      </c>
      <c r="U207" s="92" t="s">
        <v>251</v>
      </c>
    </row>
    <row r="208" spans="20:21">
      <c r="T208" s="92" t="s">
        <v>435</v>
      </c>
      <c r="U208" s="92" t="s">
        <v>255</v>
      </c>
    </row>
    <row r="209" spans="20:21">
      <c r="T209" s="92" t="s">
        <v>436</v>
      </c>
      <c r="U209" s="92" t="s">
        <v>255</v>
      </c>
    </row>
    <row r="210" spans="20:21">
      <c r="T210" s="92" t="s">
        <v>437</v>
      </c>
      <c r="U210" s="92" t="s">
        <v>253</v>
      </c>
    </row>
    <row r="211" spans="20:21">
      <c r="T211" s="92" t="s">
        <v>438</v>
      </c>
      <c r="U211" s="92" t="s">
        <v>5</v>
      </c>
    </row>
  </sheetData>
  <phoneticPr fontId="0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5"/>
  <sheetViews>
    <sheetView workbookViewId="0"/>
  </sheetViews>
  <sheetFormatPr defaultRowHeight="12.75"/>
  <cols>
    <col min="2" max="2" width="18.1328125" customWidth="1"/>
    <col min="3" max="3" width="30.73046875" bestFit="1" customWidth="1"/>
    <col min="4" max="4" width="8.86328125" bestFit="1" customWidth="1"/>
    <col min="5" max="5" width="62.59765625" bestFit="1" customWidth="1"/>
    <col min="7" max="7" width="13.265625" customWidth="1"/>
  </cols>
  <sheetData>
    <row r="1" spans="1:15">
      <c r="A1" t="s">
        <v>59</v>
      </c>
    </row>
    <row r="3" spans="1:15" ht="14.25">
      <c r="B3" s="9"/>
      <c r="D3" s="11"/>
    </row>
    <row r="4" spans="1:15" ht="14.25">
      <c r="B4" s="4" t="s">
        <v>500</v>
      </c>
    </row>
    <row r="5" spans="1:15" ht="14.25">
      <c r="F5" s="2"/>
      <c r="G5" s="3" t="s">
        <v>172</v>
      </c>
    </row>
    <row r="6" spans="1:15" ht="14.25">
      <c r="B6" s="12" t="s">
        <v>38</v>
      </c>
      <c r="C6" s="12" t="s">
        <v>33</v>
      </c>
      <c r="D6" s="12" t="s">
        <v>64</v>
      </c>
      <c r="E6" s="12" t="s">
        <v>34</v>
      </c>
      <c r="F6" s="13" t="s">
        <v>66</v>
      </c>
      <c r="G6" s="13" t="s">
        <v>32</v>
      </c>
      <c r="H6" s="14" t="s">
        <v>46</v>
      </c>
      <c r="I6" s="14" t="s">
        <v>76</v>
      </c>
      <c r="J6" s="13" t="s">
        <v>45</v>
      </c>
      <c r="K6" s="13" t="s">
        <v>39</v>
      </c>
      <c r="L6" s="13" t="s">
        <v>77</v>
      </c>
      <c r="M6" s="13" t="s">
        <v>78</v>
      </c>
      <c r="N6" s="13" t="s">
        <v>79</v>
      </c>
      <c r="O6" s="13"/>
    </row>
    <row r="7" spans="1:15" ht="13.15">
      <c r="B7" s="15" t="s">
        <v>65</v>
      </c>
      <c r="C7" t="s">
        <v>118</v>
      </c>
      <c r="D7" t="s">
        <v>41</v>
      </c>
      <c r="E7" t="s">
        <v>60</v>
      </c>
      <c r="F7" t="s">
        <v>67</v>
      </c>
      <c r="G7" s="16">
        <v>2010</v>
      </c>
      <c r="H7">
        <v>-5.7500000000000002E-2</v>
      </c>
      <c r="J7">
        <v>0</v>
      </c>
      <c r="K7">
        <v>15</v>
      </c>
      <c r="L7">
        <v>0</v>
      </c>
      <c r="M7">
        <v>0</v>
      </c>
      <c r="N7">
        <v>0</v>
      </c>
    </row>
    <row r="8" spans="1:15">
      <c r="C8" t="s">
        <v>118</v>
      </c>
      <c r="D8" t="s">
        <v>41</v>
      </c>
      <c r="E8" t="s">
        <v>61</v>
      </c>
      <c r="F8" t="s">
        <v>67</v>
      </c>
      <c r="G8" s="16">
        <v>2010</v>
      </c>
      <c r="H8">
        <f>1+H7</f>
        <v>0.9425</v>
      </c>
      <c r="L8">
        <v>0</v>
      </c>
      <c r="M8">
        <v>0</v>
      </c>
      <c r="N8">
        <v>0</v>
      </c>
    </row>
    <row r="9" spans="1:15">
      <c r="C9" t="s">
        <v>118</v>
      </c>
      <c r="D9" t="s">
        <v>41</v>
      </c>
      <c r="E9" t="s">
        <v>60</v>
      </c>
      <c r="F9" t="s">
        <v>67</v>
      </c>
      <c r="G9" s="16">
        <v>2015</v>
      </c>
      <c r="H9">
        <f>AVERAGE(H7,H11)</f>
        <v>-7.8750000000000001E-2</v>
      </c>
      <c r="J9">
        <v>0</v>
      </c>
      <c r="L9">
        <v>0</v>
      </c>
      <c r="M9">
        <v>0</v>
      </c>
      <c r="N9">
        <v>0</v>
      </c>
    </row>
    <row r="10" spans="1:15">
      <c r="C10" t="s">
        <v>118</v>
      </c>
      <c r="D10" t="s">
        <v>41</v>
      </c>
      <c r="E10" t="s">
        <v>61</v>
      </c>
      <c r="F10" t="s">
        <v>67</v>
      </c>
      <c r="G10" s="16">
        <v>2015</v>
      </c>
      <c r="H10">
        <f>AVERAGE(H8,H12)</f>
        <v>0.92125000000000001</v>
      </c>
      <c r="L10">
        <v>0</v>
      </c>
      <c r="M10">
        <v>0</v>
      </c>
      <c r="N10">
        <v>0</v>
      </c>
    </row>
    <row r="11" spans="1:15">
      <c r="C11" t="s">
        <v>118</v>
      </c>
      <c r="D11" t="s">
        <v>41</v>
      </c>
      <c r="E11" t="s">
        <v>60</v>
      </c>
      <c r="F11" t="s">
        <v>67</v>
      </c>
      <c r="G11" s="16">
        <v>2020</v>
      </c>
      <c r="H11">
        <v>-0.1</v>
      </c>
      <c r="J11">
        <v>0</v>
      </c>
      <c r="L11">
        <v>0</v>
      </c>
      <c r="M11">
        <v>0</v>
      </c>
      <c r="N11">
        <v>0</v>
      </c>
    </row>
    <row r="12" spans="1:15">
      <c r="C12" t="s">
        <v>118</v>
      </c>
      <c r="D12" t="s">
        <v>41</v>
      </c>
      <c r="E12" t="s">
        <v>61</v>
      </c>
      <c r="F12" t="s">
        <v>67</v>
      </c>
      <c r="G12" s="16">
        <v>2020</v>
      </c>
      <c r="H12">
        <v>0.9</v>
      </c>
      <c r="L12">
        <v>0</v>
      </c>
      <c r="M12">
        <v>0</v>
      </c>
      <c r="N12">
        <v>0</v>
      </c>
    </row>
    <row r="13" spans="1:15">
      <c r="C13" t="s">
        <v>118</v>
      </c>
      <c r="D13" t="s">
        <v>41</v>
      </c>
      <c r="E13" t="s">
        <v>60</v>
      </c>
      <c r="F13" t="s">
        <v>67</v>
      </c>
      <c r="G13" s="16">
        <v>2030</v>
      </c>
      <c r="H13">
        <v>-0.1</v>
      </c>
      <c r="J13">
        <v>0</v>
      </c>
      <c r="L13">
        <v>0</v>
      </c>
      <c r="M13">
        <v>0</v>
      </c>
      <c r="N13">
        <v>0</v>
      </c>
    </row>
    <row r="14" spans="1:15">
      <c r="C14" t="s">
        <v>118</v>
      </c>
      <c r="D14" t="s">
        <v>41</v>
      </c>
      <c r="E14" t="s">
        <v>61</v>
      </c>
      <c r="F14" t="s">
        <v>67</v>
      </c>
      <c r="G14" s="16">
        <v>2030</v>
      </c>
      <c r="H14">
        <v>0.9</v>
      </c>
      <c r="L14">
        <v>0</v>
      </c>
      <c r="M14">
        <v>0</v>
      </c>
      <c r="N14">
        <v>0</v>
      </c>
    </row>
    <row r="15" spans="1:15">
      <c r="C15" t="s">
        <v>74</v>
      </c>
      <c r="E15" t="s">
        <v>75</v>
      </c>
      <c r="F15" t="s">
        <v>68</v>
      </c>
      <c r="G15" s="16">
        <v>2010</v>
      </c>
      <c r="I1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2"/>
  <sheetViews>
    <sheetView workbookViewId="0">
      <selection activeCell="B7" sqref="B7"/>
    </sheetView>
  </sheetViews>
  <sheetFormatPr defaultColWidth="9.1328125" defaultRowHeight="12.75"/>
  <cols>
    <col min="1" max="1" width="35.73046875" style="57" bestFit="1" customWidth="1"/>
    <col min="2" max="2" width="9.73046875" style="57" bestFit="1" customWidth="1"/>
    <col min="3" max="3" width="10.1328125" style="57" customWidth="1"/>
    <col min="4" max="16384" width="9.1328125" style="57"/>
  </cols>
  <sheetData>
    <row r="1" spans="1:4" ht="13.15">
      <c r="A1" s="56" t="s">
        <v>120</v>
      </c>
    </row>
    <row r="2" spans="1:4" ht="13.15">
      <c r="A2" s="58" t="s">
        <v>121</v>
      </c>
      <c r="B2" s="57">
        <f>17.19+11.38</f>
        <v>28.57</v>
      </c>
      <c r="C2" s="57" t="s">
        <v>116</v>
      </c>
      <c r="D2" s="57" t="s">
        <v>122</v>
      </c>
    </row>
    <row r="3" spans="1:4" ht="13.15">
      <c r="A3" s="58" t="s">
        <v>123</v>
      </c>
    </row>
    <row r="4" spans="1:4" ht="13.5" thickBot="1">
      <c r="A4" s="58"/>
    </row>
    <row r="5" spans="1:4" ht="13.5" thickTop="1">
      <c r="A5" s="59"/>
      <c r="B5" s="60" t="s">
        <v>124</v>
      </c>
      <c r="C5" s="61" t="s">
        <v>125</v>
      </c>
    </row>
    <row r="6" spans="1:4" ht="13.15">
      <c r="A6" s="62" t="s">
        <v>126</v>
      </c>
      <c r="B6" s="63" t="s">
        <v>116</v>
      </c>
      <c r="C6" s="64" t="s">
        <v>116</v>
      </c>
    </row>
    <row r="7" spans="1:4" ht="13.15">
      <c r="A7" s="65">
        <v>2020</v>
      </c>
      <c r="B7" s="66">
        <f>B2*0.8</f>
        <v>22.856000000000002</v>
      </c>
      <c r="C7" s="67">
        <f>B2*0.7</f>
        <v>19.998999999999999</v>
      </c>
      <c r="D7" s="57" t="s">
        <v>86</v>
      </c>
    </row>
    <row r="8" spans="1:4" ht="13.15" thickBot="1">
      <c r="A8" s="68"/>
      <c r="B8" s="69"/>
      <c r="C8" s="70"/>
    </row>
    <row r="9" spans="1:4" ht="13.15" thickTop="1">
      <c r="B9" s="71"/>
    </row>
    <row r="12" spans="1:4" ht="13.15">
      <c r="A12" s="56" t="s">
        <v>127</v>
      </c>
    </row>
    <row r="13" spans="1:4" ht="13.15">
      <c r="A13" s="58" t="s">
        <v>128</v>
      </c>
      <c r="B13" s="57">
        <v>2.08</v>
      </c>
      <c r="C13" s="57" t="s">
        <v>116</v>
      </c>
      <c r="D13" s="57" t="s">
        <v>122</v>
      </c>
    </row>
    <row r="14" spans="1:4" ht="13.15">
      <c r="A14" s="58" t="s">
        <v>123</v>
      </c>
    </row>
    <row r="15" spans="1:4" ht="13.15" thickBot="1"/>
    <row r="16" spans="1:4" ht="13.5" thickTop="1">
      <c r="A16" s="59"/>
      <c r="B16" s="60" t="s">
        <v>124</v>
      </c>
      <c r="C16" s="61" t="s">
        <v>125</v>
      </c>
    </row>
    <row r="17" spans="1:4" ht="13.15">
      <c r="A17" s="62" t="s">
        <v>129</v>
      </c>
      <c r="B17" s="63" t="s">
        <v>116</v>
      </c>
      <c r="C17" s="64" t="s">
        <v>116</v>
      </c>
    </row>
    <row r="18" spans="1:4" ht="13.15">
      <c r="A18" s="65">
        <v>2020</v>
      </c>
      <c r="B18" s="66">
        <f>B13*(1-0.2)</f>
        <v>1.6640000000000001</v>
      </c>
      <c r="C18" s="67">
        <f>B13*0.7</f>
        <v>1.456</v>
      </c>
    </row>
    <row r="19" spans="1:4" ht="13.15" thickBot="1">
      <c r="A19" s="68"/>
      <c r="B19" s="69"/>
      <c r="C19" s="70"/>
    </row>
    <row r="20" spans="1:4" ht="13.15" thickTop="1"/>
    <row r="24" spans="1:4" ht="13.15">
      <c r="A24" s="56" t="s">
        <v>130</v>
      </c>
    </row>
    <row r="25" spans="1:4" ht="13.15">
      <c r="A25" s="58" t="s">
        <v>128</v>
      </c>
      <c r="B25" s="57">
        <f>26.08+14.19+2.84</f>
        <v>43.11</v>
      </c>
      <c r="C25" s="57" t="s">
        <v>116</v>
      </c>
      <c r="D25" s="57" t="s">
        <v>122</v>
      </c>
    </row>
    <row r="26" spans="1:4" ht="13.15">
      <c r="A26" s="58" t="s">
        <v>123</v>
      </c>
    </row>
    <row r="27" spans="1:4" ht="13.15" thickBot="1"/>
    <row r="28" spans="1:4" ht="13.5" thickTop="1">
      <c r="A28" s="59"/>
      <c r="B28" s="60" t="s">
        <v>124</v>
      </c>
      <c r="C28" s="61" t="s">
        <v>125</v>
      </c>
    </row>
    <row r="29" spans="1:4" ht="13.15">
      <c r="A29" s="62" t="s">
        <v>129</v>
      </c>
      <c r="B29" s="63" t="s">
        <v>116</v>
      </c>
      <c r="C29" s="64" t="s">
        <v>116</v>
      </c>
    </row>
    <row r="30" spans="1:4" ht="13.15">
      <c r="A30" s="65">
        <v>2020</v>
      </c>
      <c r="B30" s="66">
        <f>B25*(1-0.2)</f>
        <v>34.488</v>
      </c>
      <c r="C30" s="67">
        <f>B25*0.7</f>
        <v>30.176999999999996</v>
      </c>
    </row>
    <row r="31" spans="1:4" ht="13.15" thickBot="1">
      <c r="A31" s="68"/>
      <c r="B31" s="69"/>
      <c r="C31" s="70"/>
    </row>
    <row r="32" spans="1:4" ht="13.15" thickTop="1"/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0"/>
  <sheetViews>
    <sheetView tabSelected="1" zoomScale="115" zoomScaleNormal="115" workbookViewId="0">
      <selection activeCell="O9" sqref="O9"/>
    </sheetView>
  </sheetViews>
  <sheetFormatPr defaultRowHeight="12.75"/>
  <cols>
    <col min="1" max="1" width="19.265625" customWidth="1"/>
    <col min="2" max="2" width="10" bestFit="1" customWidth="1"/>
    <col min="3" max="3" width="14.1328125" customWidth="1"/>
    <col min="4" max="4" width="9.86328125" bestFit="1" customWidth="1"/>
    <col min="5" max="5" width="17.86328125" bestFit="1" customWidth="1"/>
    <col min="6" max="6" width="8.73046875" bestFit="1" customWidth="1"/>
    <col min="7" max="7" width="20.1328125" customWidth="1"/>
    <col min="8" max="8" width="13.73046875" bestFit="1" customWidth="1"/>
    <col min="9" max="9" width="13.73046875" customWidth="1"/>
    <col min="10" max="10" width="14" customWidth="1"/>
    <col min="11" max="11" width="12.3984375" bestFit="1" customWidth="1"/>
    <col min="12" max="12" width="15.59765625" bestFit="1" customWidth="1"/>
    <col min="13" max="13" width="17.73046875" bestFit="1" customWidth="1"/>
    <col min="14" max="14" width="16.3984375" bestFit="1" customWidth="1"/>
    <col min="15" max="15" width="4.59765625" bestFit="1" customWidth="1"/>
    <col min="16" max="17" width="8.1328125" bestFit="1" customWidth="1"/>
    <col min="18" max="20" width="7.1328125" bestFit="1" customWidth="1"/>
    <col min="21" max="26" width="8.1328125" bestFit="1" customWidth="1"/>
    <col min="27" max="27" width="4.59765625" bestFit="1" customWidth="1"/>
    <col min="28" max="29" width="7.1328125" bestFit="1" customWidth="1"/>
    <col min="30" max="31" width="8.1328125" bestFit="1" customWidth="1"/>
    <col min="32" max="33" width="7.1328125" bestFit="1" customWidth="1"/>
    <col min="34" max="34" width="4.59765625" bestFit="1" customWidth="1"/>
    <col min="35" max="35" width="7.1328125" bestFit="1" customWidth="1"/>
    <col min="36" max="36" width="8.1328125" bestFit="1" customWidth="1"/>
    <col min="37" max="39" width="7.1328125" bestFit="1" customWidth="1"/>
    <col min="40" max="41" width="8.1328125" bestFit="1" customWidth="1"/>
    <col min="42" max="42" width="9.3984375" customWidth="1"/>
    <col min="43" max="43" width="16.3984375" bestFit="1" customWidth="1"/>
    <col min="45" max="45" width="13.3984375" bestFit="1" customWidth="1"/>
  </cols>
  <sheetData>
    <row r="1" spans="1:42" ht="13.15">
      <c r="A1" s="1"/>
    </row>
    <row r="2" spans="1:42" ht="14.25">
      <c r="K2" t="s">
        <v>487</v>
      </c>
      <c r="L2" s="5" t="s">
        <v>0</v>
      </c>
      <c r="M2" s="5" t="s">
        <v>1</v>
      </c>
      <c r="N2" s="5" t="s">
        <v>36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501</v>
      </c>
      <c r="Y2" s="5" t="s">
        <v>11</v>
      </c>
      <c r="Z2" s="5" t="s">
        <v>12</v>
      </c>
      <c r="AA2" s="5"/>
      <c r="AB2" s="5" t="s">
        <v>14</v>
      </c>
      <c r="AC2" s="5" t="s">
        <v>15</v>
      </c>
      <c r="AD2" s="5" t="s">
        <v>16</v>
      </c>
      <c r="AE2" s="5" t="s">
        <v>17</v>
      </c>
      <c r="AF2" s="5" t="s">
        <v>116</v>
      </c>
      <c r="AG2" s="5" t="s">
        <v>19</v>
      </c>
      <c r="AH2" s="5" t="s">
        <v>20</v>
      </c>
      <c r="AI2" s="5" t="s">
        <v>21</v>
      </c>
      <c r="AJ2" s="5" t="s">
        <v>22</v>
      </c>
      <c r="AK2" s="5" t="s">
        <v>23</v>
      </c>
      <c r="AL2" s="5" t="s">
        <v>24</v>
      </c>
      <c r="AM2" s="5" t="s">
        <v>25</v>
      </c>
      <c r="AN2" s="5" t="s">
        <v>26</v>
      </c>
      <c r="AO2" s="5" t="s">
        <v>27</v>
      </c>
      <c r="AP2" s="5" t="s">
        <v>456</v>
      </c>
    </row>
    <row r="3" spans="1:42" ht="13.15">
      <c r="G3" s="9" t="s">
        <v>117</v>
      </c>
      <c r="K3" s="10">
        <f>AVERAGE(L3:AP3)</f>
        <v>0.51516023601230809</v>
      </c>
      <c r="L3" s="53">
        <v>0.54</v>
      </c>
      <c r="M3" s="53">
        <v>0.49506771191601129</v>
      </c>
      <c r="N3" s="53">
        <v>0.62077489478844294</v>
      </c>
      <c r="O3" s="53">
        <v>0.6707135585444739</v>
      </c>
      <c r="P3" s="53">
        <f>X3</f>
        <v>0.52727079165382262</v>
      </c>
      <c r="Q3" s="53">
        <v>0.59529592424584543</v>
      </c>
      <c r="R3" s="53">
        <v>0.34417149854823326</v>
      </c>
      <c r="S3" s="53">
        <v>0.41968199954160335</v>
      </c>
      <c r="T3" s="53">
        <v>0.31833628640225353</v>
      </c>
      <c r="U3" s="53">
        <v>0.73708924429192013</v>
      </c>
      <c r="V3" s="53">
        <v>0.3196308391593497</v>
      </c>
      <c r="W3" s="53">
        <v>0.38189922515703639</v>
      </c>
      <c r="X3" s="53">
        <v>0.52727079165382262</v>
      </c>
      <c r="Y3" s="53">
        <v>0.71715209274317271</v>
      </c>
      <c r="Z3" s="53">
        <v>0.64120107523664871</v>
      </c>
      <c r="AA3" s="54"/>
      <c r="AB3" s="53">
        <v>0.65311710633698339</v>
      </c>
      <c r="AC3" s="53">
        <f>AE3</f>
        <v>0.42493869085880503</v>
      </c>
      <c r="AD3" s="53">
        <v>0.5</v>
      </c>
      <c r="AE3" s="53">
        <v>0.42493869085880503</v>
      </c>
      <c r="AF3" s="53">
        <f>X3</f>
        <v>0.52727079165382262</v>
      </c>
      <c r="AG3" s="53">
        <v>0.56857457386510701</v>
      </c>
      <c r="AH3" s="53">
        <v>0.25445605716292674</v>
      </c>
      <c r="AI3" s="53">
        <v>0.75496305502807093</v>
      </c>
      <c r="AJ3" s="53">
        <v>0.35986009090280502</v>
      </c>
      <c r="AK3" s="53">
        <v>0.71423145196583959</v>
      </c>
      <c r="AL3" s="53">
        <v>0.20930185393954623</v>
      </c>
      <c r="AM3" s="53">
        <v>0.83998590149742491</v>
      </c>
      <c r="AN3" s="53">
        <v>0.72487297049141819</v>
      </c>
      <c r="AO3" s="53">
        <v>0.58232963153428186</v>
      </c>
      <c r="AP3" s="53">
        <f>0.823/'RES elc data'!O53</f>
        <v>6.0410280390770954E-2</v>
      </c>
    </row>
    <row r="5" spans="1:42" ht="14.25">
      <c r="A5" s="4" t="s">
        <v>498</v>
      </c>
    </row>
    <row r="6" spans="1:42" ht="14.25">
      <c r="A6" s="2"/>
      <c r="B6" s="2"/>
      <c r="C6" s="2"/>
      <c r="D6" s="2"/>
      <c r="E6" s="2"/>
      <c r="G6" s="2"/>
      <c r="H6" s="2"/>
      <c r="I6" s="2"/>
      <c r="J6" s="3" t="s">
        <v>47</v>
      </c>
    </row>
    <row r="7" spans="1:42" ht="14.25">
      <c r="A7" s="107" t="s">
        <v>38</v>
      </c>
      <c r="B7" s="108" t="s">
        <v>70</v>
      </c>
      <c r="C7" s="108" t="s">
        <v>33</v>
      </c>
      <c r="D7" s="108" t="s">
        <v>62</v>
      </c>
      <c r="E7" s="108" t="s">
        <v>82</v>
      </c>
      <c r="F7" s="109" t="s">
        <v>40</v>
      </c>
      <c r="G7" s="109" t="s">
        <v>34</v>
      </c>
      <c r="H7" s="109" t="s">
        <v>31</v>
      </c>
      <c r="I7" s="5" t="s">
        <v>66</v>
      </c>
      <c r="J7" s="109" t="s">
        <v>32</v>
      </c>
      <c r="K7" s="6" t="s">
        <v>44</v>
      </c>
      <c r="L7" s="114" t="s">
        <v>495</v>
      </c>
      <c r="M7" s="5" t="s">
        <v>488</v>
      </c>
      <c r="N7" s="5" t="s">
        <v>489</v>
      </c>
      <c r="O7" s="107" t="s">
        <v>197</v>
      </c>
    </row>
    <row r="8" spans="1:42" ht="13.15">
      <c r="A8" s="9" t="s">
        <v>490</v>
      </c>
      <c r="C8" t="s">
        <v>43</v>
      </c>
      <c r="D8" t="s">
        <v>511</v>
      </c>
      <c r="F8" t="s">
        <v>41</v>
      </c>
      <c r="G8" s="22" t="s">
        <v>110</v>
      </c>
      <c r="H8" t="s">
        <v>46</v>
      </c>
      <c r="I8" t="s">
        <v>67</v>
      </c>
      <c r="J8">
        <v>2030</v>
      </c>
      <c r="K8" s="10"/>
      <c r="L8" s="10">
        <v>-0.32</v>
      </c>
      <c r="M8" s="39">
        <v>0</v>
      </c>
      <c r="N8" s="39">
        <v>10</v>
      </c>
      <c r="O8" s="115" t="s">
        <v>515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spans="1:42">
      <c r="C9" t="s">
        <v>445</v>
      </c>
      <c r="F9" t="s">
        <v>41</v>
      </c>
      <c r="G9" s="22" t="s">
        <v>496</v>
      </c>
      <c r="H9" t="s">
        <v>46</v>
      </c>
      <c r="I9" t="s">
        <v>68</v>
      </c>
      <c r="J9">
        <f>J8</f>
        <v>2030</v>
      </c>
      <c r="L9" s="10">
        <f>L8</f>
        <v>-0.32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2">
      <c r="A10" s="52"/>
      <c r="B10" t="s">
        <v>114</v>
      </c>
      <c r="D10" s="22" t="s">
        <v>512</v>
      </c>
      <c r="E10" t="s">
        <v>83</v>
      </c>
      <c r="F10" t="s">
        <v>41</v>
      </c>
      <c r="H10" t="s">
        <v>46</v>
      </c>
      <c r="I10" t="s">
        <v>67</v>
      </c>
      <c r="J10">
        <f>J8</f>
        <v>2030</v>
      </c>
      <c r="L10" s="10">
        <f>-L8</f>
        <v>0.32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 spans="1:42">
      <c r="A11" s="52"/>
      <c r="B11" t="s">
        <v>115</v>
      </c>
      <c r="D11" s="22" t="s">
        <v>512</v>
      </c>
      <c r="E11" t="str">
        <f>'RES Constraint'!E11</f>
        <v>INDELC</v>
      </c>
      <c r="F11" t="s">
        <v>41</v>
      </c>
      <c r="H11" t="s">
        <v>46</v>
      </c>
      <c r="I11" t="s">
        <v>67</v>
      </c>
      <c r="J11">
        <f>J8</f>
        <v>2030</v>
      </c>
      <c r="L11" s="10">
        <f>-L8*K3</f>
        <v>0.16485127552393861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 spans="1:42">
      <c r="A12" s="52"/>
      <c r="B12" t="s">
        <v>80</v>
      </c>
      <c r="D12" s="22" t="s">
        <v>512</v>
      </c>
      <c r="E12" s="22" t="str">
        <f>E11</f>
        <v>INDELC</v>
      </c>
      <c r="F12" t="s">
        <v>41</v>
      </c>
      <c r="G12" s="17" t="str">
        <f>'RES Constraint'!G12</f>
        <v>*ELC*</v>
      </c>
      <c r="H12" t="s">
        <v>46</v>
      </c>
      <c r="I12" t="s">
        <v>68</v>
      </c>
      <c r="J12">
        <f>J11</f>
        <v>2030</v>
      </c>
      <c r="L12" s="10">
        <f>L8</f>
        <v>-0.32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 spans="1:42">
      <c r="A13" s="52"/>
      <c r="C13" t="s">
        <v>112</v>
      </c>
      <c r="D13" s="22"/>
      <c r="E13" t="s">
        <v>111</v>
      </c>
      <c r="F13" t="s">
        <v>41</v>
      </c>
      <c r="H13" t="s">
        <v>46</v>
      </c>
      <c r="I13" t="s">
        <v>67</v>
      </c>
      <c r="J13">
        <f>J12</f>
        <v>2030</v>
      </c>
      <c r="L13" s="10">
        <f>-L12</f>
        <v>0.32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 spans="1:42">
      <c r="A14" s="52"/>
      <c r="C14" t="s">
        <v>112</v>
      </c>
      <c r="D14" s="22"/>
      <c r="E14" t="s">
        <v>111</v>
      </c>
      <c r="F14" t="s">
        <v>41</v>
      </c>
      <c r="G14" t="s">
        <v>111</v>
      </c>
      <c r="H14" t="s">
        <v>46</v>
      </c>
      <c r="I14" t="s">
        <v>68</v>
      </c>
      <c r="J14">
        <f>J13</f>
        <v>2030</v>
      </c>
      <c r="L14" s="10">
        <f>L12</f>
        <v>-0.32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 spans="1:42">
      <c r="A15" s="52"/>
      <c r="G15" s="110" t="str">
        <f>'RES Constraint'!G15</f>
        <v>ELCLossInTransmsn</v>
      </c>
      <c r="H15" t="s">
        <v>55</v>
      </c>
      <c r="J15">
        <f>J12</f>
        <v>2030</v>
      </c>
      <c r="L15" s="10">
        <f>L8</f>
        <v>-0.32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</row>
    <row r="16" spans="1:42">
      <c r="G16" t="s">
        <v>52</v>
      </c>
      <c r="J16">
        <v>2021</v>
      </c>
      <c r="K16">
        <v>1</v>
      </c>
    </row>
    <row r="17" spans="1:11">
      <c r="G17" t="s">
        <v>53</v>
      </c>
      <c r="J17">
        <v>2021</v>
      </c>
      <c r="K17">
        <v>1</v>
      </c>
    </row>
    <row r="23" spans="1:11">
      <c r="A23" s="16"/>
      <c r="B23" s="16"/>
      <c r="C23" s="16"/>
      <c r="D23" s="16"/>
      <c r="E23" s="16"/>
      <c r="F23" s="16"/>
      <c r="G23" s="16"/>
      <c r="H23" s="16"/>
    </row>
    <row r="24" spans="1:11">
      <c r="A24" s="16"/>
      <c r="B24" s="113"/>
      <c r="C24" s="16"/>
      <c r="D24" s="16"/>
      <c r="E24" s="16"/>
      <c r="F24" s="16"/>
      <c r="G24" s="16"/>
      <c r="H24" s="16"/>
    </row>
    <row r="25" spans="1:11">
      <c r="A25" s="16"/>
      <c r="B25" s="16"/>
      <c r="C25" s="16"/>
      <c r="D25" s="16"/>
      <c r="E25" s="16"/>
      <c r="F25" s="16"/>
      <c r="G25" s="16"/>
      <c r="H25" s="16"/>
    </row>
    <row r="26" spans="1:11" ht="14.25">
      <c r="A26" s="16"/>
      <c r="B26" s="16"/>
      <c r="C26" s="6"/>
      <c r="D26" s="16"/>
      <c r="E26" s="16"/>
      <c r="F26" s="16"/>
      <c r="G26" s="16"/>
      <c r="H26" s="16"/>
    </row>
    <row r="27" spans="1:11" ht="14.25">
      <c r="A27" s="6"/>
      <c r="B27" s="6"/>
      <c r="C27" s="6"/>
      <c r="D27" s="112"/>
      <c r="E27" s="112"/>
      <c r="F27" s="15"/>
      <c r="G27" s="16"/>
      <c r="H27" s="16"/>
    </row>
    <row r="28" spans="1:11" ht="13.15">
      <c r="A28" s="16"/>
      <c r="B28" s="15"/>
      <c r="C28" s="16"/>
      <c r="D28" s="16"/>
      <c r="E28" s="111"/>
      <c r="F28" s="16"/>
      <c r="G28" s="16"/>
      <c r="H28" s="16"/>
    </row>
    <row r="29" spans="1:11" ht="13.15">
      <c r="A29" s="16"/>
      <c r="B29" s="15"/>
      <c r="C29" s="16"/>
      <c r="D29" s="16"/>
      <c r="E29" s="111"/>
      <c r="F29" s="16"/>
      <c r="G29" s="16"/>
      <c r="H29" s="16"/>
    </row>
    <row r="30" spans="1:11" ht="13.15">
      <c r="A30" s="16"/>
      <c r="B30" s="15"/>
      <c r="C30" s="16"/>
      <c r="D30" s="16"/>
      <c r="E30" s="111"/>
      <c r="F30" s="16"/>
      <c r="G30" s="16"/>
      <c r="H30" s="16"/>
    </row>
    <row r="31" spans="1:11" ht="13.15">
      <c r="A31" s="16"/>
      <c r="B31" s="15"/>
      <c r="C31" s="16"/>
      <c r="D31" s="16"/>
      <c r="E31" s="111"/>
      <c r="F31" s="16"/>
      <c r="G31" s="16"/>
      <c r="H31" s="16"/>
    </row>
    <row r="32" spans="1:11" ht="13.15">
      <c r="A32" s="16"/>
      <c r="B32" s="15"/>
      <c r="C32" s="16"/>
      <c r="D32" s="16"/>
      <c r="E32" s="111"/>
      <c r="F32" s="16"/>
      <c r="G32" s="16"/>
      <c r="H32" s="16"/>
    </row>
    <row r="33" spans="1:8" ht="13.15">
      <c r="A33" s="16"/>
      <c r="B33" s="15"/>
      <c r="C33" s="16"/>
      <c r="D33" s="16"/>
      <c r="E33" s="111"/>
      <c r="F33" s="16"/>
      <c r="G33" s="16"/>
      <c r="H33" s="16"/>
    </row>
    <row r="34" spans="1:8" ht="13.15">
      <c r="A34" s="16"/>
      <c r="B34" s="15"/>
      <c r="C34" s="16"/>
      <c r="D34" s="16"/>
      <c r="E34" s="111"/>
      <c r="F34" s="16"/>
      <c r="G34" s="16"/>
      <c r="H34" s="16"/>
    </row>
    <row r="35" spans="1:8" ht="13.15">
      <c r="A35" s="16"/>
      <c r="B35" s="15"/>
      <c r="C35" s="16"/>
      <c r="D35" s="16"/>
      <c r="E35" s="111"/>
      <c r="F35" s="16"/>
      <c r="G35" s="16"/>
      <c r="H35" s="16"/>
    </row>
    <row r="36" spans="1:8" ht="13.15">
      <c r="A36" s="16"/>
      <c r="B36" s="15"/>
      <c r="C36" s="16"/>
      <c r="D36" s="16"/>
      <c r="E36" s="111"/>
      <c r="F36" s="16"/>
      <c r="G36" s="16"/>
      <c r="H36" s="16"/>
    </row>
    <row r="37" spans="1:8" ht="13.15">
      <c r="A37" s="16"/>
      <c r="B37" s="15"/>
      <c r="C37" s="16"/>
      <c r="D37" s="16"/>
      <c r="E37" s="16"/>
      <c r="F37" s="16"/>
      <c r="G37" s="16"/>
      <c r="H37" s="16"/>
    </row>
    <row r="38" spans="1:8">
      <c r="A38" s="16"/>
      <c r="B38" s="16"/>
      <c r="C38" s="16"/>
      <c r="D38" s="16"/>
      <c r="E38" s="16"/>
      <c r="F38" s="16"/>
      <c r="G38" s="16"/>
      <c r="H38" s="16"/>
    </row>
    <row r="39" spans="1:8">
      <c r="A39" s="16"/>
      <c r="B39" s="16"/>
      <c r="C39" s="16"/>
      <c r="D39" s="16"/>
      <c r="E39" s="16"/>
      <c r="F39" s="16"/>
      <c r="G39" s="16"/>
      <c r="H39" s="16"/>
    </row>
    <row r="40" spans="1:8">
      <c r="A40" s="16"/>
      <c r="B40" s="16"/>
      <c r="C40" s="16"/>
      <c r="D40" s="16"/>
      <c r="E40" s="16"/>
      <c r="F40" s="16"/>
      <c r="G40" s="16"/>
      <c r="H40" s="16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47"/>
  <sheetViews>
    <sheetView topLeftCell="A109" zoomScale="80" zoomScaleNormal="80" workbookViewId="0">
      <selection activeCell="F89" sqref="F89"/>
    </sheetView>
  </sheetViews>
  <sheetFormatPr defaultRowHeight="12.75"/>
  <cols>
    <col min="1" max="1" width="17.3984375" customWidth="1"/>
    <col min="2" max="2" width="26.86328125" customWidth="1"/>
    <col min="3" max="3" width="27.1328125" customWidth="1"/>
    <col min="4" max="4" width="13.3984375" bestFit="1" customWidth="1"/>
    <col min="5" max="5" width="27.59765625" customWidth="1"/>
    <col min="6" max="6" width="26.3984375" bestFit="1" customWidth="1"/>
    <col min="7" max="7" width="13.73046875" customWidth="1"/>
    <col min="8" max="8" width="8.265625" customWidth="1"/>
    <col min="12" max="13" width="16" bestFit="1" customWidth="1"/>
    <col min="14" max="22" width="11.1328125" customWidth="1"/>
  </cols>
  <sheetData>
    <row r="1" spans="1:13">
      <c r="A1" t="s">
        <v>59</v>
      </c>
    </row>
    <row r="3" spans="1:13" ht="14.25">
      <c r="B3" s="4" t="s">
        <v>497</v>
      </c>
      <c r="F3" s="83"/>
    </row>
    <row r="4" spans="1:13" ht="14.25">
      <c r="G4" s="2"/>
      <c r="H4" s="3" t="s">
        <v>47</v>
      </c>
      <c r="I4" s="3"/>
    </row>
    <row r="5" spans="1:13" ht="14.25">
      <c r="B5" s="12" t="s">
        <v>38</v>
      </c>
      <c r="C5" s="12" t="s">
        <v>33</v>
      </c>
      <c r="D5" s="12" t="s">
        <v>64</v>
      </c>
      <c r="E5" s="12" t="s">
        <v>62</v>
      </c>
      <c r="F5" s="12" t="s">
        <v>34</v>
      </c>
      <c r="G5" s="13" t="s">
        <v>66</v>
      </c>
      <c r="H5" s="13" t="s">
        <v>32</v>
      </c>
      <c r="I5" s="14" t="s">
        <v>173</v>
      </c>
      <c r="J5" s="14" t="s">
        <v>46</v>
      </c>
      <c r="K5" s="14" t="s">
        <v>76</v>
      </c>
      <c r="L5" s="13" t="s">
        <v>45</v>
      </c>
      <c r="M5" s="13" t="s">
        <v>39</v>
      </c>
    </row>
    <row r="6" spans="1:13" ht="13.15">
      <c r="B6" s="15" t="s">
        <v>503</v>
      </c>
      <c r="C6" t="s">
        <v>510</v>
      </c>
      <c r="D6" t="s">
        <v>41</v>
      </c>
      <c r="E6" t="s">
        <v>509</v>
      </c>
      <c r="F6" s="52"/>
      <c r="G6" t="s">
        <v>68</v>
      </c>
      <c r="H6" s="16">
        <v>2010</v>
      </c>
      <c r="I6" s="16"/>
      <c r="J6" s="84">
        <v>-5.8000000000000003E-2</v>
      </c>
      <c r="L6">
        <v>0</v>
      </c>
      <c r="M6">
        <v>11</v>
      </c>
    </row>
    <row r="7" spans="1:13" ht="13.15">
      <c r="B7" s="15"/>
      <c r="C7" t="s">
        <v>510</v>
      </c>
      <c r="D7" t="s">
        <v>41</v>
      </c>
      <c r="E7" t="s">
        <v>509</v>
      </c>
      <c r="F7" s="52"/>
      <c r="G7" t="s">
        <v>68</v>
      </c>
      <c r="H7" s="16">
        <v>2015</v>
      </c>
      <c r="I7" s="16"/>
      <c r="J7" s="84">
        <v>-7.9000000000000001E-2</v>
      </c>
      <c r="L7">
        <v>0</v>
      </c>
    </row>
    <row r="8" spans="1:13" ht="13.15">
      <c r="B8" s="15"/>
      <c r="C8" t="s">
        <v>510</v>
      </c>
      <c r="D8" t="s">
        <v>41</v>
      </c>
      <c r="E8" t="s">
        <v>509</v>
      </c>
      <c r="F8" s="52"/>
      <c r="G8" t="s">
        <v>68</v>
      </c>
      <c r="H8" s="16">
        <v>2020</v>
      </c>
      <c r="I8" s="16"/>
      <c r="J8" s="84">
        <v>-0.1</v>
      </c>
      <c r="L8">
        <v>0</v>
      </c>
    </row>
    <row r="9" spans="1:13">
      <c r="C9" t="s">
        <v>510</v>
      </c>
      <c r="D9" t="s">
        <v>41</v>
      </c>
      <c r="E9" t="s">
        <v>509</v>
      </c>
      <c r="G9" t="s">
        <v>68</v>
      </c>
      <c r="H9" s="16">
        <v>2030</v>
      </c>
      <c r="I9" s="16"/>
      <c r="J9" s="84">
        <v>-0.12</v>
      </c>
      <c r="L9">
        <v>0</v>
      </c>
    </row>
    <row r="10" spans="1:13">
      <c r="C10" t="s">
        <v>510</v>
      </c>
      <c r="D10" t="s">
        <v>41</v>
      </c>
      <c r="E10" t="s">
        <v>509</v>
      </c>
      <c r="G10" t="s">
        <v>68</v>
      </c>
      <c r="H10" s="16">
        <v>2040</v>
      </c>
      <c r="I10" s="85"/>
      <c r="J10" s="84">
        <v>-0.14000000000000001</v>
      </c>
      <c r="L10">
        <v>0</v>
      </c>
    </row>
    <row r="11" spans="1:13">
      <c r="C11" t="s">
        <v>510</v>
      </c>
      <c r="D11" t="s">
        <v>41</v>
      </c>
      <c r="E11" t="s">
        <v>509</v>
      </c>
      <c r="G11" t="s">
        <v>68</v>
      </c>
      <c r="H11" s="16">
        <v>2050</v>
      </c>
      <c r="I11" s="10"/>
      <c r="J11">
        <v>-0.14000000000000001</v>
      </c>
    </row>
    <row r="12" spans="1:13">
      <c r="C12" t="s">
        <v>74</v>
      </c>
      <c r="F12" t="s">
        <v>75</v>
      </c>
      <c r="G12" t="s">
        <v>68</v>
      </c>
      <c r="H12" s="16">
        <v>2010</v>
      </c>
      <c r="I12" s="85"/>
      <c r="J12" s="84"/>
      <c r="K12">
        <v>1</v>
      </c>
    </row>
    <row r="13" spans="1:13">
      <c r="C13" t="s">
        <v>191</v>
      </c>
      <c r="H13" s="16">
        <v>2020</v>
      </c>
      <c r="I13" s="85">
        <v>1</v>
      </c>
    </row>
    <row r="14" spans="1:13">
      <c r="C14" t="s">
        <v>192</v>
      </c>
      <c r="H14" s="16">
        <v>2020</v>
      </c>
      <c r="I14" s="85">
        <v>2</v>
      </c>
    </row>
    <row r="15" spans="1:13">
      <c r="C15" t="s">
        <v>190</v>
      </c>
      <c r="H15" s="16">
        <v>2020</v>
      </c>
      <c r="I15" s="85">
        <v>2.5</v>
      </c>
    </row>
    <row r="16" spans="1:13">
      <c r="C16" t="s">
        <v>194</v>
      </c>
      <c r="H16" s="16">
        <v>2020</v>
      </c>
      <c r="I16" s="85">
        <v>1</v>
      </c>
    </row>
    <row r="17" spans="2:13">
      <c r="C17" t="s">
        <v>191</v>
      </c>
      <c r="H17" s="16">
        <v>2030</v>
      </c>
      <c r="I17" s="85">
        <v>1</v>
      </c>
    </row>
    <row r="18" spans="2:13">
      <c r="C18" t="s">
        <v>192</v>
      </c>
      <c r="H18" s="16">
        <v>2030</v>
      </c>
      <c r="I18" s="85">
        <v>2</v>
      </c>
    </row>
    <row r="19" spans="2:13">
      <c r="C19" t="s">
        <v>190</v>
      </c>
      <c r="H19" s="16">
        <v>2030</v>
      </c>
      <c r="I19" s="85">
        <v>5</v>
      </c>
    </row>
    <row r="20" spans="2:13">
      <c r="C20" t="s">
        <v>194</v>
      </c>
      <c r="H20" s="16">
        <v>2030</v>
      </c>
      <c r="I20" s="85">
        <v>1</v>
      </c>
    </row>
    <row r="21" spans="2:13">
      <c r="C21" t="s">
        <v>191</v>
      </c>
      <c r="H21" s="16">
        <v>2040</v>
      </c>
      <c r="I21" s="85">
        <v>1</v>
      </c>
    </row>
    <row r="22" spans="2:13">
      <c r="C22" t="s">
        <v>192</v>
      </c>
      <c r="H22" s="16">
        <v>2040</v>
      </c>
      <c r="I22" s="85">
        <v>2</v>
      </c>
    </row>
    <row r="23" spans="2:13">
      <c r="C23" t="s">
        <v>190</v>
      </c>
      <c r="H23" s="16">
        <v>2040</v>
      </c>
      <c r="I23" s="85">
        <v>5</v>
      </c>
    </row>
    <row r="24" spans="2:13">
      <c r="C24" t="s">
        <v>194</v>
      </c>
      <c r="H24" s="16">
        <v>2040</v>
      </c>
      <c r="I24" s="85">
        <v>1</v>
      </c>
    </row>
    <row r="25" spans="2:13">
      <c r="C25" t="s">
        <v>191</v>
      </c>
      <c r="H25" s="16">
        <v>2050</v>
      </c>
      <c r="I25" s="85">
        <v>1</v>
      </c>
    </row>
    <row r="26" spans="2:13">
      <c r="C26" t="s">
        <v>192</v>
      </c>
      <c r="H26" s="16">
        <v>2050</v>
      </c>
      <c r="I26" s="85">
        <v>2</v>
      </c>
    </row>
    <row r="27" spans="2:13">
      <c r="C27" t="s">
        <v>190</v>
      </c>
      <c r="H27" s="16">
        <v>2050</v>
      </c>
      <c r="I27" s="85">
        <v>5</v>
      </c>
    </row>
    <row r="28" spans="2:13">
      <c r="C28" t="s">
        <v>194</v>
      </c>
      <c r="H28" s="16">
        <v>2050</v>
      </c>
      <c r="I28" s="85">
        <v>1</v>
      </c>
    </row>
    <row r="29" spans="2:13">
      <c r="H29" s="16"/>
      <c r="I29" s="85"/>
    </row>
    <row r="30" spans="2:13" ht="14.25">
      <c r="G30" s="2"/>
      <c r="H30" s="3" t="s">
        <v>47</v>
      </c>
      <c r="I30" s="3"/>
    </row>
    <row r="31" spans="2:13" ht="14.25">
      <c r="B31" s="12" t="s">
        <v>38</v>
      </c>
      <c r="C31" s="12" t="s">
        <v>33</v>
      </c>
      <c r="D31" s="12" t="s">
        <v>64</v>
      </c>
      <c r="E31" s="12" t="s">
        <v>62</v>
      </c>
      <c r="F31" s="12" t="s">
        <v>34</v>
      </c>
      <c r="G31" s="13" t="s">
        <v>66</v>
      </c>
      <c r="H31" s="13" t="s">
        <v>32</v>
      </c>
      <c r="I31" s="14" t="s">
        <v>173</v>
      </c>
      <c r="J31" s="14" t="s">
        <v>46</v>
      </c>
      <c r="K31" s="14" t="s">
        <v>76</v>
      </c>
      <c r="L31" s="13" t="s">
        <v>506</v>
      </c>
      <c r="M31" s="13" t="s">
        <v>507</v>
      </c>
    </row>
    <row r="32" spans="2:13" ht="13.15">
      <c r="B32" s="15" t="s">
        <v>508</v>
      </c>
      <c r="C32" t="s">
        <v>510</v>
      </c>
      <c r="D32" t="s">
        <v>41</v>
      </c>
      <c r="E32" t="s">
        <v>509</v>
      </c>
      <c r="F32" s="52"/>
      <c r="G32" t="s">
        <v>68</v>
      </c>
      <c r="H32" s="16">
        <v>2010</v>
      </c>
      <c r="I32" s="16"/>
      <c r="J32" s="84">
        <v>-7.0000000000000007E-2</v>
      </c>
      <c r="L32">
        <v>0</v>
      </c>
      <c r="M32">
        <v>11</v>
      </c>
    </row>
    <row r="33" spans="2:13" ht="13.15">
      <c r="B33" s="15"/>
      <c r="C33" t="s">
        <v>510</v>
      </c>
      <c r="D33" t="s">
        <v>41</v>
      </c>
      <c r="E33" t="s">
        <v>509</v>
      </c>
      <c r="F33" s="52"/>
      <c r="G33" t="s">
        <v>68</v>
      </c>
      <c r="H33" s="16">
        <v>2015</v>
      </c>
      <c r="I33" s="16"/>
      <c r="J33" s="84">
        <f>J32</f>
        <v>-7.0000000000000007E-2</v>
      </c>
      <c r="L33">
        <v>0</v>
      </c>
    </row>
    <row r="34" spans="2:13" ht="13.15">
      <c r="B34" s="15"/>
      <c r="C34" t="s">
        <v>510</v>
      </c>
      <c r="D34" t="s">
        <v>41</v>
      </c>
      <c r="E34" t="s">
        <v>509</v>
      </c>
      <c r="F34" s="52"/>
      <c r="G34" t="s">
        <v>68</v>
      </c>
      <c r="H34" s="16">
        <v>2020</v>
      </c>
      <c r="I34" s="16"/>
      <c r="J34" s="84">
        <f>J33</f>
        <v>-7.0000000000000007E-2</v>
      </c>
      <c r="L34">
        <v>0</v>
      </c>
    </row>
    <row r="35" spans="2:13">
      <c r="C35" t="s">
        <v>510</v>
      </c>
      <c r="D35" t="s">
        <v>41</v>
      </c>
      <c r="E35" t="s">
        <v>509</v>
      </c>
      <c r="F35" s="52"/>
      <c r="G35" t="s">
        <v>68</v>
      </c>
      <c r="H35" s="16">
        <v>2030</v>
      </c>
      <c r="I35" s="16"/>
      <c r="J35" s="84">
        <f>J34</f>
        <v>-7.0000000000000007E-2</v>
      </c>
      <c r="L35">
        <v>0</v>
      </c>
    </row>
    <row r="36" spans="2:13">
      <c r="C36" t="s">
        <v>510</v>
      </c>
      <c r="D36" t="s">
        <v>41</v>
      </c>
      <c r="E36" t="s">
        <v>509</v>
      </c>
      <c r="F36" s="52"/>
      <c r="G36" t="s">
        <v>68</v>
      </c>
      <c r="H36" s="16">
        <v>2040</v>
      </c>
      <c r="I36" s="85"/>
      <c r="J36" s="84">
        <f>J35</f>
        <v>-7.0000000000000007E-2</v>
      </c>
      <c r="L36">
        <v>0</v>
      </c>
    </row>
    <row r="37" spans="2:13">
      <c r="C37" t="s">
        <v>510</v>
      </c>
      <c r="D37" t="s">
        <v>41</v>
      </c>
      <c r="E37" t="s">
        <v>509</v>
      </c>
      <c r="F37" s="52"/>
      <c r="G37" t="s">
        <v>68</v>
      </c>
      <c r="H37" s="16">
        <v>2050</v>
      </c>
      <c r="I37" s="10"/>
      <c r="J37" s="84">
        <f>J36</f>
        <v>-7.0000000000000007E-2</v>
      </c>
    </row>
    <row r="38" spans="2:13">
      <c r="C38" t="s">
        <v>74</v>
      </c>
      <c r="F38" t="s">
        <v>75</v>
      </c>
      <c r="G38" t="s">
        <v>68</v>
      </c>
      <c r="H38" s="16">
        <v>2010</v>
      </c>
      <c r="I38" s="85"/>
      <c r="J38" s="84"/>
      <c r="K38">
        <v>1</v>
      </c>
    </row>
    <row r="39" spans="2:13">
      <c r="C39" t="s">
        <v>191</v>
      </c>
      <c r="H39" s="16">
        <v>2020</v>
      </c>
      <c r="I39" s="85">
        <v>1</v>
      </c>
    </row>
    <row r="40" spans="2:13">
      <c r="C40" t="s">
        <v>191</v>
      </c>
      <c r="H40" s="16">
        <v>2030</v>
      </c>
      <c r="I40" s="85">
        <v>1</v>
      </c>
    </row>
    <row r="41" spans="2:13">
      <c r="C41" t="s">
        <v>191</v>
      </c>
      <c r="H41" s="16">
        <v>2040</v>
      </c>
      <c r="I41" s="85">
        <v>1</v>
      </c>
    </row>
    <row r="42" spans="2:13">
      <c r="C42" t="s">
        <v>191</v>
      </c>
      <c r="H42" s="16">
        <v>2050</v>
      </c>
      <c r="I42" s="85">
        <v>1</v>
      </c>
    </row>
    <row r="43" spans="2:13">
      <c r="H43" s="16"/>
      <c r="I43" s="85"/>
    </row>
    <row r="44" spans="2:13" ht="14.25">
      <c r="G44" s="2"/>
      <c r="H44" s="3" t="s">
        <v>47</v>
      </c>
      <c r="I44" s="3"/>
    </row>
    <row r="45" spans="2:13" ht="14.25">
      <c r="B45" s="12" t="s">
        <v>38</v>
      </c>
      <c r="C45" s="12" t="s">
        <v>33</v>
      </c>
      <c r="D45" s="12" t="s">
        <v>64</v>
      </c>
      <c r="E45" s="12" t="s">
        <v>62</v>
      </c>
      <c r="F45" s="12" t="s">
        <v>34</v>
      </c>
      <c r="G45" s="13" t="s">
        <v>66</v>
      </c>
      <c r="H45" s="13" t="s">
        <v>32</v>
      </c>
      <c r="I45" s="14" t="s">
        <v>173</v>
      </c>
      <c r="J45" s="14" t="s">
        <v>46</v>
      </c>
      <c r="K45" s="14" t="s">
        <v>76</v>
      </c>
      <c r="L45" s="13" t="s">
        <v>45</v>
      </c>
      <c r="M45" s="13" t="s">
        <v>39</v>
      </c>
    </row>
    <row r="46" spans="2:13" ht="13.15">
      <c r="B46" s="15" t="s">
        <v>504</v>
      </c>
      <c r="C46" t="s">
        <v>510</v>
      </c>
      <c r="D46" t="s">
        <v>41</v>
      </c>
      <c r="E46" t="s">
        <v>509</v>
      </c>
      <c r="F46" s="52"/>
      <c r="G46" t="s">
        <v>68</v>
      </c>
      <c r="H46" s="16">
        <v>2025</v>
      </c>
      <c r="I46" s="16"/>
      <c r="J46" s="84">
        <f>J47/2</f>
        <v>-3.3500000000000002E-2</v>
      </c>
      <c r="L46">
        <v>0</v>
      </c>
      <c r="M46">
        <v>11</v>
      </c>
    </row>
    <row r="47" spans="2:13" ht="13.15">
      <c r="B47" s="15"/>
      <c r="C47" t="s">
        <v>510</v>
      </c>
      <c r="D47" t="s">
        <v>41</v>
      </c>
      <c r="E47" t="s">
        <v>509</v>
      </c>
      <c r="F47" s="52"/>
      <c r="G47" t="s">
        <v>68</v>
      </c>
      <c r="H47" s="16">
        <v>2030</v>
      </c>
      <c r="I47" s="16"/>
      <c r="J47" s="84">
        <v>-6.7000000000000004E-2</v>
      </c>
      <c r="L47">
        <v>0</v>
      </c>
    </row>
    <row r="48" spans="2:13" ht="13.15">
      <c r="B48" s="15"/>
      <c r="C48" t="s">
        <v>510</v>
      </c>
      <c r="D48" t="s">
        <v>41</v>
      </c>
      <c r="E48" t="s">
        <v>509</v>
      </c>
      <c r="F48" s="52"/>
      <c r="G48" t="s">
        <v>68</v>
      </c>
      <c r="H48" s="16">
        <v>2040</v>
      </c>
      <c r="I48" s="85"/>
      <c r="J48" s="84">
        <f>J47</f>
        <v>-6.7000000000000004E-2</v>
      </c>
      <c r="L48">
        <v>0</v>
      </c>
    </row>
    <row r="49" spans="2:11" ht="13.15">
      <c r="B49" s="15"/>
      <c r="C49" t="s">
        <v>510</v>
      </c>
      <c r="D49" t="s">
        <v>41</v>
      </c>
      <c r="E49" t="s">
        <v>509</v>
      </c>
      <c r="F49" s="52"/>
      <c r="G49" t="s">
        <v>68</v>
      </c>
      <c r="H49" s="16">
        <v>2050</v>
      </c>
      <c r="I49" s="10"/>
      <c r="J49" s="84">
        <f>J48</f>
        <v>-6.7000000000000004E-2</v>
      </c>
    </row>
    <row r="50" spans="2:11">
      <c r="C50" t="s">
        <v>74</v>
      </c>
      <c r="F50" t="s">
        <v>75</v>
      </c>
      <c r="G50" t="s">
        <v>68</v>
      </c>
      <c r="H50" s="16">
        <v>2025</v>
      </c>
      <c r="I50" s="85"/>
      <c r="J50" s="84"/>
      <c r="K50">
        <v>1</v>
      </c>
    </row>
    <row r="51" spans="2:11">
      <c r="C51" t="s">
        <v>192</v>
      </c>
      <c r="H51" s="16">
        <v>2025</v>
      </c>
      <c r="I51" s="85">
        <v>1</v>
      </c>
    </row>
    <row r="52" spans="2:11">
      <c r="C52" t="s">
        <v>190</v>
      </c>
      <c r="H52" s="16">
        <v>2025</v>
      </c>
      <c r="I52" s="85">
        <v>1</v>
      </c>
    </row>
    <row r="53" spans="2:11">
      <c r="C53" t="s">
        <v>194</v>
      </c>
      <c r="H53" s="16">
        <v>2025</v>
      </c>
      <c r="I53" s="85">
        <v>1</v>
      </c>
    </row>
    <row r="54" spans="2:11">
      <c r="C54" t="s">
        <v>502</v>
      </c>
      <c r="H54" s="16">
        <v>2025</v>
      </c>
      <c r="I54" s="85">
        <v>1</v>
      </c>
    </row>
    <row r="55" spans="2:11">
      <c r="C55" t="s">
        <v>192</v>
      </c>
      <c r="H55" s="16">
        <v>2030</v>
      </c>
      <c r="I55" s="85">
        <v>1</v>
      </c>
    </row>
    <row r="56" spans="2:11">
      <c r="C56" t="s">
        <v>190</v>
      </c>
      <c r="H56" s="16">
        <v>2030</v>
      </c>
      <c r="I56" s="85">
        <v>1</v>
      </c>
    </row>
    <row r="57" spans="2:11">
      <c r="C57" t="s">
        <v>194</v>
      </c>
      <c r="H57" s="16">
        <v>2030</v>
      </c>
      <c r="I57" s="85">
        <v>1</v>
      </c>
    </row>
    <row r="58" spans="2:11">
      <c r="C58" t="s">
        <v>502</v>
      </c>
      <c r="H58" s="16">
        <v>2030</v>
      </c>
      <c r="I58" s="85">
        <v>1</v>
      </c>
    </row>
    <row r="59" spans="2:11">
      <c r="C59" t="s">
        <v>192</v>
      </c>
      <c r="H59" s="16">
        <v>2040</v>
      </c>
      <c r="I59" s="85">
        <v>1</v>
      </c>
    </row>
    <row r="60" spans="2:11">
      <c r="C60" t="s">
        <v>190</v>
      </c>
      <c r="H60" s="16">
        <v>2040</v>
      </c>
      <c r="I60" s="85">
        <v>1</v>
      </c>
    </row>
    <row r="61" spans="2:11">
      <c r="C61" t="s">
        <v>194</v>
      </c>
      <c r="H61" s="16">
        <v>2040</v>
      </c>
      <c r="I61" s="85">
        <v>1</v>
      </c>
    </row>
    <row r="62" spans="2:11">
      <c r="C62" t="s">
        <v>502</v>
      </c>
      <c r="H62" s="16">
        <v>2040</v>
      </c>
      <c r="I62" s="85">
        <v>1</v>
      </c>
    </row>
    <row r="63" spans="2:11">
      <c r="C63" t="s">
        <v>192</v>
      </c>
      <c r="H63" s="16">
        <v>2050</v>
      </c>
      <c r="I63" s="85">
        <v>1</v>
      </c>
    </row>
    <row r="64" spans="2:11">
      <c r="C64" t="s">
        <v>190</v>
      </c>
      <c r="H64" s="16">
        <v>2050</v>
      </c>
      <c r="I64" s="85">
        <v>1</v>
      </c>
    </row>
    <row r="65" spans="2:13">
      <c r="C65" t="s">
        <v>194</v>
      </c>
      <c r="H65" s="16">
        <v>2050</v>
      </c>
      <c r="I65" s="85">
        <v>1</v>
      </c>
    </row>
    <row r="66" spans="2:13">
      <c r="C66" t="s">
        <v>502</v>
      </c>
      <c r="H66" s="16">
        <v>2050</v>
      </c>
      <c r="I66" s="85">
        <v>1</v>
      </c>
    </row>
    <row r="68" spans="2:13" ht="14.25">
      <c r="G68" s="2"/>
      <c r="H68" s="3" t="s">
        <v>47</v>
      </c>
      <c r="I68" s="3"/>
    </row>
    <row r="69" spans="2:13" ht="14.25">
      <c r="B69" s="12" t="s">
        <v>38</v>
      </c>
      <c r="C69" s="12" t="s">
        <v>33</v>
      </c>
      <c r="D69" s="12" t="s">
        <v>64</v>
      </c>
      <c r="E69" s="12" t="s">
        <v>62</v>
      </c>
      <c r="F69" s="12" t="s">
        <v>34</v>
      </c>
      <c r="G69" s="13" t="s">
        <v>66</v>
      </c>
      <c r="H69" s="13" t="s">
        <v>32</v>
      </c>
      <c r="I69" s="14" t="s">
        <v>173</v>
      </c>
      <c r="J69" s="14" t="s">
        <v>46</v>
      </c>
      <c r="K69" s="14" t="s">
        <v>76</v>
      </c>
      <c r="L69" s="13" t="s">
        <v>45</v>
      </c>
      <c r="M69" s="13" t="s">
        <v>39</v>
      </c>
    </row>
    <row r="70" spans="2:13" ht="13.15">
      <c r="B70" s="15" t="s">
        <v>505</v>
      </c>
      <c r="C70" t="s">
        <v>510</v>
      </c>
      <c r="D70" t="s">
        <v>41</v>
      </c>
      <c r="E70" t="s">
        <v>509</v>
      </c>
      <c r="F70" s="52"/>
      <c r="G70" t="s">
        <v>68</v>
      </c>
      <c r="H70" s="16">
        <v>2020</v>
      </c>
      <c r="I70" s="16"/>
      <c r="J70" s="84">
        <v>-0.01</v>
      </c>
      <c r="L70">
        <v>0</v>
      </c>
      <c r="M70">
        <v>11</v>
      </c>
    </row>
    <row r="71" spans="2:13" ht="13.15">
      <c r="B71" s="15"/>
      <c r="C71" t="s">
        <v>510</v>
      </c>
      <c r="D71" t="s">
        <v>41</v>
      </c>
      <c r="E71" t="s">
        <v>509</v>
      </c>
      <c r="F71" s="52"/>
      <c r="G71" t="s">
        <v>68</v>
      </c>
      <c r="H71" s="16">
        <v>2030</v>
      </c>
      <c r="I71" s="16"/>
      <c r="J71" s="84">
        <v>-3.5999999999999997E-2</v>
      </c>
      <c r="L71">
        <v>0</v>
      </c>
    </row>
    <row r="72" spans="2:13" ht="13.15">
      <c r="B72" s="15"/>
      <c r="C72" t="s">
        <v>510</v>
      </c>
      <c r="D72" t="s">
        <v>41</v>
      </c>
      <c r="E72" t="s">
        <v>509</v>
      </c>
      <c r="F72" s="52"/>
      <c r="G72" t="s">
        <v>68</v>
      </c>
      <c r="H72" s="16">
        <v>2040</v>
      </c>
      <c r="I72" s="85"/>
      <c r="J72" s="84">
        <f>J71</f>
        <v>-3.5999999999999997E-2</v>
      </c>
      <c r="L72">
        <v>0</v>
      </c>
    </row>
    <row r="73" spans="2:13" ht="13.15">
      <c r="B73" s="15"/>
      <c r="C73" t="s">
        <v>510</v>
      </c>
      <c r="D73" t="s">
        <v>41</v>
      </c>
      <c r="E73" t="s">
        <v>509</v>
      </c>
      <c r="F73" s="52"/>
      <c r="G73" t="s">
        <v>68</v>
      </c>
      <c r="H73" s="16">
        <v>2050</v>
      </c>
      <c r="I73" s="10"/>
      <c r="J73" s="84">
        <f>J72</f>
        <v>-3.5999999999999997E-2</v>
      </c>
    </row>
    <row r="74" spans="2:13">
      <c r="C74" t="s">
        <v>74</v>
      </c>
      <c r="F74" t="s">
        <v>75</v>
      </c>
      <c r="G74" t="s">
        <v>68</v>
      </c>
      <c r="H74" s="16">
        <v>2020</v>
      </c>
      <c r="I74" s="85"/>
      <c r="J74" s="84"/>
      <c r="K74">
        <v>1</v>
      </c>
    </row>
    <row r="75" spans="2:13">
      <c r="C75" t="s">
        <v>192</v>
      </c>
      <c r="H75" s="16">
        <v>2020</v>
      </c>
      <c r="I75" s="85">
        <v>1</v>
      </c>
    </row>
    <row r="76" spans="2:13">
      <c r="C76" t="s">
        <v>192</v>
      </c>
      <c r="H76" s="16">
        <v>2030</v>
      </c>
      <c r="I76" s="85">
        <v>1</v>
      </c>
    </row>
    <row r="77" spans="2:13">
      <c r="C77" t="s">
        <v>192</v>
      </c>
      <c r="H77" s="16">
        <v>2040</v>
      </c>
      <c r="I77" s="85">
        <v>1</v>
      </c>
    </row>
    <row r="78" spans="2:13">
      <c r="C78" t="s">
        <v>192</v>
      </c>
      <c r="H78" s="16">
        <v>2050</v>
      </c>
      <c r="I78" s="85">
        <v>1</v>
      </c>
    </row>
    <row r="80" spans="2:13">
      <c r="H80" s="16"/>
      <c r="I80" s="85"/>
    </row>
    <row r="81" spans="1:11">
      <c r="H81" s="16"/>
      <c r="I81" s="85"/>
    </row>
    <row r="82" spans="1:11">
      <c r="G82" s="16"/>
      <c r="H82" s="85"/>
    </row>
    <row r="83" spans="1:11">
      <c r="B83" t="s">
        <v>493</v>
      </c>
    </row>
    <row r="84" spans="1:11">
      <c r="A84" s="52"/>
      <c r="B84" s="52" t="s">
        <v>491</v>
      </c>
      <c r="C84" t="s">
        <v>118</v>
      </c>
      <c r="D84" t="s">
        <v>41</v>
      </c>
      <c r="E84" s="52" t="s">
        <v>174</v>
      </c>
      <c r="F84" t="s">
        <v>67</v>
      </c>
      <c r="G84" s="16">
        <v>2030</v>
      </c>
      <c r="H84" s="16"/>
      <c r="I84" s="84">
        <v>-0.1</v>
      </c>
      <c r="K84">
        <v>0</v>
      </c>
    </row>
    <row r="85" spans="1:11">
      <c r="A85" s="52"/>
      <c r="B85" s="52" t="s">
        <v>491</v>
      </c>
      <c r="C85" t="s">
        <v>118</v>
      </c>
      <c r="D85" t="s">
        <v>41</v>
      </c>
      <c r="E85" s="52" t="s">
        <v>174</v>
      </c>
      <c r="F85" t="s">
        <v>67</v>
      </c>
      <c r="G85" s="16">
        <v>2050</v>
      </c>
      <c r="H85" s="16"/>
      <c r="I85" s="84">
        <v>-0.1</v>
      </c>
      <c r="K85">
        <v>0</v>
      </c>
    </row>
    <row r="86" spans="1:11" ht="25.15">
      <c r="C86" s="86" t="s">
        <v>176</v>
      </c>
    </row>
    <row r="87" spans="1:11" ht="14.25">
      <c r="C87" s="87" t="s">
        <v>177</v>
      </c>
    </row>
    <row r="88" spans="1:11">
      <c r="B88">
        <v>2010</v>
      </c>
      <c r="C88" s="88">
        <v>0.05</v>
      </c>
      <c r="E88" s="89"/>
    </row>
    <row r="89" spans="1:11">
      <c r="B89">
        <v>2015</v>
      </c>
      <c r="C89" s="88">
        <f>AVERAGE(C88,C90)</f>
        <v>0.125</v>
      </c>
      <c r="E89" s="89"/>
    </row>
    <row r="90" spans="1:11">
      <c r="B90">
        <v>2020</v>
      </c>
      <c r="C90" s="88">
        <v>0.2</v>
      </c>
      <c r="E90" s="89"/>
    </row>
    <row r="91" spans="1:11">
      <c r="B91">
        <v>2030</v>
      </c>
      <c r="C91" s="88">
        <v>0.25</v>
      </c>
      <c r="E91" s="89"/>
    </row>
    <row r="92" spans="1:11">
      <c r="B92">
        <v>2050</v>
      </c>
      <c r="C92" s="88">
        <v>0.25</v>
      </c>
    </row>
    <row r="96" spans="1:11" ht="14.25">
      <c r="G96" s="2"/>
      <c r="H96" s="3" t="s">
        <v>193</v>
      </c>
    </row>
    <row r="97" spans="1:30" ht="14.25">
      <c r="B97" s="12" t="s">
        <v>38</v>
      </c>
      <c r="C97" s="12" t="s">
        <v>70</v>
      </c>
      <c r="D97" s="12" t="s">
        <v>33</v>
      </c>
      <c r="E97" s="12" t="s">
        <v>64</v>
      </c>
      <c r="F97" s="12" t="s">
        <v>34</v>
      </c>
      <c r="G97" s="13" t="s">
        <v>66</v>
      </c>
      <c r="H97" s="13" t="s">
        <v>32</v>
      </c>
      <c r="I97" s="14" t="s">
        <v>173</v>
      </c>
      <c r="J97" s="14" t="s">
        <v>46</v>
      </c>
      <c r="K97" s="13" t="s">
        <v>178</v>
      </c>
      <c r="L97" s="13" t="s">
        <v>179</v>
      </c>
      <c r="M97" s="90"/>
    </row>
    <row r="98" spans="1:30" ht="13.15">
      <c r="B98" s="15" t="s">
        <v>180</v>
      </c>
      <c r="C98" s="15"/>
      <c r="D98" s="16" t="s">
        <v>175</v>
      </c>
      <c r="F98" s="52"/>
      <c r="H98" s="16">
        <v>2010</v>
      </c>
      <c r="I98" s="10">
        <v>1</v>
      </c>
      <c r="J98" s="10"/>
      <c r="K98">
        <v>0</v>
      </c>
      <c r="L98">
        <v>15</v>
      </c>
    </row>
    <row r="99" spans="1:30">
      <c r="C99" s="52" t="s">
        <v>181</v>
      </c>
      <c r="D99" s="52"/>
      <c r="E99" s="52" t="s">
        <v>41</v>
      </c>
      <c r="G99" s="52" t="s">
        <v>68</v>
      </c>
      <c r="H99" s="16">
        <v>2010</v>
      </c>
      <c r="J99" s="10">
        <f>-C88</f>
        <v>-0.05</v>
      </c>
    </row>
    <row r="100" spans="1:30">
      <c r="C100" s="52" t="s">
        <v>181</v>
      </c>
      <c r="D100" s="52"/>
      <c r="E100" s="52" t="s">
        <v>41</v>
      </c>
      <c r="G100" s="52" t="s">
        <v>68</v>
      </c>
      <c r="H100" s="16">
        <v>2015</v>
      </c>
      <c r="J100" s="10">
        <f>-C89</f>
        <v>-0.125</v>
      </c>
    </row>
    <row r="101" spans="1:30">
      <c r="C101" s="52" t="s">
        <v>181</v>
      </c>
      <c r="D101" s="52"/>
      <c r="E101" s="52" t="s">
        <v>41</v>
      </c>
      <c r="G101" s="52" t="s">
        <v>68</v>
      </c>
      <c r="H101" s="16">
        <v>2020</v>
      </c>
      <c r="J101" s="10">
        <f>-C90</f>
        <v>-0.2</v>
      </c>
    </row>
    <row r="102" spans="1:30">
      <c r="C102" s="52" t="s">
        <v>181</v>
      </c>
      <c r="D102" s="52"/>
      <c r="E102" s="52" t="s">
        <v>41</v>
      </c>
      <c r="G102" s="52" t="s">
        <v>68</v>
      </c>
      <c r="H102" s="16">
        <v>2030</v>
      </c>
      <c r="J102" s="10">
        <f>-C91</f>
        <v>-0.25</v>
      </c>
    </row>
    <row r="103" spans="1:30">
      <c r="C103" s="52" t="s">
        <v>181</v>
      </c>
      <c r="D103" s="52"/>
      <c r="E103" s="52" t="s">
        <v>41</v>
      </c>
      <c r="G103" s="52" t="s">
        <v>68</v>
      </c>
      <c r="H103" s="16">
        <v>2050</v>
      </c>
      <c r="J103" s="10">
        <f>-C92</f>
        <v>-0.25</v>
      </c>
    </row>
    <row r="107" spans="1:30" ht="25.15">
      <c r="B107" s="86" t="s">
        <v>176</v>
      </c>
      <c r="C107" s="86" t="s">
        <v>483</v>
      </c>
      <c r="AD107" s="52" t="s">
        <v>485</v>
      </c>
    </row>
    <row r="108" spans="1:30">
      <c r="C108" s="92" t="s">
        <v>0</v>
      </c>
      <c r="D108" s="92" t="s">
        <v>1</v>
      </c>
      <c r="E108" s="92" t="s">
        <v>36</v>
      </c>
      <c r="F108" s="92" t="s">
        <v>3</v>
      </c>
      <c r="G108" s="92" t="s">
        <v>4</v>
      </c>
      <c r="H108" s="92" t="s">
        <v>5</v>
      </c>
      <c r="I108" s="92" t="s">
        <v>6</v>
      </c>
      <c r="J108" s="92" t="s">
        <v>7</v>
      </c>
      <c r="K108" s="92" t="s">
        <v>8</v>
      </c>
      <c r="L108" s="92" t="s">
        <v>9</v>
      </c>
      <c r="M108" s="92" t="s">
        <v>10</v>
      </c>
      <c r="N108" s="92" t="s">
        <v>501</v>
      </c>
      <c r="O108" s="92" t="s">
        <v>11</v>
      </c>
      <c r="P108" s="92" t="s">
        <v>12</v>
      </c>
      <c r="Q108" s="92" t="s">
        <v>14</v>
      </c>
      <c r="R108" s="92" t="s">
        <v>15</v>
      </c>
      <c r="S108" s="92" t="s">
        <v>16</v>
      </c>
      <c r="T108" s="92" t="s">
        <v>17</v>
      </c>
      <c r="U108" s="92" t="s">
        <v>18</v>
      </c>
      <c r="V108" s="92" t="s">
        <v>19</v>
      </c>
      <c r="W108" s="92" t="s">
        <v>21</v>
      </c>
      <c r="X108" s="92" t="s">
        <v>22</v>
      </c>
      <c r="Y108" s="92" t="s">
        <v>23</v>
      </c>
      <c r="Z108" s="92" t="s">
        <v>24</v>
      </c>
      <c r="AA108" s="92" t="s">
        <v>25</v>
      </c>
      <c r="AB108" s="92" t="s">
        <v>26</v>
      </c>
      <c r="AC108" s="92" t="s">
        <v>27</v>
      </c>
      <c r="AD108" s="92" t="s">
        <v>456</v>
      </c>
    </row>
    <row r="109" spans="1:30">
      <c r="A109" s="52" t="s">
        <v>482</v>
      </c>
      <c r="B109">
        <v>2010</v>
      </c>
      <c r="C109" s="101">
        <f>'RES elc data'!C59</f>
        <v>0.91877036514657751</v>
      </c>
      <c r="D109" s="101">
        <f>'RES elc data'!D59</f>
        <v>6.5602108527247835E-2</v>
      </c>
      <c r="E109" s="101">
        <f>'RES elc data'!E59</f>
        <v>0.1619689440387217</v>
      </c>
      <c r="F109" s="101">
        <f>'RES elc data'!F59</f>
        <v>0.11593252433331258</v>
      </c>
      <c r="G109" s="101">
        <f>'RES elc data'!G59</f>
        <v>6.7110690117507879E-2</v>
      </c>
      <c r="H109" s="101">
        <f>'RES elc data'!H59</f>
        <v>0.16456170936212053</v>
      </c>
      <c r="I109" s="101">
        <f>'RES elc data'!I59</f>
        <v>0.38565773938755576</v>
      </c>
      <c r="J109" s="101">
        <f>'RES elc data'!J59</f>
        <v>0.25721586100314758</v>
      </c>
      <c r="K109" s="101">
        <f>'RES elc data'!K59</f>
        <v>0.30243084743837684</v>
      </c>
      <c r="L109" s="101">
        <f>'RES elc data'!L59</f>
        <v>0.33173132473860739</v>
      </c>
      <c r="M109" s="101">
        <f>'RES elc data'!M59</f>
        <v>0.14891446335817077</v>
      </c>
      <c r="N109" s="101">
        <f>'RES elc data'!N59</f>
        <v>0.18247177625297945</v>
      </c>
      <c r="O109" s="101">
        <f>'RES elc data'!P59</f>
        <v>5.7055104585084081E-2</v>
      </c>
      <c r="P109" s="101">
        <f>'RES elc data'!Q59</f>
        <v>0.57517044396319728</v>
      </c>
      <c r="Q109" s="101">
        <f>'RES elc data'!R59</f>
        <v>0.31870285036033696</v>
      </c>
      <c r="R109" s="101">
        <f>'RES elc data'!S59</f>
        <v>4.7370702148140244E-2</v>
      </c>
      <c r="S109" s="101">
        <f>'RES elc data'!T59</f>
        <v>0.62430352052073701</v>
      </c>
      <c r="T109" s="101">
        <f>'RES elc data'!U59</f>
        <v>0.83139117796287942</v>
      </c>
      <c r="U109" s="101">
        <f>'RES elc data'!V59</f>
        <v>3.5454127713129314E-2</v>
      </c>
      <c r="V109" s="101">
        <f>'RES elc data'!W59</f>
        <v>6.9192030702314805E-2</v>
      </c>
      <c r="W109" s="101">
        <f>'RES elc data'!X59</f>
        <v>6.3721279681917084E-2</v>
      </c>
      <c r="X109" s="101">
        <f>'RES elc data'!Y59</f>
        <v>0.49899718553775857</v>
      </c>
      <c r="Y109" s="101">
        <f>'RES elc data'!Z59</f>
        <v>0.45852528553344007</v>
      </c>
      <c r="Z109" s="101">
        <f>'RES elc data'!AA59</f>
        <v>0.72672969207335436</v>
      </c>
      <c r="AA109" s="101">
        <f>'RES elc data'!AB59</f>
        <v>0.32436867049152107</v>
      </c>
      <c r="AB109" s="101">
        <f>'RES elc data'!AC59</f>
        <v>0.2800235246634305</v>
      </c>
      <c r="AC109" s="101">
        <f>'RES elc data'!AD59</f>
        <v>0.1421047087934047</v>
      </c>
      <c r="AD109" s="10">
        <f>'RES elc data'!O58</f>
        <v>0.54696030831465081</v>
      </c>
    </row>
    <row r="110" spans="1:30">
      <c r="A110" s="52" t="s">
        <v>482</v>
      </c>
      <c r="B110">
        <v>2020</v>
      </c>
      <c r="C110" s="101">
        <f>'RES elc data'!C60</f>
        <v>0.92589017762812875</v>
      </c>
      <c r="D110" s="101">
        <f>'RES elc data'!D60</f>
        <v>0.13636743021163625</v>
      </c>
      <c r="E110" s="101">
        <f>'RES elc data'!E60</f>
        <v>0.12203889363685692</v>
      </c>
      <c r="F110" s="101">
        <f>'RES elc data'!F60</f>
        <v>0.119887947069416</v>
      </c>
      <c r="G110" s="101">
        <f>'RES elc data'!G60</f>
        <v>0.20171439336836958</v>
      </c>
      <c r="H110" s="101">
        <f>'RES elc data'!H60</f>
        <v>0.3207649846484002</v>
      </c>
      <c r="I110" s="101">
        <f>'RES elc data'!I60</f>
        <v>0.78888020005526127</v>
      </c>
      <c r="J110" s="101">
        <f>'RES elc data'!J60</f>
        <v>0.59568295873869637</v>
      </c>
      <c r="K110" s="101">
        <f>'RES elc data'!K60</f>
        <v>0.46915016524848563</v>
      </c>
      <c r="L110" s="101">
        <f>'RES elc data'!L60</f>
        <v>0.3115317283084918</v>
      </c>
      <c r="M110" s="101">
        <f>'RES elc data'!M60</f>
        <v>0.21883718090228538</v>
      </c>
      <c r="N110" s="101">
        <f>'RES elc data'!N60</f>
        <v>0.26132629777497191</v>
      </c>
      <c r="O110" s="101">
        <f>'RES elc data'!P60</f>
        <v>0.21482840066910894</v>
      </c>
      <c r="P110" s="101">
        <f>'RES elc data'!Q60</f>
        <v>0.60752587694244919</v>
      </c>
      <c r="Q110" s="101">
        <f>'RES elc data'!R60</f>
        <v>0.71984436987639655</v>
      </c>
      <c r="R110" s="101">
        <f>'RES elc data'!S60</f>
        <v>0.3548356648679622</v>
      </c>
      <c r="S110" s="101">
        <f>'RES elc data'!T60</f>
        <v>0.70119607589335131</v>
      </c>
      <c r="T110" s="101">
        <f>'RES elc data'!U60</f>
        <v>0.79769396199669629</v>
      </c>
      <c r="U110" s="101">
        <f>'RES elc data'!V60</f>
        <v>9.8749994051288925E-2</v>
      </c>
      <c r="V110" s="101">
        <f>'RES elc data'!W60</f>
        <v>7.7296706678782315E-2</v>
      </c>
      <c r="W110" s="101">
        <f>'RES elc data'!X60</f>
        <v>0.14852346712837486</v>
      </c>
      <c r="X110" s="101">
        <f>'RES elc data'!Y60</f>
        <v>0.62824363479529499</v>
      </c>
      <c r="Y110" s="101">
        <f>'RES elc data'!Z60</f>
        <v>0.43354076020160243</v>
      </c>
      <c r="Z110" s="101">
        <f>'RES elc data'!AA60</f>
        <v>0.63774837631130854</v>
      </c>
      <c r="AA110" s="101">
        <f>'RES elc data'!AB60</f>
        <v>0.44056341228504786</v>
      </c>
      <c r="AB110" s="101">
        <f>'RES elc data'!AC60</f>
        <v>0.32600069932766873</v>
      </c>
      <c r="AC110" s="101">
        <f>'RES elc data'!AD60</f>
        <v>0.30485838121313308</v>
      </c>
      <c r="AD110" s="10">
        <f>AD109</f>
        <v>0.54696030831465081</v>
      </c>
    </row>
    <row r="111" spans="1:30">
      <c r="A111" t="str">
        <f>A110</f>
        <v>Model run with 20-20-20 targets</v>
      </c>
      <c r="B111">
        <v>2030</v>
      </c>
      <c r="C111" s="101">
        <f>'RES elc data'!C61</f>
        <v>0.94969029194393817</v>
      </c>
      <c r="D111" s="101">
        <f>'RES elc data'!D61</f>
        <v>0.53659417676396681</v>
      </c>
      <c r="E111" s="101">
        <f>'RES elc data'!E61</f>
        <v>0.18495208298252688</v>
      </c>
      <c r="F111" s="101">
        <f>'RES elc data'!F61</f>
        <v>0.70245350203376888</v>
      </c>
      <c r="G111" s="101">
        <f>'RES elc data'!G61</f>
        <v>0.17425207046062904</v>
      </c>
      <c r="H111" s="101">
        <f>'RES elc data'!H61</f>
        <v>0.47845942561221944</v>
      </c>
      <c r="I111" s="101">
        <f>'RES elc data'!I61</f>
        <v>0.8377918132570954</v>
      </c>
      <c r="J111" s="101">
        <f>'RES elc data'!J61</f>
        <v>0.35398208658027236</v>
      </c>
      <c r="K111" s="101">
        <f>'RES elc data'!K61</f>
        <v>0.78059943841185864</v>
      </c>
      <c r="L111" s="101">
        <f>'RES elc data'!L61</f>
        <v>0.44127699745197096</v>
      </c>
      <c r="M111" s="101">
        <f>'RES elc data'!M61</f>
        <v>0.29702614891859713</v>
      </c>
      <c r="N111" s="101">
        <f>'RES elc data'!N61</f>
        <v>0.63477342342241727</v>
      </c>
      <c r="O111" s="101">
        <f>'RES elc data'!P61</f>
        <v>0.14027117628108116</v>
      </c>
      <c r="P111" s="101">
        <f>'RES elc data'!Q61</f>
        <v>0.77161402787038158</v>
      </c>
      <c r="Q111" s="101">
        <f>'RES elc data'!R61</f>
        <v>0.80529236908724777</v>
      </c>
      <c r="R111" s="101">
        <f>'RES elc data'!S61</f>
        <v>0.6388725622239978</v>
      </c>
      <c r="S111" s="101">
        <f>'RES elc data'!T61</f>
        <v>0.67480850964156192</v>
      </c>
      <c r="T111" s="101">
        <f>'RES elc data'!U61</f>
        <v>0.90797823408326828</v>
      </c>
      <c r="U111" s="101">
        <f>'RES elc data'!V61</f>
        <v>0.98292644364104109</v>
      </c>
      <c r="V111" s="101">
        <f>'RES elc data'!W61</f>
        <v>0.32694799957871351</v>
      </c>
      <c r="W111" s="101">
        <f>'RES elc data'!X61</f>
        <v>0.14478730703905404</v>
      </c>
      <c r="X111" s="101">
        <f>'RES elc data'!Y61</f>
        <v>0.79755939966821299</v>
      </c>
      <c r="Y111" s="101">
        <f>'RES elc data'!Z61</f>
        <v>0.33729137195485948</v>
      </c>
      <c r="Z111" s="101">
        <f>'RES elc data'!AA61</f>
        <v>0.85543850856475501</v>
      </c>
      <c r="AA111" s="101">
        <f>'RES elc data'!AB61</f>
        <v>0.6593024975157844</v>
      </c>
      <c r="AB111" s="101">
        <f>'RES elc data'!AC61</f>
        <v>0.33264877704087864</v>
      </c>
      <c r="AC111" s="101">
        <f>'RES elc data'!AD61</f>
        <v>0.37313192889144969</v>
      </c>
      <c r="AD111" s="10">
        <f>AD110</f>
        <v>0.54696030831465081</v>
      </c>
    </row>
    <row r="112" spans="1:30">
      <c r="A112" t="str">
        <f>A111</f>
        <v>Model run with 20-20-20 targets</v>
      </c>
      <c r="B112">
        <v>2050</v>
      </c>
      <c r="C112" s="101">
        <f>'RES elc data'!C62</f>
        <v>0.95837408617482789</v>
      </c>
      <c r="D112" s="101">
        <f>'RES elc data'!D62</f>
        <v>0.73821065534522179</v>
      </c>
      <c r="E112" s="101">
        <f>'RES elc data'!E62</f>
        <v>0.36331477832972253</v>
      </c>
      <c r="F112" s="101">
        <f>'RES elc data'!F62</f>
        <v>0.72534169978797869</v>
      </c>
      <c r="G112" s="101">
        <f>'RES elc data'!G62</f>
        <v>0.43256542276449195</v>
      </c>
      <c r="H112" s="101">
        <f>'RES elc data'!H62</f>
        <v>0.51756716453685059</v>
      </c>
      <c r="I112" s="101">
        <f>'RES elc data'!I62</f>
        <v>0.84388045797043665</v>
      </c>
      <c r="J112" s="101">
        <f>'RES elc data'!J62</f>
        <v>0.74639753251341501</v>
      </c>
      <c r="K112" s="101">
        <f>'RES elc data'!K62</f>
        <v>0.85968452001236006</v>
      </c>
      <c r="L112" s="101">
        <f>'RES elc data'!L62</f>
        <v>0.54721639764053431</v>
      </c>
      <c r="M112" s="101">
        <f>'RES elc data'!M62</f>
        <v>0.53777591454452189</v>
      </c>
      <c r="N112" s="101">
        <f>'RES elc data'!N62</f>
        <v>0.84922803669594205</v>
      </c>
      <c r="O112" s="101">
        <f>'RES elc data'!P62</f>
        <v>0.37239039627076437</v>
      </c>
      <c r="P112" s="101">
        <f>'RES elc data'!Q62</f>
        <v>0.84379822967348639</v>
      </c>
      <c r="Q112" s="101">
        <f>'RES elc data'!R62</f>
        <v>0.87612110542335198</v>
      </c>
      <c r="R112" s="101">
        <f>'RES elc data'!S62</f>
        <v>0.80644534658067535</v>
      </c>
      <c r="S112" s="101">
        <f>'RES elc data'!T62</f>
        <v>0.86179258361615163</v>
      </c>
      <c r="T112" s="101">
        <f>'RES elc data'!U62</f>
        <v>0.9076692552268415</v>
      </c>
      <c r="U112" s="101">
        <f>'RES elc data'!V62</f>
        <v>1</v>
      </c>
      <c r="V112" s="101">
        <f>'RES elc data'!W62</f>
        <v>0.87188431793031707</v>
      </c>
      <c r="W112" s="101">
        <f>'RES elc data'!X62</f>
        <v>0.34196469658712214</v>
      </c>
      <c r="X112" s="101">
        <f>'RES elc data'!Y62</f>
        <v>0.93830623718085404</v>
      </c>
      <c r="Y112" s="101">
        <f>'RES elc data'!Z62</f>
        <v>0.67574746003428421</v>
      </c>
      <c r="Z112" s="101">
        <f>'RES elc data'!AA62</f>
        <v>0.94732866556617423</v>
      </c>
      <c r="AA112" s="101">
        <f>'RES elc data'!AB62</f>
        <v>0.61796840504055306</v>
      </c>
      <c r="AB112" s="101">
        <f>'RES elc data'!AC62</f>
        <v>0.50287804225412469</v>
      </c>
      <c r="AC112" s="101">
        <f>'RES elc data'!AD62</f>
        <v>0.50226549437623347</v>
      </c>
      <c r="AD112" s="10">
        <f>AD111</f>
        <v>0.54696030831465081</v>
      </c>
    </row>
    <row r="115" spans="2:39" ht="14.25">
      <c r="G115" s="2"/>
      <c r="H115" s="3" t="s">
        <v>182</v>
      </c>
      <c r="I115" s="6"/>
    </row>
    <row r="116" spans="2:39" ht="14.25">
      <c r="B116" s="12" t="s">
        <v>38</v>
      </c>
      <c r="C116" s="12" t="s">
        <v>33</v>
      </c>
      <c r="D116" s="12" t="s">
        <v>62</v>
      </c>
      <c r="E116" s="12" t="s">
        <v>34</v>
      </c>
      <c r="F116" s="12" t="s">
        <v>197</v>
      </c>
      <c r="G116" s="13" t="s">
        <v>66</v>
      </c>
      <c r="H116" s="13" t="s">
        <v>32</v>
      </c>
      <c r="I116" s="14" t="s">
        <v>173</v>
      </c>
      <c r="J116" s="5" t="str">
        <f>C108</f>
        <v>AT</v>
      </c>
      <c r="K116" s="5" t="str">
        <f>D108</f>
        <v>BE</v>
      </c>
      <c r="L116" s="5" t="str">
        <f>E108</f>
        <v>BG</v>
      </c>
      <c r="M116" s="5" t="str">
        <f t="shared" ref="M116:AK116" si="0">F108</f>
        <v>CY</v>
      </c>
      <c r="N116" s="5" t="str">
        <f t="shared" si="0"/>
        <v>CZ</v>
      </c>
      <c r="O116" s="5" t="str">
        <f t="shared" si="0"/>
        <v>DE</v>
      </c>
      <c r="P116" s="5" t="str">
        <f t="shared" si="0"/>
        <v>DK</v>
      </c>
      <c r="Q116" s="5" t="str">
        <f t="shared" si="0"/>
        <v>EE</v>
      </c>
      <c r="R116" s="5" t="str">
        <f t="shared" si="0"/>
        <v>ES</v>
      </c>
      <c r="S116" s="5" t="str">
        <f t="shared" si="0"/>
        <v>FI</v>
      </c>
      <c r="T116" s="5" t="str">
        <f t="shared" si="0"/>
        <v>FR</v>
      </c>
      <c r="U116" s="5" t="str">
        <f t="shared" si="0"/>
        <v>EL</v>
      </c>
      <c r="V116" s="5" t="str">
        <f t="shared" si="0"/>
        <v>HU</v>
      </c>
      <c r="W116" s="5" t="str">
        <f t="shared" si="0"/>
        <v>IE</v>
      </c>
      <c r="X116" s="5" t="str">
        <f t="shared" si="0"/>
        <v>IT</v>
      </c>
      <c r="Y116" s="5" t="str">
        <f t="shared" si="0"/>
        <v>LT</v>
      </c>
      <c r="Z116" s="5" t="str">
        <f t="shared" si="0"/>
        <v>LU</v>
      </c>
      <c r="AA116" s="5" t="str">
        <f t="shared" si="0"/>
        <v>LV</v>
      </c>
      <c r="AB116" s="5" t="str">
        <f t="shared" si="0"/>
        <v>MT</v>
      </c>
      <c r="AC116" s="5" t="str">
        <f t="shared" si="0"/>
        <v>NL</v>
      </c>
      <c r="AD116" s="5" t="str">
        <f t="shared" si="0"/>
        <v>PL</v>
      </c>
      <c r="AE116" s="5" t="str">
        <f t="shared" si="0"/>
        <v>PT</v>
      </c>
      <c r="AF116" s="5" t="str">
        <f t="shared" si="0"/>
        <v>RO</v>
      </c>
      <c r="AG116" s="5" t="str">
        <f t="shared" si="0"/>
        <v>SE</v>
      </c>
      <c r="AH116" s="5" t="str">
        <f t="shared" si="0"/>
        <v>SI</v>
      </c>
      <c r="AI116" s="5" t="str">
        <f t="shared" si="0"/>
        <v>SK</v>
      </c>
      <c r="AJ116" s="5" t="str">
        <f t="shared" si="0"/>
        <v>UK</v>
      </c>
      <c r="AK116" s="5" t="str">
        <f t="shared" si="0"/>
        <v>HR</v>
      </c>
      <c r="AL116" s="13" t="s">
        <v>183</v>
      </c>
      <c r="AM116" s="13" t="s">
        <v>184</v>
      </c>
    </row>
    <row r="117" spans="2:39" ht="13.15">
      <c r="B117" s="15" t="s">
        <v>195</v>
      </c>
      <c r="C117" t="s">
        <v>514</v>
      </c>
      <c r="E117" s="52" t="s">
        <v>185</v>
      </c>
      <c r="F117" s="52" t="s">
        <v>198</v>
      </c>
      <c r="G117" t="s">
        <v>67</v>
      </c>
      <c r="H117" s="16">
        <v>2010</v>
      </c>
      <c r="I117" s="16"/>
      <c r="J117" s="10">
        <f>1*C109</f>
        <v>0.91877036514657751</v>
      </c>
      <c r="K117" s="10">
        <f>1*D109</f>
        <v>6.5602108527247835E-2</v>
      </c>
      <c r="L117" s="10">
        <f>1*E109</f>
        <v>0.1619689440387217</v>
      </c>
      <c r="M117" s="10">
        <f t="shared" ref="M117:AK117" si="1">1*F109</f>
        <v>0.11593252433331258</v>
      </c>
      <c r="N117" s="10">
        <f t="shared" si="1"/>
        <v>6.7110690117507879E-2</v>
      </c>
      <c r="O117" s="10">
        <f t="shared" si="1"/>
        <v>0.16456170936212053</v>
      </c>
      <c r="P117" s="10">
        <f t="shared" si="1"/>
        <v>0.38565773938755576</v>
      </c>
      <c r="Q117" s="10">
        <f t="shared" si="1"/>
        <v>0.25721586100314758</v>
      </c>
      <c r="R117" s="10">
        <f t="shared" si="1"/>
        <v>0.30243084743837684</v>
      </c>
      <c r="S117" s="10">
        <f t="shared" si="1"/>
        <v>0.33173132473860739</v>
      </c>
      <c r="T117" s="10">
        <f t="shared" si="1"/>
        <v>0.14891446335817077</v>
      </c>
      <c r="U117" s="10">
        <f t="shared" si="1"/>
        <v>0.18247177625297945</v>
      </c>
      <c r="V117" s="10">
        <f t="shared" si="1"/>
        <v>5.7055104585084081E-2</v>
      </c>
      <c r="W117" s="10">
        <f t="shared" si="1"/>
        <v>0.57517044396319728</v>
      </c>
      <c r="X117" s="10">
        <f t="shared" si="1"/>
        <v>0.31870285036033696</v>
      </c>
      <c r="Y117" s="10">
        <f t="shared" si="1"/>
        <v>4.7370702148140244E-2</v>
      </c>
      <c r="Z117" s="10">
        <f t="shared" si="1"/>
        <v>0.62430352052073701</v>
      </c>
      <c r="AA117" s="10">
        <f t="shared" si="1"/>
        <v>0.83139117796287942</v>
      </c>
      <c r="AB117" s="10">
        <f t="shared" si="1"/>
        <v>3.5454127713129314E-2</v>
      </c>
      <c r="AC117" s="10">
        <f t="shared" si="1"/>
        <v>6.9192030702314805E-2</v>
      </c>
      <c r="AD117" s="10">
        <f t="shared" si="1"/>
        <v>6.3721279681917084E-2</v>
      </c>
      <c r="AE117" s="10">
        <f t="shared" si="1"/>
        <v>0.49899718553775857</v>
      </c>
      <c r="AF117" s="10">
        <f t="shared" si="1"/>
        <v>0.45852528553344007</v>
      </c>
      <c r="AG117" s="10">
        <f t="shared" si="1"/>
        <v>0.72672969207335436</v>
      </c>
      <c r="AH117" s="10">
        <f t="shared" si="1"/>
        <v>0.32436867049152107</v>
      </c>
      <c r="AI117" s="10">
        <f t="shared" si="1"/>
        <v>0.2800235246634305</v>
      </c>
      <c r="AJ117" s="10">
        <f t="shared" si="1"/>
        <v>0.1421047087934047</v>
      </c>
      <c r="AK117" s="10">
        <f t="shared" si="1"/>
        <v>0.54696030831465081</v>
      </c>
      <c r="AL117">
        <v>0</v>
      </c>
      <c r="AM117">
        <v>15</v>
      </c>
    </row>
    <row r="118" spans="2:39">
      <c r="C118" t="s">
        <v>190</v>
      </c>
      <c r="I118" s="10">
        <v>-1</v>
      </c>
    </row>
    <row r="119" spans="2:39" ht="13.15">
      <c r="B119" s="15"/>
      <c r="C119" t="str">
        <f>$C$117</f>
        <v>TRABAT_ChgStn</v>
      </c>
      <c r="E119" s="52" t="s">
        <v>185</v>
      </c>
      <c r="G119" t="s">
        <v>67</v>
      </c>
      <c r="H119" s="16">
        <v>2020</v>
      </c>
      <c r="I119" s="16"/>
      <c r="J119" s="10">
        <f t="shared" ref="J119:L121" si="2">1*C110</f>
        <v>0.92589017762812875</v>
      </c>
      <c r="K119" s="10">
        <f t="shared" si="2"/>
        <v>0.13636743021163625</v>
      </c>
      <c r="L119" s="10">
        <f t="shared" si="2"/>
        <v>0.12203889363685692</v>
      </c>
      <c r="M119" s="10">
        <f t="shared" ref="M119:AK119" si="3">1*F110</f>
        <v>0.119887947069416</v>
      </c>
      <c r="N119" s="10">
        <f t="shared" si="3"/>
        <v>0.20171439336836958</v>
      </c>
      <c r="O119" s="10">
        <f t="shared" si="3"/>
        <v>0.3207649846484002</v>
      </c>
      <c r="P119" s="10">
        <f t="shared" si="3"/>
        <v>0.78888020005526127</v>
      </c>
      <c r="Q119" s="10">
        <f t="shared" si="3"/>
        <v>0.59568295873869637</v>
      </c>
      <c r="R119" s="10">
        <f t="shared" si="3"/>
        <v>0.46915016524848563</v>
      </c>
      <c r="S119" s="10">
        <f t="shared" si="3"/>
        <v>0.3115317283084918</v>
      </c>
      <c r="T119" s="10">
        <f t="shared" si="3"/>
        <v>0.21883718090228538</v>
      </c>
      <c r="U119" s="10">
        <f t="shared" si="3"/>
        <v>0.26132629777497191</v>
      </c>
      <c r="V119" s="10">
        <f t="shared" si="3"/>
        <v>0.21482840066910894</v>
      </c>
      <c r="W119" s="10">
        <f t="shared" si="3"/>
        <v>0.60752587694244919</v>
      </c>
      <c r="X119" s="10">
        <f t="shared" si="3"/>
        <v>0.71984436987639655</v>
      </c>
      <c r="Y119" s="10">
        <f t="shared" si="3"/>
        <v>0.3548356648679622</v>
      </c>
      <c r="Z119" s="10">
        <f t="shared" si="3"/>
        <v>0.70119607589335131</v>
      </c>
      <c r="AA119" s="10">
        <f t="shared" si="3"/>
        <v>0.79769396199669629</v>
      </c>
      <c r="AB119" s="10">
        <f t="shared" si="3"/>
        <v>9.8749994051288925E-2</v>
      </c>
      <c r="AC119" s="10">
        <f t="shared" si="3"/>
        <v>7.7296706678782315E-2</v>
      </c>
      <c r="AD119" s="10">
        <f t="shared" si="3"/>
        <v>0.14852346712837486</v>
      </c>
      <c r="AE119" s="10">
        <f t="shared" si="3"/>
        <v>0.62824363479529499</v>
      </c>
      <c r="AF119" s="10">
        <f t="shared" si="3"/>
        <v>0.43354076020160243</v>
      </c>
      <c r="AG119" s="10">
        <f t="shared" si="3"/>
        <v>0.63774837631130854</v>
      </c>
      <c r="AH119" s="10">
        <f t="shared" si="3"/>
        <v>0.44056341228504786</v>
      </c>
      <c r="AI119" s="10">
        <f t="shared" si="3"/>
        <v>0.32600069932766873</v>
      </c>
      <c r="AJ119" s="10">
        <f t="shared" si="3"/>
        <v>0.30485838121313308</v>
      </c>
      <c r="AK119" s="10">
        <f t="shared" si="3"/>
        <v>0.54696030831465081</v>
      </c>
    </row>
    <row r="120" spans="2:39" ht="13.15">
      <c r="B120" s="15"/>
      <c r="C120" t="str">
        <f>$C$117</f>
        <v>TRABAT_ChgStn</v>
      </c>
      <c r="E120" s="52" t="s">
        <v>185</v>
      </c>
      <c r="G120" t="s">
        <v>67</v>
      </c>
      <c r="H120" s="16">
        <v>2030</v>
      </c>
      <c r="I120" s="16"/>
      <c r="J120" s="10">
        <f t="shared" si="2"/>
        <v>0.94969029194393817</v>
      </c>
      <c r="K120" s="10">
        <f t="shared" si="2"/>
        <v>0.53659417676396681</v>
      </c>
      <c r="L120" s="10">
        <f t="shared" si="2"/>
        <v>0.18495208298252688</v>
      </c>
      <c r="M120" s="10">
        <f t="shared" ref="M120:AK120" si="4">1*F111</f>
        <v>0.70245350203376888</v>
      </c>
      <c r="N120" s="10">
        <f t="shared" si="4"/>
        <v>0.17425207046062904</v>
      </c>
      <c r="O120" s="10">
        <f t="shared" si="4"/>
        <v>0.47845942561221944</v>
      </c>
      <c r="P120" s="10">
        <f t="shared" si="4"/>
        <v>0.8377918132570954</v>
      </c>
      <c r="Q120" s="10">
        <f t="shared" si="4"/>
        <v>0.35398208658027236</v>
      </c>
      <c r="R120" s="10">
        <f t="shared" si="4"/>
        <v>0.78059943841185864</v>
      </c>
      <c r="S120" s="10">
        <f t="shared" si="4"/>
        <v>0.44127699745197096</v>
      </c>
      <c r="T120" s="10">
        <f t="shared" si="4"/>
        <v>0.29702614891859713</v>
      </c>
      <c r="U120" s="10">
        <f t="shared" si="4"/>
        <v>0.63477342342241727</v>
      </c>
      <c r="V120" s="10">
        <f t="shared" si="4"/>
        <v>0.14027117628108116</v>
      </c>
      <c r="W120" s="10">
        <f t="shared" si="4"/>
        <v>0.77161402787038158</v>
      </c>
      <c r="X120" s="10">
        <f t="shared" si="4"/>
        <v>0.80529236908724777</v>
      </c>
      <c r="Y120" s="10">
        <f t="shared" si="4"/>
        <v>0.6388725622239978</v>
      </c>
      <c r="Z120" s="10">
        <f t="shared" si="4"/>
        <v>0.67480850964156192</v>
      </c>
      <c r="AA120" s="10">
        <f t="shared" si="4"/>
        <v>0.90797823408326828</v>
      </c>
      <c r="AB120" s="10">
        <f t="shared" si="4"/>
        <v>0.98292644364104109</v>
      </c>
      <c r="AC120" s="10">
        <f t="shared" si="4"/>
        <v>0.32694799957871351</v>
      </c>
      <c r="AD120" s="10">
        <f t="shared" si="4"/>
        <v>0.14478730703905404</v>
      </c>
      <c r="AE120" s="10">
        <f t="shared" si="4"/>
        <v>0.79755939966821299</v>
      </c>
      <c r="AF120" s="10">
        <f t="shared" si="4"/>
        <v>0.33729137195485948</v>
      </c>
      <c r="AG120" s="10">
        <f t="shared" si="4"/>
        <v>0.85543850856475501</v>
      </c>
      <c r="AH120" s="10">
        <f t="shared" si="4"/>
        <v>0.6593024975157844</v>
      </c>
      <c r="AI120" s="10">
        <f t="shared" si="4"/>
        <v>0.33264877704087864</v>
      </c>
      <c r="AJ120" s="10">
        <f t="shared" si="4"/>
        <v>0.37313192889144969</v>
      </c>
      <c r="AK120" s="10">
        <f t="shared" si="4"/>
        <v>0.54696030831465081</v>
      </c>
    </row>
    <row r="121" spans="2:39" ht="13.15">
      <c r="B121" s="15"/>
      <c r="C121" t="str">
        <f>$C$117</f>
        <v>TRABAT_ChgStn</v>
      </c>
      <c r="E121" s="52" t="s">
        <v>185</v>
      </c>
      <c r="G121" t="s">
        <v>67</v>
      </c>
      <c r="H121" s="16">
        <v>2050</v>
      </c>
      <c r="I121" s="16"/>
      <c r="J121" s="10">
        <f t="shared" si="2"/>
        <v>0.95837408617482789</v>
      </c>
      <c r="K121" s="10">
        <f t="shared" si="2"/>
        <v>0.73821065534522179</v>
      </c>
      <c r="L121" s="10">
        <f t="shared" si="2"/>
        <v>0.36331477832972253</v>
      </c>
      <c r="M121" s="10">
        <f t="shared" ref="M121:AK121" si="5">1*F112</f>
        <v>0.72534169978797869</v>
      </c>
      <c r="N121" s="10">
        <f t="shared" si="5"/>
        <v>0.43256542276449195</v>
      </c>
      <c r="O121" s="10">
        <f t="shared" si="5"/>
        <v>0.51756716453685059</v>
      </c>
      <c r="P121" s="10">
        <f t="shared" si="5"/>
        <v>0.84388045797043665</v>
      </c>
      <c r="Q121" s="10">
        <f t="shared" si="5"/>
        <v>0.74639753251341501</v>
      </c>
      <c r="R121" s="10">
        <f t="shared" si="5"/>
        <v>0.85968452001236006</v>
      </c>
      <c r="S121" s="10">
        <f t="shared" si="5"/>
        <v>0.54721639764053431</v>
      </c>
      <c r="T121" s="10">
        <f t="shared" si="5"/>
        <v>0.53777591454452189</v>
      </c>
      <c r="U121" s="10">
        <f t="shared" si="5"/>
        <v>0.84922803669594205</v>
      </c>
      <c r="V121" s="10">
        <f t="shared" si="5"/>
        <v>0.37239039627076437</v>
      </c>
      <c r="W121" s="10">
        <f t="shared" si="5"/>
        <v>0.84379822967348639</v>
      </c>
      <c r="X121" s="10">
        <f t="shared" si="5"/>
        <v>0.87612110542335198</v>
      </c>
      <c r="Y121" s="10">
        <f t="shared" si="5"/>
        <v>0.80644534658067535</v>
      </c>
      <c r="Z121" s="10">
        <f t="shared" si="5"/>
        <v>0.86179258361615163</v>
      </c>
      <c r="AA121" s="10">
        <f t="shared" si="5"/>
        <v>0.9076692552268415</v>
      </c>
      <c r="AB121" s="10">
        <f t="shared" si="5"/>
        <v>1</v>
      </c>
      <c r="AC121" s="10">
        <f t="shared" si="5"/>
        <v>0.87188431793031707</v>
      </c>
      <c r="AD121" s="10">
        <f t="shared" si="5"/>
        <v>0.34196469658712214</v>
      </c>
      <c r="AE121" s="10">
        <f t="shared" si="5"/>
        <v>0.93830623718085404</v>
      </c>
      <c r="AF121" s="10">
        <f t="shared" si="5"/>
        <v>0.67574746003428421</v>
      </c>
      <c r="AG121" s="10">
        <f t="shared" si="5"/>
        <v>0.94732866556617423</v>
      </c>
      <c r="AH121" s="10">
        <f t="shared" si="5"/>
        <v>0.61796840504055306</v>
      </c>
      <c r="AI121" s="10">
        <f t="shared" si="5"/>
        <v>0.50287804225412469</v>
      </c>
      <c r="AJ121" s="10">
        <f t="shared" si="5"/>
        <v>0.50226549437623347</v>
      </c>
      <c r="AK121" s="10">
        <f t="shared" si="5"/>
        <v>0.54696030831465081</v>
      </c>
    </row>
    <row r="122" spans="2:39" ht="13.15">
      <c r="B122" s="15" t="s">
        <v>186</v>
      </c>
      <c r="C122" t="s">
        <v>445</v>
      </c>
      <c r="E122" s="52" t="s">
        <v>440</v>
      </c>
      <c r="F122" s="52" t="s">
        <v>199</v>
      </c>
      <c r="G122" t="s">
        <v>67</v>
      </c>
      <c r="H122" s="16">
        <v>2010</v>
      </c>
      <c r="I122" s="16"/>
      <c r="J122" s="10">
        <f>0.036*0.44</f>
        <v>1.584E-2</v>
      </c>
      <c r="K122" s="10">
        <f>$J122</f>
        <v>1.584E-2</v>
      </c>
      <c r="L122" s="10">
        <f t="shared" ref="L122:AK124" si="6">$J122</f>
        <v>1.584E-2</v>
      </c>
      <c r="M122" s="10">
        <f t="shared" si="6"/>
        <v>1.584E-2</v>
      </c>
      <c r="N122" s="10">
        <f t="shared" si="6"/>
        <v>1.584E-2</v>
      </c>
      <c r="O122" s="10">
        <f t="shared" si="6"/>
        <v>1.584E-2</v>
      </c>
      <c r="P122" s="10">
        <f t="shared" si="6"/>
        <v>1.584E-2</v>
      </c>
      <c r="Q122" s="10">
        <f t="shared" si="6"/>
        <v>1.584E-2</v>
      </c>
      <c r="R122" s="10">
        <f t="shared" si="6"/>
        <v>1.584E-2</v>
      </c>
      <c r="S122" s="10">
        <f t="shared" si="6"/>
        <v>1.584E-2</v>
      </c>
      <c r="T122" s="10">
        <f t="shared" si="6"/>
        <v>1.584E-2</v>
      </c>
      <c r="U122" s="10">
        <f t="shared" si="6"/>
        <v>1.584E-2</v>
      </c>
      <c r="V122" s="10">
        <f t="shared" si="6"/>
        <v>1.584E-2</v>
      </c>
      <c r="W122" s="10">
        <f t="shared" si="6"/>
        <v>1.584E-2</v>
      </c>
      <c r="X122" s="10">
        <f t="shared" si="6"/>
        <v>1.584E-2</v>
      </c>
      <c r="Y122" s="10">
        <f t="shared" si="6"/>
        <v>1.584E-2</v>
      </c>
      <c r="Z122" s="10">
        <f t="shared" si="6"/>
        <v>1.584E-2</v>
      </c>
      <c r="AA122" s="10">
        <f t="shared" si="6"/>
        <v>1.584E-2</v>
      </c>
      <c r="AB122" s="10">
        <f t="shared" si="6"/>
        <v>1.584E-2</v>
      </c>
      <c r="AC122" s="10">
        <f t="shared" si="6"/>
        <v>1.584E-2</v>
      </c>
      <c r="AD122" s="10">
        <f t="shared" si="6"/>
        <v>1.584E-2</v>
      </c>
      <c r="AE122" s="10">
        <f t="shared" si="6"/>
        <v>1.584E-2</v>
      </c>
      <c r="AF122" s="10">
        <f t="shared" si="6"/>
        <v>1.584E-2</v>
      </c>
      <c r="AG122" s="10">
        <f t="shared" si="6"/>
        <v>1.584E-2</v>
      </c>
      <c r="AH122" s="10">
        <f t="shared" si="6"/>
        <v>1.584E-2</v>
      </c>
      <c r="AI122" s="10">
        <f t="shared" si="6"/>
        <v>1.584E-2</v>
      </c>
      <c r="AJ122" s="10">
        <f t="shared" si="6"/>
        <v>1.584E-2</v>
      </c>
      <c r="AK122" s="10">
        <f t="shared" si="6"/>
        <v>1.584E-2</v>
      </c>
      <c r="AL122">
        <v>0</v>
      </c>
      <c r="AM122">
        <v>15</v>
      </c>
    </row>
    <row r="123" spans="2:39" ht="13.15">
      <c r="B123" s="15"/>
      <c r="C123" t="s">
        <v>445</v>
      </c>
      <c r="E123" s="52" t="s">
        <v>442</v>
      </c>
      <c r="F123" s="52"/>
      <c r="G123" t="s">
        <v>67</v>
      </c>
      <c r="H123" s="16">
        <v>2010</v>
      </c>
      <c r="I123" s="16"/>
      <c r="J123" s="10">
        <v>3.6999999999999998E-2</v>
      </c>
      <c r="K123" s="10">
        <f>$J123</f>
        <v>3.6999999999999998E-2</v>
      </c>
      <c r="L123" s="10">
        <f t="shared" si="6"/>
        <v>3.6999999999999998E-2</v>
      </c>
      <c r="M123" s="10">
        <f t="shared" si="6"/>
        <v>3.6999999999999998E-2</v>
      </c>
      <c r="N123" s="10">
        <f t="shared" si="6"/>
        <v>3.6999999999999998E-2</v>
      </c>
      <c r="O123" s="10">
        <f t="shared" si="6"/>
        <v>3.6999999999999998E-2</v>
      </c>
      <c r="P123" s="10">
        <f t="shared" si="6"/>
        <v>3.6999999999999998E-2</v>
      </c>
      <c r="Q123" s="10">
        <f t="shared" si="6"/>
        <v>3.6999999999999998E-2</v>
      </c>
      <c r="R123" s="10">
        <f t="shared" si="6"/>
        <v>3.6999999999999998E-2</v>
      </c>
      <c r="S123" s="10">
        <f t="shared" si="6"/>
        <v>3.6999999999999998E-2</v>
      </c>
      <c r="T123" s="10">
        <f t="shared" si="6"/>
        <v>3.6999999999999998E-2</v>
      </c>
      <c r="U123" s="10">
        <f t="shared" si="6"/>
        <v>3.6999999999999998E-2</v>
      </c>
      <c r="V123" s="10">
        <f t="shared" si="6"/>
        <v>3.6999999999999998E-2</v>
      </c>
      <c r="W123" s="10">
        <f t="shared" si="6"/>
        <v>3.6999999999999998E-2</v>
      </c>
      <c r="X123" s="10">
        <f t="shared" si="6"/>
        <v>3.6999999999999998E-2</v>
      </c>
      <c r="Y123" s="10">
        <f t="shared" si="6"/>
        <v>3.6999999999999998E-2</v>
      </c>
      <c r="Z123" s="10">
        <f t="shared" si="6"/>
        <v>3.6999999999999998E-2</v>
      </c>
      <c r="AA123" s="10">
        <f t="shared" si="6"/>
        <v>3.6999999999999998E-2</v>
      </c>
      <c r="AB123" s="10">
        <f t="shared" si="6"/>
        <v>3.6999999999999998E-2</v>
      </c>
      <c r="AC123" s="10">
        <f t="shared" si="6"/>
        <v>3.6999999999999998E-2</v>
      </c>
      <c r="AD123" s="10">
        <f t="shared" si="6"/>
        <v>3.6999999999999998E-2</v>
      </c>
      <c r="AE123" s="10">
        <f t="shared" si="6"/>
        <v>3.6999999999999998E-2</v>
      </c>
      <c r="AF123" s="10">
        <f t="shared" si="6"/>
        <v>3.6999999999999998E-2</v>
      </c>
      <c r="AG123" s="10">
        <f t="shared" si="6"/>
        <v>3.6999999999999998E-2</v>
      </c>
      <c r="AH123" s="10">
        <f t="shared" si="6"/>
        <v>3.6999999999999998E-2</v>
      </c>
      <c r="AI123" s="10">
        <f t="shared" si="6"/>
        <v>3.6999999999999998E-2</v>
      </c>
      <c r="AJ123" s="10">
        <f t="shared" si="6"/>
        <v>3.6999999999999998E-2</v>
      </c>
      <c r="AK123" s="10">
        <f t="shared" si="6"/>
        <v>3.6999999999999998E-2</v>
      </c>
    </row>
    <row r="124" spans="2:39" ht="13.15">
      <c r="B124" s="15"/>
      <c r="C124" t="s">
        <v>445</v>
      </c>
      <c r="E124" s="52" t="s">
        <v>443</v>
      </c>
      <c r="F124" s="52"/>
      <c r="G124" t="s">
        <v>67</v>
      </c>
      <c r="H124" s="16">
        <v>2010</v>
      </c>
      <c r="I124" s="16"/>
      <c r="J124" s="10">
        <v>4.3999999999999997E-2</v>
      </c>
      <c r="K124" s="10">
        <f>$J124</f>
        <v>4.3999999999999997E-2</v>
      </c>
      <c r="L124" s="10">
        <f t="shared" si="6"/>
        <v>4.3999999999999997E-2</v>
      </c>
      <c r="M124" s="10">
        <f t="shared" si="6"/>
        <v>4.3999999999999997E-2</v>
      </c>
      <c r="N124" s="10">
        <f t="shared" si="6"/>
        <v>4.3999999999999997E-2</v>
      </c>
      <c r="O124" s="10">
        <f t="shared" si="6"/>
        <v>4.3999999999999997E-2</v>
      </c>
      <c r="P124" s="10">
        <f t="shared" si="6"/>
        <v>4.3999999999999997E-2</v>
      </c>
      <c r="Q124" s="10">
        <f t="shared" si="6"/>
        <v>4.3999999999999997E-2</v>
      </c>
      <c r="R124" s="10">
        <f t="shared" si="6"/>
        <v>4.3999999999999997E-2</v>
      </c>
      <c r="S124" s="10">
        <f t="shared" si="6"/>
        <v>4.3999999999999997E-2</v>
      </c>
      <c r="T124" s="10">
        <f t="shared" si="6"/>
        <v>4.3999999999999997E-2</v>
      </c>
      <c r="U124" s="10">
        <f t="shared" si="6"/>
        <v>4.3999999999999997E-2</v>
      </c>
      <c r="V124" s="10">
        <f t="shared" si="6"/>
        <v>4.3999999999999997E-2</v>
      </c>
      <c r="W124" s="10">
        <f t="shared" si="6"/>
        <v>4.3999999999999997E-2</v>
      </c>
      <c r="X124" s="10">
        <f t="shared" si="6"/>
        <v>4.3999999999999997E-2</v>
      </c>
      <c r="Y124" s="10">
        <f t="shared" si="6"/>
        <v>4.3999999999999997E-2</v>
      </c>
      <c r="Z124" s="10">
        <f t="shared" si="6"/>
        <v>4.3999999999999997E-2</v>
      </c>
      <c r="AA124" s="10">
        <f t="shared" si="6"/>
        <v>4.3999999999999997E-2</v>
      </c>
      <c r="AB124" s="10">
        <f t="shared" si="6"/>
        <v>4.3999999999999997E-2</v>
      </c>
      <c r="AC124" s="10">
        <f t="shared" si="6"/>
        <v>4.3999999999999997E-2</v>
      </c>
      <c r="AD124" s="10">
        <f t="shared" si="6"/>
        <v>4.3999999999999997E-2</v>
      </c>
      <c r="AE124" s="10">
        <f t="shared" si="6"/>
        <v>4.3999999999999997E-2</v>
      </c>
      <c r="AF124" s="10">
        <f t="shared" si="6"/>
        <v>4.3999999999999997E-2</v>
      </c>
      <c r="AG124" s="10">
        <f t="shared" si="6"/>
        <v>4.3999999999999997E-2</v>
      </c>
      <c r="AH124" s="10">
        <f t="shared" si="6"/>
        <v>4.3999999999999997E-2</v>
      </c>
      <c r="AI124" s="10">
        <f t="shared" si="6"/>
        <v>4.3999999999999997E-2</v>
      </c>
      <c r="AJ124" s="10">
        <f t="shared" si="6"/>
        <v>4.3999999999999997E-2</v>
      </c>
      <c r="AK124" s="10">
        <f t="shared" si="6"/>
        <v>4.3999999999999997E-2</v>
      </c>
    </row>
    <row r="125" spans="2:39" ht="13.15">
      <c r="B125" s="15"/>
      <c r="D125" t="s">
        <v>446</v>
      </c>
      <c r="E125" s="52" t="s">
        <v>441</v>
      </c>
      <c r="F125" s="52"/>
      <c r="G125" t="s">
        <v>68</v>
      </c>
      <c r="H125" s="16"/>
      <c r="I125" s="16"/>
      <c r="J125" s="10">
        <v>2.7E-2</v>
      </c>
      <c r="K125" s="10">
        <f>$J125</f>
        <v>2.7E-2</v>
      </c>
      <c r="L125" s="10">
        <f t="shared" ref="L125:AK125" si="7">$J125</f>
        <v>2.7E-2</v>
      </c>
      <c r="M125" s="10">
        <f t="shared" si="7"/>
        <v>2.7E-2</v>
      </c>
      <c r="N125" s="10">
        <f t="shared" si="7"/>
        <v>2.7E-2</v>
      </c>
      <c r="O125" s="10">
        <f t="shared" si="7"/>
        <v>2.7E-2</v>
      </c>
      <c r="P125" s="10">
        <f t="shared" si="7"/>
        <v>2.7E-2</v>
      </c>
      <c r="Q125" s="10">
        <f t="shared" si="7"/>
        <v>2.7E-2</v>
      </c>
      <c r="R125" s="10">
        <f t="shared" si="7"/>
        <v>2.7E-2</v>
      </c>
      <c r="S125" s="10">
        <f t="shared" si="7"/>
        <v>2.7E-2</v>
      </c>
      <c r="T125" s="10">
        <f t="shared" si="7"/>
        <v>2.7E-2</v>
      </c>
      <c r="U125" s="10">
        <f t="shared" si="7"/>
        <v>2.7E-2</v>
      </c>
      <c r="V125" s="10">
        <f t="shared" si="7"/>
        <v>2.7E-2</v>
      </c>
      <c r="W125" s="10">
        <f t="shared" si="7"/>
        <v>2.7E-2</v>
      </c>
      <c r="X125" s="10">
        <f t="shared" si="7"/>
        <v>2.7E-2</v>
      </c>
      <c r="Y125" s="10">
        <f t="shared" si="7"/>
        <v>2.7E-2</v>
      </c>
      <c r="Z125" s="10">
        <f t="shared" si="7"/>
        <v>2.7E-2</v>
      </c>
      <c r="AA125" s="10">
        <f t="shared" si="7"/>
        <v>2.7E-2</v>
      </c>
      <c r="AB125" s="10">
        <f t="shared" si="7"/>
        <v>2.7E-2</v>
      </c>
      <c r="AC125" s="10">
        <f t="shared" si="7"/>
        <v>2.7E-2</v>
      </c>
      <c r="AD125" s="10">
        <f t="shared" si="7"/>
        <v>2.7E-2</v>
      </c>
      <c r="AE125" s="10">
        <f t="shared" si="7"/>
        <v>2.7E-2</v>
      </c>
      <c r="AF125" s="10">
        <f t="shared" si="7"/>
        <v>2.7E-2</v>
      </c>
      <c r="AG125" s="10">
        <f t="shared" si="7"/>
        <v>2.7E-2</v>
      </c>
      <c r="AH125" s="10">
        <f t="shared" si="7"/>
        <v>2.7E-2</v>
      </c>
      <c r="AI125" s="10">
        <f t="shared" si="7"/>
        <v>2.7E-2</v>
      </c>
      <c r="AJ125" s="10">
        <f t="shared" si="7"/>
        <v>2.7E-2</v>
      </c>
      <c r="AK125" s="10">
        <f t="shared" si="7"/>
        <v>2.7E-2</v>
      </c>
    </row>
    <row r="126" spans="2:39">
      <c r="C126" t="s">
        <v>191</v>
      </c>
      <c r="I126" s="10">
        <v>-1</v>
      </c>
    </row>
    <row r="127" spans="2:39" ht="13.15">
      <c r="B127" s="15" t="s">
        <v>187</v>
      </c>
      <c r="C127" t="s">
        <v>445</v>
      </c>
      <c r="E127" t="s">
        <v>444</v>
      </c>
      <c r="F127" s="52" t="s">
        <v>200</v>
      </c>
      <c r="G127" t="s">
        <v>67</v>
      </c>
      <c r="H127" s="16">
        <v>2010</v>
      </c>
      <c r="I127" s="16"/>
      <c r="J127" s="10">
        <v>4.3999999999999997E-2</v>
      </c>
      <c r="K127" s="10">
        <f>$J127</f>
        <v>4.3999999999999997E-2</v>
      </c>
      <c r="L127" s="10">
        <f t="shared" ref="L127:AK128" si="8">$J127</f>
        <v>4.3999999999999997E-2</v>
      </c>
      <c r="M127" s="10">
        <f t="shared" si="8"/>
        <v>4.3999999999999997E-2</v>
      </c>
      <c r="N127" s="10">
        <f t="shared" si="8"/>
        <v>4.3999999999999997E-2</v>
      </c>
      <c r="O127" s="10">
        <f t="shared" si="8"/>
        <v>4.3999999999999997E-2</v>
      </c>
      <c r="P127" s="10">
        <f t="shared" si="8"/>
        <v>4.3999999999999997E-2</v>
      </c>
      <c r="Q127" s="10">
        <f t="shared" si="8"/>
        <v>4.3999999999999997E-2</v>
      </c>
      <c r="R127" s="10">
        <f t="shared" si="8"/>
        <v>4.3999999999999997E-2</v>
      </c>
      <c r="S127" s="10">
        <f t="shared" si="8"/>
        <v>4.3999999999999997E-2</v>
      </c>
      <c r="T127" s="10">
        <f t="shared" si="8"/>
        <v>4.3999999999999997E-2</v>
      </c>
      <c r="U127" s="10">
        <f t="shared" si="8"/>
        <v>4.3999999999999997E-2</v>
      </c>
      <c r="V127" s="10">
        <f t="shared" si="8"/>
        <v>4.3999999999999997E-2</v>
      </c>
      <c r="W127" s="10">
        <f t="shared" si="8"/>
        <v>4.3999999999999997E-2</v>
      </c>
      <c r="X127" s="10">
        <f t="shared" si="8"/>
        <v>4.3999999999999997E-2</v>
      </c>
      <c r="Y127" s="10">
        <f t="shared" si="8"/>
        <v>4.3999999999999997E-2</v>
      </c>
      <c r="Z127" s="10">
        <f t="shared" si="8"/>
        <v>4.3999999999999997E-2</v>
      </c>
      <c r="AA127" s="10">
        <f t="shared" si="8"/>
        <v>4.3999999999999997E-2</v>
      </c>
      <c r="AB127" s="10">
        <f t="shared" si="8"/>
        <v>4.3999999999999997E-2</v>
      </c>
      <c r="AC127" s="10">
        <f t="shared" si="8"/>
        <v>4.3999999999999997E-2</v>
      </c>
      <c r="AD127" s="10">
        <f t="shared" si="8"/>
        <v>4.3999999999999997E-2</v>
      </c>
      <c r="AE127" s="10">
        <f t="shared" si="8"/>
        <v>4.3999999999999997E-2</v>
      </c>
      <c r="AF127" s="10">
        <f t="shared" si="8"/>
        <v>4.3999999999999997E-2</v>
      </c>
      <c r="AG127" s="10">
        <f t="shared" si="8"/>
        <v>4.3999999999999997E-2</v>
      </c>
      <c r="AH127" s="10">
        <f t="shared" si="8"/>
        <v>4.3999999999999997E-2</v>
      </c>
      <c r="AI127" s="10">
        <f t="shared" si="8"/>
        <v>4.3999999999999997E-2</v>
      </c>
      <c r="AJ127" s="10">
        <f t="shared" si="8"/>
        <v>4.3999999999999997E-2</v>
      </c>
      <c r="AK127" s="10">
        <f t="shared" si="8"/>
        <v>4.3999999999999997E-2</v>
      </c>
      <c r="AL127">
        <v>0</v>
      </c>
      <c r="AM127">
        <v>15</v>
      </c>
    </row>
    <row r="128" spans="2:39" ht="13.15">
      <c r="B128" s="15"/>
      <c r="D128" t="s">
        <v>447</v>
      </c>
      <c r="E128" s="52" t="s">
        <v>441</v>
      </c>
      <c r="F128" s="52"/>
      <c r="G128" t="s">
        <v>68</v>
      </c>
      <c r="H128" s="16"/>
      <c r="I128" s="16"/>
      <c r="J128" s="10">
        <v>2.7E-2</v>
      </c>
      <c r="K128" s="10">
        <f>$J128</f>
        <v>2.7E-2</v>
      </c>
      <c r="L128" s="10">
        <f t="shared" si="8"/>
        <v>2.7E-2</v>
      </c>
      <c r="M128" s="10">
        <f t="shared" si="8"/>
        <v>2.7E-2</v>
      </c>
      <c r="N128" s="10">
        <f t="shared" si="8"/>
        <v>2.7E-2</v>
      </c>
      <c r="O128" s="10">
        <f t="shared" si="8"/>
        <v>2.7E-2</v>
      </c>
      <c r="P128" s="10">
        <f t="shared" si="8"/>
        <v>2.7E-2</v>
      </c>
      <c r="Q128" s="10">
        <f t="shared" si="8"/>
        <v>2.7E-2</v>
      </c>
      <c r="R128" s="10">
        <f t="shared" si="8"/>
        <v>2.7E-2</v>
      </c>
      <c r="S128" s="10">
        <f t="shared" si="8"/>
        <v>2.7E-2</v>
      </c>
      <c r="T128" s="10">
        <f t="shared" si="8"/>
        <v>2.7E-2</v>
      </c>
      <c r="U128" s="10">
        <f t="shared" si="8"/>
        <v>2.7E-2</v>
      </c>
      <c r="V128" s="10">
        <f t="shared" si="8"/>
        <v>2.7E-2</v>
      </c>
      <c r="W128" s="10">
        <f t="shared" si="8"/>
        <v>2.7E-2</v>
      </c>
      <c r="X128" s="10">
        <f t="shared" si="8"/>
        <v>2.7E-2</v>
      </c>
      <c r="Y128" s="10">
        <f t="shared" si="8"/>
        <v>2.7E-2</v>
      </c>
      <c r="Z128" s="10">
        <f t="shared" si="8"/>
        <v>2.7E-2</v>
      </c>
      <c r="AA128" s="10">
        <f t="shared" si="8"/>
        <v>2.7E-2</v>
      </c>
      <c r="AB128" s="10">
        <f t="shared" si="8"/>
        <v>2.7E-2</v>
      </c>
      <c r="AC128" s="10">
        <f t="shared" si="8"/>
        <v>2.7E-2</v>
      </c>
      <c r="AD128" s="10">
        <f t="shared" si="8"/>
        <v>2.7E-2</v>
      </c>
      <c r="AE128" s="10">
        <f t="shared" si="8"/>
        <v>2.7E-2</v>
      </c>
      <c r="AF128" s="10">
        <f t="shared" si="8"/>
        <v>2.7E-2</v>
      </c>
      <c r="AG128" s="10">
        <f t="shared" si="8"/>
        <v>2.7E-2</v>
      </c>
      <c r="AH128" s="10">
        <f t="shared" si="8"/>
        <v>2.7E-2</v>
      </c>
      <c r="AI128" s="10">
        <f t="shared" si="8"/>
        <v>2.7E-2</v>
      </c>
      <c r="AJ128" s="10">
        <f t="shared" si="8"/>
        <v>2.7E-2</v>
      </c>
      <c r="AK128" s="10">
        <f t="shared" si="8"/>
        <v>2.7E-2</v>
      </c>
    </row>
    <row r="129" spans="2:39">
      <c r="C129" t="s">
        <v>192</v>
      </c>
      <c r="I129" s="10">
        <v>-1</v>
      </c>
    </row>
    <row r="130" spans="2:39" ht="13.15">
      <c r="B130" s="15" t="s">
        <v>196</v>
      </c>
      <c r="C130" t="s">
        <v>513</v>
      </c>
      <c r="E130" s="52" t="s">
        <v>185</v>
      </c>
      <c r="F130" s="52" t="s">
        <v>201</v>
      </c>
      <c r="G130" t="s">
        <v>67</v>
      </c>
      <c r="H130" s="16">
        <v>2010</v>
      </c>
      <c r="I130" s="16"/>
      <c r="J130" s="10">
        <f>J117</f>
        <v>0.91877036514657751</v>
      </c>
      <c r="K130" s="10">
        <f t="shared" ref="K130:AJ130" si="9">K117</f>
        <v>6.5602108527247835E-2</v>
      </c>
      <c r="L130" s="10">
        <f t="shared" si="9"/>
        <v>0.1619689440387217</v>
      </c>
      <c r="M130" s="10">
        <f t="shared" si="9"/>
        <v>0.11593252433331258</v>
      </c>
      <c r="N130" s="10">
        <f t="shared" si="9"/>
        <v>6.7110690117507879E-2</v>
      </c>
      <c r="O130" s="10">
        <f t="shared" si="9"/>
        <v>0.16456170936212053</v>
      </c>
      <c r="P130" s="10">
        <f t="shared" si="9"/>
        <v>0.38565773938755576</v>
      </c>
      <c r="Q130" s="10">
        <f t="shared" si="9"/>
        <v>0.25721586100314758</v>
      </c>
      <c r="R130" s="10">
        <f t="shared" si="9"/>
        <v>0.30243084743837684</v>
      </c>
      <c r="S130" s="10">
        <f t="shared" si="9"/>
        <v>0.33173132473860739</v>
      </c>
      <c r="T130" s="10">
        <f t="shared" si="9"/>
        <v>0.14891446335817077</v>
      </c>
      <c r="U130" s="10">
        <f t="shared" si="9"/>
        <v>0.18247177625297945</v>
      </c>
      <c r="V130" s="10">
        <f t="shared" si="9"/>
        <v>5.7055104585084081E-2</v>
      </c>
      <c r="W130" s="10">
        <f t="shared" si="9"/>
        <v>0.57517044396319728</v>
      </c>
      <c r="X130" s="10">
        <f t="shared" si="9"/>
        <v>0.31870285036033696</v>
      </c>
      <c r="Y130" s="10">
        <f t="shared" si="9"/>
        <v>4.7370702148140244E-2</v>
      </c>
      <c r="Z130" s="10">
        <f t="shared" si="9"/>
        <v>0.62430352052073701</v>
      </c>
      <c r="AA130" s="10">
        <f t="shared" si="9"/>
        <v>0.83139117796287942</v>
      </c>
      <c r="AB130" s="10">
        <f t="shared" si="9"/>
        <v>3.5454127713129314E-2</v>
      </c>
      <c r="AC130" s="10">
        <f t="shared" si="9"/>
        <v>6.9192030702314805E-2</v>
      </c>
      <c r="AD130" s="10">
        <f t="shared" si="9"/>
        <v>6.3721279681917084E-2</v>
      </c>
      <c r="AE130" s="10">
        <f t="shared" si="9"/>
        <v>0.49899718553775857</v>
      </c>
      <c r="AF130" s="10">
        <f t="shared" si="9"/>
        <v>0.45852528553344007</v>
      </c>
      <c r="AG130" s="10">
        <f t="shared" si="9"/>
        <v>0.72672969207335436</v>
      </c>
      <c r="AH130" s="10">
        <f t="shared" si="9"/>
        <v>0.32436867049152107</v>
      </c>
      <c r="AI130" s="10">
        <f t="shared" si="9"/>
        <v>0.2800235246634305</v>
      </c>
      <c r="AJ130" s="10">
        <f t="shared" si="9"/>
        <v>0.1421047087934047</v>
      </c>
      <c r="AK130" s="10">
        <f>AK117</f>
        <v>0.54696030831465081</v>
      </c>
      <c r="AL130">
        <v>0</v>
      </c>
      <c r="AM130">
        <v>15</v>
      </c>
    </row>
    <row r="131" spans="2:39">
      <c r="C131" t="s">
        <v>194</v>
      </c>
      <c r="I131" s="10">
        <v>-1</v>
      </c>
    </row>
    <row r="132" spans="2:39" ht="13.15">
      <c r="B132" s="15"/>
      <c r="C132" t="str">
        <f>$C$130</f>
        <v>TRA_RAI*</v>
      </c>
      <c r="E132" s="52" t="s">
        <v>185</v>
      </c>
      <c r="G132" t="s">
        <v>67</v>
      </c>
      <c r="H132" s="16">
        <v>2020</v>
      </c>
      <c r="I132" s="16"/>
      <c r="J132" s="10">
        <f t="shared" ref="J132:AJ132" si="10">J119</f>
        <v>0.92589017762812875</v>
      </c>
      <c r="K132" s="10">
        <f t="shared" si="10"/>
        <v>0.13636743021163625</v>
      </c>
      <c r="L132" s="10">
        <f t="shared" si="10"/>
        <v>0.12203889363685692</v>
      </c>
      <c r="M132" s="10">
        <f t="shared" si="10"/>
        <v>0.119887947069416</v>
      </c>
      <c r="N132" s="10">
        <f t="shared" si="10"/>
        <v>0.20171439336836958</v>
      </c>
      <c r="O132" s="10">
        <f t="shared" si="10"/>
        <v>0.3207649846484002</v>
      </c>
      <c r="P132" s="10">
        <f t="shared" si="10"/>
        <v>0.78888020005526127</v>
      </c>
      <c r="Q132" s="10">
        <f t="shared" si="10"/>
        <v>0.59568295873869637</v>
      </c>
      <c r="R132" s="10">
        <f t="shared" si="10"/>
        <v>0.46915016524848563</v>
      </c>
      <c r="S132" s="10">
        <f t="shared" si="10"/>
        <v>0.3115317283084918</v>
      </c>
      <c r="T132" s="10">
        <f t="shared" si="10"/>
        <v>0.21883718090228538</v>
      </c>
      <c r="U132" s="10">
        <f t="shared" si="10"/>
        <v>0.26132629777497191</v>
      </c>
      <c r="V132" s="10">
        <f t="shared" si="10"/>
        <v>0.21482840066910894</v>
      </c>
      <c r="W132" s="10">
        <f t="shared" si="10"/>
        <v>0.60752587694244919</v>
      </c>
      <c r="X132" s="10">
        <f t="shared" si="10"/>
        <v>0.71984436987639655</v>
      </c>
      <c r="Y132" s="10">
        <f t="shared" si="10"/>
        <v>0.3548356648679622</v>
      </c>
      <c r="Z132" s="10">
        <f t="shared" si="10"/>
        <v>0.70119607589335131</v>
      </c>
      <c r="AA132" s="10">
        <f t="shared" si="10"/>
        <v>0.79769396199669629</v>
      </c>
      <c r="AB132" s="10">
        <f t="shared" si="10"/>
        <v>9.8749994051288925E-2</v>
      </c>
      <c r="AC132" s="10">
        <f t="shared" si="10"/>
        <v>7.7296706678782315E-2</v>
      </c>
      <c r="AD132" s="10">
        <f t="shared" si="10"/>
        <v>0.14852346712837486</v>
      </c>
      <c r="AE132" s="10">
        <f t="shared" si="10"/>
        <v>0.62824363479529499</v>
      </c>
      <c r="AF132" s="10">
        <f t="shared" si="10"/>
        <v>0.43354076020160243</v>
      </c>
      <c r="AG132" s="10">
        <f t="shared" si="10"/>
        <v>0.63774837631130854</v>
      </c>
      <c r="AH132" s="10">
        <f t="shared" si="10"/>
        <v>0.44056341228504786</v>
      </c>
      <c r="AI132" s="10">
        <f t="shared" si="10"/>
        <v>0.32600069932766873</v>
      </c>
      <c r="AJ132" s="10">
        <f t="shared" si="10"/>
        <v>0.30485838121313308</v>
      </c>
      <c r="AK132" s="10">
        <f>AK119</f>
        <v>0.54696030831465081</v>
      </c>
    </row>
    <row r="133" spans="2:39" ht="13.15">
      <c r="B133" s="15"/>
      <c r="C133" t="str">
        <f>$C$130</f>
        <v>TRA_RAI*</v>
      </c>
      <c r="E133" s="52" t="s">
        <v>185</v>
      </c>
      <c r="G133" t="s">
        <v>67</v>
      </c>
      <c r="H133" s="16">
        <v>2030</v>
      </c>
      <c r="I133" s="16"/>
      <c r="J133" s="10">
        <f t="shared" ref="J133:AJ133" si="11">J120</f>
        <v>0.94969029194393817</v>
      </c>
      <c r="K133" s="10">
        <f t="shared" si="11"/>
        <v>0.53659417676396681</v>
      </c>
      <c r="L133" s="10">
        <f t="shared" si="11"/>
        <v>0.18495208298252688</v>
      </c>
      <c r="M133" s="10">
        <f t="shared" si="11"/>
        <v>0.70245350203376888</v>
      </c>
      <c r="N133" s="10">
        <f t="shared" si="11"/>
        <v>0.17425207046062904</v>
      </c>
      <c r="O133" s="10">
        <f t="shared" si="11"/>
        <v>0.47845942561221944</v>
      </c>
      <c r="P133" s="10">
        <f t="shared" si="11"/>
        <v>0.8377918132570954</v>
      </c>
      <c r="Q133" s="10">
        <f t="shared" si="11"/>
        <v>0.35398208658027236</v>
      </c>
      <c r="R133" s="10">
        <f t="shared" si="11"/>
        <v>0.78059943841185864</v>
      </c>
      <c r="S133" s="10">
        <f t="shared" si="11"/>
        <v>0.44127699745197096</v>
      </c>
      <c r="T133" s="10">
        <f t="shared" si="11"/>
        <v>0.29702614891859713</v>
      </c>
      <c r="U133" s="10">
        <f t="shared" si="11"/>
        <v>0.63477342342241727</v>
      </c>
      <c r="V133" s="10">
        <f t="shared" si="11"/>
        <v>0.14027117628108116</v>
      </c>
      <c r="W133" s="10">
        <f t="shared" si="11"/>
        <v>0.77161402787038158</v>
      </c>
      <c r="X133" s="10">
        <f t="shared" si="11"/>
        <v>0.80529236908724777</v>
      </c>
      <c r="Y133" s="10">
        <f t="shared" si="11"/>
        <v>0.6388725622239978</v>
      </c>
      <c r="Z133" s="10">
        <f t="shared" si="11"/>
        <v>0.67480850964156192</v>
      </c>
      <c r="AA133" s="10">
        <f t="shared" si="11"/>
        <v>0.90797823408326828</v>
      </c>
      <c r="AB133" s="10">
        <f t="shared" si="11"/>
        <v>0.98292644364104109</v>
      </c>
      <c r="AC133" s="10">
        <f t="shared" si="11"/>
        <v>0.32694799957871351</v>
      </c>
      <c r="AD133" s="10">
        <f t="shared" si="11"/>
        <v>0.14478730703905404</v>
      </c>
      <c r="AE133" s="10">
        <f t="shared" si="11"/>
        <v>0.79755939966821299</v>
      </c>
      <c r="AF133" s="10">
        <f t="shared" si="11"/>
        <v>0.33729137195485948</v>
      </c>
      <c r="AG133" s="10">
        <f t="shared" si="11"/>
        <v>0.85543850856475501</v>
      </c>
      <c r="AH133" s="10">
        <f t="shared" si="11"/>
        <v>0.6593024975157844</v>
      </c>
      <c r="AI133" s="10">
        <f t="shared" si="11"/>
        <v>0.33264877704087864</v>
      </c>
      <c r="AJ133" s="10">
        <f t="shared" si="11"/>
        <v>0.37313192889144969</v>
      </c>
      <c r="AK133" s="10">
        <f>AK120</f>
        <v>0.54696030831465081</v>
      </c>
    </row>
    <row r="134" spans="2:39" ht="13.15">
      <c r="B134" s="15"/>
      <c r="C134" t="str">
        <f>$C$130</f>
        <v>TRA_RAI*</v>
      </c>
      <c r="E134" s="52" t="s">
        <v>185</v>
      </c>
      <c r="G134" t="s">
        <v>67</v>
      </c>
      <c r="H134" s="16">
        <v>2050</v>
      </c>
      <c r="I134" s="16"/>
      <c r="J134" s="10">
        <f t="shared" ref="J134:AJ134" si="12">J121</f>
        <v>0.95837408617482789</v>
      </c>
      <c r="K134" s="10">
        <f t="shared" si="12"/>
        <v>0.73821065534522179</v>
      </c>
      <c r="L134" s="10">
        <f t="shared" si="12"/>
        <v>0.36331477832972253</v>
      </c>
      <c r="M134" s="10">
        <f t="shared" si="12"/>
        <v>0.72534169978797869</v>
      </c>
      <c r="N134" s="10">
        <f t="shared" si="12"/>
        <v>0.43256542276449195</v>
      </c>
      <c r="O134" s="10">
        <f t="shared" si="12"/>
        <v>0.51756716453685059</v>
      </c>
      <c r="P134" s="10">
        <f t="shared" si="12"/>
        <v>0.84388045797043665</v>
      </c>
      <c r="Q134" s="10">
        <f t="shared" si="12"/>
        <v>0.74639753251341501</v>
      </c>
      <c r="R134" s="10">
        <f t="shared" si="12"/>
        <v>0.85968452001236006</v>
      </c>
      <c r="S134" s="10">
        <f t="shared" si="12"/>
        <v>0.54721639764053431</v>
      </c>
      <c r="T134" s="10">
        <f t="shared" si="12"/>
        <v>0.53777591454452189</v>
      </c>
      <c r="U134" s="10">
        <f t="shared" si="12"/>
        <v>0.84922803669594205</v>
      </c>
      <c r="V134" s="10">
        <f t="shared" si="12"/>
        <v>0.37239039627076437</v>
      </c>
      <c r="W134" s="10">
        <f t="shared" si="12"/>
        <v>0.84379822967348639</v>
      </c>
      <c r="X134" s="10">
        <f t="shared" si="12"/>
        <v>0.87612110542335198</v>
      </c>
      <c r="Y134" s="10">
        <f t="shared" si="12"/>
        <v>0.80644534658067535</v>
      </c>
      <c r="Z134" s="10">
        <f t="shared" si="12"/>
        <v>0.86179258361615163</v>
      </c>
      <c r="AA134" s="10">
        <f t="shared" si="12"/>
        <v>0.9076692552268415</v>
      </c>
      <c r="AB134" s="10">
        <f t="shared" si="12"/>
        <v>1</v>
      </c>
      <c r="AC134" s="10">
        <f t="shared" si="12"/>
        <v>0.87188431793031707</v>
      </c>
      <c r="AD134" s="10">
        <f t="shared" si="12"/>
        <v>0.34196469658712214</v>
      </c>
      <c r="AE134" s="10">
        <f t="shared" si="12"/>
        <v>0.93830623718085404</v>
      </c>
      <c r="AF134" s="10">
        <f t="shared" si="12"/>
        <v>0.67574746003428421</v>
      </c>
      <c r="AG134" s="10">
        <f t="shared" si="12"/>
        <v>0.94732866556617423</v>
      </c>
      <c r="AH134" s="10">
        <f t="shared" si="12"/>
        <v>0.61796840504055306</v>
      </c>
      <c r="AI134" s="10">
        <f t="shared" si="12"/>
        <v>0.50287804225412469</v>
      </c>
      <c r="AJ134" s="10">
        <f t="shared" si="12"/>
        <v>0.50226549437623347</v>
      </c>
      <c r="AK134" s="10">
        <f>AK121</f>
        <v>0.54696030831465081</v>
      </c>
    </row>
    <row r="138" spans="2:39" ht="13.15">
      <c r="B138" s="83" t="s">
        <v>188</v>
      </c>
      <c r="D138" t="s">
        <v>448</v>
      </c>
    </row>
    <row r="139" spans="2:39">
      <c r="B139" t="s">
        <v>440</v>
      </c>
    </row>
    <row r="140" spans="2:39">
      <c r="B140" t="s">
        <v>441</v>
      </c>
    </row>
    <row r="141" spans="2:39">
      <c r="B141" t="s">
        <v>442</v>
      </c>
    </row>
    <row r="142" spans="2:39">
      <c r="B142" t="s">
        <v>443</v>
      </c>
    </row>
    <row r="143" spans="2:39" ht="13.15">
      <c r="B143" s="83"/>
    </row>
    <row r="145" spans="2:2" ht="13.15">
      <c r="B145" s="83" t="s">
        <v>189</v>
      </c>
    </row>
    <row r="146" spans="2:2">
      <c r="B146" t="s">
        <v>444</v>
      </c>
    </row>
    <row r="147" spans="2:2">
      <c r="B147" t="s">
        <v>441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2:AL52"/>
  <sheetViews>
    <sheetView workbookViewId="0">
      <selection activeCell="D17" sqref="D17"/>
    </sheetView>
  </sheetViews>
  <sheetFormatPr defaultRowHeight="12.75"/>
  <cols>
    <col min="2" max="2" width="20.3984375" customWidth="1"/>
    <col min="7" max="7" width="12.3984375" bestFit="1" customWidth="1"/>
    <col min="8" max="8" width="13.3984375" bestFit="1" customWidth="1"/>
    <col min="13" max="13" width="19.73046875" customWidth="1"/>
  </cols>
  <sheetData>
    <row r="2" spans="2:24" ht="14.25">
      <c r="B2" s="4" t="s">
        <v>499</v>
      </c>
      <c r="P2" s="23" t="s">
        <v>87</v>
      </c>
    </row>
    <row r="3" spans="2:24" ht="14.25">
      <c r="B3" s="2"/>
      <c r="C3" s="2"/>
      <c r="D3" s="2"/>
      <c r="E3" s="2"/>
      <c r="F3" s="99" t="s">
        <v>449</v>
      </c>
      <c r="N3" s="24" t="s">
        <v>88</v>
      </c>
      <c r="O3" s="25">
        <v>1990</v>
      </c>
      <c r="P3" s="25">
        <v>2000</v>
      </c>
      <c r="Q3" s="25">
        <v>2005</v>
      </c>
      <c r="R3" s="23">
        <v>2020</v>
      </c>
    </row>
    <row r="4" spans="2:24" ht="14.25">
      <c r="B4" s="4" t="s">
        <v>38</v>
      </c>
      <c r="C4" s="5" t="s">
        <v>34</v>
      </c>
      <c r="D4" s="5" t="s">
        <v>31</v>
      </c>
      <c r="E4" s="5" t="s">
        <v>66</v>
      </c>
      <c r="F4" s="5" t="s">
        <v>32</v>
      </c>
      <c r="G4" s="6" t="s">
        <v>44</v>
      </c>
      <c r="H4" s="5" t="s">
        <v>107</v>
      </c>
      <c r="I4" s="5" t="s">
        <v>108</v>
      </c>
      <c r="M4" s="23" t="s">
        <v>89</v>
      </c>
      <c r="N4" t="s">
        <v>486</v>
      </c>
      <c r="O4" s="105">
        <f>O6+O8+O9</f>
        <v>4402.2563862329871</v>
      </c>
      <c r="P4" s="26">
        <f>P6+P8</f>
        <v>4128</v>
      </c>
      <c r="Q4" s="26">
        <f>Q6+Q8</f>
        <v>4267</v>
      </c>
      <c r="R4" s="27">
        <f>O4*0.8</f>
        <v>3521.8051089863898</v>
      </c>
      <c r="S4" s="51" t="s">
        <v>91</v>
      </c>
    </row>
    <row r="5" spans="2:24">
      <c r="B5" t="s">
        <v>84</v>
      </c>
      <c r="C5" t="s">
        <v>85</v>
      </c>
      <c r="F5">
        <v>2020</v>
      </c>
      <c r="G5">
        <v>1E-3</v>
      </c>
      <c r="H5" s="39">
        <f>R4</f>
        <v>3521.8051089863898</v>
      </c>
      <c r="I5" s="39">
        <v>15</v>
      </c>
      <c r="M5" s="28" t="s">
        <v>92</v>
      </c>
      <c r="O5" s="26"/>
      <c r="P5" s="26"/>
      <c r="Q5" s="26"/>
    </row>
    <row r="6" spans="2:24" ht="13.15">
      <c r="H6" s="39"/>
      <c r="I6" s="39"/>
      <c r="M6" s="23" t="s">
        <v>93</v>
      </c>
      <c r="N6" t="s">
        <v>486</v>
      </c>
      <c r="O6" s="26">
        <v>4047</v>
      </c>
      <c r="P6" s="26">
        <v>3821</v>
      </c>
      <c r="Q6" s="26">
        <v>3947</v>
      </c>
    </row>
    <row r="7" spans="2:24">
      <c r="M7" s="28" t="s">
        <v>94</v>
      </c>
      <c r="O7" s="26"/>
      <c r="P7" s="26"/>
      <c r="Q7" s="26"/>
    </row>
    <row r="8" spans="2:24" ht="13.15">
      <c r="M8" s="23" t="s">
        <v>95</v>
      </c>
      <c r="N8" t="s">
        <v>486</v>
      </c>
      <c r="O8" s="26">
        <v>332</v>
      </c>
      <c r="P8" s="26">
        <v>307</v>
      </c>
      <c r="Q8" s="26">
        <v>320</v>
      </c>
    </row>
    <row r="9" spans="2:24">
      <c r="E9" t="s">
        <v>439</v>
      </c>
      <c r="F9">
        <v>2012</v>
      </c>
      <c r="H9" s="39">
        <f>R4/0.8*0.92</f>
        <v>4050.0758753343484</v>
      </c>
      <c r="N9" t="s">
        <v>456</v>
      </c>
      <c r="O9" s="106">
        <v>23.256386232987399</v>
      </c>
    </row>
    <row r="10" spans="2:24" ht="13.15">
      <c r="T10" s="24" t="s">
        <v>88</v>
      </c>
    </row>
    <row r="11" spans="2:24" ht="13.15">
      <c r="M11" s="23" t="s">
        <v>96</v>
      </c>
      <c r="O11" s="23" t="s">
        <v>97</v>
      </c>
      <c r="S11" s="29" t="s">
        <v>98</v>
      </c>
      <c r="T11" s="25" t="s">
        <v>99</v>
      </c>
      <c r="U11" s="16"/>
      <c r="V11" s="16"/>
      <c r="W11" s="30"/>
      <c r="X11" s="30"/>
    </row>
    <row r="12" spans="2:24" ht="13.15">
      <c r="O12" s="31">
        <v>2005</v>
      </c>
      <c r="P12" s="31">
        <v>2005</v>
      </c>
      <c r="T12" s="32">
        <v>2020</v>
      </c>
    </row>
    <row r="13" spans="2:24" ht="13.15">
      <c r="O13" s="33" t="s">
        <v>100</v>
      </c>
      <c r="P13" s="33" t="s">
        <v>101</v>
      </c>
      <c r="Q13" s="34"/>
      <c r="T13" s="35" t="s">
        <v>101</v>
      </c>
    </row>
    <row r="14" spans="2:24" ht="13.15">
      <c r="N14" s="36" t="s">
        <v>0</v>
      </c>
      <c r="O14" s="37">
        <v>33.799999999999997</v>
      </c>
      <c r="P14" s="37">
        <v>49.3</v>
      </c>
      <c r="Q14" s="38"/>
      <c r="R14" s="39"/>
      <c r="S14" s="40" t="s">
        <v>0</v>
      </c>
      <c r="T14" s="41">
        <v>43.2</v>
      </c>
      <c r="V14" s="35" t="s">
        <v>102</v>
      </c>
    </row>
    <row r="15" spans="2:24" ht="13.15">
      <c r="N15" s="36" t="s">
        <v>1</v>
      </c>
      <c r="O15" s="37">
        <v>55.2</v>
      </c>
      <c r="P15" s="37">
        <v>62.5</v>
      </c>
      <c r="Q15" s="38"/>
      <c r="R15" s="39"/>
      <c r="S15" s="40" t="s">
        <v>1</v>
      </c>
      <c r="T15" s="41">
        <v>55.2</v>
      </c>
      <c r="V15" s="23"/>
    </row>
    <row r="16" spans="2:24">
      <c r="N16" s="36" t="s">
        <v>36</v>
      </c>
      <c r="O16" s="37">
        <v>38.9</v>
      </c>
      <c r="P16" s="37">
        <v>10.3</v>
      </c>
      <c r="Q16" s="38"/>
      <c r="R16" s="39"/>
      <c r="S16" s="40" t="s">
        <v>36</v>
      </c>
      <c r="T16" s="41">
        <v>15.8</v>
      </c>
      <c r="V16" t="s">
        <v>103</v>
      </c>
    </row>
    <row r="17" spans="14:24">
      <c r="N17" s="36" t="s">
        <v>3</v>
      </c>
      <c r="O17" s="42">
        <v>3.7</v>
      </c>
      <c r="P17" s="37">
        <v>3.7</v>
      </c>
      <c r="Q17" s="38"/>
      <c r="R17" s="39"/>
      <c r="S17" s="40" t="s">
        <v>3</v>
      </c>
      <c r="T17" s="41">
        <v>3.9</v>
      </c>
      <c r="V17" t="s">
        <v>104</v>
      </c>
    </row>
    <row r="18" spans="14:24">
      <c r="N18" s="36" t="s">
        <v>4</v>
      </c>
      <c r="O18" s="37">
        <v>82.5</v>
      </c>
      <c r="P18" s="37">
        <v>43.6</v>
      </c>
      <c r="Q18" s="38"/>
      <c r="R18" s="39"/>
      <c r="S18" s="40" t="s">
        <v>4</v>
      </c>
      <c r="T18" s="41">
        <v>50.5</v>
      </c>
      <c r="V18" t="s">
        <v>105</v>
      </c>
    </row>
    <row r="19" spans="14:24">
      <c r="N19" s="36" t="s">
        <v>5</v>
      </c>
      <c r="O19" s="37">
        <v>485</v>
      </c>
      <c r="P19" s="37">
        <v>395.6</v>
      </c>
      <c r="Q19" s="38"/>
      <c r="R19" s="39"/>
      <c r="S19" s="40" t="s">
        <v>5</v>
      </c>
      <c r="T19" s="41">
        <v>359.7</v>
      </c>
    </row>
    <row r="20" spans="14:24">
      <c r="N20" s="36" t="s">
        <v>6</v>
      </c>
      <c r="O20" s="37">
        <v>26.5</v>
      </c>
      <c r="P20" s="37">
        <v>25.4</v>
      </c>
      <c r="Q20" s="38"/>
      <c r="R20" s="39"/>
      <c r="S20" s="40" t="s">
        <v>6</v>
      </c>
      <c r="T20" s="41">
        <v>21.2</v>
      </c>
    </row>
    <row r="21" spans="14:24">
      <c r="N21" s="36" t="s">
        <v>7</v>
      </c>
      <c r="O21" s="37">
        <v>12.6</v>
      </c>
      <c r="P21" s="37">
        <v>3.2</v>
      </c>
      <c r="Q21" s="38"/>
      <c r="R21" s="39"/>
      <c r="S21" s="40" t="s">
        <v>7</v>
      </c>
      <c r="T21" s="41">
        <v>4.3</v>
      </c>
    </row>
    <row r="22" spans="14:24">
      <c r="N22" s="36" t="s">
        <v>8</v>
      </c>
      <c r="O22" s="37">
        <v>189.6</v>
      </c>
      <c r="P22" s="37">
        <v>186.2</v>
      </c>
      <c r="Q22" s="38"/>
      <c r="R22" s="39"/>
      <c r="S22" s="40" t="s">
        <v>8</v>
      </c>
      <c r="T22" s="41">
        <v>183.6</v>
      </c>
    </row>
    <row r="23" spans="14:24">
      <c r="N23" s="36" t="s">
        <v>9</v>
      </c>
      <c r="O23" s="37">
        <v>33.5</v>
      </c>
      <c r="P23" s="37">
        <v>24.5</v>
      </c>
      <c r="Q23" s="38"/>
      <c r="R23" s="39"/>
      <c r="S23" s="40" t="s">
        <v>9</v>
      </c>
      <c r="T23" s="41">
        <v>21.3</v>
      </c>
      <c r="X23">
        <f>O4*0.8</f>
        <v>3521.8051089863898</v>
      </c>
    </row>
    <row r="24" spans="14:24">
      <c r="N24" s="36" t="s">
        <v>10</v>
      </c>
      <c r="O24" s="37">
        <v>136.4</v>
      </c>
      <c r="P24" s="37">
        <v>273.10000000000002</v>
      </c>
      <c r="Q24" s="38"/>
      <c r="R24" s="39"/>
      <c r="S24" s="40" t="s">
        <v>10</v>
      </c>
      <c r="T24" s="41">
        <v>244.3</v>
      </c>
    </row>
    <row r="25" spans="14:24">
      <c r="N25" s="43" t="s">
        <v>501</v>
      </c>
      <c r="O25" s="44">
        <v>65.2</v>
      </c>
      <c r="P25" s="44">
        <v>39.6</v>
      </c>
      <c r="Q25" s="38"/>
      <c r="R25" s="39"/>
      <c r="S25" s="45" t="s">
        <v>501</v>
      </c>
      <c r="T25" s="41">
        <v>44.8</v>
      </c>
    </row>
    <row r="26" spans="14:24">
      <c r="N26" s="36" t="s">
        <v>11</v>
      </c>
      <c r="O26" s="37">
        <v>27.4</v>
      </c>
      <c r="P26" s="37">
        <v>30.7</v>
      </c>
      <c r="Q26" s="38"/>
      <c r="R26" s="39"/>
      <c r="S26" s="40" t="s">
        <v>11</v>
      </c>
      <c r="T26" s="41">
        <v>34.6</v>
      </c>
    </row>
    <row r="27" spans="14:24">
      <c r="N27" s="36" t="s">
        <v>12</v>
      </c>
      <c r="O27" s="37">
        <v>22.4</v>
      </c>
      <c r="P27" s="37">
        <v>27.7</v>
      </c>
      <c r="Q27" s="38"/>
      <c r="R27" s="39"/>
      <c r="S27" s="40" t="s">
        <v>12</v>
      </c>
      <c r="T27" s="41">
        <v>27</v>
      </c>
    </row>
    <row r="28" spans="14:24">
      <c r="N28" s="36" t="s">
        <v>14</v>
      </c>
      <c r="O28" s="37">
        <v>225.5</v>
      </c>
      <c r="P28" s="37">
        <v>261.60000000000002</v>
      </c>
      <c r="Q28" s="38"/>
      <c r="R28" s="39"/>
      <c r="S28" s="40" t="s">
        <v>14</v>
      </c>
      <c r="T28" s="41">
        <v>242.5</v>
      </c>
    </row>
    <row r="29" spans="14:24">
      <c r="N29" s="36" t="s">
        <v>15</v>
      </c>
      <c r="O29" s="37">
        <v>6.7</v>
      </c>
      <c r="P29" s="37">
        <v>5.9</v>
      </c>
      <c r="Q29" s="38"/>
      <c r="R29" s="39"/>
      <c r="S29" s="40" t="s">
        <v>15</v>
      </c>
      <c r="T29" s="41">
        <v>7.5</v>
      </c>
    </row>
    <row r="30" spans="14:24">
      <c r="N30" s="36" t="s">
        <v>16</v>
      </c>
      <c r="O30" s="37">
        <v>2.6</v>
      </c>
      <c r="P30" s="37">
        <v>10.5</v>
      </c>
      <c r="Q30" s="38"/>
      <c r="R30" s="39"/>
      <c r="S30" s="40" t="s">
        <v>16</v>
      </c>
      <c r="T30" s="41">
        <v>8.6999999999999993</v>
      </c>
    </row>
    <row r="31" spans="14:24">
      <c r="N31" s="36" t="s">
        <v>17</v>
      </c>
      <c r="O31" s="37">
        <v>2.9</v>
      </c>
      <c r="P31" s="37">
        <v>4.7</v>
      </c>
      <c r="Q31" s="38"/>
      <c r="R31" s="39"/>
      <c r="S31" s="40" t="s">
        <v>17</v>
      </c>
      <c r="T31" s="41">
        <v>6.1</v>
      </c>
    </row>
    <row r="32" spans="14:24">
      <c r="N32" s="36" t="s">
        <v>18</v>
      </c>
      <c r="O32" s="37">
        <v>1.9</v>
      </c>
      <c r="P32" s="46">
        <v>1.05</v>
      </c>
      <c r="Q32" s="38"/>
      <c r="R32" s="39"/>
      <c r="S32" s="40" t="s">
        <v>18</v>
      </c>
      <c r="T32" s="41">
        <v>1.4</v>
      </c>
    </row>
    <row r="33" spans="2:38">
      <c r="N33" s="36" t="s">
        <v>19</v>
      </c>
      <c r="O33" s="37">
        <v>84.4</v>
      </c>
      <c r="P33" s="37">
        <v>98</v>
      </c>
      <c r="Q33" s="38"/>
      <c r="R33" s="39"/>
      <c r="S33" s="40" t="s">
        <v>19</v>
      </c>
      <c r="T33" s="41">
        <v>90.5</v>
      </c>
    </row>
    <row r="34" spans="2:38">
      <c r="N34" s="36" t="s">
        <v>21</v>
      </c>
      <c r="O34" s="37">
        <v>209.4</v>
      </c>
      <c r="P34" s="37">
        <v>92</v>
      </c>
      <c r="Q34" s="38"/>
      <c r="R34" s="39"/>
      <c r="S34" s="40" t="s">
        <v>21</v>
      </c>
      <c r="T34" s="41">
        <v>117</v>
      </c>
    </row>
    <row r="35" spans="2:38">
      <c r="N35" s="36" t="s">
        <v>22</v>
      </c>
      <c r="O35" s="37">
        <v>37.200000000000003</v>
      </c>
      <c r="P35" s="37">
        <v>30.9</v>
      </c>
      <c r="Q35" s="38"/>
      <c r="R35" s="39"/>
      <c r="S35" s="40" t="s">
        <v>22</v>
      </c>
      <c r="T35" s="41">
        <v>34.1</v>
      </c>
    </row>
    <row r="36" spans="2:38">
      <c r="N36" s="36" t="s">
        <v>23</v>
      </c>
      <c r="O36" s="37">
        <v>70.8</v>
      </c>
      <c r="P36" s="37">
        <v>34.200000000000003</v>
      </c>
      <c r="Q36" s="38"/>
      <c r="R36" s="39"/>
      <c r="S36" s="40" t="s">
        <v>23</v>
      </c>
      <c r="T36" s="41">
        <v>50.6</v>
      </c>
    </row>
    <row r="37" spans="2:38">
      <c r="N37" s="36" t="s">
        <v>24</v>
      </c>
      <c r="O37" s="37">
        <v>21.3</v>
      </c>
      <c r="P37" s="37">
        <v>33.9</v>
      </c>
      <c r="Q37" s="38"/>
      <c r="R37" s="39"/>
      <c r="S37" s="40" t="s">
        <v>24</v>
      </c>
      <c r="T37" s="41">
        <v>30.3</v>
      </c>
    </row>
    <row r="38" spans="2:38">
      <c r="N38" s="36" t="s">
        <v>25</v>
      </c>
      <c r="O38" s="37">
        <v>8.6999999999999993</v>
      </c>
      <c r="P38" s="37">
        <v>7.5</v>
      </c>
      <c r="Q38" s="38"/>
      <c r="R38" s="39"/>
      <c r="S38" s="40" t="s">
        <v>25</v>
      </c>
      <c r="T38" s="41">
        <v>8.6</v>
      </c>
    </row>
    <row r="39" spans="2:38">
      <c r="N39" s="36" t="s">
        <v>26</v>
      </c>
      <c r="O39" s="37">
        <v>26.9</v>
      </c>
      <c r="P39" s="37">
        <v>13.9</v>
      </c>
      <c r="Q39" s="38"/>
      <c r="R39" s="39"/>
      <c r="S39" s="40" t="s">
        <v>26</v>
      </c>
      <c r="T39" s="41">
        <v>16.5</v>
      </c>
    </row>
    <row r="40" spans="2:38">
      <c r="N40" s="36" t="s">
        <v>27</v>
      </c>
      <c r="O40" s="37">
        <v>281.89999999999998</v>
      </c>
      <c r="P40" s="37">
        <v>304.60000000000002</v>
      </c>
      <c r="Q40" s="38"/>
      <c r="R40" s="39"/>
      <c r="S40" s="40" t="s">
        <v>27</v>
      </c>
      <c r="T40" s="41">
        <v>281.89999999999998</v>
      </c>
    </row>
    <row r="41" spans="2:38" ht="13.15">
      <c r="N41" s="47" t="s">
        <v>90</v>
      </c>
      <c r="O41" s="48">
        <v>2192.9000000000005</v>
      </c>
      <c r="P41" s="48">
        <v>2074.1500000000005</v>
      </c>
      <c r="S41" s="49" t="s">
        <v>90</v>
      </c>
      <c r="T41" s="50">
        <v>2005.0999999999995</v>
      </c>
      <c r="V41" s="39"/>
    </row>
    <row r="42" spans="2:38">
      <c r="V42" s="39"/>
    </row>
    <row r="43" spans="2:38" ht="14.25">
      <c r="B43" s="4" t="s">
        <v>42</v>
      </c>
    </row>
    <row r="44" spans="2:38" ht="14.25">
      <c r="B44" s="2"/>
      <c r="C44" s="2"/>
      <c r="D44" s="2"/>
      <c r="E44" s="2"/>
      <c r="F44" s="99" t="s">
        <v>450</v>
      </c>
    </row>
    <row r="45" spans="2:38" ht="14.25">
      <c r="B45" s="4" t="s">
        <v>38</v>
      </c>
      <c r="C45" s="5" t="s">
        <v>34</v>
      </c>
      <c r="D45" s="5" t="s">
        <v>31</v>
      </c>
      <c r="E45" s="5" t="s">
        <v>66</v>
      </c>
      <c r="F45" s="5" t="s">
        <v>32</v>
      </c>
      <c r="G45" s="6" t="s">
        <v>44</v>
      </c>
      <c r="H45" s="6">
        <v>0</v>
      </c>
      <c r="I45" s="40" t="s">
        <v>0</v>
      </c>
      <c r="J45" s="40" t="s">
        <v>1</v>
      </c>
      <c r="K45" s="40" t="s">
        <v>36</v>
      </c>
      <c r="L45" s="40" t="s">
        <v>3</v>
      </c>
      <c r="M45" s="40" t="s">
        <v>4</v>
      </c>
      <c r="N45" s="40" t="s">
        <v>5</v>
      </c>
      <c r="O45" s="40" t="s">
        <v>6</v>
      </c>
      <c r="P45" s="40" t="s">
        <v>7</v>
      </c>
      <c r="Q45" s="40" t="s">
        <v>8</v>
      </c>
      <c r="R45" s="40" t="s">
        <v>9</v>
      </c>
      <c r="S45" s="40" t="s">
        <v>10</v>
      </c>
      <c r="T45" s="45" t="s">
        <v>501</v>
      </c>
      <c r="U45" s="40" t="s">
        <v>11</v>
      </c>
      <c r="V45" s="40" t="s">
        <v>12</v>
      </c>
      <c r="W45" s="40" t="s">
        <v>14</v>
      </c>
      <c r="X45" s="40" t="s">
        <v>15</v>
      </c>
      <c r="Y45" s="40" t="s">
        <v>16</v>
      </c>
      <c r="Z45" s="40" t="s">
        <v>17</v>
      </c>
      <c r="AA45" s="40" t="s">
        <v>18</v>
      </c>
      <c r="AB45" s="40" t="s">
        <v>19</v>
      </c>
      <c r="AC45" s="40" t="s">
        <v>21</v>
      </c>
      <c r="AD45" s="40" t="s">
        <v>22</v>
      </c>
      <c r="AE45" s="40" t="s">
        <v>23</v>
      </c>
      <c r="AF45" s="40" t="s">
        <v>24</v>
      </c>
      <c r="AG45" s="40" t="s">
        <v>25</v>
      </c>
      <c r="AH45" s="40" t="s">
        <v>26</v>
      </c>
      <c r="AI45" s="40" t="s">
        <v>27</v>
      </c>
      <c r="AJ45" s="55"/>
      <c r="AK45" s="55"/>
      <c r="AL45" s="55"/>
    </row>
    <row r="46" spans="2:38">
      <c r="B46" s="52" t="s">
        <v>106</v>
      </c>
      <c r="C46" s="52" t="s">
        <v>109</v>
      </c>
      <c r="F46">
        <v>2020</v>
      </c>
      <c r="G46">
        <v>1E-3</v>
      </c>
      <c r="H46">
        <v>15</v>
      </c>
      <c r="I46" s="41">
        <v>43.2</v>
      </c>
      <c r="J46" s="41">
        <v>55.2</v>
      </c>
      <c r="K46" s="41">
        <v>15.8</v>
      </c>
      <c r="L46" s="41">
        <v>3.9</v>
      </c>
      <c r="M46" s="41">
        <v>50.5</v>
      </c>
      <c r="N46" s="41">
        <v>359.7</v>
      </c>
      <c r="O46" s="41">
        <v>21.2</v>
      </c>
      <c r="P46" s="41">
        <v>4.3</v>
      </c>
      <c r="Q46" s="41">
        <v>183.6</v>
      </c>
      <c r="R46" s="41">
        <v>21.3</v>
      </c>
      <c r="S46" s="41">
        <v>244.3</v>
      </c>
      <c r="T46" s="41">
        <v>44.8</v>
      </c>
      <c r="U46" s="41">
        <v>34.6</v>
      </c>
      <c r="V46" s="41">
        <v>27</v>
      </c>
      <c r="W46" s="41">
        <v>242.5</v>
      </c>
      <c r="X46" s="41">
        <v>7.5</v>
      </c>
      <c r="Y46" s="41">
        <v>8.6999999999999993</v>
      </c>
      <c r="Z46" s="41">
        <v>6.1</v>
      </c>
      <c r="AA46" s="41">
        <v>1.4</v>
      </c>
      <c r="AB46" s="41">
        <v>90.5</v>
      </c>
      <c r="AC46" s="41">
        <v>117</v>
      </c>
      <c r="AD46" s="41">
        <v>34.1</v>
      </c>
      <c r="AE46" s="41">
        <v>50.6</v>
      </c>
      <c r="AF46" s="41">
        <v>30.3</v>
      </c>
      <c r="AG46" s="41">
        <v>8.6</v>
      </c>
      <c r="AH46" s="41">
        <v>16.5</v>
      </c>
      <c r="AI46" s="41">
        <v>281.89999999999998</v>
      </c>
    </row>
    <row r="49" spans="2:11" ht="14.25">
      <c r="B49" s="4" t="s">
        <v>131</v>
      </c>
    </row>
    <row r="50" spans="2:11" ht="14.25">
      <c r="B50" s="2"/>
      <c r="C50" s="2"/>
      <c r="D50" s="2"/>
      <c r="E50" s="2"/>
      <c r="F50" s="99" t="s">
        <v>450</v>
      </c>
    </row>
    <row r="51" spans="2:11" ht="14.25">
      <c r="B51" s="4" t="s">
        <v>38</v>
      </c>
      <c r="C51" s="5" t="s">
        <v>34</v>
      </c>
      <c r="D51" s="5" t="s">
        <v>31</v>
      </c>
      <c r="E51" s="5" t="s">
        <v>66</v>
      </c>
      <c r="F51" s="5" t="s">
        <v>32</v>
      </c>
      <c r="G51" s="6" t="s">
        <v>44</v>
      </c>
      <c r="H51" s="6">
        <v>0</v>
      </c>
      <c r="I51" s="55" t="s">
        <v>2</v>
      </c>
      <c r="J51" s="55" t="s">
        <v>13</v>
      </c>
      <c r="K51" s="55" t="s">
        <v>20</v>
      </c>
    </row>
    <row r="52" spans="2:11">
      <c r="B52" t="s">
        <v>119</v>
      </c>
      <c r="C52" s="52" t="s">
        <v>85</v>
      </c>
      <c r="F52">
        <v>2020</v>
      </c>
      <c r="G52">
        <v>1E-3</v>
      </c>
      <c r="H52">
        <v>15</v>
      </c>
      <c r="I52" s="10">
        <f>'CO-IS-NO'!B30</f>
        <v>34.488</v>
      </c>
      <c r="J52" s="10">
        <f>'CO-IS-NO'!B18</f>
        <v>1.6640000000000001</v>
      </c>
      <c r="K52" s="10">
        <f>'CO-IS-NO'!B7</f>
        <v>22.856000000000002</v>
      </c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workbookViewId="0">
      <selection activeCell="G34" sqref="G34"/>
    </sheetView>
  </sheetViews>
  <sheetFormatPr defaultColWidth="9.1328125" defaultRowHeight="12.75"/>
  <cols>
    <col min="1" max="1" width="9.1328125" style="57"/>
    <col min="2" max="2" width="18.73046875" style="57" customWidth="1"/>
    <col min="3" max="3" width="14.86328125" style="57" bestFit="1" customWidth="1"/>
    <col min="4" max="4" width="12.1328125" style="57" customWidth="1"/>
    <col min="5" max="12" width="17.265625" style="57" bestFit="1" customWidth="1"/>
    <col min="13" max="16384" width="9.1328125" style="57"/>
  </cols>
  <sheetData>
    <row r="1" spans="1:8" ht="13.15">
      <c r="B1" s="72" t="s">
        <v>132</v>
      </c>
      <c r="C1" s="72"/>
      <c r="D1" s="73"/>
      <c r="E1" s="73"/>
    </row>
    <row r="2" spans="1:8" ht="39.4">
      <c r="B2" s="72" t="s">
        <v>133</v>
      </c>
      <c r="C2" s="74" t="s">
        <v>134</v>
      </c>
      <c r="D2" s="74" t="s">
        <v>135</v>
      </c>
      <c r="E2" s="74" t="s">
        <v>136</v>
      </c>
      <c r="F2" s="74" t="s">
        <v>137</v>
      </c>
      <c r="G2" s="74" t="s">
        <v>138</v>
      </c>
      <c r="H2" s="74" t="s">
        <v>139</v>
      </c>
    </row>
    <row r="3" spans="1:8" ht="13.15">
      <c r="A3" s="75" t="s">
        <v>0</v>
      </c>
      <c r="B3" s="73" t="s">
        <v>140</v>
      </c>
      <c r="C3" s="76">
        <v>0.23300000000000001</v>
      </c>
      <c r="D3" s="77">
        <f t="shared" ref="D3:D30" si="0">$C3+0.2*($H3-$C3)</f>
        <v>0.25440000000000002</v>
      </c>
      <c r="E3" s="77">
        <f t="shared" ref="E3:E30" si="1">$C3+0.3*($H3-$C3)</f>
        <v>0.2651</v>
      </c>
      <c r="F3" s="77">
        <f t="shared" ref="F3:F30" si="2">$C3+0.45*($H3-$C3)</f>
        <v>0.28115000000000001</v>
      </c>
      <c r="G3" s="77">
        <f t="shared" ref="G3:G30" si="3">$C3+0.65*($H3-$C3)</f>
        <v>0.30255000000000004</v>
      </c>
      <c r="H3" s="76">
        <v>0.34</v>
      </c>
    </row>
    <row r="4" spans="1:8" ht="13.15">
      <c r="A4" s="75" t="s">
        <v>1</v>
      </c>
      <c r="B4" s="73" t="s">
        <v>141</v>
      </c>
      <c r="C4" s="76">
        <v>2.1999999999999999E-2</v>
      </c>
      <c r="D4" s="77">
        <f t="shared" si="0"/>
        <v>4.36E-2</v>
      </c>
      <c r="E4" s="77">
        <f t="shared" si="1"/>
        <v>5.4400000000000004E-2</v>
      </c>
      <c r="F4" s="77">
        <f t="shared" si="2"/>
        <v>7.0599999999999996E-2</v>
      </c>
      <c r="G4" s="77">
        <f t="shared" si="3"/>
        <v>9.2200000000000004E-2</v>
      </c>
      <c r="H4" s="76">
        <v>0.13</v>
      </c>
    </row>
    <row r="5" spans="1:8" ht="13.15">
      <c r="A5" s="75" t="s">
        <v>36</v>
      </c>
      <c r="B5" s="73" t="s">
        <v>142</v>
      </c>
      <c r="C5" s="76">
        <v>9.4E-2</v>
      </c>
      <c r="D5" s="77">
        <f t="shared" si="0"/>
        <v>0.1072</v>
      </c>
      <c r="E5" s="77">
        <f t="shared" si="1"/>
        <v>0.1138</v>
      </c>
      <c r="F5" s="77">
        <f t="shared" si="2"/>
        <v>0.1237</v>
      </c>
      <c r="G5" s="77">
        <f t="shared" si="3"/>
        <v>0.13689999999999999</v>
      </c>
      <c r="H5" s="76">
        <v>0.16</v>
      </c>
    </row>
    <row r="6" spans="1:8" ht="13.15">
      <c r="A6" s="75" t="s">
        <v>3</v>
      </c>
      <c r="B6" s="73" t="s">
        <v>143</v>
      </c>
      <c r="C6" s="76">
        <v>2.9000000000000001E-2</v>
      </c>
      <c r="D6" s="77">
        <f t="shared" si="0"/>
        <v>4.9200000000000008E-2</v>
      </c>
      <c r="E6" s="77">
        <f t="shared" si="1"/>
        <v>5.9300000000000005E-2</v>
      </c>
      <c r="F6" s="77">
        <f t="shared" si="2"/>
        <v>7.4450000000000002E-2</v>
      </c>
      <c r="G6" s="77">
        <f t="shared" si="3"/>
        <v>9.4649999999999998E-2</v>
      </c>
      <c r="H6" s="76">
        <v>0.13</v>
      </c>
    </row>
    <row r="7" spans="1:8" ht="13.15">
      <c r="A7" s="75" t="s">
        <v>4</v>
      </c>
      <c r="B7" s="73" t="s">
        <v>144</v>
      </c>
      <c r="C7" s="76">
        <v>6.0999999999999999E-2</v>
      </c>
      <c r="D7" s="77">
        <f t="shared" si="0"/>
        <v>7.4800000000000005E-2</v>
      </c>
      <c r="E7" s="77">
        <f t="shared" si="1"/>
        <v>8.1699999999999995E-2</v>
      </c>
      <c r="F7" s="77">
        <f t="shared" si="2"/>
        <v>9.2050000000000007E-2</v>
      </c>
      <c r="G7" s="77">
        <f t="shared" si="3"/>
        <v>0.10585</v>
      </c>
      <c r="H7" s="76">
        <v>0.13</v>
      </c>
    </row>
    <row r="8" spans="1:8" ht="13.15">
      <c r="A8" s="75" t="s">
        <v>5</v>
      </c>
      <c r="B8" s="73" t="s">
        <v>145</v>
      </c>
      <c r="C8" s="76">
        <v>5.8000000000000003E-2</v>
      </c>
      <c r="D8" s="77">
        <f t="shared" si="0"/>
        <v>8.2400000000000001E-2</v>
      </c>
      <c r="E8" s="77">
        <f t="shared" si="1"/>
        <v>9.4600000000000004E-2</v>
      </c>
      <c r="F8" s="77">
        <f t="shared" si="2"/>
        <v>0.1129</v>
      </c>
      <c r="G8" s="77">
        <f t="shared" si="3"/>
        <v>0.13730000000000001</v>
      </c>
      <c r="H8" s="76">
        <v>0.18</v>
      </c>
    </row>
    <row r="9" spans="1:8" ht="13.15">
      <c r="A9" s="75" t="s">
        <v>6</v>
      </c>
      <c r="B9" s="73" t="s">
        <v>146</v>
      </c>
      <c r="C9" s="76">
        <v>0.17</v>
      </c>
      <c r="D9" s="77">
        <f t="shared" si="0"/>
        <v>0.19600000000000001</v>
      </c>
      <c r="E9" s="77">
        <f t="shared" si="1"/>
        <v>0.20900000000000002</v>
      </c>
      <c r="F9" s="77">
        <f t="shared" si="2"/>
        <v>0.22850000000000001</v>
      </c>
      <c r="G9" s="77">
        <f t="shared" si="3"/>
        <v>0.2545</v>
      </c>
      <c r="H9" s="76">
        <v>0.3</v>
      </c>
    </row>
    <row r="10" spans="1:8" ht="13.15">
      <c r="A10" s="75" t="s">
        <v>7</v>
      </c>
      <c r="B10" s="73" t="s">
        <v>147</v>
      </c>
      <c r="C10" s="76">
        <v>0.18</v>
      </c>
      <c r="D10" s="77">
        <f t="shared" si="0"/>
        <v>0.19400000000000001</v>
      </c>
      <c r="E10" s="77">
        <f t="shared" si="1"/>
        <v>0.20099999999999998</v>
      </c>
      <c r="F10" s="77">
        <f t="shared" si="2"/>
        <v>0.21149999999999999</v>
      </c>
      <c r="G10" s="77">
        <f t="shared" si="3"/>
        <v>0.22550000000000001</v>
      </c>
      <c r="H10" s="76">
        <v>0.25</v>
      </c>
    </row>
    <row r="11" spans="1:8" ht="13.15">
      <c r="A11" s="75" t="s">
        <v>8</v>
      </c>
      <c r="B11" s="73" t="s">
        <v>148</v>
      </c>
      <c r="C11" s="76">
        <v>8.6999999999999994E-2</v>
      </c>
      <c r="D11" s="77">
        <f t="shared" si="0"/>
        <v>0.1096</v>
      </c>
      <c r="E11" s="77">
        <f t="shared" si="1"/>
        <v>0.12090000000000001</v>
      </c>
      <c r="F11" s="77">
        <f t="shared" si="2"/>
        <v>0.13785</v>
      </c>
      <c r="G11" s="77">
        <f t="shared" si="3"/>
        <v>0.16045000000000001</v>
      </c>
      <c r="H11" s="76">
        <v>0.2</v>
      </c>
    </row>
    <row r="12" spans="1:8" ht="13.15">
      <c r="A12" s="75" t="s">
        <v>9</v>
      </c>
      <c r="B12" s="73" t="s">
        <v>149</v>
      </c>
      <c r="C12" s="76">
        <v>0.28499999999999998</v>
      </c>
      <c r="D12" s="77">
        <f t="shared" si="0"/>
        <v>0.30399999999999999</v>
      </c>
      <c r="E12" s="77">
        <f t="shared" si="1"/>
        <v>0.3135</v>
      </c>
      <c r="F12" s="77">
        <f t="shared" si="2"/>
        <v>0.32774999999999999</v>
      </c>
      <c r="G12" s="77">
        <f t="shared" si="3"/>
        <v>0.34675</v>
      </c>
      <c r="H12" s="76">
        <v>0.38</v>
      </c>
    </row>
    <row r="13" spans="1:8" ht="13.15">
      <c r="A13" s="75" t="s">
        <v>10</v>
      </c>
      <c r="B13" s="73" t="s">
        <v>150</v>
      </c>
      <c r="C13" s="76">
        <v>0.10299999999999999</v>
      </c>
      <c r="D13" s="77">
        <f t="shared" si="0"/>
        <v>0.12839999999999999</v>
      </c>
      <c r="E13" s="77">
        <f t="shared" si="1"/>
        <v>0.1411</v>
      </c>
      <c r="F13" s="77">
        <f t="shared" si="2"/>
        <v>0.16014999999999999</v>
      </c>
      <c r="G13" s="77">
        <f t="shared" si="3"/>
        <v>0.18554999999999999</v>
      </c>
      <c r="H13" s="76">
        <v>0.23</v>
      </c>
    </row>
    <row r="14" spans="1:8" ht="13.15">
      <c r="A14" s="75" t="s">
        <v>501</v>
      </c>
      <c r="B14" s="73" t="s">
        <v>151</v>
      </c>
      <c r="C14" s="76">
        <v>6.9000000000000006E-2</v>
      </c>
      <c r="D14" s="77">
        <f t="shared" si="0"/>
        <v>9.1200000000000003E-2</v>
      </c>
      <c r="E14" s="77">
        <f t="shared" si="1"/>
        <v>0.1023</v>
      </c>
      <c r="F14" s="77">
        <f t="shared" si="2"/>
        <v>0.11895</v>
      </c>
      <c r="G14" s="77">
        <f t="shared" si="3"/>
        <v>0.14115</v>
      </c>
      <c r="H14" s="76">
        <v>0.18</v>
      </c>
    </row>
    <row r="15" spans="1:8" ht="13.15">
      <c r="A15" s="75" t="s">
        <v>11</v>
      </c>
      <c r="B15" s="73" t="s">
        <v>152</v>
      </c>
      <c r="C15" s="76">
        <v>4.2999999999999997E-2</v>
      </c>
      <c r="D15" s="77">
        <f t="shared" si="0"/>
        <v>6.0399999999999995E-2</v>
      </c>
      <c r="E15" s="77">
        <f t="shared" si="1"/>
        <v>6.9099999999999995E-2</v>
      </c>
      <c r="F15" s="77">
        <f t="shared" si="2"/>
        <v>8.2150000000000001E-2</v>
      </c>
      <c r="G15" s="77">
        <f t="shared" si="3"/>
        <v>9.955E-2</v>
      </c>
      <c r="H15" s="76">
        <v>0.13</v>
      </c>
    </row>
    <row r="16" spans="1:8" ht="13.15">
      <c r="A16" s="75" t="s">
        <v>12</v>
      </c>
      <c r="B16" s="73" t="s">
        <v>153</v>
      </c>
      <c r="C16" s="76">
        <v>3.1E-2</v>
      </c>
      <c r="D16" s="77">
        <f t="shared" si="0"/>
        <v>5.6800000000000003E-2</v>
      </c>
      <c r="E16" s="77">
        <f t="shared" si="1"/>
        <v>6.9699999999999998E-2</v>
      </c>
      <c r="F16" s="77">
        <f t="shared" si="2"/>
        <v>8.9050000000000004E-2</v>
      </c>
      <c r="G16" s="77">
        <f t="shared" si="3"/>
        <v>0.11485000000000001</v>
      </c>
      <c r="H16" s="76">
        <v>0.16</v>
      </c>
    </row>
    <row r="17" spans="1:8" ht="13.15">
      <c r="A17" s="75" t="s">
        <v>14</v>
      </c>
      <c r="B17" s="73" t="s">
        <v>154</v>
      </c>
      <c r="C17" s="76">
        <v>5.1999999999999998E-2</v>
      </c>
      <c r="D17" s="77">
        <f t="shared" si="0"/>
        <v>7.5600000000000001E-2</v>
      </c>
      <c r="E17" s="77">
        <f t="shared" si="1"/>
        <v>8.7400000000000005E-2</v>
      </c>
      <c r="F17" s="77">
        <f t="shared" si="2"/>
        <v>0.1051</v>
      </c>
      <c r="G17" s="77">
        <f t="shared" si="3"/>
        <v>0.12870000000000001</v>
      </c>
      <c r="H17" s="76">
        <v>0.17</v>
      </c>
    </row>
    <row r="18" spans="1:8" ht="13.15">
      <c r="A18" s="75" t="s">
        <v>15</v>
      </c>
      <c r="B18" s="73" t="s">
        <v>155</v>
      </c>
      <c r="C18" s="76">
        <v>0.15</v>
      </c>
      <c r="D18" s="77">
        <f t="shared" si="0"/>
        <v>0.16600000000000001</v>
      </c>
      <c r="E18" s="77">
        <f t="shared" si="1"/>
        <v>0.17399999999999999</v>
      </c>
      <c r="F18" s="77">
        <f t="shared" si="2"/>
        <v>0.186</v>
      </c>
      <c r="G18" s="77">
        <f t="shared" si="3"/>
        <v>0.20200000000000001</v>
      </c>
      <c r="H18" s="76">
        <v>0.23</v>
      </c>
    </row>
    <row r="19" spans="1:8" ht="13.15">
      <c r="A19" s="75" t="s">
        <v>16</v>
      </c>
      <c r="B19" s="73" t="s">
        <v>156</v>
      </c>
      <c r="C19" s="76">
        <v>8.9999999999999993E-3</v>
      </c>
      <c r="D19" s="77">
        <f t="shared" si="0"/>
        <v>2.9200000000000004E-2</v>
      </c>
      <c r="E19" s="77">
        <f t="shared" si="1"/>
        <v>3.9300000000000002E-2</v>
      </c>
      <c r="F19" s="77">
        <f t="shared" si="2"/>
        <v>5.4450000000000005E-2</v>
      </c>
      <c r="G19" s="77">
        <f t="shared" si="3"/>
        <v>7.4649999999999994E-2</v>
      </c>
      <c r="H19" s="76">
        <v>0.11</v>
      </c>
    </row>
    <row r="20" spans="1:8" ht="13.15">
      <c r="A20" s="75" t="s">
        <v>17</v>
      </c>
      <c r="B20" s="73" t="s">
        <v>157</v>
      </c>
      <c r="C20" s="76">
        <v>0.34899999999999998</v>
      </c>
      <c r="D20" s="77">
        <f t="shared" si="0"/>
        <v>0.36319999999999997</v>
      </c>
      <c r="E20" s="77">
        <f t="shared" si="1"/>
        <v>0.37029999999999996</v>
      </c>
      <c r="F20" s="77">
        <f t="shared" si="2"/>
        <v>0.38095000000000001</v>
      </c>
      <c r="G20" s="77">
        <f t="shared" si="3"/>
        <v>0.39515</v>
      </c>
      <c r="H20" s="76">
        <v>0.42</v>
      </c>
    </row>
    <row r="21" spans="1:8" ht="13.15">
      <c r="A21" s="75" t="s">
        <v>18</v>
      </c>
      <c r="B21" s="73" t="s">
        <v>158</v>
      </c>
      <c r="C21" s="76">
        <v>0</v>
      </c>
      <c r="D21" s="77">
        <f t="shared" si="0"/>
        <v>2.0000000000000004E-2</v>
      </c>
      <c r="E21" s="77">
        <f t="shared" si="1"/>
        <v>0.03</v>
      </c>
      <c r="F21" s="77">
        <f t="shared" si="2"/>
        <v>4.5000000000000005E-2</v>
      </c>
      <c r="G21" s="77">
        <f t="shared" si="3"/>
        <v>6.5000000000000002E-2</v>
      </c>
      <c r="H21" s="76">
        <v>0.1</v>
      </c>
    </row>
    <row r="22" spans="1:8" ht="13.15">
      <c r="A22" s="75" t="s">
        <v>19</v>
      </c>
      <c r="B22" s="73" t="s">
        <v>159</v>
      </c>
      <c r="C22" s="76">
        <v>2.4E-2</v>
      </c>
      <c r="D22" s="77">
        <f t="shared" si="0"/>
        <v>4.7200000000000006E-2</v>
      </c>
      <c r="E22" s="77">
        <f t="shared" si="1"/>
        <v>5.8800000000000005E-2</v>
      </c>
      <c r="F22" s="77">
        <f t="shared" si="2"/>
        <v>7.6200000000000018E-2</v>
      </c>
      <c r="G22" s="77">
        <f t="shared" si="3"/>
        <v>9.9400000000000016E-2</v>
      </c>
      <c r="H22" s="76">
        <v>0.14000000000000001</v>
      </c>
    </row>
    <row r="23" spans="1:8" ht="13.15">
      <c r="A23" s="75" t="s">
        <v>21</v>
      </c>
      <c r="B23" s="73" t="s">
        <v>160</v>
      </c>
      <c r="C23" s="76">
        <v>7.1999999999999995E-2</v>
      </c>
      <c r="D23" s="77">
        <f t="shared" si="0"/>
        <v>8.7599999999999997E-2</v>
      </c>
      <c r="E23" s="77">
        <f t="shared" si="1"/>
        <v>9.5399999999999999E-2</v>
      </c>
      <c r="F23" s="77">
        <f t="shared" si="2"/>
        <v>0.1071</v>
      </c>
      <c r="G23" s="77">
        <f t="shared" si="3"/>
        <v>0.1227</v>
      </c>
      <c r="H23" s="76">
        <v>0.15</v>
      </c>
    </row>
    <row r="24" spans="1:8" ht="13.15">
      <c r="A24" s="75" t="s">
        <v>22</v>
      </c>
      <c r="B24" s="73" t="s">
        <v>161</v>
      </c>
      <c r="C24" s="76">
        <v>0.20499999999999999</v>
      </c>
      <c r="D24" s="77">
        <f t="shared" si="0"/>
        <v>0.22599999999999998</v>
      </c>
      <c r="E24" s="77">
        <f t="shared" si="1"/>
        <v>0.23649999999999999</v>
      </c>
      <c r="F24" s="77">
        <f t="shared" si="2"/>
        <v>0.25224999999999997</v>
      </c>
      <c r="G24" s="77">
        <f t="shared" si="3"/>
        <v>0.27324999999999999</v>
      </c>
      <c r="H24" s="76">
        <v>0.31</v>
      </c>
    </row>
    <row r="25" spans="1:8" ht="13.15">
      <c r="A25" s="75" t="s">
        <v>23</v>
      </c>
      <c r="B25" s="73" t="s">
        <v>162</v>
      </c>
      <c r="C25" s="76">
        <v>0.17799999999999999</v>
      </c>
      <c r="D25" s="77">
        <f t="shared" si="0"/>
        <v>0.19039999999999999</v>
      </c>
      <c r="E25" s="77">
        <f t="shared" si="1"/>
        <v>0.1966</v>
      </c>
      <c r="F25" s="77">
        <f t="shared" si="2"/>
        <v>0.2059</v>
      </c>
      <c r="G25" s="77">
        <f t="shared" si="3"/>
        <v>0.21829999999999999</v>
      </c>
      <c r="H25" s="76">
        <v>0.24</v>
      </c>
    </row>
    <row r="26" spans="1:8" ht="13.15">
      <c r="A26" s="75" t="s">
        <v>24</v>
      </c>
      <c r="B26" s="73" t="s">
        <v>163</v>
      </c>
      <c r="C26" s="76">
        <v>0.39800000000000002</v>
      </c>
      <c r="D26" s="77">
        <f t="shared" si="0"/>
        <v>0.41639999999999999</v>
      </c>
      <c r="E26" s="77">
        <f t="shared" si="1"/>
        <v>0.42560000000000003</v>
      </c>
      <c r="F26" s="77">
        <f t="shared" si="2"/>
        <v>0.43940000000000001</v>
      </c>
      <c r="G26" s="77">
        <f t="shared" si="3"/>
        <v>0.45779999999999998</v>
      </c>
      <c r="H26" s="76">
        <v>0.49</v>
      </c>
    </row>
    <row r="27" spans="1:8" ht="13.15">
      <c r="A27" s="75" t="s">
        <v>25</v>
      </c>
      <c r="B27" s="73" t="s">
        <v>164</v>
      </c>
      <c r="C27" s="76">
        <v>0.16</v>
      </c>
      <c r="D27" s="77">
        <f t="shared" si="0"/>
        <v>0.17799999999999999</v>
      </c>
      <c r="E27" s="77">
        <f t="shared" si="1"/>
        <v>0.187</v>
      </c>
      <c r="F27" s="77">
        <f t="shared" si="2"/>
        <v>0.20050000000000001</v>
      </c>
      <c r="G27" s="77">
        <f t="shared" si="3"/>
        <v>0.2185</v>
      </c>
      <c r="H27" s="76">
        <v>0.25</v>
      </c>
    </row>
    <row r="28" spans="1:8" ht="13.15">
      <c r="A28" s="75" t="s">
        <v>26</v>
      </c>
      <c r="B28" s="73" t="s">
        <v>165</v>
      </c>
      <c r="C28" s="76">
        <v>6.7000000000000004E-2</v>
      </c>
      <c r="D28" s="77">
        <f t="shared" si="0"/>
        <v>8.1600000000000006E-2</v>
      </c>
      <c r="E28" s="77">
        <f t="shared" si="1"/>
        <v>8.8900000000000007E-2</v>
      </c>
      <c r="F28" s="77">
        <f t="shared" si="2"/>
        <v>9.9850000000000008E-2</v>
      </c>
      <c r="G28" s="77">
        <f t="shared" si="3"/>
        <v>0.11445000000000001</v>
      </c>
      <c r="H28" s="76">
        <v>0.14000000000000001</v>
      </c>
    </row>
    <row r="29" spans="1:8" ht="13.15">
      <c r="A29" s="75" t="s">
        <v>27</v>
      </c>
      <c r="B29" s="73" t="s">
        <v>166</v>
      </c>
      <c r="C29" s="76">
        <v>1.2999999999999999E-2</v>
      </c>
      <c r="D29" s="77">
        <f t="shared" si="0"/>
        <v>4.0399999999999998E-2</v>
      </c>
      <c r="E29" s="77">
        <f t="shared" si="1"/>
        <v>5.4099999999999988E-2</v>
      </c>
      <c r="F29" s="77">
        <f t="shared" si="2"/>
        <v>7.4649999999999994E-2</v>
      </c>
      <c r="G29" s="77">
        <f t="shared" si="3"/>
        <v>0.10204999999999999</v>
      </c>
      <c r="H29" s="76">
        <v>0.15</v>
      </c>
    </row>
    <row r="30" spans="1:8" ht="24" customHeight="1">
      <c r="A30" s="75" t="s">
        <v>456</v>
      </c>
      <c r="B30" s="57" t="s">
        <v>242</v>
      </c>
      <c r="C30" s="76">
        <v>0.155</v>
      </c>
      <c r="D30" s="77">
        <f t="shared" si="0"/>
        <v>0.16400000000000001</v>
      </c>
      <c r="E30" s="77">
        <f t="shared" si="1"/>
        <v>0.16850000000000001</v>
      </c>
      <c r="F30" s="77">
        <f t="shared" si="2"/>
        <v>0.17525000000000002</v>
      </c>
      <c r="G30" s="77">
        <f t="shared" si="3"/>
        <v>0.18425</v>
      </c>
      <c r="H30" s="76">
        <v>0.2</v>
      </c>
    </row>
    <row r="31" spans="1:8" ht="13.15">
      <c r="A31" s="78" t="s">
        <v>167</v>
      </c>
      <c r="D31" s="79">
        <v>2010</v>
      </c>
      <c r="H31" s="79">
        <v>2020</v>
      </c>
    </row>
    <row r="32" spans="1:8" ht="13.15">
      <c r="A32" s="78" t="s">
        <v>168</v>
      </c>
      <c r="D32" s="80">
        <v>5.7500000000000002E-2</v>
      </c>
      <c r="H32" s="81">
        <v>0.1</v>
      </c>
    </row>
    <row r="36" spans="2:2" ht="15">
      <c r="B36" s="82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74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N51" sqref="N51"/>
    </sheetView>
  </sheetViews>
  <sheetFormatPr defaultRowHeight="12.75"/>
  <cols>
    <col min="2" max="2" width="15" customWidth="1"/>
    <col min="3" max="5" width="11" bestFit="1" customWidth="1"/>
    <col min="6" max="6" width="9.265625" bestFit="1" customWidth="1"/>
    <col min="7" max="7" width="11" bestFit="1" customWidth="1"/>
    <col min="8" max="8" width="12.1328125" bestFit="1" customWidth="1"/>
    <col min="9" max="9" width="11" bestFit="1" customWidth="1"/>
    <col min="10" max="10" width="9.73046875" bestFit="1" customWidth="1"/>
    <col min="11" max="11" width="12.1328125" bestFit="1" customWidth="1"/>
    <col min="12" max="12" width="11" bestFit="1" customWidth="1"/>
    <col min="13" max="13" width="12.1328125" bestFit="1" customWidth="1"/>
    <col min="14" max="14" width="10.1328125" bestFit="1" customWidth="1"/>
    <col min="15" max="15" width="10.59765625" bestFit="1" customWidth="1"/>
    <col min="16" max="16" width="11" bestFit="1" customWidth="1"/>
    <col min="17" max="17" width="10.59765625" bestFit="1" customWidth="1"/>
    <col min="18" max="18" width="12.1328125" bestFit="1" customWidth="1"/>
    <col min="19" max="19" width="10.59765625" bestFit="1" customWidth="1"/>
    <col min="20" max="21" width="9.73046875" bestFit="1" customWidth="1"/>
    <col min="22" max="22" width="9.265625" bestFit="1" customWidth="1"/>
    <col min="23" max="23" width="11" bestFit="1" customWidth="1"/>
    <col min="24" max="24" width="11.73046875" bestFit="1" customWidth="1"/>
    <col min="25" max="26" width="11" bestFit="1" customWidth="1"/>
    <col min="27" max="27" width="11.73046875" bestFit="1" customWidth="1"/>
    <col min="28" max="28" width="10.59765625" bestFit="1" customWidth="1"/>
    <col min="29" max="29" width="11" bestFit="1" customWidth="1"/>
    <col min="30" max="30" width="12.1328125" bestFit="1" customWidth="1"/>
    <col min="31" max="31" width="11" bestFit="1" customWidth="1"/>
    <col min="32" max="33" width="10.59765625" bestFit="1" customWidth="1"/>
    <col min="34" max="34" width="9.73046875" bestFit="1" customWidth="1"/>
    <col min="35" max="35" width="11" bestFit="1" customWidth="1"/>
    <col min="36" max="36" width="11.73046875" bestFit="1" customWidth="1"/>
    <col min="37" max="37" width="10.59765625" bestFit="1" customWidth="1"/>
    <col min="38" max="38" width="9.265625" bestFit="1" customWidth="1"/>
    <col min="39" max="39" width="12.1328125" bestFit="1" customWidth="1"/>
    <col min="40" max="40" width="11" bestFit="1" customWidth="1"/>
    <col min="41" max="41" width="12.1328125" bestFit="1" customWidth="1"/>
    <col min="42" max="42" width="11" bestFit="1" customWidth="1"/>
    <col min="43" max="43" width="10.59765625" bestFit="1" customWidth="1"/>
    <col min="44" max="45" width="11" bestFit="1" customWidth="1"/>
    <col min="46" max="46" width="12.1328125" bestFit="1" customWidth="1"/>
    <col min="47" max="47" width="10.59765625" bestFit="1" customWidth="1"/>
    <col min="48" max="49" width="9.73046875" bestFit="1" customWidth="1"/>
    <col min="50" max="50" width="9.265625" bestFit="1" customWidth="1"/>
    <col min="51" max="51" width="11" bestFit="1" customWidth="1"/>
    <col min="52" max="52" width="11.73046875" bestFit="1" customWidth="1"/>
    <col min="53" max="54" width="11" bestFit="1" customWidth="1"/>
    <col min="55" max="55" width="11.73046875" bestFit="1" customWidth="1"/>
    <col min="56" max="56" width="10.1328125" bestFit="1" customWidth="1"/>
    <col min="57" max="57" width="11" bestFit="1" customWidth="1"/>
    <col min="58" max="58" width="12.1328125" bestFit="1" customWidth="1"/>
    <col min="59" max="61" width="11" bestFit="1" customWidth="1"/>
    <col min="62" max="62" width="9.265625" bestFit="1" customWidth="1"/>
    <col min="63" max="63" width="11" bestFit="1" customWidth="1"/>
    <col min="64" max="64" width="12.1328125" bestFit="1" customWidth="1"/>
    <col min="65" max="65" width="11" bestFit="1" customWidth="1"/>
    <col min="66" max="66" width="9.73046875" bestFit="1" customWidth="1"/>
    <col min="67" max="67" width="12.1328125" bestFit="1" customWidth="1"/>
    <col min="68" max="68" width="11" bestFit="1" customWidth="1"/>
    <col min="69" max="69" width="12.1328125" bestFit="1" customWidth="1"/>
    <col min="70" max="73" width="11" bestFit="1" customWidth="1"/>
    <col min="74" max="74" width="11.73046875" bestFit="1" customWidth="1"/>
    <col min="75" max="78" width="9.73046875" bestFit="1" customWidth="1"/>
    <col min="79" max="80" width="11.73046875" bestFit="1" customWidth="1"/>
    <col min="81" max="81" width="11" bestFit="1" customWidth="1"/>
    <col min="82" max="83" width="11.73046875" bestFit="1" customWidth="1"/>
    <col min="84" max="85" width="10.59765625" bestFit="1" customWidth="1"/>
    <col min="86" max="86" width="12.1328125" bestFit="1" customWidth="1"/>
    <col min="87" max="87" width="11" bestFit="1" customWidth="1"/>
    <col min="88" max="88" width="10.59765625" bestFit="1" customWidth="1"/>
    <col min="89" max="89" width="11" bestFit="1" customWidth="1"/>
    <col min="90" max="90" width="9.73046875" bestFit="1" customWidth="1"/>
    <col min="91" max="91" width="11" bestFit="1" customWidth="1"/>
    <col min="92" max="92" width="12.1328125" bestFit="1" customWidth="1"/>
    <col min="93" max="93" width="11" bestFit="1" customWidth="1"/>
    <col min="94" max="94" width="10.59765625" bestFit="1" customWidth="1"/>
    <col min="95" max="95" width="12.1328125" bestFit="1" customWidth="1"/>
    <col min="96" max="96" width="11" bestFit="1" customWidth="1"/>
    <col min="97" max="97" width="12.1328125" bestFit="1" customWidth="1"/>
    <col min="98" max="98" width="11" bestFit="1" customWidth="1"/>
    <col min="99" max="99" width="10.59765625" bestFit="1" customWidth="1"/>
    <col min="100" max="101" width="11" bestFit="1" customWidth="1"/>
    <col min="102" max="102" width="12.1328125" bestFit="1" customWidth="1"/>
    <col min="103" max="103" width="9.73046875" bestFit="1" customWidth="1"/>
    <col min="104" max="104" width="9.265625" bestFit="1" customWidth="1"/>
    <col min="105" max="105" width="10.59765625" bestFit="1" customWidth="1"/>
    <col min="106" max="106" width="9.265625" bestFit="1" customWidth="1"/>
    <col min="107" max="108" width="11.73046875" bestFit="1" customWidth="1"/>
    <col min="109" max="109" width="11" bestFit="1" customWidth="1"/>
    <col min="110" max="111" width="11.73046875" bestFit="1" customWidth="1"/>
    <col min="112" max="112" width="10.59765625" bestFit="1" customWidth="1"/>
    <col min="113" max="113" width="11" bestFit="1" customWidth="1"/>
    <col min="114" max="114" width="11.73046875" bestFit="1" customWidth="1"/>
    <col min="115" max="117" width="11" bestFit="1" customWidth="1"/>
    <col min="118" max="118" width="9.73046875" bestFit="1" customWidth="1"/>
    <col min="119" max="119" width="11" bestFit="1" customWidth="1"/>
    <col min="120" max="120" width="11.73046875" bestFit="1" customWidth="1"/>
    <col min="121" max="121" width="11" bestFit="1" customWidth="1"/>
    <col min="122" max="122" width="9.73046875" bestFit="1" customWidth="1"/>
    <col min="123" max="123" width="12.1328125" bestFit="1" customWidth="1"/>
    <col min="124" max="124" width="11.73046875" bestFit="1" customWidth="1"/>
    <col min="125" max="125" width="12.1328125" bestFit="1" customWidth="1"/>
    <col min="126" max="129" width="11" bestFit="1" customWidth="1"/>
    <col min="130" max="130" width="11.73046875" bestFit="1" customWidth="1"/>
    <col min="131" max="131" width="10.1328125" bestFit="1" customWidth="1"/>
    <col min="132" max="132" width="9.265625" bestFit="1" customWidth="1"/>
    <col min="133" max="133" width="10.59765625" bestFit="1" customWidth="1"/>
    <col min="134" max="134" width="9.265625" bestFit="1" customWidth="1"/>
    <col min="135" max="135" width="12.1328125" bestFit="1" customWidth="1"/>
    <col min="136" max="136" width="11.73046875" bestFit="1" customWidth="1"/>
    <col min="137" max="137" width="11" bestFit="1" customWidth="1"/>
    <col min="138" max="139" width="11.73046875" bestFit="1" customWidth="1"/>
    <col min="140" max="141" width="11" bestFit="1" customWidth="1"/>
    <col min="142" max="142" width="12.1328125" bestFit="1" customWidth="1"/>
  </cols>
  <sheetData>
    <row r="1" spans="1:142" ht="13.15">
      <c r="A1" s="9" t="s">
        <v>477</v>
      </c>
    </row>
    <row r="4" spans="1:142">
      <c r="A4" t="s">
        <v>451</v>
      </c>
    </row>
    <row r="5" spans="1:142">
      <c r="A5" t="s">
        <v>452</v>
      </c>
    </row>
    <row r="6" spans="1:142">
      <c r="B6" t="s">
        <v>453</v>
      </c>
      <c r="C6">
        <v>2005</v>
      </c>
      <c r="D6">
        <v>2005</v>
      </c>
      <c r="E6">
        <v>2005</v>
      </c>
      <c r="F6">
        <v>2005</v>
      </c>
      <c r="G6">
        <v>2005</v>
      </c>
      <c r="H6">
        <v>2005</v>
      </c>
      <c r="I6">
        <v>2005</v>
      </c>
      <c r="J6">
        <v>2005</v>
      </c>
      <c r="K6">
        <v>2005</v>
      </c>
      <c r="L6">
        <v>2005</v>
      </c>
      <c r="M6">
        <v>2005</v>
      </c>
      <c r="N6">
        <v>2005</v>
      </c>
      <c r="O6">
        <v>2005</v>
      </c>
      <c r="P6">
        <v>2005</v>
      </c>
      <c r="Q6">
        <v>2005</v>
      </c>
      <c r="R6">
        <v>2005</v>
      </c>
      <c r="S6">
        <v>2005</v>
      </c>
      <c r="T6">
        <v>2005</v>
      </c>
      <c r="U6">
        <v>2005</v>
      </c>
      <c r="V6">
        <v>2005</v>
      </c>
      <c r="W6">
        <v>2005</v>
      </c>
      <c r="X6">
        <v>2005</v>
      </c>
      <c r="Y6">
        <v>2005</v>
      </c>
      <c r="Z6">
        <v>2005</v>
      </c>
      <c r="AA6">
        <v>2005</v>
      </c>
      <c r="AB6">
        <v>2005</v>
      </c>
      <c r="AC6">
        <v>2005</v>
      </c>
      <c r="AD6">
        <v>2005</v>
      </c>
      <c r="AE6">
        <v>2010</v>
      </c>
      <c r="AF6">
        <v>2010</v>
      </c>
      <c r="AG6">
        <v>2010</v>
      </c>
      <c r="AH6">
        <v>2010</v>
      </c>
      <c r="AI6">
        <v>2010</v>
      </c>
      <c r="AJ6">
        <v>2010</v>
      </c>
      <c r="AK6">
        <v>2010</v>
      </c>
      <c r="AL6">
        <v>2010</v>
      </c>
      <c r="AM6">
        <v>2010</v>
      </c>
      <c r="AN6">
        <v>2010</v>
      </c>
      <c r="AO6">
        <v>2010</v>
      </c>
      <c r="AP6">
        <v>2010</v>
      </c>
      <c r="AQ6">
        <v>2010</v>
      </c>
      <c r="AR6">
        <v>2010</v>
      </c>
      <c r="AS6">
        <v>2010</v>
      </c>
      <c r="AT6">
        <v>2010</v>
      </c>
      <c r="AU6">
        <v>2010</v>
      </c>
      <c r="AV6">
        <v>2010</v>
      </c>
      <c r="AW6">
        <v>2010</v>
      </c>
      <c r="AX6">
        <v>2010</v>
      </c>
      <c r="AY6">
        <v>2010</v>
      </c>
      <c r="AZ6">
        <v>2010</v>
      </c>
      <c r="BA6">
        <v>2010</v>
      </c>
      <c r="BB6">
        <v>2010</v>
      </c>
      <c r="BC6">
        <v>2010</v>
      </c>
      <c r="BD6">
        <v>2010</v>
      </c>
      <c r="BE6">
        <v>2010</v>
      </c>
      <c r="BF6">
        <v>2010</v>
      </c>
      <c r="BG6">
        <v>2020</v>
      </c>
      <c r="BH6">
        <v>2020</v>
      </c>
      <c r="BI6">
        <v>2020</v>
      </c>
      <c r="BJ6">
        <v>2020</v>
      </c>
      <c r="BK6">
        <v>2020</v>
      </c>
      <c r="BL6">
        <v>2020</v>
      </c>
      <c r="BM6">
        <v>2020</v>
      </c>
      <c r="BN6">
        <v>2020</v>
      </c>
      <c r="BO6">
        <v>2020</v>
      </c>
      <c r="BP6">
        <v>2020</v>
      </c>
      <c r="BQ6">
        <v>2020</v>
      </c>
      <c r="BR6">
        <v>2020</v>
      </c>
      <c r="BS6">
        <v>2020</v>
      </c>
      <c r="BT6">
        <v>2020</v>
      </c>
      <c r="BU6">
        <v>2020</v>
      </c>
      <c r="BV6">
        <v>2020</v>
      </c>
      <c r="BW6">
        <v>2020</v>
      </c>
      <c r="BX6">
        <v>2020</v>
      </c>
      <c r="BY6">
        <v>2020</v>
      </c>
      <c r="BZ6">
        <v>2020</v>
      </c>
      <c r="CA6">
        <v>2020</v>
      </c>
      <c r="CB6">
        <v>2020</v>
      </c>
      <c r="CC6">
        <v>2020</v>
      </c>
      <c r="CD6">
        <v>2020</v>
      </c>
      <c r="CE6">
        <v>2020</v>
      </c>
      <c r="CF6">
        <v>2020</v>
      </c>
      <c r="CG6">
        <v>2020</v>
      </c>
      <c r="CH6">
        <v>2020</v>
      </c>
      <c r="CI6">
        <v>2035</v>
      </c>
      <c r="CJ6">
        <v>2035</v>
      </c>
      <c r="CK6">
        <v>2035</v>
      </c>
      <c r="CL6">
        <v>2035</v>
      </c>
      <c r="CM6">
        <v>2035</v>
      </c>
      <c r="CN6">
        <v>2035</v>
      </c>
      <c r="CO6">
        <v>2035</v>
      </c>
      <c r="CP6">
        <v>2035</v>
      </c>
      <c r="CQ6">
        <v>2035</v>
      </c>
      <c r="CR6">
        <v>2035</v>
      </c>
      <c r="CS6">
        <v>2035</v>
      </c>
      <c r="CT6">
        <v>2035</v>
      </c>
      <c r="CU6">
        <v>2035</v>
      </c>
      <c r="CV6">
        <v>2035</v>
      </c>
      <c r="CW6">
        <v>2035</v>
      </c>
      <c r="CX6">
        <v>2035</v>
      </c>
      <c r="CY6">
        <v>2035</v>
      </c>
      <c r="CZ6">
        <v>2035</v>
      </c>
      <c r="DA6">
        <v>2035</v>
      </c>
      <c r="DB6">
        <v>2035</v>
      </c>
      <c r="DC6">
        <v>2035</v>
      </c>
      <c r="DD6">
        <v>2035</v>
      </c>
      <c r="DE6">
        <v>2035</v>
      </c>
      <c r="DF6">
        <v>2035</v>
      </c>
      <c r="DG6">
        <v>2035</v>
      </c>
      <c r="DH6">
        <v>2035</v>
      </c>
      <c r="DI6">
        <v>2035</v>
      </c>
      <c r="DJ6">
        <v>2035</v>
      </c>
      <c r="DK6">
        <v>2050</v>
      </c>
      <c r="DL6">
        <v>2050</v>
      </c>
      <c r="DM6">
        <v>2050</v>
      </c>
      <c r="DN6">
        <v>2050</v>
      </c>
      <c r="DO6">
        <v>2050</v>
      </c>
      <c r="DP6">
        <v>2050</v>
      </c>
      <c r="DQ6">
        <v>2050</v>
      </c>
      <c r="DR6">
        <v>2050</v>
      </c>
      <c r="DS6">
        <v>2050</v>
      </c>
      <c r="DT6">
        <v>2050</v>
      </c>
      <c r="DU6">
        <v>2050</v>
      </c>
      <c r="DV6">
        <v>2050</v>
      </c>
      <c r="DW6">
        <v>2050</v>
      </c>
      <c r="DX6">
        <v>2050</v>
      </c>
      <c r="DY6">
        <v>2050</v>
      </c>
      <c r="DZ6">
        <v>2050</v>
      </c>
      <c r="EA6">
        <v>2050</v>
      </c>
      <c r="EB6">
        <v>2050</v>
      </c>
      <c r="EC6">
        <v>2050</v>
      </c>
      <c r="ED6">
        <v>2050</v>
      </c>
      <c r="EE6">
        <v>2050</v>
      </c>
      <c r="EF6">
        <v>2050</v>
      </c>
      <c r="EG6">
        <v>2050</v>
      </c>
      <c r="EH6">
        <v>2050</v>
      </c>
      <c r="EI6">
        <v>2050</v>
      </c>
      <c r="EJ6">
        <v>2050</v>
      </c>
      <c r="EK6">
        <v>2050</v>
      </c>
      <c r="EL6">
        <v>2050</v>
      </c>
    </row>
    <row r="7" spans="1:142">
      <c r="A7" t="s">
        <v>454</v>
      </c>
      <c r="B7" t="s">
        <v>455</v>
      </c>
      <c r="C7" t="s">
        <v>0</v>
      </c>
      <c r="D7" t="s">
        <v>1</v>
      </c>
      <c r="E7" t="s">
        <v>36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501</v>
      </c>
      <c r="O7" t="s">
        <v>456</v>
      </c>
      <c r="P7" t="s">
        <v>11</v>
      </c>
      <c r="Q7" t="s">
        <v>12</v>
      </c>
      <c r="R7" t="s">
        <v>14</v>
      </c>
      <c r="S7" t="s">
        <v>15</v>
      </c>
      <c r="T7" t="s">
        <v>16</v>
      </c>
      <c r="U7" t="s">
        <v>17</v>
      </c>
      <c r="V7" t="s">
        <v>116</v>
      </c>
      <c r="W7" t="s">
        <v>19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27</v>
      </c>
      <c r="AE7" t="s">
        <v>0</v>
      </c>
      <c r="AF7" t="s">
        <v>1</v>
      </c>
      <c r="AG7" t="s">
        <v>36</v>
      </c>
      <c r="AH7" t="s">
        <v>3</v>
      </c>
      <c r="AI7" t="s">
        <v>4</v>
      </c>
      <c r="AJ7" t="s">
        <v>5</v>
      </c>
      <c r="AK7" t="s">
        <v>6</v>
      </c>
      <c r="AL7" t="s">
        <v>7</v>
      </c>
      <c r="AM7" t="s">
        <v>8</v>
      </c>
      <c r="AN7" t="s">
        <v>9</v>
      </c>
      <c r="AO7" t="s">
        <v>10</v>
      </c>
      <c r="AP7" t="s">
        <v>501</v>
      </c>
      <c r="AQ7" t="s">
        <v>456</v>
      </c>
      <c r="AR7" t="s">
        <v>11</v>
      </c>
      <c r="AS7" t="s">
        <v>12</v>
      </c>
      <c r="AT7" t="s">
        <v>14</v>
      </c>
      <c r="AU7" t="s">
        <v>15</v>
      </c>
      <c r="AV7" t="s">
        <v>16</v>
      </c>
      <c r="AW7" t="s">
        <v>17</v>
      </c>
      <c r="AX7" t="s">
        <v>116</v>
      </c>
      <c r="AY7" t="s">
        <v>19</v>
      </c>
      <c r="AZ7" t="s">
        <v>21</v>
      </c>
      <c r="BA7" t="s">
        <v>22</v>
      </c>
      <c r="BB7" t="s">
        <v>23</v>
      </c>
      <c r="BC7" t="s">
        <v>24</v>
      </c>
      <c r="BD7" t="s">
        <v>25</v>
      </c>
      <c r="BE7" t="s">
        <v>26</v>
      </c>
      <c r="BF7" t="s">
        <v>27</v>
      </c>
      <c r="BG7" t="s">
        <v>0</v>
      </c>
      <c r="BH7" t="s">
        <v>1</v>
      </c>
      <c r="BI7" t="s">
        <v>36</v>
      </c>
      <c r="BJ7" t="s">
        <v>3</v>
      </c>
      <c r="BK7" t="s">
        <v>4</v>
      </c>
      <c r="BL7" t="s">
        <v>5</v>
      </c>
      <c r="BM7" t="s">
        <v>6</v>
      </c>
      <c r="BN7" t="s">
        <v>7</v>
      </c>
      <c r="BO7" t="s">
        <v>8</v>
      </c>
      <c r="BP7" t="s">
        <v>9</v>
      </c>
      <c r="BQ7" t="s">
        <v>10</v>
      </c>
      <c r="BR7" t="s">
        <v>501</v>
      </c>
      <c r="BS7" t="s">
        <v>456</v>
      </c>
      <c r="BT7" t="s">
        <v>11</v>
      </c>
      <c r="BU7" t="s">
        <v>12</v>
      </c>
      <c r="BV7" t="s">
        <v>14</v>
      </c>
      <c r="BW7" t="s">
        <v>15</v>
      </c>
      <c r="BX7" t="s">
        <v>16</v>
      </c>
      <c r="BY7" t="s">
        <v>17</v>
      </c>
      <c r="BZ7" t="s">
        <v>116</v>
      </c>
      <c r="CA7" t="s">
        <v>19</v>
      </c>
      <c r="CB7" t="s">
        <v>21</v>
      </c>
      <c r="CC7" t="s">
        <v>22</v>
      </c>
      <c r="CD7" t="s">
        <v>23</v>
      </c>
      <c r="CE7" t="s">
        <v>24</v>
      </c>
      <c r="CF7" t="s">
        <v>25</v>
      </c>
      <c r="CG7" t="s">
        <v>26</v>
      </c>
      <c r="CH7" t="s">
        <v>27</v>
      </c>
      <c r="CI7" t="s">
        <v>0</v>
      </c>
      <c r="CJ7" t="s">
        <v>1</v>
      </c>
      <c r="CK7" t="s">
        <v>36</v>
      </c>
      <c r="CL7" t="s">
        <v>3</v>
      </c>
      <c r="CM7" t="s">
        <v>4</v>
      </c>
      <c r="CN7" t="s">
        <v>5</v>
      </c>
      <c r="CO7" t="s">
        <v>6</v>
      </c>
      <c r="CP7" t="s">
        <v>7</v>
      </c>
      <c r="CQ7" t="s">
        <v>8</v>
      </c>
      <c r="CR7" t="s">
        <v>9</v>
      </c>
      <c r="CS7" t="s">
        <v>10</v>
      </c>
      <c r="CT7" t="s">
        <v>501</v>
      </c>
      <c r="CU7" t="s">
        <v>456</v>
      </c>
      <c r="CV7" t="s">
        <v>11</v>
      </c>
      <c r="CW7" t="s">
        <v>12</v>
      </c>
      <c r="CX7" t="s">
        <v>14</v>
      </c>
      <c r="CY7" t="s">
        <v>15</v>
      </c>
      <c r="CZ7" t="s">
        <v>16</v>
      </c>
      <c r="DA7" t="s">
        <v>17</v>
      </c>
      <c r="DB7" t="s">
        <v>116</v>
      </c>
      <c r="DC7" t="s">
        <v>19</v>
      </c>
      <c r="DD7" t="s">
        <v>21</v>
      </c>
      <c r="DE7" t="s">
        <v>22</v>
      </c>
      <c r="DF7" t="s">
        <v>23</v>
      </c>
      <c r="DG7" t="s">
        <v>24</v>
      </c>
      <c r="DH7" t="s">
        <v>25</v>
      </c>
      <c r="DI7" t="s">
        <v>26</v>
      </c>
      <c r="DJ7" t="s">
        <v>27</v>
      </c>
      <c r="DK7" t="s">
        <v>0</v>
      </c>
      <c r="DL7" t="s">
        <v>1</v>
      </c>
      <c r="DM7" t="s">
        <v>36</v>
      </c>
      <c r="DN7" t="s">
        <v>3</v>
      </c>
      <c r="DO7" t="s">
        <v>4</v>
      </c>
      <c r="DP7" t="s">
        <v>5</v>
      </c>
      <c r="DQ7" t="s">
        <v>6</v>
      </c>
      <c r="DR7" t="s">
        <v>7</v>
      </c>
      <c r="DS7" t="s">
        <v>8</v>
      </c>
      <c r="DT7" t="s">
        <v>9</v>
      </c>
      <c r="DU7" t="s">
        <v>10</v>
      </c>
      <c r="DV7" t="s">
        <v>501</v>
      </c>
      <c r="DW7" t="s">
        <v>456</v>
      </c>
      <c r="DX7" t="s">
        <v>11</v>
      </c>
      <c r="DY7" t="s">
        <v>12</v>
      </c>
      <c r="DZ7" t="s">
        <v>14</v>
      </c>
      <c r="EA7" t="s">
        <v>15</v>
      </c>
      <c r="EB7" t="s">
        <v>16</v>
      </c>
      <c r="EC7" t="s">
        <v>17</v>
      </c>
      <c r="ED7" t="s">
        <v>116</v>
      </c>
      <c r="EE7" t="s">
        <v>19</v>
      </c>
      <c r="EF7" t="s">
        <v>21</v>
      </c>
      <c r="EG7" t="s">
        <v>22</v>
      </c>
      <c r="EH7" t="s">
        <v>23</v>
      </c>
      <c r="EI7" t="s">
        <v>24</v>
      </c>
      <c r="EJ7" t="s">
        <v>25</v>
      </c>
      <c r="EK7" t="s">
        <v>26</v>
      </c>
      <c r="EL7" t="s">
        <v>27</v>
      </c>
    </row>
    <row r="8" spans="1:142">
      <c r="A8" t="s">
        <v>457</v>
      </c>
      <c r="B8" t="s">
        <v>458</v>
      </c>
      <c r="C8" s="10">
        <v>0.19950510085094</v>
      </c>
      <c r="D8" s="10">
        <v>3.9007877464384902E-2</v>
      </c>
      <c r="E8" s="10"/>
      <c r="F8" s="10"/>
      <c r="G8" s="10">
        <v>5.82660877524021E-2</v>
      </c>
      <c r="H8" s="10"/>
      <c r="I8" s="10">
        <v>1.9701086117444401E-2</v>
      </c>
      <c r="J8" s="10">
        <v>2.8288210362425398E-3</v>
      </c>
      <c r="K8" s="10"/>
      <c r="L8" s="10">
        <v>6.5380199663974403E-2</v>
      </c>
      <c r="M8" s="10"/>
      <c r="N8" s="10"/>
      <c r="O8" s="10"/>
      <c r="P8" s="10">
        <v>1.5960952400084501E-2</v>
      </c>
      <c r="Q8" s="10"/>
      <c r="R8" s="10">
        <v>7.5615355170049595E-2</v>
      </c>
      <c r="S8" s="10"/>
      <c r="T8" s="10"/>
      <c r="U8" s="10">
        <v>1.11132254995243E-3</v>
      </c>
      <c r="V8" s="10"/>
      <c r="W8" s="10">
        <v>1.9794352972412499</v>
      </c>
      <c r="X8" s="10">
        <v>0.16424062206033499</v>
      </c>
      <c r="Y8" s="10">
        <v>0.62068837415775602</v>
      </c>
      <c r="Z8" s="10"/>
      <c r="AA8" s="10"/>
      <c r="AB8" s="10">
        <v>1.44094464196302E-2</v>
      </c>
      <c r="AC8" s="10">
        <v>0.10271280590834</v>
      </c>
      <c r="AD8" s="10">
        <v>3.4239296741469798</v>
      </c>
      <c r="AE8" s="10">
        <v>0.77501598511604597</v>
      </c>
      <c r="AF8" s="10">
        <v>2.0123687330128499</v>
      </c>
      <c r="AG8" s="10">
        <v>8.1467342394349704E-2</v>
      </c>
      <c r="AH8" s="10">
        <v>9.7067429953393902E-2</v>
      </c>
      <c r="AI8" s="10">
        <v>4.0861062801297997E-2</v>
      </c>
      <c r="AJ8" s="10">
        <v>4.3249339876920896</v>
      </c>
      <c r="AK8" s="10">
        <v>1.46137467162152E-2</v>
      </c>
      <c r="AL8" s="10">
        <v>5.8966386281775501E-2</v>
      </c>
      <c r="AM8" s="10">
        <v>9.1239124610671691</v>
      </c>
      <c r="AN8" s="10">
        <v>0.34288009999781099</v>
      </c>
      <c r="AO8" s="10"/>
      <c r="AP8" s="10">
        <v>0.33018786826354801</v>
      </c>
      <c r="AQ8" s="10"/>
      <c r="AR8" s="10">
        <v>0.53620383059542698</v>
      </c>
      <c r="AS8" s="10">
        <v>0.47196854817388001</v>
      </c>
      <c r="AT8" s="10">
        <v>3.9399614276859398</v>
      </c>
      <c r="AU8" s="10">
        <v>2.35371429983839E-2</v>
      </c>
      <c r="AV8" s="10">
        <v>2.9522069765728999E-2</v>
      </c>
      <c r="AW8" s="10">
        <v>7.4088169996828395E-4</v>
      </c>
      <c r="AX8" s="10">
        <v>3.7730825343103402E-2</v>
      </c>
      <c r="AY8" s="10">
        <v>1.31962353149417</v>
      </c>
      <c r="AZ8" s="10">
        <v>1.40807102320837</v>
      </c>
      <c r="BA8" s="10">
        <v>0.40247556464485501</v>
      </c>
      <c r="BB8" s="10">
        <v>0.39983082060071001</v>
      </c>
      <c r="BC8" s="10"/>
      <c r="BD8" s="10">
        <v>0.25479401094891002</v>
      </c>
      <c r="BE8" s="10">
        <v>0.23497470131744899</v>
      </c>
      <c r="BF8" s="10">
        <v>9.17343774800114</v>
      </c>
      <c r="BG8" s="10">
        <v>1.8138598814034701</v>
      </c>
      <c r="BH8" s="10">
        <v>2.4907249443165802</v>
      </c>
      <c r="BI8" s="10">
        <v>7.6349123673178601E-2</v>
      </c>
      <c r="BJ8" s="10">
        <v>0.12563320491848601</v>
      </c>
      <c r="BK8" s="10">
        <v>0.32744978323094498</v>
      </c>
      <c r="BL8" s="10">
        <v>31.520451231258502</v>
      </c>
      <c r="BM8" s="10">
        <v>3.5397345989115898</v>
      </c>
      <c r="BN8" s="10">
        <v>6.20241380817E-2</v>
      </c>
      <c r="BO8" s="10">
        <v>11.3357812048373</v>
      </c>
      <c r="BP8" s="10">
        <v>0.29172907237208101</v>
      </c>
      <c r="BQ8" s="10"/>
      <c r="BR8" s="10">
        <v>0.34707371944481302</v>
      </c>
      <c r="BS8" s="10"/>
      <c r="BT8" s="10">
        <v>0.57814585214429903</v>
      </c>
      <c r="BU8" s="10">
        <v>0.53534529603134395</v>
      </c>
      <c r="BV8" s="10">
        <v>4.5624054301891404</v>
      </c>
      <c r="BW8" s="10">
        <v>0.122841756526305</v>
      </c>
      <c r="BX8" s="10">
        <v>0.20499535634539301</v>
      </c>
      <c r="BY8" s="10">
        <v>2.3607419243482801E-2</v>
      </c>
      <c r="BZ8" s="10">
        <v>4.6839418376784597E-2</v>
      </c>
      <c r="CA8" s="10">
        <v>1.7143185949156301</v>
      </c>
      <c r="CB8" s="10">
        <v>1.3500930850231501</v>
      </c>
      <c r="CC8" s="10">
        <v>0.168850066296789</v>
      </c>
      <c r="CD8" s="10">
        <v>0.84845755233877995</v>
      </c>
      <c r="CE8" s="10">
        <v>1.0475407821878899</v>
      </c>
      <c r="CF8" s="10">
        <v>0.77629046292695902</v>
      </c>
      <c r="CG8" s="10">
        <v>1.70478286742871</v>
      </c>
      <c r="CH8" s="10">
        <v>9.5471565027455405</v>
      </c>
      <c r="CI8" s="10">
        <v>2.1825705483314199</v>
      </c>
      <c r="CJ8" s="10">
        <v>1.36952338079258</v>
      </c>
      <c r="CK8" s="10">
        <v>0.212217602769183</v>
      </c>
      <c r="CL8" s="10">
        <v>0.11437362948117</v>
      </c>
      <c r="CM8" s="10">
        <v>0.39261134186769397</v>
      </c>
      <c r="CN8" s="10">
        <v>36.733189780579501</v>
      </c>
      <c r="CO8" s="10">
        <v>3.89334795406198</v>
      </c>
      <c r="CP8" s="10">
        <v>7.8526645967351899E-2</v>
      </c>
      <c r="CQ8" s="10">
        <v>8.0131591541329499</v>
      </c>
      <c r="CR8" s="10">
        <v>0.41596611520735899</v>
      </c>
      <c r="CS8" s="10"/>
      <c r="CT8" s="10">
        <v>0.37403535611616401</v>
      </c>
      <c r="CU8" s="10"/>
      <c r="CV8" s="10">
        <v>0.76435831070655502</v>
      </c>
      <c r="CW8" s="10">
        <v>0.46693274581994498</v>
      </c>
      <c r="CX8" s="10">
        <v>5.3788668590138196</v>
      </c>
      <c r="CY8" s="10">
        <v>0.312447932795548</v>
      </c>
      <c r="CZ8" s="10">
        <v>0.233849622713005</v>
      </c>
      <c r="DA8" s="10">
        <v>0.94727223086487899</v>
      </c>
      <c r="DB8" s="10">
        <v>4.6410153179366899E-2</v>
      </c>
      <c r="DC8" s="10">
        <v>2.1743281542445998</v>
      </c>
      <c r="DD8" s="10">
        <v>1.4178539799247101</v>
      </c>
      <c r="DE8" s="10">
        <v>9.6798606913907195E-2</v>
      </c>
      <c r="DF8" s="10">
        <v>5.1108707057698499</v>
      </c>
      <c r="DG8" s="10">
        <v>1.3256464980457201</v>
      </c>
      <c r="DH8" s="10">
        <v>0.91755307072246095</v>
      </c>
      <c r="DI8" s="10">
        <v>2.0384972112017401</v>
      </c>
      <c r="DJ8" s="10">
        <v>7.5523651653203503</v>
      </c>
      <c r="DK8" s="10">
        <v>3.5366857106963501</v>
      </c>
      <c r="DL8" s="10">
        <v>1.65442151337609</v>
      </c>
      <c r="DM8" s="10">
        <v>0.30643482700425101</v>
      </c>
      <c r="DN8" s="10">
        <v>0.28157502344660301</v>
      </c>
      <c r="DO8" s="10"/>
      <c r="DP8" s="10">
        <v>36.480047651427</v>
      </c>
      <c r="DQ8" s="10">
        <v>2.8221624400928298</v>
      </c>
      <c r="DR8" s="10">
        <v>8.4626810799705798E-2</v>
      </c>
      <c r="DS8" s="10">
        <v>4.7460105285529801</v>
      </c>
      <c r="DT8" s="10">
        <v>0.47856623005799598</v>
      </c>
      <c r="DU8" s="10">
        <v>2.6052962137961599</v>
      </c>
      <c r="DV8" s="10">
        <v>0.40309144653399998</v>
      </c>
      <c r="DW8" s="10"/>
      <c r="DX8" s="10">
        <v>3.0424261476838299</v>
      </c>
      <c r="DY8" s="10">
        <v>0.60314704079800496</v>
      </c>
      <c r="DZ8" s="10">
        <v>3.8314464809198001</v>
      </c>
      <c r="EA8" s="10">
        <v>1.42416931267128</v>
      </c>
      <c r="EB8" s="10">
        <v>0.23491152272990501</v>
      </c>
      <c r="EC8" s="10">
        <v>0.95685000934658704</v>
      </c>
      <c r="ED8" s="10">
        <v>2.38383289818185E-2</v>
      </c>
      <c r="EE8" s="10">
        <v>2.0795824330011201</v>
      </c>
      <c r="EF8" s="10">
        <v>1.6068051460180299</v>
      </c>
      <c r="EG8" s="10"/>
      <c r="EH8" s="10">
        <v>5.0192922465136602</v>
      </c>
      <c r="EI8" s="10">
        <v>4.0642059469101799</v>
      </c>
      <c r="EJ8" s="10">
        <v>0.68757758088045295</v>
      </c>
      <c r="EK8" s="10">
        <v>1.8709722347245701</v>
      </c>
      <c r="EL8" s="10">
        <v>4.8302356900512704</v>
      </c>
    </row>
    <row r="9" spans="1:142">
      <c r="A9" t="s">
        <v>457</v>
      </c>
      <c r="B9" t="s">
        <v>459</v>
      </c>
      <c r="C9" s="10">
        <v>0.65925993718298004</v>
      </c>
      <c r="D9" s="10">
        <v>2.0218327261078501</v>
      </c>
      <c r="E9" s="10"/>
      <c r="F9" s="10"/>
      <c r="G9" s="10">
        <v>0.28391606150082999</v>
      </c>
      <c r="H9" s="10">
        <v>8.3009996972940492</v>
      </c>
      <c r="I9" s="10">
        <v>2.4268223160368501</v>
      </c>
      <c r="J9" s="10">
        <v>1.4430789864511399E-2</v>
      </c>
      <c r="K9" s="10">
        <v>3.9756484898513702</v>
      </c>
      <c r="L9" s="10">
        <v>9.1972636162652801</v>
      </c>
      <c r="M9" s="10">
        <v>0.51800314673477799</v>
      </c>
      <c r="N9" s="10"/>
      <c r="O9" s="10">
        <v>3.3999999999999898E-3</v>
      </c>
      <c r="P9" s="10">
        <v>0.751964961935076</v>
      </c>
      <c r="Q9" s="10">
        <v>1.44594439491448E-2</v>
      </c>
      <c r="R9" s="10">
        <v>2.2251084847623002</v>
      </c>
      <c r="S9" s="10">
        <v>3.0651791416023099E-2</v>
      </c>
      <c r="T9" s="10">
        <v>3.1258307999999999E-2</v>
      </c>
      <c r="U9" s="10">
        <v>2.04891100296191E-2</v>
      </c>
      <c r="V9" s="10"/>
      <c r="W9" s="10">
        <v>2.3268749999999998</v>
      </c>
      <c r="X9" s="10">
        <v>0.865496454371669</v>
      </c>
      <c r="Y9" s="10">
        <v>1.0308012212097599</v>
      </c>
      <c r="Z9" s="10">
        <v>3.4291427184953503E-2</v>
      </c>
      <c r="AA9" s="10">
        <v>14.329539466091401</v>
      </c>
      <c r="AB9" s="10">
        <v>0.224532006747754</v>
      </c>
      <c r="AC9" s="10">
        <v>0.30548258302527098</v>
      </c>
      <c r="AD9" s="10">
        <v>1.094562</v>
      </c>
      <c r="AE9" s="10">
        <v>1.21322138271227</v>
      </c>
      <c r="AF9" s="10">
        <v>0.67627749756990396</v>
      </c>
      <c r="AG9" s="10"/>
      <c r="AH9" s="10"/>
      <c r="AI9" s="10">
        <v>0.92204236560830699</v>
      </c>
      <c r="AJ9" s="10">
        <v>18.339963428577502</v>
      </c>
      <c r="AK9" s="10">
        <v>2.9409941091956</v>
      </c>
      <c r="AL9" s="10">
        <v>0.35003104322060302</v>
      </c>
      <c r="AM9" s="10">
        <v>2.3152085740392199</v>
      </c>
      <c r="AN9" s="10">
        <v>2.81742159483098</v>
      </c>
      <c r="AO9" s="10">
        <v>6.2328087262487504</v>
      </c>
      <c r="AP9" s="10">
        <v>3.7168062898694197E-2</v>
      </c>
      <c r="AQ9" s="10"/>
      <c r="AR9" s="10">
        <v>0.61378589957392604</v>
      </c>
      <c r="AS9" s="10">
        <v>0.136638023937281</v>
      </c>
      <c r="AT9" s="10">
        <v>3.3776353827309702</v>
      </c>
      <c r="AU9" s="10">
        <v>3.3756078670714597E-2</v>
      </c>
      <c r="AV9" s="10">
        <v>4.2689390164713702E-2</v>
      </c>
      <c r="AW9" s="10">
        <v>3.2440684807231397E-2</v>
      </c>
      <c r="AX9" s="10">
        <v>1.9105952133559499E-2</v>
      </c>
      <c r="AY9" s="10">
        <v>0.226035159116312</v>
      </c>
      <c r="AZ9" s="10">
        <v>2.7733927799831801</v>
      </c>
      <c r="BA9" s="10">
        <v>1.32455496982871</v>
      </c>
      <c r="BB9" s="10">
        <v>2.2559903826705401E-2</v>
      </c>
      <c r="BC9" s="10">
        <v>7.08567326037788</v>
      </c>
      <c r="BD9" s="10">
        <v>8.9213424315955497E-2</v>
      </c>
      <c r="BE9" s="10">
        <v>1.8630776360278201</v>
      </c>
      <c r="BF9" s="10">
        <v>11.695407503552801</v>
      </c>
      <c r="BG9" s="10">
        <v>8.9574453529733198</v>
      </c>
      <c r="BH9" s="10">
        <v>1.0271616107668899</v>
      </c>
      <c r="BI9" s="10">
        <v>0.48033613592489299</v>
      </c>
      <c r="BJ9" s="10"/>
      <c r="BK9" s="10">
        <v>6.43254004386419</v>
      </c>
      <c r="BL9" s="10">
        <v>34.726467705641198</v>
      </c>
      <c r="BM9" s="10">
        <v>4.2907534238330003</v>
      </c>
      <c r="BN9" s="10">
        <v>0.93751429632280603</v>
      </c>
      <c r="BO9" s="10">
        <v>19.098843792210701</v>
      </c>
      <c r="BP9" s="10">
        <v>3.8939287400017499</v>
      </c>
      <c r="BQ9" s="10">
        <v>50.529275575819298</v>
      </c>
      <c r="BR9" s="10">
        <v>0.53609201012542296</v>
      </c>
      <c r="BS9" s="10">
        <v>1.0314448216012</v>
      </c>
      <c r="BT9" s="10">
        <v>5.9509259452758601</v>
      </c>
      <c r="BU9" s="10">
        <v>0.75305169926847804</v>
      </c>
      <c r="BV9" s="10">
        <v>21.826886857829098</v>
      </c>
      <c r="BW9" s="10">
        <v>7.5028913195411495E-2</v>
      </c>
      <c r="BX9" s="10">
        <v>0.21911023224706899</v>
      </c>
      <c r="BY9" s="10">
        <v>0.171458437507405</v>
      </c>
      <c r="BZ9" s="10">
        <v>2.4373137249807601E-2</v>
      </c>
      <c r="CA9" s="10">
        <v>1.2892111630429499</v>
      </c>
      <c r="CB9" s="10">
        <v>15.478556293990399</v>
      </c>
      <c r="CC9" s="10">
        <v>12.7130310369954</v>
      </c>
      <c r="CD9" s="10">
        <v>20.419626940961798</v>
      </c>
      <c r="CE9" s="10">
        <v>7.7279443025301502</v>
      </c>
      <c r="CF9" s="10">
        <v>1.2706168963098099</v>
      </c>
      <c r="CG9" s="10">
        <v>3.5539351388218301</v>
      </c>
      <c r="CH9" s="10">
        <v>29.842888179924401</v>
      </c>
      <c r="CI9" s="10">
        <v>8.5041294143601291</v>
      </c>
      <c r="CJ9" s="10">
        <v>1.6937008187124201</v>
      </c>
      <c r="CK9" s="10">
        <v>1.48319528230953</v>
      </c>
      <c r="CL9" s="10"/>
      <c r="CM9" s="10">
        <v>7.0351812557906497</v>
      </c>
      <c r="CN9" s="10">
        <v>34.369941498676297</v>
      </c>
      <c r="CO9" s="10">
        <v>4.5809799507099704</v>
      </c>
      <c r="CP9" s="10">
        <v>2.1444385831119201</v>
      </c>
      <c r="CQ9" s="10">
        <v>17.970570493248299</v>
      </c>
      <c r="CR9" s="10">
        <v>15.5308072761924</v>
      </c>
      <c r="CS9" s="10">
        <v>62.6447219976505</v>
      </c>
      <c r="CT9" s="10">
        <v>0.45154851220478198</v>
      </c>
      <c r="CU9" s="10">
        <v>1.4177899927697999</v>
      </c>
      <c r="CV9" s="10">
        <v>4.5523548169910404</v>
      </c>
      <c r="CW9" s="10">
        <v>0.56500431305153298</v>
      </c>
      <c r="CX9" s="10">
        <v>23.602969285286601</v>
      </c>
      <c r="CY9" s="10">
        <v>1.75021757042277</v>
      </c>
      <c r="CZ9" s="10">
        <v>0.14181629369034701</v>
      </c>
      <c r="DA9" s="10">
        <v>6.2048947372546097</v>
      </c>
      <c r="DB9" s="10">
        <v>1.7107502889136199E-2</v>
      </c>
      <c r="DC9" s="10">
        <v>2.8850398231885301</v>
      </c>
      <c r="DD9" s="10">
        <v>16.4132917079028</v>
      </c>
      <c r="DE9" s="10">
        <v>11.781018022309301</v>
      </c>
      <c r="DF9" s="10">
        <v>20.292549474155599</v>
      </c>
      <c r="DG9" s="10">
        <v>17.7838912320445</v>
      </c>
      <c r="DH9" s="10">
        <v>1.4984099492631699</v>
      </c>
      <c r="DI9" s="10">
        <v>2.9207626652838998</v>
      </c>
      <c r="DJ9" s="10">
        <v>23.318214455275498</v>
      </c>
      <c r="DK9" s="10">
        <v>8.4656931518069705</v>
      </c>
      <c r="DL9" s="10">
        <v>2.6458997519887801</v>
      </c>
      <c r="DM9" s="10">
        <v>1.7607317074776301</v>
      </c>
      <c r="DN9" s="10"/>
      <c r="DO9" s="10">
        <v>6.2893904298139498</v>
      </c>
      <c r="DP9" s="10">
        <v>33.360372250058496</v>
      </c>
      <c r="DQ9" s="10">
        <v>4.0711196892349797</v>
      </c>
      <c r="DR9" s="10">
        <v>2.58900978960602</v>
      </c>
      <c r="DS9" s="10">
        <v>22.1925069086282</v>
      </c>
      <c r="DT9" s="10">
        <v>23.696712992343699</v>
      </c>
      <c r="DU9" s="10">
        <v>74.007831866917996</v>
      </c>
      <c r="DV9" s="10">
        <v>2.7647344000968599</v>
      </c>
      <c r="DW9" s="10">
        <v>1.6042950614568701</v>
      </c>
      <c r="DX9" s="10">
        <v>2.5481691519399399</v>
      </c>
      <c r="DY9" s="10">
        <v>0.47875055381325399</v>
      </c>
      <c r="DZ9" s="10">
        <v>23.045971231820101</v>
      </c>
      <c r="EA9" s="10">
        <v>2.5463198933862601</v>
      </c>
      <c r="EB9" s="10">
        <v>0.23556244554986899</v>
      </c>
      <c r="EC9" s="10">
        <v>6.0146899276883499</v>
      </c>
      <c r="ED9" s="10">
        <v>8.10446457336364E-3</v>
      </c>
      <c r="EE9" s="10">
        <v>0.66477886070280701</v>
      </c>
      <c r="EF9" s="10">
        <v>18.587434194710799</v>
      </c>
      <c r="EG9" s="10">
        <v>8.6294297171608196</v>
      </c>
      <c r="EH9" s="10">
        <v>15.607311271659199</v>
      </c>
      <c r="EI9" s="10">
        <v>25.0433921417393</v>
      </c>
      <c r="EJ9" s="10">
        <v>2.8653292552005998</v>
      </c>
      <c r="EK9" s="10">
        <v>3.9012435920369399</v>
      </c>
      <c r="EL9" s="10">
        <v>10.5729569836379</v>
      </c>
    </row>
    <row r="10" spans="1:142">
      <c r="A10" t="s">
        <v>457</v>
      </c>
      <c r="B10" t="s">
        <v>460</v>
      </c>
      <c r="C10" s="10">
        <v>4.9757617449013196</v>
      </c>
      <c r="D10" s="10">
        <v>8.0964985940131999</v>
      </c>
      <c r="E10" s="10">
        <v>12.839993879596699</v>
      </c>
      <c r="F10" s="10"/>
      <c r="G10" s="10">
        <v>36.9853104335943</v>
      </c>
      <c r="H10" s="10">
        <v>253.564417340278</v>
      </c>
      <c r="I10" s="10">
        <v>9.4625168424224206</v>
      </c>
      <c r="J10" s="10">
        <v>2.94592958004425</v>
      </c>
      <c r="K10" s="10">
        <v>76.481088541286198</v>
      </c>
      <c r="L10" s="10">
        <v>1.8442878941729599</v>
      </c>
      <c r="M10" s="10">
        <v>21.847647725619201</v>
      </c>
      <c r="N10" s="10">
        <v>31.917041388056099</v>
      </c>
      <c r="O10" s="10">
        <v>2.8799633333333401</v>
      </c>
      <c r="P10" s="10">
        <v>6.3648240363532098</v>
      </c>
      <c r="Q10" s="10">
        <v>5.2861315511033302</v>
      </c>
      <c r="R10" s="10">
        <v>41.248174616063302</v>
      </c>
      <c r="S10" s="10"/>
      <c r="T10" s="10"/>
      <c r="U10" s="10"/>
      <c r="V10" s="10"/>
      <c r="W10" s="10">
        <v>22.705083256517099</v>
      </c>
      <c r="X10" s="10">
        <v>118.73214557764101</v>
      </c>
      <c r="Y10" s="10">
        <v>14.651999999999999</v>
      </c>
      <c r="Z10" s="10">
        <v>7.12746358317054</v>
      </c>
      <c r="AA10" s="10">
        <v>0.247667072888654</v>
      </c>
      <c r="AB10" s="10">
        <v>3.97354562707174</v>
      </c>
      <c r="AC10" s="10">
        <v>3.2201444653616198</v>
      </c>
      <c r="AD10" s="10">
        <v>134.533077882112</v>
      </c>
      <c r="AE10" s="10">
        <v>2.7344920577470999</v>
      </c>
      <c r="AF10" s="10">
        <v>9.3845863426010396</v>
      </c>
      <c r="AG10" s="10">
        <v>13.2235703012761</v>
      </c>
      <c r="AH10" s="10">
        <v>3.2806078816082098</v>
      </c>
      <c r="AI10" s="10">
        <v>38.415332132871598</v>
      </c>
      <c r="AJ10" s="10">
        <v>238.844751625984</v>
      </c>
      <c r="AK10" s="10">
        <v>7.7199313500322804</v>
      </c>
      <c r="AL10" s="10">
        <v>0.87634582747165002</v>
      </c>
      <c r="AM10" s="10">
        <v>86.755952045406801</v>
      </c>
      <c r="AN10" s="10">
        <v>4.9174855776953601</v>
      </c>
      <c r="AO10" s="10">
        <v>10.7822439894399</v>
      </c>
      <c r="AP10" s="10">
        <v>29.649036114665002</v>
      </c>
      <c r="AQ10" s="10">
        <v>0.10523905552790799</v>
      </c>
      <c r="AR10" s="10">
        <v>5.8958509375309696</v>
      </c>
      <c r="AS10" s="10">
        <v>8.2429789098977597</v>
      </c>
      <c r="AT10" s="10">
        <v>44.762679306528703</v>
      </c>
      <c r="AU10" s="10">
        <v>7.62340763891361E-3</v>
      </c>
      <c r="AV10" s="10">
        <v>0.12575940736485799</v>
      </c>
      <c r="AW10" s="10">
        <v>6.7161906988951095E-2</v>
      </c>
      <c r="AX10" s="10">
        <v>0.98513379379465704</v>
      </c>
      <c r="AY10" s="10">
        <v>23.951332099147798</v>
      </c>
      <c r="AZ10" s="10">
        <v>137.60669165676799</v>
      </c>
      <c r="BA10" s="10">
        <v>18.441619450202801</v>
      </c>
      <c r="BB10" s="10">
        <v>22.027622402914599</v>
      </c>
      <c r="BC10" s="10">
        <v>0.36337941119850597</v>
      </c>
      <c r="BD10" s="10">
        <v>3.9853758901085201</v>
      </c>
      <c r="BE10" s="10">
        <v>4.33133531139823</v>
      </c>
      <c r="BF10" s="10">
        <v>123.560447943546</v>
      </c>
      <c r="BG10" s="10">
        <v>2.97816396447082</v>
      </c>
      <c r="BH10" s="10">
        <v>3.28539171125384</v>
      </c>
      <c r="BI10" s="10">
        <v>6.8086483365547901</v>
      </c>
      <c r="BJ10" s="10">
        <v>4.3235732550343302</v>
      </c>
      <c r="BK10" s="10">
        <v>17.643667876297702</v>
      </c>
      <c r="BL10" s="10">
        <v>220.05761787691401</v>
      </c>
      <c r="BM10" s="10">
        <v>4.0506348772482896</v>
      </c>
      <c r="BN10" s="10">
        <v>0.51640886324522794</v>
      </c>
      <c r="BO10" s="10">
        <v>27.1364138286574</v>
      </c>
      <c r="BP10" s="10">
        <v>2.6757438300119398</v>
      </c>
      <c r="BQ10" s="10">
        <v>8.2120924495784795</v>
      </c>
      <c r="BR10" s="10">
        <v>25.134053646306999</v>
      </c>
      <c r="BS10" s="10">
        <v>0.115663340339346</v>
      </c>
      <c r="BT10" s="10">
        <v>6.2586936723768796</v>
      </c>
      <c r="BU10" s="10">
        <v>11.4105257704193</v>
      </c>
      <c r="BV10" s="10">
        <v>19.781451513900599</v>
      </c>
      <c r="BW10" s="10">
        <v>0.15075139041139399</v>
      </c>
      <c r="BX10" s="10">
        <v>0.25035529609623702</v>
      </c>
      <c r="BY10" s="10">
        <v>0.30839869744153398</v>
      </c>
      <c r="BZ10" s="10">
        <v>0.74119312051361996</v>
      </c>
      <c r="CA10" s="10">
        <v>6.1326235264047204</v>
      </c>
      <c r="CB10" s="10">
        <v>132.36063328384401</v>
      </c>
      <c r="CC10" s="10">
        <v>21.4159576138521</v>
      </c>
      <c r="CD10" s="10">
        <v>24.561756359333099</v>
      </c>
      <c r="CE10" s="10">
        <v>2.6177584550046902</v>
      </c>
      <c r="CF10" s="10">
        <v>4.4759123551039899</v>
      </c>
      <c r="CG10" s="10">
        <v>4.8414631849742804</v>
      </c>
      <c r="CH10" s="10">
        <v>121.388651795816</v>
      </c>
      <c r="CI10" s="10">
        <v>3.03133484023641</v>
      </c>
      <c r="CJ10" s="10">
        <v>14.9796887457846</v>
      </c>
      <c r="CK10" s="10">
        <v>12.6846560618191</v>
      </c>
      <c r="CL10" s="10">
        <v>1.5484641521917499</v>
      </c>
      <c r="CM10" s="10">
        <v>18.8807886478073</v>
      </c>
      <c r="CN10" s="10">
        <v>220.01511842217599</v>
      </c>
      <c r="CO10" s="10">
        <v>4.9860904226026097</v>
      </c>
      <c r="CP10" s="10">
        <v>4.5027748194237498</v>
      </c>
      <c r="CQ10" s="10">
        <v>21.5533330949652</v>
      </c>
      <c r="CR10" s="10">
        <v>7.9552855112119296</v>
      </c>
      <c r="CS10" s="10">
        <v>7.9683595220451702</v>
      </c>
      <c r="CT10" s="10">
        <v>12.284319869815601</v>
      </c>
      <c r="CU10" s="10">
        <v>4.91640064291206E-3</v>
      </c>
      <c r="CV10" s="10">
        <v>10.144821344771</v>
      </c>
      <c r="CW10" s="10">
        <v>8.2271306730663003</v>
      </c>
      <c r="CX10" s="10">
        <v>12.539164635929</v>
      </c>
      <c r="CY10" s="10">
        <v>0.34115562939383298</v>
      </c>
      <c r="CZ10" s="10">
        <v>0.33045208147855198</v>
      </c>
      <c r="DA10" s="10">
        <v>0.51041648465489697</v>
      </c>
      <c r="DB10" s="10">
        <v>2.01129549864329E-2</v>
      </c>
      <c r="DC10" s="10">
        <v>6.3439267648220996</v>
      </c>
      <c r="DD10" s="10">
        <v>150.025020587694</v>
      </c>
      <c r="DE10" s="10">
        <v>14.0068242294341</v>
      </c>
      <c r="DF10" s="10">
        <v>61.537741546330501</v>
      </c>
      <c r="DG10" s="10">
        <v>4.8288235789313996</v>
      </c>
      <c r="DH10" s="10">
        <v>5.8092230087140297</v>
      </c>
      <c r="DI10" s="10">
        <v>4.6419135735200401</v>
      </c>
      <c r="DJ10" s="10">
        <v>118.656435031995</v>
      </c>
      <c r="DK10" s="10">
        <v>2.64437416916582</v>
      </c>
      <c r="DL10" s="10">
        <v>15.0439359201344</v>
      </c>
      <c r="DM10" s="10">
        <v>6.8923545523563803</v>
      </c>
      <c r="DN10" s="10">
        <v>1.4025437755019501</v>
      </c>
      <c r="DO10" s="10">
        <v>12.9106769683519</v>
      </c>
      <c r="DP10" s="10">
        <v>218.657206164494</v>
      </c>
      <c r="DQ10" s="10">
        <v>5.4001495493068399</v>
      </c>
      <c r="DR10" s="10">
        <v>0.99142547437205097</v>
      </c>
      <c r="DS10" s="10">
        <v>12.661827419133999</v>
      </c>
      <c r="DT10" s="10">
        <v>7.9443608652242101</v>
      </c>
      <c r="DU10" s="10">
        <v>6.0495020624725502</v>
      </c>
      <c r="DV10" s="10">
        <v>5.8226943648588003</v>
      </c>
      <c r="DW10" s="10">
        <v>7.8364180696285403E-4</v>
      </c>
      <c r="DX10" s="10">
        <v>10.2806961497292</v>
      </c>
      <c r="DY10" s="10">
        <v>6.8529444901449299</v>
      </c>
      <c r="DZ10" s="10">
        <v>8.7461143197228797</v>
      </c>
      <c r="EA10" s="10">
        <v>0.37677055481697902</v>
      </c>
      <c r="EB10" s="10">
        <v>0.25639631750530301</v>
      </c>
      <c r="EC10" s="10">
        <v>0.52904153342466698</v>
      </c>
      <c r="ED10" s="10"/>
      <c r="EE10" s="10">
        <v>4.5680036381969398</v>
      </c>
      <c r="EF10" s="10">
        <v>107.780184690087</v>
      </c>
      <c r="EG10" s="10">
        <v>4.7721549902727096</v>
      </c>
      <c r="EH10" s="10">
        <v>45.3244870090749</v>
      </c>
      <c r="EI10" s="10">
        <v>4.8721560376686099</v>
      </c>
      <c r="EJ10" s="10">
        <v>4.6433089032716204</v>
      </c>
      <c r="EK10" s="10">
        <v>3.69928357375094</v>
      </c>
      <c r="EL10" s="10">
        <v>52.727002004789298</v>
      </c>
    </row>
    <row r="11" spans="1:142">
      <c r="A11" t="s">
        <v>457</v>
      </c>
      <c r="B11" t="s">
        <v>461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>
        <v>0.52117303687517202</v>
      </c>
      <c r="CJ11" s="10"/>
      <c r="CK11" s="10">
        <v>0.25371536741892903</v>
      </c>
      <c r="CL11" s="10"/>
      <c r="CM11" s="10">
        <v>0.84356871115793897</v>
      </c>
      <c r="CN11" s="10">
        <v>0.57276991818860801</v>
      </c>
      <c r="CO11" s="10"/>
      <c r="CP11" s="10"/>
      <c r="CQ11" s="10"/>
      <c r="CR11" s="10"/>
      <c r="CS11" s="10"/>
      <c r="CT11" s="10"/>
      <c r="CU11" s="10"/>
      <c r="CV11" s="10">
        <v>0.25303559976710099</v>
      </c>
      <c r="CW11" s="10"/>
      <c r="CX11" s="10">
        <v>4.49500517307618</v>
      </c>
      <c r="CY11" s="10">
        <v>8.3060998668499399E-3</v>
      </c>
      <c r="CZ11" s="10"/>
      <c r="DA11" s="10">
        <v>2.2849503884306E-2</v>
      </c>
      <c r="DB11" s="10"/>
      <c r="DC11" s="10"/>
      <c r="DD11" s="10">
        <v>1.4997890265803899</v>
      </c>
      <c r="DE11" s="10"/>
      <c r="DF11" s="10"/>
      <c r="DG11" s="10"/>
      <c r="DH11" s="10">
        <v>3.8701201148448799E-2</v>
      </c>
      <c r="DI11" s="10">
        <v>5.5207823181179602E-2</v>
      </c>
      <c r="DJ11" s="10"/>
      <c r="DK11" s="10">
        <v>0.486852488921376</v>
      </c>
      <c r="DL11" s="10"/>
      <c r="DM11" s="10">
        <v>0.26574362826900699</v>
      </c>
      <c r="DN11" s="10"/>
      <c r="DO11" s="10">
        <v>0.78801760172755597</v>
      </c>
      <c r="DP11" s="10">
        <v>0.53505158655436402</v>
      </c>
      <c r="DQ11" s="10"/>
      <c r="DR11" s="10"/>
      <c r="DS11" s="10"/>
      <c r="DT11" s="10"/>
      <c r="DU11" s="10"/>
      <c r="DV11" s="10"/>
      <c r="DW11" s="10"/>
      <c r="DX11" s="10">
        <v>0.23637257266981801</v>
      </c>
      <c r="DY11" s="10"/>
      <c r="DZ11" s="10">
        <v>4.19899784023315</v>
      </c>
      <c r="EA11" s="10">
        <v>7.7591224167146604E-3</v>
      </c>
      <c r="EB11" s="10"/>
      <c r="EC11" s="10">
        <v>2.1344806905959499E-2</v>
      </c>
      <c r="ED11" s="10"/>
      <c r="EE11" s="10"/>
      <c r="EF11" s="10">
        <v>1.40102416814498</v>
      </c>
      <c r="EG11" s="10"/>
      <c r="EH11" s="10"/>
      <c r="EI11" s="10"/>
      <c r="EJ11" s="10">
        <v>4.1269625068734397E-2</v>
      </c>
      <c r="EK11" s="10">
        <v>5.1572249947623897E-2</v>
      </c>
      <c r="EL11" s="10"/>
    </row>
    <row r="12" spans="1:142">
      <c r="A12" t="s">
        <v>457</v>
      </c>
      <c r="B12" t="s">
        <v>462</v>
      </c>
      <c r="C12" s="10">
        <v>5.4939617858639904</v>
      </c>
      <c r="D12" s="10">
        <v>17.239845496652102</v>
      </c>
      <c r="E12" s="10">
        <v>1.55572611130369</v>
      </c>
      <c r="F12" s="10"/>
      <c r="G12" s="10">
        <v>1.84294689168732</v>
      </c>
      <c r="H12" s="10">
        <v>44.114791249841197</v>
      </c>
      <c r="I12" s="10">
        <v>8.86613572764373</v>
      </c>
      <c r="J12" s="10">
        <v>0.75574894124075798</v>
      </c>
      <c r="K12" s="10">
        <v>74.097776136603599</v>
      </c>
      <c r="L12" s="10">
        <v>5.9866819030571099</v>
      </c>
      <c r="M12" s="10">
        <v>4.6413593044797796</v>
      </c>
      <c r="N12" s="10">
        <v>8.3127292237092494</v>
      </c>
      <c r="O12" s="10">
        <v>3.7495717126064001</v>
      </c>
      <c r="P12" s="10">
        <v>6.29767825357529</v>
      </c>
      <c r="Q12" s="10">
        <v>11.284655260456899</v>
      </c>
      <c r="R12" s="10">
        <v>136.160201574637</v>
      </c>
      <c r="S12" s="10">
        <v>1.2443848338801</v>
      </c>
      <c r="T12" s="10">
        <v>2.8612414555666801</v>
      </c>
      <c r="U12" s="10">
        <v>1.2690678576177701</v>
      </c>
      <c r="V12" s="10"/>
      <c r="W12" s="10">
        <v>63.061170977599197</v>
      </c>
      <c r="X12" s="10">
        <v>2.63481372623585</v>
      </c>
      <c r="Y12" s="10">
        <v>10.345181663339099</v>
      </c>
      <c r="Z12" s="10">
        <v>3.3432692947851699</v>
      </c>
      <c r="AA12" s="10">
        <v>0.55203015110509002</v>
      </c>
      <c r="AB12" s="10">
        <v>0.133287379381579</v>
      </c>
      <c r="AC12" s="10">
        <v>2.0683477449097301</v>
      </c>
      <c r="AD12" s="10">
        <v>166.90632380413501</v>
      </c>
      <c r="AE12" s="10">
        <v>2.8382457303206001</v>
      </c>
      <c r="AF12" s="10">
        <v>5.6119260044481996</v>
      </c>
      <c r="AG12" s="10">
        <v>1.8169883806623399</v>
      </c>
      <c r="AH12" s="10"/>
      <c r="AI12" s="10">
        <v>0.60046800395144395</v>
      </c>
      <c r="AJ12" s="10">
        <v>11.1734983274555</v>
      </c>
      <c r="AK12" s="10">
        <v>10.597903713362101</v>
      </c>
      <c r="AL12" s="10">
        <v>0.73172242444554403</v>
      </c>
      <c r="AM12" s="10">
        <v>25.525621754573798</v>
      </c>
      <c r="AN12" s="10">
        <v>4.4012966065643901</v>
      </c>
      <c r="AO12" s="10">
        <v>0.68411375085294901</v>
      </c>
      <c r="AP12" s="10">
        <v>4.8803668238434801</v>
      </c>
      <c r="AQ12" s="10">
        <v>7.7238193350911803</v>
      </c>
      <c r="AR12" s="10">
        <v>3.89274829526796</v>
      </c>
      <c r="AS12" s="10">
        <v>1.8581922786885201</v>
      </c>
      <c r="AT12" s="10">
        <v>133.53481117599301</v>
      </c>
      <c r="AU12" s="10">
        <v>0.98174431999666101</v>
      </c>
      <c r="AV12" s="10">
        <v>3.9171997097963998E-2</v>
      </c>
      <c r="AW12" s="10">
        <v>0.61730222439413196</v>
      </c>
      <c r="AX12" s="10"/>
      <c r="AY12" s="10">
        <v>51.097499236072601</v>
      </c>
      <c r="AZ12" s="10">
        <v>1.3024368</v>
      </c>
      <c r="BA12" s="10">
        <v>8.6601170816986297</v>
      </c>
      <c r="BB12" s="10">
        <v>2.70416916897805</v>
      </c>
      <c r="BC12" s="10">
        <v>0.70033158281582097</v>
      </c>
      <c r="BD12" s="10"/>
      <c r="BE12" s="10">
        <v>0.480270451392176</v>
      </c>
      <c r="BF12" s="10">
        <v>149.293775213651</v>
      </c>
      <c r="BG12" s="10">
        <v>2.87420812338594</v>
      </c>
      <c r="BH12" s="10">
        <v>4.8611784209616697</v>
      </c>
      <c r="BI12" s="10">
        <v>1.7456957537517599</v>
      </c>
      <c r="BJ12" s="10"/>
      <c r="BK12" s="10">
        <v>0.31499313728668898</v>
      </c>
      <c r="BL12" s="10">
        <v>9.2048897264851206</v>
      </c>
      <c r="BM12" s="10">
        <v>0.64642381542044902</v>
      </c>
      <c r="BN12" s="10">
        <v>0.32784499448455201</v>
      </c>
      <c r="BO12" s="10">
        <v>36.645647766270898</v>
      </c>
      <c r="BP12" s="10">
        <v>4.65097625761722</v>
      </c>
      <c r="BQ12" s="10">
        <v>8.8000000000000397E-2</v>
      </c>
      <c r="BR12" s="10">
        <v>5.7359917946424602E-2</v>
      </c>
      <c r="BS12" s="10">
        <v>56.088934001137602</v>
      </c>
      <c r="BT12" s="10">
        <v>3.4970722764120001</v>
      </c>
      <c r="BU12" s="10">
        <v>0.82661463531224899</v>
      </c>
      <c r="BV12" s="10">
        <v>39.149188457836701</v>
      </c>
      <c r="BW12" s="10">
        <v>1.0246070103673599</v>
      </c>
      <c r="BX12" s="10">
        <v>4.2740676130736399E-2</v>
      </c>
      <c r="BY12" s="10">
        <v>0.60169342935029502</v>
      </c>
      <c r="BZ12" s="10"/>
      <c r="CA12" s="10">
        <v>85.135717396351694</v>
      </c>
      <c r="CB12" s="10">
        <v>0.83496536994636505</v>
      </c>
      <c r="CC12" s="10">
        <v>2.2701777740611599</v>
      </c>
      <c r="CD12" s="10">
        <v>5.2202674753204699</v>
      </c>
      <c r="CE12" s="10">
        <v>0.743430120725035</v>
      </c>
      <c r="CF12" s="10"/>
      <c r="CG12" s="10">
        <v>0.43557955135051302</v>
      </c>
      <c r="CH12" s="10">
        <v>71.373611882829195</v>
      </c>
      <c r="CI12" s="10">
        <v>0.77477337286429604</v>
      </c>
      <c r="CJ12" s="10">
        <v>1.64357053020956</v>
      </c>
      <c r="CK12" s="10">
        <v>0.88701850196321197</v>
      </c>
      <c r="CL12" s="10">
        <v>4.58108324985428E-2</v>
      </c>
      <c r="CM12" s="10">
        <v>3.9255934357408602E-2</v>
      </c>
      <c r="CN12" s="10">
        <v>1.1576104726834899</v>
      </c>
      <c r="CO12" s="10">
        <v>5.8549985848468399E-2</v>
      </c>
      <c r="CP12" s="10"/>
      <c r="CQ12" s="10">
        <v>3.3494597840861</v>
      </c>
      <c r="CR12" s="10">
        <v>4.5398762576172196</v>
      </c>
      <c r="CS12" s="10">
        <v>8.8000000000000397E-2</v>
      </c>
      <c r="CT12" s="10"/>
      <c r="CU12" s="10">
        <v>63.383309506823998</v>
      </c>
      <c r="CV12" s="10">
        <v>2.1046572629275202</v>
      </c>
      <c r="CW12" s="10">
        <v>0.190935248273954</v>
      </c>
      <c r="CX12" s="10">
        <v>37.203336828813597</v>
      </c>
      <c r="CY12" s="10">
        <v>0.95493387096774196</v>
      </c>
      <c r="CZ12" s="10">
        <v>8.4088466650892695E-3</v>
      </c>
      <c r="DA12" s="10">
        <v>0.60169342935029502</v>
      </c>
      <c r="DB12" s="10"/>
      <c r="DC12" s="10">
        <v>46.272768628033397</v>
      </c>
      <c r="DD12" s="10">
        <v>0.48880800000000002</v>
      </c>
      <c r="DE12" s="10">
        <v>6.9018874093865895E-2</v>
      </c>
      <c r="DF12" s="10">
        <v>4.9853923269868901</v>
      </c>
      <c r="DG12" s="10">
        <v>0.743430120725034</v>
      </c>
      <c r="DH12" s="10"/>
      <c r="DI12" s="10">
        <v>0.19339285850316201</v>
      </c>
      <c r="DJ12" s="10">
        <v>16.266387145332601</v>
      </c>
      <c r="DK12" s="10">
        <v>0.53958500370618201</v>
      </c>
      <c r="DL12" s="10">
        <v>0.173564750685857</v>
      </c>
      <c r="DM12" s="10">
        <v>0.85202709835304102</v>
      </c>
      <c r="DN12" s="10">
        <v>8.5969584470329596E-2</v>
      </c>
      <c r="DO12" s="10"/>
      <c r="DP12" s="10">
        <v>0.49396537346498698</v>
      </c>
      <c r="DQ12" s="10">
        <v>5.6623983702239401E-2</v>
      </c>
      <c r="DR12" s="10"/>
      <c r="DS12" s="10"/>
      <c r="DT12" s="10">
        <v>4.5068762576172201</v>
      </c>
      <c r="DU12" s="10">
        <v>8.8000000000000397E-2</v>
      </c>
      <c r="DV12" s="10"/>
      <c r="DW12" s="10">
        <v>68.255786865136201</v>
      </c>
      <c r="DX12" s="10">
        <v>1.1687367182455399</v>
      </c>
      <c r="DY12" s="10"/>
      <c r="DZ12" s="10">
        <v>20.937847565898799</v>
      </c>
      <c r="EA12" s="10">
        <v>0.80905341749239201</v>
      </c>
      <c r="EB12" s="10"/>
      <c r="EC12" s="10">
        <v>0.60169342935029502</v>
      </c>
      <c r="ED12" s="10"/>
      <c r="EE12" s="10">
        <v>5.4763122986049604</v>
      </c>
      <c r="EF12" s="10"/>
      <c r="EG12" s="10"/>
      <c r="EH12" s="10">
        <v>1.3362996645699901</v>
      </c>
      <c r="EI12" s="10">
        <v>0.743430120725034</v>
      </c>
      <c r="EJ12" s="10"/>
      <c r="EK12" s="10">
        <v>0.19339285850316201</v>
      </c>
      <c r="EL12" s="10"/>
    </row>
    <row r="13" spans="1:142">
      <c r="A13" t="s">
        <v>457</v>
      </c>
      <c r="B13" t="s">
        <v>463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>
        <v>1.1871345029239799</v>
      </c>
      <c r="AK13" s="10"/>
      <c r="AL13" s="10"/>
      <c r="AM13" s="10"/>
      <c r="AN13" s="10"/>
      <c r="AO13" s="10"/>
      <c r="AP13" s="10"/>
      <c r="AQ13" s="10"/>
      <c r="AR13" s="10"/>
      <c r="AS13" s="10"/>
      <c r="AT13" s="10">
        <v>8.7515408382468305</v>
      </c>
      <c r="AU13" s="10"/>
      <c r="AV13" s="10"/>
      <c r="AW13" s="10"/>
      <c r="AX13" s="10"/>
      <c r="AY13" s="10"/>
      <c r="AZ13" s="10"/>
      <c r="BA13" s="10">
        <v>0.11111111111111099</v>
      </c>
      <c r="BB13" s="10"/>
      <c r="BC13" s="10"/>
      <c r="BD13" s="10"/>
      <c r="BE13" s="10"/>
      <c r="BF13" s="10"/>
      <c r="BG13" s="10"/>
      <c r="BH13" s="10"/>
      <c r="BI13" s="10">
        <v>0.70000000000000095</v>
      </c>
      <c r="BJ13" s="10"/>
      <c r="BK13" s="10"/>
      <c r="BL13" s="10">
        <v>3.0299289188178098</v>
      </c>
      <c r="BM13" s="10"/>
      <c r="BN13" s="10"/>
      <c r="BO13" s="10"/>
      <c r="BP13" s="10"/>
      <c r="BQ13" s="10"/>
      <c r="BR13" s="10"/>
      <c r="BS13" s="10"/>
      <c r="BT13" s="10"/>
      <c r="BU13" s="10"/>
      <c r="BV13" s="10">
        <v>12.74938</v>
      </c>
      <c r="BW13" s="10"/>
      <c r="BX13" s="10"/>
      <c r="BY13" s="10"/>
      <c r="BZ13" s="10"/>
      <c r="CA13" s="10"/>
      <c r="CB13" s="10"/>
      <c r="CC13" s="10">
        <v>0.3</v>
      </c>
      <c r="CD13" s="10"/>
      <c r="CE13" s="10"/>
      <c r="CF13" s="10"/>
      <c r="CG13" s="10"/>
      <c r="CH13" s="10"/>
      <c r="CI13" s="10"/>
      <c r="CJ13" s="10"/>
      <c r="CK13" s="10">
        <v>0.70000000000000095</v>
      </c>
      <c r="CL13" s="10"/>
      <c r="CM13" s="10"/>
      <c r="CN13" s="10">
        <v>5.7000000000000099</v>
      </c>
      <c r="CO13" s="10"/>
      <c r="CP13" s="10"/>
      <c r="CQ13" s="10"/>
      <c r="CR13" s="10"/>
      <c r="CS13" s="10"/>
      <c r="CT13" s="10"/>
      <c r="CU13" s="10"/>
      <c r="CV13" s="10"/>
      <c r="CW13" s="10"/>
      <c r="CX13" s="10">
        <v>12.74938</v>
      </c>
      <c r="CY13" s="10"/>
      <c r="CZ13" s="10"/>
      <c r="DA13" s="10"/>
      <c r="DB13" s="10"/>
      <c r="DC13" s="10"/>
      <c r="DD13" s="10"/>
      <c r="DE13" s="10">
        <v>0.3</v>
      </c>
      <c r="DF13" s="10"/>
      <c r="DG13" s="10"/>
      <c r="DH13" s="10"/>
      <c r="DI13" s="10"/>
      <c r="DJ13" s="10"/>
      <c r="DK13" s="10"/>
      <c r="DL13" s="10"/>
      <c r="DM13" s="10">
        <v>0.70000000000000095</v>
      </c>
      <c r="DN13" s="10"/>
      <c r="DO13" s="10"/>
      <c r="DP13" s="10">
        <v>5.7000000000000099</v>
      </c>
      <c r="DQ13" s="10"/>
      <c r="DR13" s="10"/>
      <c r="DS13" s="10"/>
      <c r="DT13" s="10"/>
      <c r="DU13" s="10"/>
      <c r="DV13" s="10"/>
      <c r="DW13" s="10"/>
      <c r="DX13" s="10"/>
      <c r="DY13" s="10"/>
      <c r="DZ13" s="10">
        <v>12.74938</v>
      </c>
      <c r="EA13" s="10"/>
      <c r="EB13" s="10"/>
      <c r="EC13" s="10"/>
      <c r="ED13" s="10"/>
      <c r="EE13" s="10"/>
      <c r="EF13" s="10"/>
      <c r="EG13" s="10">
        <v>0.3</v>
      </c>
      <c r="EH13" s="10"/>
      <c r="EI13" s="10"/>
      <c r="EJ13" s="10"/>
      <c r="EK13" s="10"/>
      <c r="EL13" s="10"/>
    </row>
    <row r="14" spans="1:142">
      <c r="A14" t="s">
        <v>457</v>
      </c>
      <c r="B14" t="s">
        <v>464</v>
      </c>
      <c r="C14" s="10">
        <v>1.6280246606859099</v>
      </c>
      <c r="D14" s="10">
        <v>0.37461692333262597</v>
      </c>
      <c r="E14" s="10">
        <v>0.147046491943325</v>
      </c>
      <c r="F14" s="10">
        <v>4.1380488</v>
      </c>
      <c r="G14" s="10">
        <v>0.13111606559953301</v>
      </c>
      <c r="H14" s="10">
        <v>4.4942394050264101</v>
      </c>
      <c r="I14" s="10">
        <v>0.114185661235038</v>
      </c>
      <c r="J14" s="10"/>
      <c r="K14" s="10">
        <v>7.0157921240551602</v>
      </c>
      <c r="L14" s="10">
        <v>0.59627446871180501</v>
      </c>
      <c r="M14" s="10">
        <v>3.9236094873121501</v>
      </c>
      <c r="N14" s="10">
        <v>4.8882912140021402</v>
      </c>
      <c r="O14" s="10"/>
      <c r="P14" s="10">
        <v>2.6165495737843499E-2</v>
      </c>
      <c r="Q14" s="10">
        <v>2.78520434285715</v>
      </c>
      <c r="R14" s="10">
        <v>50.506545348118102</v>
      </c>
      <c r="S14" s="10">
        <v>0.35599999999999998</v>
      </c>
      <c r="T14" s="10"/>
      <c r="U14" s="10"/>
      <c r="V14" s="10">
        <v>1.8276866938868701</v>
      </c>
      <c r="W14" s="10"/>
      <c r="X14" s="10">
        <v>9.8653988779289395E-2</v>
      </c>
      <c r="Y14" s="10">
        <v>1.7746459172790801</v>
      </c>
      <c r="Z14" s="10">
        <v>0.184702895675736</v>
      </c>
      <c r="AA14" s="10">
        <v>0.55329320075695598</v>
      </c>
      <c r="AB14" s="10">
        <v>2.50599068167482E-2</v>
      </c>
      <c r="AC14" s="10">
        <v>0.57266290620182203</v>
      </c>
      <c r="AD14" s="10">
        <v>6.6744464589510901</v>
      </c>
      <c r="AE14" s="10"/>
      <c r="AF14" s="10"/>
      <c r="AG14" s="10">
        <v>4.1243516513945002E-4</v>
      </c>
      <c r="AH14" s="10">
        <v>1.0556874733728201</v>
      </c>
      <c r="AI14" s="10"/>
      <c r="AJ14" s="10">
        <v>5.8481232120621902E-2</v>
      </c>
      <c r="AK14" s="10">
        <v>0.103899245926278</v>
      </c>
      <c r="AL14" s="10"/>
      <c r="AM14" s="10"/>
      <c r="AN14" s="10">
        <v>0.207301766450319</v>
      </c>
      <c r="AO14" s="10"/>
      <c r="AP14" s="10"/>
      <c r="AQ14" s="10"/>
      <c r="AR14" s="10"/>
      <c r="AS14" s="10"/>
      <c r="AT14" s="10"/>
      <c r="AU14" s="10">
        <v>0.35599999999999998</v>
      </c>
      <c r="AV14" s="10"/>
      <c r="AW14" s="10"/>
      <c r="AX14" s="10">
        <v>0.63886680000000096</v>
      </c>
      <c r="AY14" s="10"/>
      <c r="AZ14" s="10"/>
      <c r="BA14" s="10"/>
      <c r="BB14" s="10"/>
      <c r="BC14" s="10">
        <v>0.29277756985763898</v>
      </c>
      <c r="BD14" s="10"/>
      <c r="BE14" s="10"/>
      <c r="BF14" s="10">
        <v>1.1010229098161699</v>
      </c>
      <c r="BG14" s="10"/>
      <c r="BH14" s="10">
        <v>3.58256445666381E-3</v>
      </c>
      <c r="BI14" s="10">
        <v>3.0046739274315601E-2</v>
      </c>
      <c r="BJ14" s="10">
        <v>6.0600000000000098E-2</v>
      </c>
      <c r="BK14" s="10"/>
      <c r="BL14" s="10">
        <v>0.226729276777104</v>
      </c>
      <c r="BM14" s="10">
        <v>0.280371040146559</v>
      </c>
      <c r="BN14" s="10"/>
      <c r="BO14" s="10">
        <v>0.99024057278543898</v>
      </c>
      <c r="BP14" s="10">
        <v>0.16135477582846</v>
      </c>
      <c r="BQ14" s="10"/>
      <c r="BR14" s="10"/>
      <c r="BS14" s="10"/>
      <c r="BT14" s="10"/>
      <c r="BU14" s="10"/>
      <c r="BV14" s="10"/>
      <c r="BW14" s="10">
        <v>0.35599999999999998</v>
      </c>
      <c r="BX14" s="10"/>
      <c r="BY14" s="10"/>
      <c r="BZ14" s="10"/>
      <c r="CA14" s="10"/>
      <c r="CB14" s="10"/>
      <c r="CC14" s="10">
        <v>0.198700160665435</v>
      </c>
      <c r="CD14" s="10">
        <v>3.2539390098918902E-2</v>
      </c>
      <c r="CE14" s="10"/>
      <c r="CF14" s="10"/>
      <c r="CG14" s="10"/>
      <c r="CH14" s="10">
        <v>0.36700763660538999</v>
      </c>
      <c r="CI14" s="10"/>
      <c r="CJ14" s="10">
        <v>1.07476933699914E-2</v>
      </c>
      <c r="CK14" s="10">
        <v>0.120192533978713</v>
      </c>
      <c r="CL14" s="10"/>
      <c r="CM14" s="10"/>
      <c r="CN14" s="10"/>
      <c r="CO14" s="10">
        <v>3.08592459262781E-2</v>
      </c>
      <c r="CP14" s="10"/>
      <c r="CQ14" s="10">
        <v>8.1664871922190699E-2</v>
      </c>
      <c r="CR14" s="10">
        <v>0.16135477582846</v>
      </c>
      <c r="CS14" s="10"/>
      <c r="CT14" s="10"/>
      <c r="CU14" s="10"/>
      <c r="CV14" s="10"/>
      <c r="CW14" s="10"/>
      <c r="CX14" s="10"/>
      <c r="CY14" s="10">
        <v>0.35599999999999998</v>
      </c>
      <c r="CZ14" s="10"/>
      <c r="DA14" s="10"/>
      <c r="DB14" s="10"/>
      <c r="DC14" s="10"/>
      <c r="DD14" s="10"/>
      <c r="DE14" s="10">
        <v>1.4970560050135501E-2</v>
      </c>
      <c r="DF14" s="10">
        <v>1.3619988245361799E-3</v>
      </c>
      <c r="DG14" s="10"/>
      <c r="DH14" s="10"/>
      <c r="DI14" s="10"/>
      <c r="DJ14" s="10">
        <v>0.200635907182905</v>
      </c>
      <c r="DK14" s="10"/>
      <c r="DL14" s="10"/>
      <c r="DM14" s="10"/>
      <c r="DN14" s="10"/>
      <c r="DO14" s="10"/>
      <c r="DP14" s="10"/>
      <c r="DQ14" s="10"/>
      <c r="DR14" s="10"/>
      <c r="DS14" s="10"/>
      <c r="DT14" s="10">
        <v>0.16135477582846</v>
      </c>
      <c r="DU14" s="10"/>
      <c r="DV14" s="10"/>
      <c r="DW14" s="10"/>
      <c r="DX14" s="10"/>
      <c r="DY14" s="10"/>
      <c r="DZ14" s="10"/>
      <c r="EA14" s="10">
        <v>0.35599999999999998</v>
      </c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</row>
    <row r="15" spans="1:142">
      <c r="A15" t="s">
        <v>457</v>
      </c>
      <c r="B15" t="s">
        <v>465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>
        <v>4.01383630841526</v>
      </c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>
        <v>8.0521920000000105</v>
      </c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>
        <v>6.7189371228835899</v>
      </c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</row>
    <row r="16" spans="1:142">
      <c r="A16" t="s">
        <v>457</v>
      </c>
      <c r="B16" t="s">
        <v>466</v>
      </c>
      <c r="C16" s="10">
        <v>54.236007672153001</v>
      </c>
      <c r="D16" s="10">
        <v>0.30032632847721702</v>
      </c>
      <c r="E16" s="10">
        <v>6.3020980509597404</v>
      </c>
      <c r="F16" s="10"/>
      <c r="G16" s="10">
        <v>3.0440783405712901</v>
      </c>
      <c r="H16" s="10">
        <v>19.337556901406099</v>
      </c>
      <c r="I16" s="10">
        <v>2.1999999999999999E-2</v>
      </c>
      <c r="J16" s="10">
        <v>6.4272914908414698E-3</v>
      </c>
      <c r="K16" s="10">
        <v>29.231667141699798</v>
      </c>
      <c r="L16" s="10">
        <v>13.597</v>
      </c>
      <c r="M16" s="10">
        <v>59.562442266724702</v>
      </c>
      <c r="N16" s="10">
        <v>5.2366153823481403</v>
      </c>
      <c r="O16" s="10">
        <v>7.9995664333909602</v>
      </c>
      <c r="P16" s="10">
        <v>0.177800565368257</v>
      </c>
      <c r="Q16" s="10">
        <v>0.65748280461716402</v>
      </c>
      <c r="R16" s="10">
        <v>39.768767961751401</v>
      </c>
      <c r="S16" s="10">
        <v>0.29431622255099898</v>
      </c>
      <c r="T16" s="10">
        <v>8.8789999999999897E-2</v>
      </c>
      <c r="U16" s="10">
        <v>3.2850000000000001</v>
      </c>
      <c r="V16" s="10"/>
      <c r="W16" s="10">
        <v>0.19437016840417001</v>
      </c>
      <c r="X16" s="10">
        <v>4.1645090040063799</v>
      </c>
      <c r="Y16" s="10">
        <v>20.1626373665747</v>
      </c>
      <c r="Z16" s="10">
        <v>19.792999999999999</v>
      </c>
      <c r="AA16" s="10">
        <v>112.39918382555599</v>
      </c>
      <c r="AB16" s="10">
        <v>3.6251870825038899</v>
      </c>
      <c r="AC16" s="10">
        <v>7.0464603298233799</v>
      </c>
      <c r="AD16" s="10">
        <v>4.8348722122405396</v>
      </c>
      <c r="AE16" s="10">
        <v>59.976539513499198</v>
      </c>
      <c r="AF16" s="10">
        <v>0.30032632847721702</v>
      </c>
      <c r="AG16" s="10">
        <v>6.3020980509597404</v>
      </c>
      <c r="AH16" s="10"/>
      <c r="AI16" s="10">
        <v>3.0716082722102902</v>
      </c>
      <c r="AJ16" s="10">
        <v>19.849293425099201</v>
      </c>
      <c r="AK16" s="10">
        <v>1.7999999999999999E-2</v>
      </c>
      <c r="AL16" s="10">
        <v>2.6480726976697198E-2</v>
      </c>
      <c r="AM16" s="10">
        <v>29.250329651081099</v>
      </c>
      <c r="AN16" s="10">
        <v>13.597</v>
      </c>
      <c r="AO16" s="10">
        <v>59.695110270388398</v>
      </c>
      <c r="AP16" s="10">
        <v>5.2366153823481403</v>
      </c>
      <c r="AQ16" s="10">
        <v>8.0395277383919694</v>
      </c>
      <c r="AR16" s="10">
        <v>0.174700291495686</v>
      </c>
      <c r="AS16" s="10">
        <v>1.1148023019968101</v>
      </c>
      <c r="AT16" s="10">
        <v>43.886998142727101</v>
      </c>
      <c r="AU16" s="10">
        <v>0.32517119999999999</v>
      </c>
      <c r="AV16" s="10">
        <v>0.14203610407443601</v>
      </c>
      <c r="AW16" s="10">
        <v>3.2850000000000001</v>
      </c>
      <c r="AX16" s="10"/>
      <c r="AY16" s="10">
        <v>0.21012991178829199</v>
      </c>
      <c r="AZ16" s="10">
        <v>4.2947993738298997</v>
      </c>
      <c r="BA16" s="10">
        <v>18.9297648943576</v>
      </c>
      <c r="BB16" s="10">
        <v>19.770969311496302</v>
      </c>
      <c r="BC16" s="10">
        <v>112.39918382555599</v>
      </c>
      <c r="BD16" s="10">
        <v>4.23792677162775</v>
      </c>
      <c r="BE16" s="10">
        <v>7.0464603298233799</v>
      </c>
      <c r="BF16" s="10">
        <v>4.8348722122405396</v>
      </c>
      <c r="BG16" s="10">
        <v>60.917524915336202</v>
      </c>
      <c r="BH16" s="10">
        <v>0.30032632847721702</v>
      </c>
      <c r="BI16" s="10">
        <v>3.0555555555555598</v>
      </c>
      <c r="BJ16" s="10"/>
      <c r="BK16" s="10">
        <v>3.0716082722102902</v>
      </c>
      <c r="BL16" s="10">
        <v>21.001614454663699</v>
      </c>
      <c r="BM16" s="10">
        <v>1.7999999999999999E-2</v>
      </c>
      <c r="BN16" s="10">
        <v>2.6480726976697198E-2</v>
      </c>
      <c r="BO16" s="10">
        <v>29.250329651081099</v>
      </c>
      <c r="BP16" s="10">
        <v>14.4807429027094</v>
      </c>
      <c r="BQ16" s="10">
        <v>59.695110270388398</v>
      </c>
      <c r="BR16" s="10">
        <v>4.7884000000000002</v>
      </c>
      <c r="BS16" s="10">
        <v>8.0303360602478797</v>
      </c>
      <c r="BT16" s="10">
        <v>0.174700291495686</v>
      </c>
      <c r="BU16" s="10">
        <v>1.02548713970806</v>
      </c>
      <c r="BV16" s="10">
        <v>44.633562716215998</v>
      </c>
      <c r="BW16" s="10">
        <v>0.32517119999999999</v>
      </c>
      <c r="BX16" s="10">
        <v>0.18503618551091799</v>
      </c>
      <c r="BY16" s="10">
        <v>3.2850000000000001</v>
      </c>
      <c r="BZ16" s="10"/>
      <c r="CA16" s="10">
        <v>0.20445283018861099</v>
      </c>
      <c r="CB16" s="10">
        <v>4.2947993738298997</v>
      </c>
      <c r="CC16" s="10">
        <v>18.937635220125799</v>
      </c>
      <c r="CD16" s="10">
        <v>19.4444444444445</v>
      </c>
      <c r="CE16" s="10">
        <v>78.3333333333334</v>
      </c>
      <c r="CF16" s="10">
        <v>5.5503513070844797</v>
      </c>
      <c r="CG16" s="10">
        <v>6.60700000000001</v>
      </c>
      <c r="CH16" s="10">
        <v>5.4600792594526899</v>
      </c>
      <c r="CI16" s="10">
        <v>60.917524915336202</v>
      </c>
      <c r="CJ16" s="10">
        <v>0.30032632847721702</v>
      </c>
      <c r="CK16" s="10">
        <v>3.0555555555555598</v>
      </c>
      <c r="CL16" s="10"/>
      <c r="CM16" s="10">
        <v>3.1245067959128101</v>
      </c>
      <c r="CN16" s="10">
        <v>21.316695587928901</v>
      </c>
      <c r="CO16" s="10">
        <v>1.7999999999999999E-2</v>
      </c>
      <c r="CP16" s="10">
        <v>2.6480726976697198E-2</v>
      </c>
      <c r="CQ16" s="10">
        <v>29.440331327724898</v>
      </c>
      <c r="CR16" s="10">
        <v>17.385228243126399</v>
      </c>
      <c r="CS16" s="10">
        <v>59.695110270388398</v>
      </c>
      <c r="CT16" s="10">
        <v>4.8941999999999997</v>
      </c>
      <c r="CU16" s="10">
        <v>8.0165485430317496</v>
      </c>
      <c r="CV16" s="10">
        <v>0.174700291495686</v>
      </c>
      <c r="CW16" s="10">
        <v>1.1148023019968101</v>
      </c>
      <c r="CX16" s="10">
        <v>44.819591921413299</v>
      </c>
      <c r="CY16" s="10">
        <v>0.55555555555555602</v>
      </c>
      <c r="CZ16" s="10">
        <v>0.197549232381243</v>
      </c>
      <c r="DA16" s="10">
        <v>3.2850000000000001</v>
      </c>
      <c r="DB16" s="10"/>
      <c r="DC16" s="10">
        <v>0.20920754716972201</v>
      </c>
      <c r="DD16" s="10">
        <v>4.2947993738298997</v>
      </c>
      <c r="DE16" s="10">
        <v>19.7501383647799</v>
      </c>
      <c r="DF16" s="10">
        <v>19.4444444444445</v>
      </c>
      <c r="DG16" s="10">
        <v>78.3333333333334</v>
      </c>
      <c r="DH16" s="10">
        <v>6.9116386892159403</v>
      </c>
      <c r="DI16" s="10">
        <v>6.6070000000000002</v>
      </c>
      <c r="DJ16" s="10">
        <v>6.0885514862499903</v>
      </c>
      <c r="DK16" s="10">
        <v>60.917524915336202</v>
      </c>
      <c r="DL16" s="10">
        <v>0.30032632847721702</v>
      </c>
      <c r="DM16" s="10">
        <v>3.0555555555555598</v>
      </c>
      <c r="DN16" s="10"/>
      <c r="DO16" s="10">
        <v>3.1245067959128101</v>
      </c>
      <c r="DP16" s="10">
        <v>21.316695587928901</v>
      </c>
      <c r="DQ16" s="10">
        <v>1.7999999999999999E-2</v>
      </c>
      <c r="DR16" s="10">
        <v>2.6480726976697198E-2</v>
      </c>
      <c r="DS16" s="10">
        <v>29.440331327724898</v>
      </c>
      <c r="DT16" s="10">
        <v>19.316863899941801</v>
      </c>
      <c r="DU16" s="10">
        <v>59.695110270388398</v>
      </c>
      <c r="DV16" s="10">
        <v>5</v>
      </c>
      <c r="DW16" s="10">
        <v>8.0027610258156106</v>
      </c>
      <c r="DX16" s="10">
        <v>0.174700291495686</v>
      </c>
      <c r="DY16" s="10">
        <v>1.2041174642855601</v>
      </c>
      <c r="DZ16" s="10">
        <v>44.819591921413299</v>
      </c>
      <c r="EA16" s="10">
        <v>0.55555555555555602</v>
      </c>
      <c r="EB16" s="10">
        <v>0.21006227925156801</v>
      </c>
      <c r="EC16" s="10">
        <v>3.2850000000000001</v>
      </c>
      <c r="ED16" s="10"/>
      <c r="EE16" s="10">
        <v>0.213962264150834</v>
      </c>
      <c r="EF16" s="10">
        <v>4.2947993738298997</v>
      </c>
      <c r="EG16" s="10">
        <v>20.562641509433899</v>
      </c>
      <c r="EH16" s="10">
        <v>19.4444444444444</v>
      </c>
      <c r="EI16" s="10">
        <v>78.3333333333334</v>
      </c>
      <c r="EJ16" s="10">
        <v>8.2729260713474009</v>
      </c>
      <c r="EK16" s="10">
        <v>6.60700000000001</v>
      </c>
      <c r="EL16" s="10">
        <v>6.7170237130472898</v>
      </c>
    </row>
    <row r="17" spans="1:142">
      <c r="A17" t="s">
        <v>457</v>
      </c>
      <c r="B17" t="s">
        <v>467</v>
      </c>
      <c r="C17" s="10"/>
      <c r="D17" s="10">
        <v>46.324978020000103</v>
      </c>
      <c r="E17" s="10">
        <v>13.9653385572225</v>
      </c>
      <c r="F17" s="10"/>
      <c r="G17" s="10">
        <v>20.183815259999999</v>
      </c>
      <c r="H17" s="10">
        <v>166.20739484399999</v>
      </c>
      <c r="I17" s="10"/>
      <c r="J17" s="10"/>
      <c r="K17" s="10">
        <v>54.857387088000003</v>
      </c>
      <c r="L17" s="10">
        <v>22.087215948154</v>
      </c>
      <c r="M17" s="10">
        <v>431.15451552000002</v>
      </c>
      <c r="N17" s="10"/>
      <c r="O17" s="10"/>
      <c r="P17" s="10">
        <v>14.009915304</v>
      </c>
      <c r="Q17" s="10"/>
      <c r="R17" s="10"/>
      <c r="S17" s="10">
        <v>16.3484654457971</v>
      </c>
      <c r="T17" s="10"/>
      <c r="U17" s="10"/>
      <c r="V17" s="10"/>
      <c r="W17" s="10">
        <v>4.040338008</v>
      </c>
      <c r="X17" s="10"/>
      <c r="Y17" s="10"/>
      <c r="Z17" s="10"/>
      <c r="AA17" s="10">
        <v>29.0325149889435</v>
      </c>
      <c r="AB17" s="10">
        <v>5.8876590719999999</v>
      </c>
      <c r="AC17" s="10">
        <v>17.628235056000001</v>
      </c>
      <c r="AD17" s="10">
        <v>26.847596316000001</v>
      </c>
      <c r="AE17" s="10"/>
      <c r="AF17" s="10">
        <v>45.683439419999999</v>
      </c>
      <c r="AG17" s="10">
        <v>19.900739210843099</v>
      </c>
      <c r="AH17" s="10"/>
      <c r="AI17" s="10">
        <v>26.509589870214</v>
      </c>
      <c r="AJ17" s="10">
        <v>160.384949592</v>
      </c>
      <c r="AK17" s="10"/>
      <c r="AL17" s="10"/>
      <c r="AM17" s="10">
        <v>59.682820824000103</v>
      </c>
      <c r="AN17" s="10">
        <v>24.477464726609899</v>
      </c>
      <c r="AO17" s="10">
        <v>416.69920151999997</v>
      </c>
      <c r="AP17" s="10"/>
      <c r="AQ17" s="10"/>
      <c r="AR17" s="10">
        <v>14.657580648</v>
      </c>
      <c r="AS17" s="10"/>
      <c r="AT17" s="10"/>
      <c r="AU17" s="10">
        <v>10.1186061160605</v>
      </c>
      <c r="AV17" s="10"/>
      <c r="AW17" s="10"/>
      <c r="AX17" s="10"/>
      <c r="AY17" s="10">
        <v>3.7549091760000102</v>
      </c>
      <c r="AZ17" s="10"/>
      <c r="BA17" s="10"/>
      <c r="BB17" s="10"/>
      <c r="BC17" s="10">
        <v>43.9379416272618</v>
      </c>
      <c r="BD17" s="10">
        <v>5.5585914240000003</v>
      </c>
      <c r="BE17" s="10">
        <v>18.8968460792053</v>
      </c>
      <c r="BF17" s="10">
        <v>13.8222717456926</v>
      </c>
      <c r="BG17" s="10"/>
      <c r="BH17" s="10">
        <v>38.155141537017897</v>
      </c>
      <c r="BI17" s="10">
        <v>26.115438866897001</v>
      </c>
      <c r="BJ17" s="10"/>
      <c r="BK17" s="10">
        <v>25.2365410235113</v>
      </c>
      <c r="BL17" s="10">
        <v>89.057712762999898</v>
      </c>
      <c r="BM17" s="10"/>
      <c r="BN17" s="10"/>
      <c r="BO17" s="10">
        <v>53.088712686030703</v>
      </c>
      <c r="BP17" s="10">
        <v>34.176151871999998</v>
      </c>
      <c r="BQ17" s="10">
        <v>436.96262378339998</v>
      </c>
      <c r="BR17" s="10"/>
      <c r="BS17" s="10"/>
      <c r="BT17" s="10">
        <v>15.310322531813901</v>
      </c>
      <c r="BU17" s="10"/>
      <c r="BV17" s="10"/>
      <c r="BW17" s="10"/>
      <c r="BX17" s="10"/>
      <c r="BY17" s="10"/>
      <c r="BZ17" s="10"/>
      <c r="CA17" s="10">
        <v>3.7549091760000102</v>
      </c>
      <c r="CB17" s="10"/>
      <c r="CC17" s="10"/>
      <c r="CD17" s="10">
        <v>26.1515584955782</v>
      </c>
      <c r="CE17" s="10">
        <v>49.218018402914502</v>
      </c>
      <c r="CF17" s="10">
        <v>5.2093706705851899</v>
      </c>
      <c r="CG17" s="10">
        <v>19.634653488000001</v>
      </c>
      <c r="CH17" s="10">
        <v>29.061381012467901</v>
      </c>
      <c r="CI17" s="10"/>
      <c r="CJ17" s="10">
        <v>3.6020776691386001</v>
      </c>
      <c r="CK17" s="10">
        <v>15.78552</v>
      </c>
      <c r="CL17" s="10"/>
      <c r="CM17" s="10">
        <v>35.3746479166266</v>
      </c>
      <c r="CN17" s="10"/>
      <c r="CO17" s="10"/>
      <c r="CP17" s="10"/>
      <c r="CQ17" s="10">
        <v>29.0735904251218</v>
      </c>
      <c r="CR17" s="10">
        <v>29.783136696471999</v>
      </c>
      <c r="CS17" s="10">
        <v>336.66315544100502</v>
      </c>
      <c r="CT17" s="10"/>
      <c r="CU17" s="10"/>
      <c r="CV17" s="10">
        <v>29.456320598562499</v>
      </c>
      <c r="CW17" s="10"/>
      <c r="CX17" s="10"/>
      <c r="CY17" s="10"/>
      <c r="CZ17" s="10"/>
      <c r="DA17" s="10"/>
      <c r="DB17" s="10"/>
      <c r="DC17" s="10">
        <v>8.4558667275002399</v>
      </c>
      <c r="DD17" s="10"/>
      <c r="DE17" s="10"/>
      <c r="DF17" s="10">
        <v>26.271081860250199</v>
      </c>
      <c r="DG17" s="10">
        <v>11.816995030463101</v>
      </c>
      <c r="DH17" s="10"/>
      <c r="DI17" s="10">
        <v>19.325576008479398</v>
      </c>
      <c r="DJ17" s="10">
        <v>101.787651151042</v>
      </c>
      <c r="DK17" s="10"/>
      <c r="DL17" s="10"/>
      <c r="DM17" s="10">
        <v>15.78552</v>
      </c>
      <c r="DN17" s="10"/>
      <c r="DO17" s="10">
        <v>27.973267972253801</v>
      </c>
      <c r="DP17" s="10"/>
      <c r="DQ17" s="10"/>
      <c r="DR17" s="10"/>
      <c r="DS17" s="10">
        <v>21.851143681934499</v>
      </c>
      <c r="DT17" s="10">
        <v>34.957243032056802</v>
      </c>
      <c r="DU17" s="10">
        <v>240.89366686488401</v>
      </c>
      <c r="DV17" s="10"/>
      <c r="DW17" s="10"/>
      <c r="DX17" s="10">
        <v>20.779552200000001</v>
      </c>
      <c r="DY17" s="10"/>
      <c r="DZ17" s="10"/>
      <c r="EA17" s="10"/>
      <c r="EB17" s="10"/>
      <c r="EC17" s="10"/>
      <c r="ED17" s="10"/>
      <c r="EE17" s="10">
        <v>8.9352000000000107</v>
      </c>
      <c r="EF17" s="10"/>
      <c r="EG17" s="10"/>
      <c r="EH17" s="10">
        <v>5.3778418213240702</v>
      </c>
      <c r="EI17" s="10">
        <v>1.97020870773573</v>
      </c>
      <c r="EJ17" s="10">
        <v>4.5253112343200597</v>
      </c>
      <c r="EK17" s="10">
        <v>16.3812</v>
      </c>
      <c r="EL17" s="10">
        <v>135.230391111111</v>
      </c>
    </row>
    <row r="18" spans="1:142">
      <c r="A18" t="s">
        <v>457</v>
      </c>
      <c r="B18" t="s">
        <v>468</v>
      </c>
      <c r="C18" s="10">
        <v>2.9360339951290799E-2</v>
      </c>
      <c r="D18" s="10"/>
      <c r="E18" s="10"/>
      <c r="F18" s="10"/>
      <c r="G18" s="10"/>
      <c r="H18" s="10">
        <v>1.4699605241770599</v>
      </c>
      <c r="I18" s="10"/>
      <c r="J18" s="10"/>
      <c r="K18" s="10">
        <v>8.5926817753143897E-2</v>
      </c>
      <c r="L18" s="10"/>
      <c r="M18" s="10">
        <v>1.5078492925286201E-2</v>
      </c>
      <c r="N18" s="10"/>
      <c r="O18" s="10"/>
      <c r="P18" s="10"/>
      <c r="Q18" s="10"/>
      <c r="R18" s="10">
        <v>4.4745811477908903E-2</v>
      </c>
      <c r="S18" s="10"/>
      <c r="T18" s="10">
        <v>1.3531746031746001E-2</v>
      </c>
      <c r="U18" s="10"/>
      <c r="V18" s="10"/>
      <c r="W18" s="10">
        <v>5.2471895322237998E-2</v>
      </c>
      <c r="X18" s="10"/>
      <c r="Y18" s="10"/>
      <c r="Z18" s="10"/>
      <c r="AA18" s="10"/>
      <c r="AB18" s="10"/>
      <c r="AC18" s="10"/>
      <c r="AD18" s="10">
        <v>1.1096385123672401E-2</v>
      </c>
      <c r="AE18" s="10">
        <v>0.15807993639541301</v>
      </c>
      <c r="AF18" s="10">
        <v>0.21503494736842099</v>
      </c>
      <c r="AG18" s="10">
        <v>7.6493526244893098E-2</v>
      </c>
      <c r="AH18" s="10"/>
      <c r="AI18" s="10">
        <v>0.48076000000000102</v>
      </c>
      <c r="AJ18" s="10">
        <v>6.7859164800000098</v>
      </c>
      <c r="AK18" s="10"/>
      <c r="AL18" s="10"/>
      <c r="AM18" s="10">
        <v>4.3795358361771299</v>
      </c>
      <c r="AN18" s="10"/>
      <c r="AO18" s="10">
        <v>1.4334742643532401</v>
      </c>
      <c r="AP18" s="10">
        <v>0.36051587301587301</v>
      </c>
      <c r="AQ18" s="10"/>
      <c r="AR18" s="10"/>
      <c r="AS18" s="10"/>
      <c r="AT18" s="10">
        <v>1.8253534736842101</v>
      </c>
      <c r="AU18" s="10"/>
      <c r="AV18" s="10">
        <v>1.3531746031746001E-2</v>
      </c>
      <c r="AW18" s="10"/>
      <c r="AX18" s="10">
        <v>2.8571428571428602E-3</v>
      </c>
      <c r="AY18" s="10">
        <v>9.2688416363280998E-2</v>
      </c>
      <c r="AZ18" s="10"/>
      <c r="BA18" s="10">
        <v>0.15463442662028101</v>
      </c>
      <c r="BB18" s="10"/>
      <c r="BC18" s="10"/>
      <c r="BD18" s="10">
        <v>8.7600000000000205E-5</v>
      </c>
      <c r="BE18" s="10">
        <v>7.1992093954872605E-2</v>
      </c>
      <c r="BF18" s="10">
        <v>0.39458152971847199</v>
      </c>
      <c r="BG18" s="10">
        <v>0.306326213491801</v>
      </c>
      <c r="BH18" s="10">
        <v>1.3635598104359901</v>
      </c>
      <c r="BI18" s="10">
        <v>0.18768388068650599</v>
      </c>
      <c r="BJ18" s="10"/>
      <c r="BK18" s="10">
        <v>0.79999999999999905</v>
      </c>
      <c r="BL18" s="10">
        <v>24.407388305616301</v>
      </c>
      <c r="BM18" s="10">
        <v>0.399091420423974</v>
      </c>
      <c r="BN18" s="10"/>
      <c r="BO18" s="10">
        <v>6.2039162417769997</v>
      </c>
      <c r="BP18" s="10"/>
      <c r="BQ18" s="10">
        <v>3.1989602683030398</v>
      </c>
      <c r="BR18" s="10">
        <v>0.887077252646435</v>
      </c>
      <c r="BS18" s="10"/>
      <c r="BT18" s="10"/>
      <c r="BU18" s="10"/>
      <c r="BV18" s="10">
        <v>16.809948529627398</v>
      </c>
      <c r="BW18" s="10"/>
      <c r="BX18" s="10">
        <v>0.03</v>
      </c>
      <c r="BY18" s="10">
        <v>0.02</v>
      </c>
      <c r="BZ18" s="10">
        <v>0.01</v>
      </c>
      <c r="CA18" s="10">
        <v>0.143011636270413</v>
      </c>
      <c r="CB18" s="10"/>
      <c r="CC18" s="10">
        <v>0.252760074946348</v>
      </c>
      <c r="CD18" s="10"/>
      <c r="CE18" s="10"/>
      <c r="CF18" s="10">
        <v>0.03</v>
      </c>
      <c r="CG18" s="10">
        <v>0.179073103300397</v>
      </c>
      <c r="CH18" s="10">
        <v>0.97345560403126397</v>
      </c>
      <c r="CI18" s="10">
        <v>8.9599572569795995</v>
      </c>
      <c r="CJ18" s="10">
        <v>17.938710547084401</v>
      </c>
      <c r="CK18" s="10">
        <v>0.97222222222222299</v>
      </c>
      <c r="CL18" s="10">
        <v>3.1778471451138501</v>
      </c>
      <c r="CM18" s="10">
        <v>0.8</v>
      </c>
      <c r="CN18" s="10">
        <v>69.562500000000099</v>
      </c>
      <c r="CO18" s="10">
        <v>7.3708870810588296</v>
      </c>
      <c r="CP18" s="10"/>
      <c r="CQ18" s="10">
        <v>99.967507864340703</v>
      </c>
      <c r="CR18" s="10"/>
      <c r="CS18" s="10">
        <v>12</v>
      </c>
      <c r="CT18" s="10">
        <v>13.2771702227622</v>
      </c>
      <c r="CU18" s="10">
        <v>5.4090548386478003</v>
      </c>
      <c r="CV18" s="10">
        <v>1.2</v>
      </c>
      <c r="CW18" s="10">
        <v>8.3256575929788799</v>
      </c>
      <c r="CX18" s="10">
        <v>76.746285682317506</v>
      </c>
      <c r="CY18" s="10"/>
      <c r="CZ18" s="10">
        <v>8.1299377943339399E-2</v>
      </c>
      <c r="DA18" s="10">
        <v>0.67303802761589704</v>
      </c>
      <c r="DB18" s="10">
        <v>1.0943872877104399</v>
      </c>
      <c r="DC18" s="10">
        <v>19.638037964973002</v>
      </c>
      <c r="DD18" s="10">
        <v>1.5</v>
      </c>
      <c r="DE18" s="10">
        <v>13.687811098341101</v>
      </c>
      <c r="DF18" s="10">
        <v>0.26</v>
      </c>
      <c r="DG18" s="10"/>
      <c r="DH18" s="10">
        <v>1.98901381812928</v>
      </c>
      <c r="DI18" s="10">
        <v>0.5</v>
      </c>
      <c r="DJ18" s="10">
        <v>52.438522359727102</v>
      </c>
      <c r="DK18" s="10">
        <v>10.473631924527499</v>
      </c>
      <c r="DL18" s="10">
        <v>27.3064113740989</v>
      </c>
      <c r="DM18" s="10">
        <v>7.4324599432752798</v>
      </c>
      <c r="DN18" s="10">
        <v>3.1778471451138501</v>
      </c>
      <c r="DO18" s="10">
        <v>22.070217878345101</v>
      </c>
      <c r="DP18" s="10">
        <v>103.082097029552</v>
      </c>
      <c r="DQ18" s="10">
        <v>10.9260702224704</v>
      </c>
      <c r="DR18" s="10"/>
      <c r="DS18" s="10">
        <v>106.68644498722399</v>
      </c>
      <c r="DT18" s="10">
        <v>13.812230630105701</v>
      </c>
      <c r="DU18" s="10">
        <v>131.86999252218999</v>
      </c>
      <c r="DV18" s="10">
        <v>22.275173601567499</v>
      </c>
      <c r="DW18" s="10">
        <v>8.2287237519253207</v>
      </c>
      <c r="DX18" s="10">
        <v>13.343449471991899</v>
      </c>
      <c r="DY18" s="10">
        <v>12.379836418577201</v>
      </c>
      <c r="DZ18" s="10">
        <v>94.163347502699395</v>
      </c>
      <c r="EA18" s="10">
        <v>1.61109821810778</v>
      </c>
      <c r="EB18" s="10">
        <v>0.86956384659464303</v>
      </c>
      <c r="EC18" s="10">
        <v>0.98069529279386003</v>
      </c>
      <c r="ED18" s="10">
        <v>1.6134866880143299</v>
      </c>
      <c r="EE18" s="10">
        <v>35.715086331323903</v>
      </c>
      <c r="EF18" s="10">
        <v>30.139814713790301</v>
      </c>
      <c r="EG18" s="10">
        <v>21.984496494333399</v>
      </c>
      <c r="EH18" s="10">
        <v>65.4455775419258</v>
      </c>
      <c r="EI18" s="10">
        <v>23.537075992519799</v>
      </c>
      <c r="EJ18" s="10">
        <v>3.0719178396542599</v>
      </c>
      <c r="EK18" s="10">
        <v>8.1770528771253108</v>
      </c>
      <c r="EL18" s="10">
        <v>100.289551652596</v>
      </c>
    </row>
    <row r="19" spans="1:142">
      <c r="A19" t="s">
        <v>457</v>
      </c>
      <c r="B19" t="s">
        <v>469</v>
      </c>
      <c r="C19" s="10"/>
      <c r="D19" s="10"/>
      <c r="E19" s="10"/>
      <c r="F19" s="10"/>
      <c r="G19" s="10"/>
      <c r="H19" s="10"/>
      <c r="I19" s="10">
        <v>0.99932137953728395</v>
      </c>
      <c r="J19" s="10"/>
      <c r="K19" s="10"/>
      <c r="L19" s="10">
        <v>3.31337726286687E-4</v>
      </c>
      <c r="M19" s="10"/>
      <c r="N19" s="10"/>
      <c r="O19" s="10"/>
      <c r="P19" s="10"/>
      <c r="Q19" s="10">
        <v>7.4513264535804299E-2</v>
      </c>
      <c r="R19" s="10"/>
      <c r="S19" s="10"/>
      <c r="T19" s="10"/>
      <c r="U19" s="10"/>
      <c r="V19" s="10"/>
      <c r="W19" s="10">
        <v>3.54361353680454E-2</v>
      </c>
      <c r="X19" s="10"/>
      <c r="Y19" s="10"/>
      <c r="Z19" s="10"/>
      <c r="AA19" s="10">
        <v>3.07357143463939E-2</v>
      </c>
      <c r="AB19" s="10"/>
      <c r="AC19" s="10"/>
      <c r="AD19" s="10">
        <v>0.53633167301556794</v>
      </c>
      <c r="AE19" s="10"/>
      <c r="AF19" s="10">
        <v>0.27300156517962398</v>
      </c>
      <c r="AG19" s="10"/>
      <c r="AH19" s="10"/>
      <c r="AI19" s="10"/>
      <c r="AJ19" s="10">
        <v>0.30793251411802602</v>
      </c>
      <c r="AK19" s="10">
        <v>1.70416325817401</v>
      </c>
      <c r="AL19" s="10"/>
      <c r="AM19" s="10"/>
      <c r="AN19" s="10">
        <v>9.9028662147251107E-3</v>
      </c>
      <c r="AO19" s="10"/>
      <c r="AP19" s="10"/>
      <c r="AQ19" s="10"/>
      <c r="AR19" s="10"/>
      <c r="AS19" s="10">
        <v>7.4513264535804299E-2</v>
      </c>
      <c r="AT19" s="10"/>
      <c r="AU19" s="10"/>
      <c r="AV19" s="10"/>
      <c r="AW19" s="10"/>
      <c r="AX19" s="10"/>
      <c r="AY19" s="10">
        <v>0.40602257854589102</v>
      </c>
      <c r="AZ19" s="10"/>
      <c r="BA19" s="10">
        <v>1.3857715098496001E-3</v>
      </c>
      <c r="BB19" s="10"/>
      <c r="BC19" s="10">
        <v>6.3100541926577797E-2</v>
      </c>
      <c r="BD19" s="10"/>
      <c r="BE19" s="10"/>
      <c r="BF19" s="10">
        <v>4.3160400576649698</v>
      </c>
      <c r="BG19" s="10"/>
      <c r="BH19" s="10">
        <v>0.88226245649531798</v>
      </c>
      <c r="BI19" s="10"/>
      <c r="BJ19" s="10"/>
      <c r="BK19" s="10"/>
      <c r="BL19" s="10">
        <v>1.2384561688236599</v>
      </c>
      <c r="BM19" s="10">
        <v>2.78737837712865</v>
      </c>
      <c r="BN19" s="10"/>
      <c r="BO19" s="10"/>
      <c r="BP19" s="10">
        <v>1.35848710720983E-2</v>
      </c>
      <c r="BQ19" s="10"/>
      <c r="BR19" s="10"/>
      <c r="BS19" s="10"/>
      <c r="BT19" s="10"/>
      <c r="BU19" s="10">
        <v>5.9755383437323097E-2</v>
      </c>
      <c r="BV19" s="10"/>
      <c r="BW19" s="10"/>
      <c r="BX19" s="10"/>
      <c r="BY19" s="10"/>
      <c r="BZ19" s="10"/>
      <c r="CA19" s="10">
        <v>0.431145115939359</v>
      </c>
      <c r="CB19" s="10"/>
      <c r="CC19" s="10">
        <v>3.5452101496600301E-3</v>
      </c>
      <c r="CD19" s="10"/>
      <c r="CE19" s="10">
        <v>0.20733701620817499</v>
      </c>
      <c r="CF19" s="10"/>
      <c r="CG19" s="10"/>
      <c r="CH19" s="10">
        <v>11.151633148799601</v>
      </c>
      <c r="CI19" s="10"/>
      <c r="CJ19" s="10">
        <v>0.97173166050028303</v>
      </c>
      <c r="CK19" s="10"/>
      <c r="CL19" s="10"/>
      <c r="CM19" s="10"/>
      <c r="CN19" s="10">
        <v>26.8139903287944</v>
      </c>
      <c r="CO19" s="10">
        <v>0.74373376041002304</v>
      </c>
      <c r="CP19" s="10">
        <v>0.101424360695321</v>
      </c>
      <c r="CQ19" s="10"/>
      <c r="CR19" s="10">
        <v>0.109337223375613</v>
      </c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>
        <v>1.9107324044308299E-2</v>
      </c>
      <c r="DD19" s="10">
        <v>0.86963283871082597</v>
      </c>
      <c r="DE19" s="10">
        <v>1.11504930774137E-3</v>
      </c>
      <c r="DF19" s="10">
        <v>0.74274906187183698</v>
      </c>
      <c r="DG19" s="10">
        <v>0.70063798904187202</v>
      </c>
      <c r="DH19" s="10"/>
      <c r="DI19" s="10"/>
      <c r="DJ19" s="10">
        <v>3.6726625718477202</v>
      </c>
      <c r="DK19" s="10"/>
      <c r="DL19" s="10">
        <v>10.300825031133501</v>
      </c>
      <c r="DM19" s="10"/>
      <c r="DN19" s="10"/>
      <c r="DO19" s="10"/>
      <c r="DP19" s="10">
        <v>35.746187048015102</v>
      </c>
      <c r="DQ19" s="10">
        <v>2.0660929929597498</v>
      </c>
      <c r="DR19" s="10">
        <v>0.21782560541410101</v>
      </c>
      <c r="DS19" s="10">
        <v>28.1971177376589</v>
      </c>
      <c r="DT19" s="10">
        <v>0.18665191963570901</v>
      </c>
      <c r="DU19" s="10">
        <v>0.98645547945205603</v>
      </c>
      <c r="DV19" s="10">
        <v>1.4161326822946301</v>
      </c>
      <c r="DW19" s="10"/>
      <c r="DX19" s="10"/>
      <c r="DY19" s="10">
        <v>2.2016383355887399</v>
      </c>
      <c r="DZ19" s="10"/>
      <c r="EA19" s="10">
        <v>0.22011405337356599</v>
      </c>
      <c r="EB19" s="10"/>
      <c r="EC19" s="10">
        <v>5.5797413648632999E-2</v>
      </c>
      <c r="ED19" s="10"/>
      <c r="EE19" s="10">
        <v>80.884662482900197</v>
      </c>
      <c r="EF19" s="10">
        <v>2.1099245165089102</v>
      </c>
      <c r="EG19" s="10">
        <v>6.6731392694064002</v>
      </c>
      <c r="EH19" s="10">
        <v>2.9327054794520602</v>
      </c>
      <c r="EI19" s="10">
        <v>4.2453450951776599</v>
      </c>
      <c r="EJ19" s="10"/>
      <c r="EK19" s="10"/>
      <c r="EL19" s="10">
        <v>19.3933789954338</v>
      </c>
    </row>
    <row r="20" spans="1:142">
      <c r="A20" t="s">
        <v>457</v>
      </c>
      <c r="B20" t="s">
        <v>470</v>
      </c>
      <c r="C20" s="10">
        <v>0.667726589167704</v>
      </c>
      <c r="D20" s="10">
        <v>0.20148121346914399</v>
      </c>
      <c r="E20" s="10">
        <v>8.2322976405508601E-3</v>
      </c>
      <c r="F20" s="10"/>
      <c r="G20" s="10">
        <v>2.80998081444651E-2</v>
      </c>
      <c r="H20" s="10">
        <v>20.5597801323953</v>
      </c>
      <c r="I20" s="10">
        <v>6.1565186404632399</v>
      </c>
      <c r="J20" s="10">
        <v>2.2647800466075601E-2</v>
      </c>
      <c r="K20" s="10">
        <v>13.600576429913801</v>
      </c>
      <c r="L20" s="10">
        <v>5.3014036205869898E-2</v>
      </c>
      <c r="M20" s="10">
        <v>1.2579219862842901</v>
      </c>
      <c r="N20" s="10">
        <v>0.77467661595842097</v>
      </c>
      <c r="O20" s="10">
        <v>9.5154390720385003E-4</v>
      </c>
      <c r="P20" s="10">
        <v>2.0850369185257699E-2</v>
      </c>
      <c r="Q20" s="10">
        <v>1.3566145146439299</v>
      </c>
      <c r="R20" s="10">
        <v>4.5714986996243097</v>
      </c>
      <c r="S20" s="10">
        <v>7.6642963430569502E-3</v>
      </c>
      <c r="T20" s="10">
        <v>3.9684232941725003E-2</v>
      </c>
      <c r="U20" s="10">
        <v>3.3211950819913398E-2</v>
      </c>
      <c r="V20" s="10"/>
      <c r="W20" s="10">
        <v>2.06057357363549</v>
      </c>
      <c r="X20" s="10">
        <v>6.5005180100961499E-2</v>
      </c>
      <c r="Y20" s="10">
        <v>1.8133749915510999</v>
      </c>
      <c r="Z20" s="10">
        <v>8.6759059540570305E-4</v>
      </c>
      <c r="AA20" s="10">
        <v>0.63817918712781196</v>
      </c>
      <c r="AB20" s="10"/>
      <c r="AC20" s="10">
        <v>4.5246426571006002E-3</v>
      </c>
      <c r="AD20" s="10">
        <v>3.14280335496038</v>
      </c>
      <c r="AE20" s="10">
        <v>0.90914303858759804</v>
      </c>
      <c r="AF20" s="10">
        <v>0.78320257653247005</v>
      </c>
      <c r="AG20" s="10">
        <v>0.29323725536511003</v>
      </c>
      <c r="AH20" s="10">
        <v>0.47157430904810299</v>
      </c>
      <c r="AI20" s="10">
        <v>0.198528851071514</v>
      </c>
      <c r="AJ20" s="10">
        <v>30.056130387915498</v>
      </c>
      <c r="AK20" s="10">
        <v>6.8866040963192798</v>
      </c>
      <c r="AL20" s="10">
        <v>0.121373610074949</v>
      </c>
      <c r="AM20" s="10">
        <v>25.472276695017499</v>
      </c>
      <c r="AN20" s="10">
        <v>0.112297151540719</v>
      </c>
      <c r="AO20" s="10">
        <v>7.55474823200076</v>
      </c>
      <c r="AP20" s="10">
        <v>1.7424534476043001</v>
      </c>
      <c r="AQ20" s="10">
        <v>7.92997213804221E-2</v>
      </c>
      <c r="AR20" s="10">
        <v>0.15448374192061401</v>
      </c>
      <c r="AS20" s="10">
        <v>11.877903929785701</v>
      </c>
      <c r="AT20" s="10">
        <v>21.623994610688701</v>
      </c>
      <c r="AU20" s="10">
        <v>0.18759624265055599</v>
      </c>
      <c r="AV20" s="10">
        <v>4.6291015544514501E-2</v>
      </c>
      <c r="AW20" s="10">
        <v>5.6834245765290899E-2</v>
      </c>
      <c r="AX20" s="10"/>
      <c r="AY20" s="10">
        <v>3.6034120372730398</v>
      </c>
      <c r="AZ20" s="10">
        <v>0.97761763077683494</v>
      </c>
      <c r="BA20" s="10">
        <v>6.0693153400594602</v>
      </c>
      <c r="BB20" s="10">
        <v>0.74972648184190605</v>
      </c>
      <c r="BC20" s="10">
        <v>0.90716080482575501</v>
      </c>
      <c r="BD20" s="10">
        <v>9.6260548171423099E-6</v>
      </c>
      <c r="BE20" s="10">
        <v>4.5246426571006002E-3</v>
      </c>
      <c r="BF20" s="10">
        <v>17.254112781151001</v>
      </c>
      <c r="BG20" s="10">
        <v>1.1213841782317899</v>
      </c>
      <c r="BH20" s="10">
        <v>1.2475626293247299</v>
      </c>
      <c r="BI20" s="10">
        <v>0.32344252948879199</v>
      </c>
      <c r="BJ20" s="10">
        <v>0.47157430904810299</v>
      </c>
      <c r="BK20" s="10">
        <v>0.28315960514807098</v>
      </c>
      <c r="BL20" s="10">
        <v>34.507730879191499</v>
      </c>
      <c r="BM20" s="10">
        <v>7.5639408354050799</v>
      </c>
      <c r="BN20" s="10">
        <v>0.21782560541410101</v>
      </c>
      <c r="BO20" s="10">
        <v>30.221189738224101</v>
      </c>
      <c r="BP20" s="10">
        <v>0.17306704856361099</v>
      </c>
      <c r="BQ20" s="10">
        <v>11.3138216040806</v>
      </c>
      <c r="BR20" s="10">
        <v>2.3535178577249001</v>
      </c>
      <c r="BS20" s="10">
        <v>0.10129058079805001</v>
      </c>
      <c r="BT20" s="10">
        <v>0.15448374192061301</v>
      </c>
      <c r="BU20" s="10">
        <v>16.5687034781905</v>
      </c>
      <c r="BV20" s="10">
        <v>50.8368308837752</v>
      </c>
      <c r="BW20" s="10">
        <v>0.31919404863583101</v>
      </c>
      <c r="BX20" s="10">
        <v>4.8659586605482003E-2</v>
      </c>
      <c r="BY20" s="10">
        <v>8.8433041095743598E-2</v>
      </c>
      <c r="BZ20" s="10"/>
      <c r="CA20" s="10">
        <v>4.1781490250506197</v>
      </c>
      <c r="CB20" s="10">
        <v>2.1099245165089102</v>
      </c>
      <c r="CC20" s="10">
        <v>7.9879685131810998</v>
      </c>
      <c r="CD20" s="10">
        <v>2.12125900576694</v>
      </c>
      <c r="CE20" s="10">
        <v>5.2501760480342803</v>
      </c>
      <c r="CF20" s="10">
        <v>2.4626272799200799E-5</v>
      </c>
      <c r="CG20" s="10">
        <v>4.5246426571006002E-3</v>
      </c>
      <c r="CH20" s="10">
        <v>40.467784183192897</v>
      </c>
      <c r="CI20" s="10">
        <v>1.1213841782317899</v>
      </c>
      <c r="CJ20" s="10">
        <v>1.1580934253197599</v>
      </c>
      <c r="CK20" s="10">
        <v>0.32344252948879199</v>
      </c>
      <c r="CL20" s="10">
        <v>0.47157430904810299</v>
      </c>
      <c r="CM20" s="10">
        <v>0.28315960514807098</v>
      </c>
      <c r="CN20" s="10">
        <v>8.9321967192207303</v>
      </c>
      <c r="CO20" s="10">
        <v>9.6075854521237094</v>
      </c>
      <c r="CP20" s="10">
        <v>0.11640124471877999</v>
      </c>
      <c r="CQ20" s="10">
        <v>30.221189738224101</v>
      </c>
      <c r="CR20" s="10">
        <v>7.73146962600961E-2</v>
      </c>
      <c r="CS20" s="10">
        <v>11.3138216040806</v>
      </c>
      <c r="CT20" s="10">
        <v>2.3535178577249001</v>
      </c>
      <c r="CU20" s="10">
        <v>0.10129058079805001</v>
      </c>
      <c r="CV20" s="10">
        <v>0.15448374192061301</v>
      </c>
      <c r="CW20" s="10">
        <v>17.968481843898299</v>
      </c>
      <c r="CX20" s="10">
        <v>61.024110351699001</v>
      </c>
      <c r="CY20" s="10">
        <v>0.31919404863583101</v>
      </c>
      <c r="CZ20" s="10">
        <v>4.8659586605482003E-2</v>
      </c>
      <c r="DA20" s="10">
        <v>8.8433041095743598E-2</v>
      </c>
      <c r="DB20" s="10"/>
      <c r="DC20" s="10">
        <v>4.7414549794814702</v>
      </c>
      <c r="DD20" s="10">
        <v>1.2402916777980799</v>
      </c>
      <c r="DE20" s="10">
        <v>9.8969874595141096</v>
      </c>
      <c r="DF20" s="10">
        <v>1.3785099438951101</v>
      </c>
      <c r="DG20" s="10">
        <v>4.7568750752005799</v>
      </c>
      <c r="DH20" s="10">
        <v>2.4626272799200799E-5</v>
      </c>
      <c r="DI20" s="10">
        <v>4.5246426571006098E-3</v>
      </c>
      <c r="DJ20" s="10">
        <v>47.946754760144898</v>
      </c>
      <c r="DK20" s="10">
        <v>1.1213841782317899</v>
      </c>
      <c r="DL20" s="10">
        <v>0.703416144697535</v>
      </c>
      <c r="DM20" s="10">
        <v>0.32344252948879199</v>
      </c>
      <c r="DN20" s="10">
        <v>0.47157430904810399</v>
      </c>
      <c r="DO20" s="10">
        <v>0.28315960514807098</v>
      </c>
      <c r="DP20" s="10"/>
      <c r="DQ20" s="10">
        <v>9.5923146876707097</v>
      </c>
      <c r="DR20" s="10"/>
      <c r="DS20" s="10">
        <v>20.191570621351701</v>
      </c>
      <c r="DT20" s="10"/>
      <c r="DU20" s="10">
        <v>18.244423148771201</v>
      </c>
      <c r="DV20" s="10">
        <v>0.93738517543026401</v>
      </c>
      <c r="DW20" s="10">
        <v>0.10129058079805001</v>
      </c>
      <c r="DX20" s="10">
        <v>0.15448374192061401</v>
      </c>
      <c r="DY20" s="10">
        <v>20.151952519425599</v>
      </c>
      <c r="DZ20" s="10">
        <v>61.0241103516991</v>
      </c>
      <c r="EA20" s="10">
        <v>9.90799952622652E-2</v>
      </c>
      <c r="EB20" s="10">
        <v>4.8659586605481898E-2</v>
      </c>
      <c r="EC20" s="10">
        <v>3.2635627447110599E-2</v>
      </c>
      <c r="ED20" s="10">
        <v>6.7367758435443306E-2</v>
      </c>
      <c r="EE20" s="10">
        <v>9.6059927905729907</v>
      </c>
      <c r="EF20" s="10"/>
      <c r="EG20" s="10">
        <v>14.4304467813367</v>
      </c>
      <c r="EH20" s="10"/>
      <c r="EI20" s="10">
        <v>1.2121679690648</v>
      </c>
      <c r="EJ20" s="10">
        <v>2.4626272799200799E-5</v>
      </c>
      <c r="EK20" s="10">
        <v>4.5246426571006098E-3</v>
      </c>
      <c r="EL20" s="10">
        <v>47.8652643539859</v>
      </c>
    </row>
    <row r="21" spans="1:142" s="9" customFormat="1" ht="13.15">
      <c r="B21" s="9" t="s">
        <v>475</v>
      </c>
      <c r="C21" s="100">
        <f>SUM(C8:C20)</f>
        <v>67.889607830757143</v>
      </c>
      <c r="D21" s="100">
        <f t="shared" ref="D21:BO21" si="0">SUM(D8:D20)</f>
        <v>74.598587179516628</v>
      </c>
      <c r="E21" s="100">
        <f t="shared" si="0"/>
        <v>34.818435388666508</v>
      </c>
      <c r="F21" s="100">
        <f t="shared" si="0"/>
        <v>4.1380488</v>
      </c>
      <c r="G21" s="100">
        <f t="shared" si="0"/>
        <v>62.557548948850147</v>
      </c>
      <c r="H21" s="100">
        <f t="shared" si="0"/>
        <v>518.04914009441814</v>
      </c>
      <c r="I21" s="100">
        <f t="shared" si="0"/>
        <v>28.067201653456006</v>
      </c>
      <c r="J21" s="100">
        <f t="shared" si="0"/>
        <v>3.7480132241426793</v>
      </c>
      <c r="K21" s="100">
        <f t="shared" si="0"/>
        <v>259.34586276916309</v>
      </c>
      <c r="L21" s="100">
        <f t="shared" si="0"/>
        <v>53.427449403957283</v>
      </c>
      <c r="M21" s="100">
        <f t="shared" si="0"/>
        <v>522.92057793008019</v>
      </c>
      <c r="N21" s="100">
        <f t="shared" si="0"/>
        <v>51.129353824074045</v>
      </c>
      <c r="O21" s="100">
        <f t="shared" si="0"/>
        <v>14.633453023237905</v>
      </c>
      <c r="P21" s="100">
        <f t="shared" si="0"/>
        <v>27.665159938555018</v>
      </c>
      <c r="Q21" s="100">
        <f t="shared" si="0"/>
        <v>21.459061182163421</v>
      </c>
      <c r="R21" s="100">
        <f t="shared" si="0"/>
        <v>274.60065785160441</v>
      </c>
      <c r="S21" s="100">
        <f t="shared" si="0"/>
        <v>18.281482589987281</v>
      </c>
      <c r="T21" s="100">
        <f t="shared" si="0"/>
        <v>3.0345057425401509</v>
      </c>
      <c r="U21" s="100">
        <f t="shared" si="0"/>
        <v>4.6088802410172551</v>
      </c>
      <c r="V21" s="100">
        <f t="shared" si="0"/>
        <v>1.8276866938868701</v>
      </c>
      <c r="W21" s="100">
        <f t="shared" si="0"/>
        <v>96.455754312087507</v>
      </c>
      <c r="X21" s="100">
        <f t="shared" si="0"/>
        <v>126.72486455319549</v>
      </c>
      <c r="Y21" s="100">
        <f t="shared" si="0"/>
        <v>50.399329534111494</v>
      </c>
      <c r="Z21" s="100">
        <f t="shared" si="0"/>
        <v>30.483594791411804</v>
      </c>
      <c r="AA21" s="100">
        <f t="shared" si="0"/>
        <v>157.7831436068158</v>
      </c>
      <c r="AB21" s="100">
        <f t="shared" si="0"/>
        <v>13.883680520941342</v>
      </c>
      <c r="AC21" s="100">
        <f t="shared" si="0"/>
        <v>30.948570533887263</v>
      </c>
      <c r="AD21" s="100">
        <f t="shared" si="0"/>
        <v>348.00503976068529</v>
      </c>
      <c r="AE21" s="100">
        <f t="shared" si="0"/>
        <v>68.604737644378218</v>
      </c>
      <c r="AF21" s="100">
        <f t="shared" si="0"/>
        <v>64.94016341518973</v>
      </c>
      <c r="AG21" s="100">
        <f t="shared" si="0"/>
        <v>41.695006502910779</v>
      </c>
      <c r="AH21" s="100">
        <f t="shared" si="0"/>
        <v>4.904937093982527</v>
      </c>
      <c r="AI21" s="100">
        <f t="shared" si="0"/>
        <v>70.239190558728453</v>
      </c>
      <c r="AJ21" s="100">
        <f t="shared" si="0"/>
        <v>491.31298550388647</v>
      </c>
      <c r="AK21" s="100">
        <f t="shared" si="0"/>
        <v>29.986109519725765</v>
      </c>
      <c r="AL21" s="100">
        <f t="shared" si="0"/>
        <v>2.1649200184712187</v>
      </c>
      <c r="AM21" s="100">
        <f t="shared" si="0"/>
        <v>246.5194941497781</v>
      </c>
      <c r="AN21" s="100">
        <f t="shared" si="0"/>
        <v>50.883050389904199</v>
      </c>
      <c r="AO21" s="100">
        <f t="shared" si="0"/>
        <v>503.081700753284</v>
      </c>
      <c r="AP21" s="100">
        <f t="shared" si="0"/>
        <v>42.236343572639029</v>
      </c>
      <c r="AQ21" s="100">
        <f t="shared" si="0"/>
        <v>15.947885850391479</v>
      </c>
      <c r="AR21" s="100">
        <f t="shared" si="0"/>
        <v>25.925353644384582</v>
      </c>
      <c r="AS21" s="100">
        <f t="shared" si="0"/>
        <v>23.776997257015758</v>
      </c>
      <c r="AT21" s="100">
        <f t="shared" si="0"/>
        <v>261.70297435828547</v>
      </c>
      <c r="AU21" s="100">
        <f t="shared" si="0"/>
        <v>12.034034508015729</v>
      </c>
      <c r="AV21" s="100">
        <f t="shared" si="0"/>
        <v>0.4390017300439612</v>
      </c>
      <c r="AW21" s="100">
        <f t="shared" si="0"/>
        <v>4.0594799436555737</v>
      </c>
      <c r="AX21" s="100">
        <f t="shared" si="0"/>
        <v>1.6836945141284636</v>
      </c>
      <c r="AY21" s="100">
        <f t="shared" si="0"/>
        <v>84.661652145801398</v>
      </c>
      <c r="AZ21" s="100">
        <f t="shared" si="0"/>
        <v>148.3630092645663</v>
      </c>
      <c r="BA21" s="100">
        <f t="shared" si="0"/>
        <v>54.094978610033301</v>
      </c>
      <c r="BB21" s="100">
        <f t="shared" si="0"/>
        <v>45.674878089658272</v>
      </c>
      <c r="BC21" s="100">
        <f t="shared" si="0"/>
        <v>165.74954862382</v>
      </c>
      <c r="BD21" s="100">
        <f t="shared" si="0"/>
        <v>14.125998747055954</v>
      </c>
      <c r="BE21" s="100">
        <f t="shared" si="0"/>
        <v>32.92948124577633</v>
      </c>
      <c r="BF21" s="100">
        <f t="shared" si="0"/>
        <v>335.44596964503467</v>
      </c>
      <c r="BG21" s="100">
        <f t="shared" si="0"/>
        <v>78.968912629293342</v>
      </c>
      <c r="BH21" s="100">
        <f t="shared" si="0"/>
        <v>53.616892013506799</v>
      </c>
      <c r="BI21" s="100">
        <f t="shared" si="0"/>
        <v>39.5231969218068</v>
      </c>
      <c r="BJ21" s="100">
        <f t="shared" si="0"/>
        <v>4.9813807690009195</v>
      </c>
      <c r="BK21" s="100">
        <f t="shared" si="0"/>
        <v>54.10995974154919</v>
      </c>
      <c r="BL21" s="100">
        <f t="shared" si="0"/>
        <v>468.97898730718879</v>
      </c>
      <c r="BM21" s="100">
        <f t="shared" si="0"/>
        <v>23.576328388517592</v>
      </c>
      <c r="BN21" s="100">
        <f t="shared" si="0"/>
        <v>2.0880986245250841</v>
      </c>
      <c r="BO21" s="100">
        <f t="shared" si="0"/>
        <v>222.02326748187463</v>
      </c>
      <c r="BP21" s="100">
        <f t="shared" ref="BP21:EA21" si="1">SUM(BP8:BP20)</f>
        <v>60.51727937017656</v>
      </c>
      <c r="BQ21" s="100">
        <f t="shared" si="1"/>
        <v>569.9998839515697</v>
      </c>
      <c r="BR21" s="100">
        <f t="shared" si="1"/>
        <v>34.103574404194994</v>
      </c>
      <c r="BS21" s="100">
        <f t="shared" si="1"/>
        <v>65.367668804124079</v>
      </c>
      <c r="BT21" s="100">
        <f t="shared" si="1"/>
        <v>31.924344311439242</v>
      </c>
      <c r="BU21" s="100">
        <f t="shared" si="1"/>
        <v>31.179483402367254</v>
      </c>
      <c r="BV21" s="100">
        <f t="shared" si="1"/>
        <v>210.34965438937417</v>
      </c>
      <c r="BW21" s="100">
        <f t="shared" si="1"/>
        <v>2.3735943191363011</v>
      </c>
      <c r="BX21" s="100">
        <f t="shared" si="1"/>
        <v>0.98089733293583548</v>
      </c>
      <c r="BY21" s="100">
        <f t="shared" si="1"/>
        <v>4.4985910246384604</v>
      </c>
      <c r="BZ21" s="100">
        <f t="shared" si="1"/>
        <v>0.82240567614021221</v>
      </c>
      <c r="CA21" s="100">
        <f t="shared" si="1"/>
        <v>102.98353846416401</v>
      </c>
      <c r="CB21" s="100">
        <f t="shared" si="1"/>
        <v>156.42897192314271</v>
      </c>
      <c r="CC21" s="100">
        <f t="shared" si="1"/>
        <v>64.248625670273782</v>
      </c>
      <c r="CD21" s="100">
        <f t="shared" si="1"/>
        <v>98.799909663842712</v>
      </c>
      <c r="CE21" s="100">
        <f t="shared" si="1"/>
        <v>145.14553846093816</v>
      </c>
      <c r="CF21" s="100">
        <f t="shared" si="1"/>
        <v>17.312566318283231</v>
      </c>
      <c r="CG21" s="100">
        <f t="shared" si="1"/>
        <v>36.961011976532845</v>
      </c>
      <c r="CH21" s="100">
        <f t="shared" si="1"/>
        <v>319.63364920586486</v>
      </c>
      <c r="CI21" s="100">
        <f t="shared" si="1"/>
        <v>86.012847563215033</v>
      </c>
      <c r="CJ21" s="100">
        <f t="shared" si="1"/>
        <v>43.668170799389415</v>
      </c>
      <c r="CK21" s="100">
        <f t="shared" si="1"/>
        <v>36.477735657525244</v>
      </c>
      <c r="CL21" s="100">
        <f t="shared" si="1"/>
        <v>5.3580700683334159</v>
      </c>
      <c r="CM21" s="100">
        <f t="shared" si="1"/>
        <v>66.773720208668465</v>
      </c>
      <c r="CN21" s="100">
        <f t="shared" si="1"/>
        <v>425.17401272824793</v>
      </c>
      <c r="CO21" s="100">
        <f t="shared" si="1"/>
        <v>31.290033852741871</v>
      </c>
      <c r="CP21" s="100">
        <f t="shared" si="1"/>
        <v>6.9700463808938204</v>
      </c>
      <c r="CQ21" s="100">
        <f t="shared" si="1"/>
        <v>246.38974387664985</v>
      </c>
      <c r="CR21" s="100">
        <f t="shared" si="1"/>
        <v>75.958306795291477</v>
      </c>
      <c r="CS21" s="100">
        <f t="shared" si="1"/>
        <v>490.37316883516968</v>
      </c>
      <c r="CT21" s="100">
        <f t="shared" si="1"/>
        <v>33.634791818623647</v>
      </c>
      <c r="CU21" s="100">
        <f t="shared" si="1"/>
        <v>78.332909862714317</v>
      </c>
      <c r="CV21" s="100">
        <f t="shared" si="1"/>
        <v>48.804731967142018</v>
      </c>
      <c r="CW21" s="100">
        <f t="shared" si="1"/>
        <v>36.858944719085727</v>
      </c>
      <c r="CX21" s="100">
        <f t="shared" si="1"/>
        <v>278.55871073754901</v>
      </c>
      <c r="CY21" s="100">
        <f t="shared" si="1"/>
        <v>4.5978107076381303</v>
      </c>
      <c r="CZ21" s="100">
        <f t="shared" si="1"/>
        <v>1.0420350414770576</v>
      </c>
      <c r="DA21" s="100">
        <f t="shared" si="1"/>
        <v>12.333597454720628</v>
      </c>
      <c r="DB21" s="100">
        <f t="shared" si="1"/>
        <v>1.178017898765376</v>
      </c>
      <c r="DC21" s="100">
        <f t="shared" si="1"/>
        <v>90.739737913457375</v>
      </c>
      <c r="DD21" s="100">
        <f t="shared" si="1"/>
        <v>177.74948719244071</v>
      </c>
      <c r="DE21" s="100">
        <f t="shared" si="1"/>
        <v>69.604682264744156</v>
      </c>
      <c r="DF21" s="100">
        <f t="shared" si="1"/>
        <v>140.02470136252902</v>
      </c>
      <c r="DG21" s="100">
        <f t="shared" si="1"/>
        <v>120.28963285778561</v>
      </c>
      <c r="DH21" s="100">
        <f t="shared" si="1"/>
        <v>17.16456436346613</v>
      </c>
      <c r="DI21" s="100">
        <f t="shared" si="1"/>
        <v>36.286874782826523</v>
      </c>
      <c r="DJ21" s="100">
        <f t="shared" si="1"/>
        <v>377.9281800341181</v>
      </c>
      <c r="DK21" s="100">
        <f t="shared" si="1"/>
        <v>88.18573154239219</v>
      </c>
      <c r="DL21" s="100">
        <f t="shared" si="1"/>
        <v>58.128800814592275</v>
      </c>
      <c r="DM21" s="100">
        <f t="shared" si="1"/>
        <v>37.374269841779942</v>
      </c>
      <c r="DN21" s="100">
        <f t="shared" si="1"/>
        <v>5.4195098375808373</v>
      </c>
      <c r="DO21" s="100">
        <f t="shared" si="1"/>
        <v>73.439237251553195</v>
      </c>
      <c r="DP21" s="100">
        <f t="shared" si="1"/>
        <v>455.37162269149479</v>
      </c>
      <c r="DQ21" s="100">
        <f t="shared" si="1"/>
        <v>34.952533565437754</v>
      </c>
      <c r="DR21" s="100">
        <f t="shared" si="1"/>
        <v>3.909368407168575</v>
      </c>
      <c r="DS21" s="100">
        <f t="shared" si="1"/>
        <v>245.96695321220918</v>
      </c>
      <c r="DT21" s="100">
        <f t="shared" si="1"/>
        <v>105.0608606028116</v>
      </c>
      <c r="DU21" s="100">
        <f t="shared" si="1"/>
        <v>534.44027842887238</v>
      </c>
      <c r="DV21" s="100">
        <f t="shared" si="1"/>
        <v>38.61921167078205</v>
      </c>
      <c r="DW21" s="100">
        <f t="shared" si="1"/>
        <v>86.193640926939011</v>
      </c>
      <c r="DX21" s="100">
        <f t="shared" si="1"/>
        <v>51.728586445676527</v>
      </c>
      <c r="DY21" s="100">
        <f t="shared" si="1"/>
        <v>43.872386822633288</v>
      </c>
      <c r="DZ21" s="100">
        <f t="shared" si="1"/>
        <v>273.51680721440653</v>
      </c>
      <c r="EA21" s="100">
        <f t="shared" si="1"/>
        <v>8.0059201230827934</v>
      </c>
      <c r="EB21" s="100">
        <f t="shared" ref="EB21:EL21" si="2">SUM(EB8:EB20)</f>
        <v>1.8551559982367702</v>
      </c>
      <c r="EC21" s="100">
        <f t="shared" si="2"/>
        <v>12.477748040605462</v>
      </c>
      <c r="ED21" s="100">
        <f t="shared" si="2"/>
        <v>1.7127972400049554</v>
      </c>
      <c r="EE21" s="100">
        <f t="shared" si="2"/>
        <v>148.14358109945377</v>
      </c>
      <c r="EF21" s="100">
        <f t="shared" si="2"/>
        <v>165.9199868030899</v>
      </c>
      <c r="EG21" s="100">
        <f t="shared" si="2"/>
        <v>77.352308761943931</v>
      </c>
      <c r="EH21" s="100">
        <f t="shared" si="2"/>
        <v>160.48795947896409</v>
      </c>
      <c r="EI21" s="100">
        <f t="shared" si="2"/>
        <v>144.02131534487452</v>
      </c>
      <c r="EJ21" s="100">
        <f t="shared" si="2"/>
        <v>24.107665136015928</v>
      </c>
      <c r="EK21" s="100">
        <f t="shared" si="2"/>
        <v>40.886242028745663</v>
      </c>
      <c r="EL21" s="100">
        <f t="shared" si="2"/>
        <v>377.62580450465248</v>
      </c>
    </row>
    <row r="22" spans="1:142" s="9" customFormat="1" ht="13.15">
      <c r="B22" s="9" t="s">
        <v>476</v>
      </c>
      <c r="C22" s="100">
        <f>(C8+C9+C13+C15+C16+C18+C19+C20)/C21</f>
        <v>0.82180265024346799</v>
      </c>
      <c r="D22" s="100">
        <f t="shared" ref="D22:BO22" si="3">(D8+D9+D13+D15+D16+D18+D19+D20)/D21</f>
        <v>3.4352502405330422E-2</v>
      </c>
      <c r="E22" s="100">
        <f t="shared" si="3"/>
        <v>0.18123532198274253</v>
      </c>
      <c r="F22" s="100">
        <f t="shared" si="3"/>
        <v>0</v>
      </c>
      <c r="G22" s="100">
        <f t="shared" si="3"/>
        <v>5.4579508873672807E-2</v>
      </c>
      <c r="H22" s="100">
        <f t="shared" si="3"/>
        <v>9.5875648488133972E-2</v>
      </c>
      <c r="I22" s="100">
        <f t="shared" si="3"/>
        <v>0.34290427456880934</v>
      </c>
      <c r="J22" s="100">
        <f t="shared" si="3"/>
        <v>1.2362470484150869E-2</v>
      </c>
      <c r="K22" s="100">
        <f t="shared" si="3"/>
        <v>0.18081575845671793</v>
      </c>
      <c r="L22" s="100">
        <f t="shared" si="3"/>
        <v>0.42886174514189485</v>
      </c>
      <c r="M22" s="100">
        <f t="shared" si="3"/>
        <v>0.11732842133604586</v>
      </c>
      <c r="N22" s="100">
        <f t="shared" si="3"/>
        <v>0.11757027125729426</v>
      </c>
      <c r="O22" s="100">
        <f t="shared" si="3"/>
        <v>0.54696030831465081</v>
      </c>
      <c r="P22" s="100">
        <f t="shared" si="3"/>
        <v>3.4938415358359232E-2</v>
      </c>
      <c r="Q22" s="100">
        <f t="shared" si="3"/>
        <v>9.8003822715883579E-2</v>
      </c>
      <c r="R22" s="100">
        <f t="shared" si="3"/>
        <v>0.1700131990871456</v>
      </c>
      <c r="S22" s="100">
        <f t="shared" si="3"/>
        <v>1.8195040181930366E-2</v>
      </c>
      <c r="T22" s="100">
        <f t="shared" si="3"/>
        <v>5.7098025732662906E-2</v>
      </c>
      <c r="U22" s="100">
        <f t="shared" si="3"/>
        <v>0.72464724808348113</v>
      </c>
      <c r="V22" s="100">
        <f t="shared" si="3"/>
        <v>0</v>
      </c>
      <c r="W22" s="100">
        <f t="shared" si="3"/>
        <v>6.8934840823052304E-2</v>
      </c>
      <c r="X22" s="100">
        <f t="shared" si="3"/>
        <v>4.1501336608899368E-2</v>
      </c>
      <c r="Y22" s="100">
        <f t="shared" si="3"/>
        <v>0.46880587840958571</v>
      </c>
      <c r="Z22" s="100">
        <f t="shared" si="3"/>
        <v>0.6504534374458546</v>
      </c>
      <c r="AA22" s="100">
        <f t="shared" si="3"/>
        <v>0.80742236008801627</v>
      </c>
      <c r="AB22" s="100">
        <f t="shared" si="3"/>
        <v>0.27832162587167325</v>
      </c>
      <c r="AC22" s="100">
        <f t="shared" si="3"/>
        <v>0.24101857477542077</v>
      </c>
      <c r="AD22" s="100">
        <f t="shared" si="3"/>
        <v>3.7481052884914844E-2</v>
      </c>
      <c r="AE22" s="100">
        <f t="shared" si="3"/>
        <v>0.91877036514657751</v>
      </c>
      <c r="AF22" s="100">
        <f t="shared" si="3"/>
        <v>6.5602108527247835E-2</v>
      </c>
      <c r="AG22" s="100">
        <f t="shared" si="3"/>
        <v>0.1619689440387217</v>
      </c>
      <c r="AH22" s="100">
        <f t="shared" si="3"/>
        <v>0.11593252433331258</v>
      </c>
      <c r="AI22" s="100">
        <f t="shared" si="3"/>
        <v>6.7110690117507879E-2</v>
      </c>
      <c r="AJ22" s="100">
        <f t="shared" si="3"/>
        <v>0.16456170936212053</v>
      </c>
      <c r="AK22" s="100">
        <f t="shared" si="3"/>
        <v>0.38565773938755576</v>
      </c>
      <c r="AL22" s="100">
        <f t="shared" si="3"/>
        <v>0.25721586100314758</v>
      </c>
      <c r="AM22" s="100">
        <f t="shared" si="3"/>
        <v>0.30243084743837684</v>
      </c>
      <c r="AN22" s="100">
        <f t="shared" si="3"/>
        <v>0.33173132473860739</v>
      </c>
      <c r="AO22" s="100">
        <f t="shared" si="3"/>
        <v>0.14891446335817077</v>
      </c>
      <c r="AP22" s="100">
        <f t="shared" si="3"/>
        <v>0.18247177625297945</v>
      </c>
      <c r="AQ22" s="100">
        <f t="shared" si="3"/>
        <v>0.50908487406643277</v>
      </c>
      <c r="AR22" s="100">
        <f t="shared" si="3"/>
        <v>5.7055104585084081E-2</v>
      </c>
      <c r="AS22" s="100">
        <f t="shared" si="3"/>
        <v>0.57517044396319728</v>
      </c>
      <c r="AT22" s="100">
        <f t="shared" si="3"/>
        <v>0.31870285036033696</v>
      </c>
      <c r="AU22" s="100">
        <f t="shared" si="3"/>
        <v>4.7370702148140244E-2</v>
      </c>
      <c r="AV22" s="100">
        <f t="shared" si="3"/>
        <v>0.62430352052073701</v>
      </c>
      <c r="AW22" s="100">
        <f t="shared" si="3"/>
        <v>0.83139117796287942</v>
      </c>
      <c r="AX22" s="100">
        <f t="shared" si="3"/>
        <v>3.5454127713129314E-2</v>
      </c>
      <c r="AY22" s="100">
        <f t="shared" si="3"/>
        <v>6.9192030702314805E-2</v>
      </c>
      <c r="AZ22" s="100">
        <f t="shared" si="3"/>
        <v>6.3721279681917084E-2</v>
      </c>
      <c r="BA22" s="100">
        <f t="shared" si="3"/>
        <v>0.49899718553775857</v>
      </c>
      <c r="BB22" s="100">
        <f t="shared" si="3"/>
        <v>0.45852528553344007</v>
      </c>
      <c r="BC22" s="100">
        <f t="shared" si="3"/>
        <v>0.72672969207335436</v>
      </c>
      <c r="BD22" s="100">
        <f t="shared" si="3"/>
        <v>0.32436867049152107</v>
      </c>
      <c r="BE22" s="100">
        <f t="shared" si="3"/>
        <v>0.2800235246634305</v>
      </c>
      <c r="BF22" s="100">
        <f t="shared" si="3"/>
        <v>0.1421047087934047</v>
      </c>
      <c r="BG22" s="100">
        <f t="shared" si="3"/>
        <v>0.92589017762812875</v>
      </c>
      <c r="BH22" s="100">
        <f t="shared" si="3"/>
        <v>0.13636743021163625</v>
      </c>
      <c r="BI22" s="100">
        <f t="shared" si="3"/>
        <v>0.12203889363685692</v>
      </c>
      <c r="BJ22" s="100">
        <f t="shared" si="3"/>
        <v>0.119887947069416</v>
      </c>
      <c r="BK22" s="100">
        <f t="shared" si="3"/>
        <v>0.20171439336836958</v>
      </c>
      <c r="BL22" s="100">
        <f t="shared" si="3"/>
        <v>0.3207649846484002</v>
      </c>
      <c r="BM22" s="100">
        <f t="shared" si="3"/>
        <v>0.78888020005526127</v>
      </c>
      <c r="BN22" s="100">
        <f t="shared" si="3"/>
        <v>0.59568295873869637</v>
      </c>
      <c r="BO22" s="100">
        <f t="shared" si="3"/>
        <v>0.46915016524848563</v>
      </c>
      <c r="BP22" s="100">
        <f t="shared" ref="BP22:EA22" si="4">(BP8+BP9+BP13+BP15+BP16+BP18+BP19+BP20)/BP21</f>
        <v>0.3115317283084918</v>
      </c>
      <c r="BQ22" s="100">
        <f t="shared" si="4"/>
        <v>0.21883718090228538</v>
      </c>
      <c r="BR22" s="100">
        <f t="shared" si="4"/>
        <v>0.26132629777497191</v>
      </c>
      <c r="BS22" s="100">
        <f t="shared" si="4"/>
        <v>0.14017742456296722</v>
      </c>
      <c r="BT22" s="100">
        <f t="shared" si="4"/>
        <v>0.21482840066910894</v>
      </c>
      <c r="BU22" s="100">
        <f t="shared" si="4"/>
        <v>0.60752587694244919</v>
      </c>
      <c r="BV22" s="100">
        <f t="shared" si="4"/>
        <v>0.71984436987639655</v>
      </c>
      <c r="BW22" s="100">
        <f t="shared" si="4"/>
        <v>0.3548356648679622</v>
      </c>
      <c r="BX22" s="100">
        <f t="shared" si="4"/>
        <v>0.70119607589335131</v>
      </c>
      <c r="BY22" s="100">
        <f t="shared" si="4"/>
        <v>0.79769396199669629</v>
      </c>
      <c r="BZ22" s="100">
        <f t="shared" si="4"/>
        <v>9.8749994051288925E-2</v>
      </c>
      <c r="CA22" s="100">
        <f t="shared" si="4"/>
        <v>7.7296706678782315E-2</v>
      </c>
      <c r="CB22" s="100">
        <f t="shared" si="4"/>
        <v>0.14852346712837486</v>
      </c>
      <c r="CC22" s="100">
        <f t="shared" si="4"/>
        <v>0.62824363479529499</v>
      </c>
      <c r="CD22" s="100">
        <f t="shared" si="4"/>
        <v>0.43354076020160243</v>
      </c>
      <c r="CE22" s="100">
        <f t="shared" si="4"/>
        <v>0.63774837631130854</v>
      </c>
      <c r="CF22" s="100">
        <f t="shared" si="4"/>
        <v>0.44056341228504786</v>
      </c>
      <c r="CG22" s="100">
        <f t="shared" si="4"/>
        <v>0.32600069932766873</v>
      </c>
      <c r="CH22" s="100">
        <f t="shared" si="4"/>
        <v>0.30485838121313308</v>
      </c>
      <c r="CI22" s="100">
        <f t="shared" si="4"/>
        <v>0.94969029194393817</v>
      </c>
      <c r="CJ22" s="100">
        <f t="shared" si="4"/>
        <v>0.53659417676396681</v>
      </c>
      <c r="CK22" s="100">
        <f t="shared" si="4"/>
        <v>0.18495208298252688</v>
      </c>
      <c r="CL22" s="100">
        <f t="shared" si="4"/>
        <v>0.70245350203376888</v>
      </c>
      <c r="CM22" s="100">
        <f t="shared" si="4"/>
        <v>0.17425207046062904</v>
      </c>
      <c r="CN22" s="100">
        <f t="shared" si="4"/>
        <v>0.47845942561221944</v>
      </c>
      <c r="CO22" s="100">
        <f t="shared" si="4"/>
        <v>0.8377918132570954</v>
      </c>
      <c r="CP22" s="100">
        <f t="shared" si="4"/>
        <v>0.35398208658027236</v>
      </c>
      <c r="CQ22" s="100">
        <f t="shared" si="4"/>
        <v>0.78059943841185864</v>
      </c>
      <c r="CR22" s="100">
        <f t="shared" si="4"/>
        <v>0.44127699745197096</v>
      </c>
      <c r="CS22" s="100">
        <f t="shared" si="4"/>
        <v>0.29702614891859713</v>
      </c>
      <c r="CT22" s="100">
        <f t="shared" si="4"/>
        <v>0.63477342342241727</v>
      </c>
      <c r="CU22" s="100">
        <f t="shared" si="4"/>
        <v>0.1907842308097496</v>
      </c>
      <c r="CV22" s="100">
        <f t="shared" si="4"/>
        <v>0.14027117628108116</v>
      </c>
      <c r="CW22" s="100">
        <f t="shared" si="4"/>
        <v>0.77161402787038158</v>
      </c>
      <c r="CX22" s="100">
        <f t="shared" si="4"/>
        <v>0.80529236908724777</v>
      </c>
      <c r="CY22" s="100">
        <f t="shared" si="4"/>
        <v>0.6388725622239978</v>
      </c>
      <c r="CZ22" s="100">
        <f t="shared" si="4"/>
        <v>0.67480850964156192</v>
      </c>
      <c r="DA22" s="100">
        <f t="shared" si="4"/>
        <v>0.90797823408326828</v>
      </c>
      <c r="DB22" s="100">
        <f t="shared" si="4"/>
        <v>0.98292644364104109</v>
      </c>
      <c r="DC22" s="100">
        <f t="shared" si="4"/>
        <v>0.32694799957871351</v>
      </c>
      <c r="DD22" s="100">
        <f t="shared" si="4"/>
        <v>0.14478730703905404</v>
      </c>
      <c r="DE22" s="100">
        <f t="shared" si="4"/>
        <v>0.79755939966821299</v>
      </c>
      <c r="DF22" s="100">
        <f t="shared" si="4"/>
        <v>0.33729137195485948</v>
      </c>
      <c r="DG22" s="100">
        <f t="shared" si="4"/>
        <v>0.85543850856475501</v>
      </c>
      <c r="DH22" s="100">
        <f t="shared" si="4"/>
        <v>0.6593024975157844</v>
      </c>
      <c r="DI22" s="100">
        <f t="shared" si="4"/>
        <v>0.33264877704087864</v>
      </c>
      <c r="DJ22" s="100">
        <f t="shared" si="4"/>
        <v>0.37313192889144969</v>
      </c>
      <c r="DK22" s="100">
        <f t="shared" si="4"/>
        <v>0.95837408617482789</v>
      </c>
      <c r="DL22" s="100">
        <f t="shared" si="4"/>
        <v>0.73821065534522179</v>
      </c>
      <c r="DM22" s="100">
        <f t="shared" si="4"/>
        <v>0.36331477832972253</v>
      </c>
      <c r="DN22" s="100">
        <f t="shared" si="4"/>
        <v>0.72534169978797869</v>
      </c>
      <c r="DO22" s="100">
        <f t="shared" si="4"/>
        <v>0.43256542276449195</v>
      </c>
      <c r="DP22" s="100">
        <f t="shared" si="4"/>
        <v>0.51756716453685059</v>
      </c>
      <c r="DQ22" s="100">
        <f t="shared" si="4"/>
        <v>0.84388045797043665</v>
      </c>
      <c r="DR22" s="100">
        <f t="shared" si="4"/>
        <v>0.74639753251341501</v>
      </c>
      <c r="DS22" s="100">
        <f t="shared" si="4"/>
        <v>0.85968452001236006</v>
      </c>
      <c r="DT22" s="100">
        <f t="shared" si="4"/>
        <v>0.54721639764053431</v>
      </c>
      <c r="DU22" s="100">
        <f t="shared" si="4"/>
        <v>0.53777591454452189</v>
      </c>
      <c r="DV22" s="100">
        <f t="shared" si="4"/>
        <v>0.84922803669594205</v>
      </c>
      <c r="DW22" s="100">
        <f t="shared" si="4"/>
        <v>0.20810201572990739</v>
      </c>
      <c r="DX22" s="100">
        <f t="shared" si="4"/>
        <v>0.37239039627076437</v>
      </c>
      <c r="DY22" s="100">
        <f t="shared" si="4"/>
        <v>0.84379822967348639</v>
      </c>
      <c r="DZ22" s="100">
        <f t="shared" si="4"/>
        <v>0.87612110542335198</v>
      </c>
      <c r="EA22" s="100">
        <f t="shared" si="4"/>
        <v>0.80644534658067535</v>
      </c>
      <c r="EB22" s="100">
        <f t="shared" ref="EB22:EL22" si="5">(EB8+EB9+EB13+EB15+EB16+EB18+EB19+EB20)/EB21</f>
        <v>0.86179258361615163</v>
      </c>
      <c r="EC22" s="100">
        <f t="shared" si="5"/>
        <v>0.9076692552268415</v>
      </c>
      <c r="ED22" s="100">
        <f t="shared" si="5"/>
        <v>1</v>
      </c>
      <c r="EE22" s="100">
        <f t="shared" si="5"/>
        <v>0.87188431793031707</v>
      </c>
      <c r="EF22" s="100">
        <f t="shared" si="5"/>
        <v>0.34196469658712214</v>
      </c>
      <c r="EG22" s="100">
        <f t="shared" si="5"/>
        <v>0.93830623718085404</v>
      </c>
      <c r="EH22" s="100">
        <f t="shared" si="5"/>
        <v>0.67574746003428421</v>
      </c>
      <c r="EI22" s="100">
        <f t="shared" si="5"/>
        <v>0.94732866556617423</v>
      </c>
      <c r="EJ22" s="100">
        <f t="shared" si="5"/>
        <v>0.61796840504055306</v>
      </c>
      <c r="EK22" s="100">
        <f t="shared" si="5"/>
        <v>0.50287804225412469</v>
      </c>
      <c r="EL22" s="100">
        <f t="shared" si="5"/>
        <v>0.50226549437623347</v>
      </c>
    </row>
    <row r="23" spans="1:142">
      <c r="A23" t="s">
        <v>471</v>
      </c>
      <c r="B23" t="s">
        <v>458</v>
      </c>
      <c r="C23" s="10">
        <v>0.19950510085094</v>
      </c>
      <c r="D23" s="10">
        <v>3.9007877464384902E-2</v>
      </c>
      <c r="E23" s="10"/>
      <c r="F23" s="10"/>
      <c r="G23" s="10">
        <v>5.82660877524021E-2</v>
      </c>
      <c r="H23" s="10"/>
      <c r="I23" s="10">
        <v>1.9701086117444401E-2</v>
      </c>
      <c r="J23" s="10">
        <v>2.8288210362425398E-3</v>
      </c>
      <c r="K23" s="10"/>
      <c r="L23" s="10">
        <v>6.5380199663974403E-2</v>
      </c>
      <c r="M23" s="10"/>
      <c r="N23" s="10"/>
      <c r="O23" s="10"/>
      <c r="P23" s="10">
        <v>1.5960952400084501E-2</v>
      </c>
      <c r="Q23" s="10"/>
      <c r="R23" s="10">
        <v>7.5615355170049595E-2</v>
      </c>
      <c r="S23" s="10"/>
      <c r="T23" s="10"/>
      <c r="U23" s="10">
        <v>1.11132254995243E-3</v>
      </c>
      <c r="V23" s="10"/>
      <c r="W23" s="10">
        <v>1.9794352972412499</v>
      </c>
      <c r="X23" s="10">
        <v>0.16424062206033499</v>
      </c>
      <c r="Y23" s="10">
        <v>0.62068837415775702</v>
      </c>
      <c r="Z23" s="10"/>
      <c r="AA23" s="10"/>
      <c r="AB23" s="10">
        <v>1.44094464196302E-2</v>
      </c>
      <c r="AC23" s="10">
        <v>0.10271280590834</v>
      </c>
      <c r="AD23" s="10">
        <v>3.4239296741469798</v>
      </c>
      <c r="AE23" s="10">
        <v>0.77501598511604597</v>
      </c>
      <c r="AF23" s="10">
        <v>1.8074045404891399</v>
      </c>
      <c r="AG23" s="10">
        <v>8.3396587434436106E-2</v>
      </c>
      <c r="AH23" s="10">
        <v>9.7270108337411898E-2</v>
      </c>
      <c r="AI23" s="10">
        <v>4.0861062801297997E-2</v>
      </c>
      <c r="AJ23" s="10">
        <v>2.5895886894850402</v>
      </c>
      <c r="AK23" s="10">
        <v>1.46137467162152E-2</v>
      </c>
      <c r="AL23" s="10">
        <v>5.8966386281775501E-2</v>
      </c>
      <c r="AM23" s="10">
        <v>9.0123440338395397</v>
      </c>
      <c r="AN23" s="10">
        <v>0.34288009999781899</v>
      </c>
      <c r="AO23" s="10"/>
      <c r="AP23" s="10">
        <v>0.33018786826354801</v>
      </c>
      <c r="AQ23" s="10"/>
      <c r="AR23" s="10">
        <v>0.53620383059542698</v>
      </c>
      <c r="AS23" s="10">
        <v>0.80484292464184404</v>
      </c>
      <c r="AT23" s="10">
        <v>5.03594360446409</v>
      </c>
      <c r="AU23" s="10">
        <v>3.7952652709935003E-2</v>
      </c>
      <c r="AV23" s="10">
        <v>2.9522069765728999E-2</v>
      </c>
      <c r="AW23" s="10">
        <v>7.4088169996828395E-4</v>
      </c>
      <c r="AX23" s="10">
        <v>3.7647652548619598E-2</v>
      </c>
      <c r="AY23" s="10">
        <v>1.31962353149417</v>
      </c>
      <c r="AZ23" s="10">
        <v>1.41718729112228</v>
      </c>
      <c r="BA23" s="10"/>
      <c r="BB23" s="10">
        <v>0.39856463650007501</v>
      </c>
      <c r="BC23" s="10"/>
      <c r="BD23" s="10">
        <v>0.33653166449097099</v>
      </c>
      <c r="BE23" s="10">
        <v>0.23497470131744899</v>
      </c>
      <c r="BF23" s="10">
        <v>9.2436867199875508</v>
      </c>
      <c r="BG23" s="10">
        <v>0.82329456739608298</v>
      </c>
      <c r="BH23" s="10">
        <v>2.7613447067303598</v>
      </c>
      <c r="BI23" s="10">
        <v>7.8157163113675099E-2</v>
      </c>
      <c r="BJ23" s="10">
        <v>0.18571768501107599</v>
      </c>
      <c r="BK23" s="10">
        <v>6.05101289909002E-3</v>
      </c>
      <c r="BL23" s="10">
        <v>31.645887415255601</v>
      </c>
      <c r="BM23" s="10">
        <v>4.4336806368477504</v>
      </c>
      <c r="BN23" s="10">
        <v>5.34943997509491E-2</v>
      </c>
      <c r="BO23" s="10">
        <v>10.7774664690774</v>
      </c>
      <c r="BP23" s="10">
        <v>0.29172907237208801</v>
      </c>
      <c r="BQ23" s="10">
        <v>0.82261063963509595</v>
      </c>
      <c r="BR23" s="10">
        <v>0.309443681953044</v>
      </c>
      <c r="BS23" s="10"/>
      <c r="BT23" s="10">
        <v>0.52524872012974899</v>
      </c>
      <c r="BU23" s="10">
        <v>0.98615061699117101</v>
      </c>
      <c r="BV23" s="10">
        <v>9.9533345534513202</v>
      </c>
      <c r="BW23" s="10">
        <v>3.5568261960107997E-2</v>
      </c>
      <c r="BX23" s="10">
        <v>0.21401856154391899</v>
      </c>
      <c r="BY23" s="10"/>
      <c r="BZ23" s="10">
        <v>4.6041960237293997E-2</v>
      </c>
      <c r="CA23" s="10"/>
      <c r="CB23" s="10">
        <v>1.3502486948822601</v>
      </c>
      <c r="CC23" s="10"/>
      <c r="CD23" s="10">
        <v>0.37352465208206198</v>
      </c>
      <c r="CE23" s="10"/>
      <c r="CF23" s="10">
        <v>0.70283634835975495</v>
      </c>
      <c r="CG23" s="10">
        <v>0.73247880753272598</v>
      </c>
      <c r="CH23" s="10">
        <v>9.4866095029628408</v>
      </c>
      <c r="CI23" s="10">
        <v>4.2258277413806997</v>
      </c>
      <c r="CJ23" s="10">
        <v>4.84362396958959</v>
      </c>
      <c r="CK23" s="10">
        <v>2.1564107983993099</v>
      </c>
      <c r="CL23" s="10">
        <v>0.17339958895992999</v>
      </c>
      <c r="CM23" s="10">
        <v>1.8153038697270099E-2</v>
      </c>
      <c r="CN23" s="10">
        <v>30.5415460119603</v>
      </c>
      <c r="CO23" s="10">
        <v>4.3394040347309799</v>
      </c>
      <c r="CP23" s="10">
        <v>0.64424089915935701</v>
      </c>
      <c r="CQ23" s="10">
        <v>1.3826966916411401</v>
      </c>
      <c r="CR23" s="10">
        <v>1.0372127589876401</v>
      </c>
      <c r="CS23" s="10">
        <v>1.90576952364068</v>
      </c>
      <c r="CT23" s="10"/>
      <c r="CU23" s="10">
        <v>6.1084865777579198E-2</v>
      </c>
      <c r="CV23" s="10">
        <v>1.1464169703951299</v>
      </c>
      <c r="CW23" s="10">
        <v>0.28750132799748701</v>
      </c>
      <c r="CX23" s="10">
        <v>6.4297503559234697</v>
      </c>
      <c r="CY23" s="10">
        <v>1.3013296227857301</v>
      </c>
      <c r="CZ23" s="10">
        <v>0.213943061495244</v>
      </c>
      <c r="DA23" s="10">
        <v>1.0402663273486601</v>
      </c>
      <c r="DB23" s="10">
        <v>4.6455747119356697E-3</v>
      </c>
      <c r="DC23" s="10"/>
      <c r="DD23" s="10">
        <v>11.0260201334888</v>
      </c>
      <c r="DE23" s="10"/>
      <c r="DF23" s="10">
        <v>8.4347769105588597</v>
      </c>
      <c r="DG23" s="10">
        <v>2.5375336094277801</v>
      </c>
      <c r="DH23" s="10">
        <v>0.46077452786965201</v>
      </c>
      <c r="DI23" s="10">
        <v>0.95842478325953995</v>
      </c>
      <c r="DJ23" s="10">
        <v>1.16365990542838</v>
      </c>
      <c r="DK23" s="10">
        <v>2.8937405984381401</v>
      </c>
      <c r="DL23" s="10">
        <v>4.8651658261936301</v>
      </c>
      <c r="DM23" s="10">
        <v>2.1564107983993002</v>
      </c>
      <c r="DN23" s="10">
        <v>0.162760241995967</v>
      </c>
      <c r="DO23" s="10"/>
      <c r="DP23" s="10">
        <v>34.7400936403454</v>
      </c>
      <c r="DQ23" s="10">
        <v>0.78348662337267705</v>
      </c>
      <c r="DR23" s="10">
        <v>0.64933460035380797</v>
      </c>
      <c r="DS23" s="10"/>
      <c r="DT23" s="10">
        <v>1.45508844050137</v>
      </c>
      <c r="DU23" s="10">
        <v>0.88496891172565595</v>
      </c>
      <c r="DV23" s="10"/>
      <c r="DW23" s="10">
        <v>1.9107610973927901E-2</v>
      </c>
      <c r="DX23" s="10">
        <v>0.35323153264738699</v>
      </c>
      <c r="DY23" s="10"/>
      <c r="DZ23" s="10"/>
      <c r="EA23" s="10">
        <v>1.3219653577280399</v>
      </c>
      <c r="EB23" s="10"/>
      <c r="EC23" s="10">
        <v>1.05849950548411</v>
      </c>
      <c r="ED23" s="10">
        <v>8.0478131929124803E-3</v>
      </c>
      <c r="EE23" s="10"/>
      <c r="EF23" s="10">
        <v>4.6366392227287099</v>
      </c>
      <c r="EG23" s="10"/>
      <c r="EH23" s="10">
        <v>9.2317159670493396</v>
      </c>
      <c r="EI23" s="10">
        <v>3.06054984690401</v>
      </c>
      <c r="EJ23" s="10">
        <v>0.33920360672096</v>
      </c>
      <c r="EK23" s="10">
        <v>0.30887893986025899</v>
      </c>
      <c r="EL23" s="10"/>
    </row>
    <row r="24" spans="1:142">
      <c r="A24" t="s">
        <v>471</v>
      </c>
      <c r="B24" t="s">
        <v>459</v>
      </c>
      <c r="C24" s="10">
        <v>0.65233775940241701</v>
      </c>
      <c r="D24" s="10">
        <v>2.0218327261078501</v>
      </c>
      <c r="E24" s="10"/>
      <c r="F24" s="10"/>
      <c r="G24" s="10">
        <v>0.186069136194141</v>
      </c>
      <c r="H24" s="10">
        <v>8.3118694657928796</v>
      </c>
      <c r="I24" s="10">
        <v>2.4268223160368501</v>
      </c>
      <c r="J24" s="10">
        <v>1.4430789864511399E-2</v>
      </c>
      <c r="K24" s="10">
        <v>3.9756484898513702</v>
      </c>
      <c r="L24" s="10">
        <v>9.19828131556846</v>
      </c>
      <c r="M24" s="10">
        <v>0.51800314673477799</v>
      </c>
      <c r="N24" s="10"/>
      <c r="O24" s="10">
        <v>3.3999999999999898E-3</v>
      </c>
      <c r="P24" s="10">
        <v>0.751964961935076</v>
      </c>
      <c r="Q24" s="10">
        <v>1.44594439491448E-2</v>
      </c>
      <c r="R24" s="10">
        <v>2.21973721797375</v>
      </c>
      <c r="S24" s="10">
        <v>3.1175448578212601E-2</v>
      </c>
      <c r="T24" s="10">
        <v>3.1258307999999999E-2</v>
      </c>
      <c r="U24" s="10">
        <v>2.04891100296191E-2</v>
      </c>
      <c r="V24" s="10"/>
      <c r="W24" s="10">
        <v>2.3268749999999998</v>
      </c>
      <c r="X24" s="10">
        <v>0.865496454371669</v>
      </c>
      <c r="Y24" s="10">
        <v>1.0308012212097599</v>
      </c>
      <c r="Z24" s="10">
        <v>3.4291427184953503E-2</v>
      </c>
      <c r="AA24" s="10">
        <v>14.329539466091401</v>
      </c>
      <c r="AB24" s="10">
        <v>0.229085283059901</v>
      </c>
      <c r="AC24" s="10">
        <v>0.30548258302527098</v>
      </c>
      <c r="AD24" s="10">
        <v>1.094562</v>
      </c>
      <c r="AE24" s="10">
        <v>1.21322138271227</v>
      </c>
      <c r="AF24" s="10">
        <v>0.67627749756990396</v>
      </c>
      <c r="AG24" s="10"/>
      <c r="AH24" s="10"/>
      <c r="AI24" s="10">
        <v>1.1866429909261</v>
      </c>
      <c r="AJ24" s="10">
        <v>17.438160299234301</v>
      </c>
      <c r="AK24" s="10">
        <v>3.0550744462398498</v>
      </c>
      <c r="AL24" s="10">
        <v>0.35003104322046702</v>
      </c>
      <c r="AM24" s="10">
        <v>3.5101607069432101</v>
      </c>
      <c r="AN24" s="10">
        <v>2.8176029846642598</v>
      </c>
      <c r="AO24" s="10">
        <v>6.90171860827461</v>
      </c>
      <c r="AP24" s="10">
        <v>3.7168062898694197E-2</v>
      </c>
      <c r="AQ24" s="10"/>
      <c r="AR24" s="10">
        <v>0.61378589957392304</v>
      </c>
      <c r="AS24" s="10">
        <v>0.163334476382581</v>
      </c>
      <c r="AT24" s="10">
        <v>3.3776353827309702</v>
      </c>
      <c r="AU24" s="10">
        <v>3.37560786707145E-2</v>
      </c>
      <c r="AV24" s="10">
        <v>4.2689390164714E-2</v>
      </c>
      <c r="AW24" s="10">
        <v>3.3724885892732898E-2</v>
      </c>
      <c r="AX24" s="10">
        <v>1.9105952133559399E-2</v>
      </c>
      <c r="AY24" s="10">
        <v>0.41409294197518398</v>
      </c>
      <c r="AZ24" s="10">
        <v>2.7629263415056902</v>
      </c>
      <c r="BA24" s="10">
        <v>1.4528673483783701</v>
      </c>
      <c r="BB24" s="10">
        <v>2.2559903826705401E-2</v>
      </c>
      <c r="BC24" s="10">
        <v>7.10617606189754</v>
      </c>
      <c r="BD24" s="10">
        <v>8.0829050029859004E-2</v>
      </c>
      <c r="BE24" s="10">
        <v>1.4037963637259201</v>
      </c>
      <c r="BF24" s="10">
        <v>11.4874107351114</v>
      </c>
      <c r="BG24" s="10">
        <v>7.8922154856033897</v>
      </c>
      <c r="BH24" s="10">
        <v>0.52874555232928599</v>
      </c>
      <c r="BI24" s="10">
        <v>0.46586227290686399</v>
      </c>
      <c r="BJ24" s="10"/>
      <c r="BK24" s="10">
        <v>6.45701266817027</v>
      </c>
      <c r="BL24" s="10">
        <v>33.3504219093495</v>
      </c>
      <c r="BM24" s="10">
        <v>3.9819835704094899</v>
      </c>
      <c r="BN24" s="10">
        <v>1.1985160550951199</v>
      </c>
      <c r="BO24" s="10">
        <v>20.790471362762698</v>
      </c>
      <c r="BP24" s="10">
        <v>7.5393581737772104</v>
      </c>
      <c r="BQ24" s="10">
        <v>43.646343981246602</v>
      </c>
      <c r="BR24" s="10">
        <v>0.58305786861675302</v>
      </c>
      <c r="BS24" s="10">
        <v>4.4716910044333504</v>
      </c>
      <c r="BT24" s="10">
        <v>5.73717100094796</v>
      </c>
      <c r="BU24" s="10">
        <v>0.42075180038528198</v>
      </c>
      <c r="BV24" s="10">
        <v>18.759701841971999</v>
      </c>
      <c r="BW24" s="10">
        <v>0.61319314866305696</v>
      </c>
      <c r="BX24" s="10">
        <v>3.7974600000000101E-2</v>
      </c>
      <c r="BY24" s="10">
        <v>0.46892566567532501</v>
      </c>
      <c r="BZ24" s="10">
        <v>2.4111729362623999E-2</v>
      </c>
      <c r="CA24" s="10">
        <v>1.0295239208959199</v>
      </c>
      <c r="CB24" s="10">
        <v>23.216107195229</v>
      </c>
      <c r="CC24" s="10">
        <v>12.256110278826499</v>
      </c>
      <c r="CD24" s="10">
        <v>17.9389465160897</v>
      </c>
      <c r="CE24" s="10">
        <v>8.0642123595129291</v>
      </c>
      <c r="CF24" s="10">
        <v>1.12156241924894</v>
      </c>
      <c r="CG24" s="10">
        <v>3.3783143070609101</v>
      </c>
      <c r="CH24" s="10">
        <v>29.721766313386901</v>
      </c>
      <c r="CI24" s="10">
        <v>5.51083496393123</v>
      </c>
      <c r="CJ24" s="10">
        <v>1.3409868160790599</v>
      </c>
      <c r="CK24" s="10">
        <v>2.51116871033248</v>
      </c>
      <c r="CL24" s="10"/>
      <c r="CM24" s="10">
        <v>7.4401500076668796</v>
      </c>
      <c r="CN24" s="10">
        <v>24.815533766115401</v>
      </c>
      <c r="CO24" s="10">
        <v>3.89092392574908</v>
      </c>
      <c r="CP24" s="10">
        <v>4.2202106967426101</v>
      </c>
      <c r="CQ24" s="10">
        <v>23.9739264451613</v>
      </c>
      <c r="CR24" s="10">
        <v>20.711063494793599</v>
      </c>
      <c r="CS24" s="10">
        <v>42.932266284534101</v>
      </c>
      <c r="CT24" s="10">
        <v>5.6304370424224404</v>
      </c>
      <c r="CU24" s="10">
        <v>5.8035416069891497</v>
      </c>
      <c r="CV24" s="10">
        <v>5.16781197387433</v>
      </c>
      <c r="CW24" s="10">
        <v>0.34249178671082298</v>
      </c>
      <c r="CX24" s="10">
        <v>3.16993584992013</v>
      </c>
      <c r="CY24" s="10">
        <v>3.0387954644927802</v>
      </c>
      <c r="CZ24" s="10">
        <v>2.2644000000000001E-2</v>
      </c>
      <c r="DA24" s="10">
        <v>5.0418817503160902</v>
      </c>
      <c r="DB24" s="10">
        <v>2.9763034705042199E-2</v>
      </c>
      <c r="DC24" s="10">
        <v>1.0234085631775101</v>
      </c>
      <c r="DD24" s="10">
        <v>18.391759911611299</v>
      </c>
      <c r="DE24" s="10">
        <v>8.8484296845285009</v>
      </c>
      <c r="DF24" s="10">
        <v>30.2997689521106</v>
      </c>
      <c r="DG24" s="10">
        <v>20.7502984567837</v>
      </c>
      <c r="DH24" s="10">
        <v>1.71534048042842</v>
      </c>
      <c r="DI24" s="10">
        <v>2.9516754692168701</v>
      </c>
      <c r="DJ24" s="10">
        <v>18.259001066385</v>
      </c>
      <c r="DK24" s="10">
        <v>4.1672265630805603</v>
      </c>
      <c r="DL24" s="10">
        <v>1.16555185044663</v>
      </c>
      <c r="DM24" s="10">
        <v>1.84330713635474</v>
      </c>
      <c r="DN24" s="10"/>
      <c r="DO24" s="10">
        <v>3.9417222309275499</v>
      </c>
      <c r="DP24" s="10">
        <v>3.12770049832953</v>
      </c>
      <c r="DQ24" s="10">
        <v>6.3377608208356904</v>
      </c>
      <c r="DR24" s="10">
        <v>5.9279456040451501</v>
      </c>
      <c r="DS24" s="10">
        <v>8.0779630487163097</v>
      </c>
      <c r="DT24" s="10">
        <v>14.9334929619503</v>
      </c>
      <c r="DU24" s="10">
        <v>8.9454163765035304</v>
      </c>
      <c r="DV24" s="10">
        <v>2.3727536421700202</v>
      </c>
      <c r="DW24" s="10">
        <v>7.9690021355289904</v>
      </c>
      <c r="DX24" s="10">
        <v>1.0806727993087799</v>
      </c>
      <c r="DY24" s="10">
        <v>0.13239432683305899</v>
      </c>
      <c r="DZ24" s="10">
        <v>0.26284485114793499</v>
      </c>
      <c r="EA24" s="10">
        <v>7.93596216883713</v>
      </c>
      <c r="EB24" s="10"/>
      <c r="EC24" s="10">
        <v>8.6566523933951007</v>
      </c>
      <c r="ED24" s="10">
        <v>2.5046556391492902E-2</v>
      </c>
      <c r="EE24" s="10">
        <v>0.89365210353006397</v>
      </c>
      <c r="EF24" s="10">
        <v>17.223747460613399</v>
      </c>
      <c r="EG24" s="10">
        <v>5.9355957605780096</v>
      </c>
      <c r="EH24" s="10">
        <v>30.457044417359899</v>
      </c>
      <c r="EI24" s="10">
        <v>11.7984142540103</v>
      </c>
      <c r="EJ24" s="10">
        <v>1.9044009154238899</v>
      </c>
      <c r="EK24" s="10">
        <v>0.49439853119080301</v>
      </c>
      <c r="EL24" s="10">
        <v>6.4796887737760596</v>
      </c>
    </row>
    <row r="25" spans="1:142">
      <c r="A25" t="s">
        <v>471</v>
      </c>
      <c r="B25" t="s">
        <v>460</v>
      </c>
      <c r="C25" s="10">
        <v>4.9873445869745598</v>
      </c>
      <c r="D25" s="10">
        <v>8.0964985940131999</v>
      </c>
      <c r="E25" s="10">
        <v>12.872021743007901</v>
      </c>
      <c r="F25" s="10"/>
      <c r="G25" s="10">
        <v>36.983917375661498</v>
      </c>
      <c r="H25" s="10">
        <v>246.43883218037001</v>
      </c>
      <c r="I25" s="10">
        <v>9.4625168424224295</v>
      </c>
      <c r="J25" s="10">
        <v>2.95180151774403</v>
      </c>
      <c r="K25" s="10">
        <v>76.481088541286297</v>
      </c>
      <c r="L25" s="10">
        <v>1.8437444710264499</v>
      </c>
      <c r="M25" s="10">
        <v>21.9442210785624</v>
      </c>
      <c r="N25" s="10">
        <v>31.9771069023022</v>
      </c>
      <c r="O25" s="10">
        <v>1.98644333333334</v>
      </c>
      <c r="P25" s="10">
        <v>6.3648240363532098</v>
      </c>
      <c r="Q25" s="10">
        <v>5.2861315511033302</v>
      </c>
      <c r="R25" s="10">
        <v>41.248174616063302</v>
      </c>
      <c r="S25" s="10"/>
      <c r="T25" s="10"/>
      <c r="U25" s="10"/>
      <c r="V25" s="10"/>
      <c r="W25" s="10">
        <v>22.705083256517099</v>
      </c>
      <c r="X25" s="10">
        <v>118.73214557764101</v>
      </c>
      <c r="Y25" s="10">
        <v>14.651999999999999</v>
      </c>
      <c r="Z25" s="10">
        <v>7.1527496094098897</v>
      </c>
      <c r="AA25" s="10">
        <v>0.247667072888654</v>
      </c>
      <c r="AB25" s="10">
        <v>3.9742911358858</v>
      </c>
      <c r="AC25" s="10">
        <v>3.2201444653616198</v>
      </c>
      <c r="AD25" s="10">
        <v>134.533077882112</v>
      </c>
      <c r="AE25" s="10">
        <v>2.7118662763760999</v>
      </c>
      <c r="AF25" s="10">
        <v>9.3845736410197507</v>
      </c>
      <c r="AG25" s="10">
        <v>13.305821972923701</v>
      </c>
      <c r="AH25" s="10">
        <v>3.2147939693360401</v>
      </c>
      <c r="AI25" s="10">
        <v>37.3255741228771</v>
      </c>
      <c r="AJ25" s="10">
        <v>241.627461328566</v>
      </c>
      <c r="AK25" s="10">
        <v>8.4247772832064403</v>
      </c>
      <c r="AL25" s="10">
        <v>1.31427771225507</v>
      </c>
      <c r="AM25" s="10">
        <v>79.100634232544493</v>
      </c>
      <c r="AN25" s="10">
        <v>4.5347657301470203</v>
      </c>
      <c r="AO25" s="10">
        <v>11.437771488461101</v>
      </c>
      <c r="AP25" s="10">
        <v>26.1026045958689</v>
      </c>
      <c r="AQ25" s="10">
        <v>0.10523905552790799</v>
      </c>
      <c r="AR25" s="10">
        <v>5.8964903560959403</v>
      </c>
      <c r="AS25" s="10">
        <v>8.2031967216025503</v>
      </c>
      <c r="AT25" s="10">
        <v>44.5651357217833</v>
      </c>
      <c r="AU25" s="10">
        <v>7.6234118776091001E-3</v>
      </c>
      <c r="AV25" s="10">
        <v>0.12576518683485099</v>
      </c>
      <c r="AW25" s="10">
        <v>6.5381789573005306E-2</v>
      </c>
      <c r="AX25" s="10">
        <v>1.30609576658914</v>
      </c>
      <c r="AY25" s="10">
        <v>24.559988333955001</v>
      </c>
      <c r="AZ25" s="10">
        <v>133.80577656968899</v>
      </c>
      <c r="BA25" s="10">
        <v>18.329789256288201</v>
      </c>
      <c r="BB25" s="10">
        <v>22.035984502853498</v>
      </c>
      <c r="BC25" s="10">
        <v>0.56968692422636102</v>
      </c>
      <c r="BD25" s="10">
        <v>3.9853758901085201</v>
      </c>
      <c r="BE25" s="10">
        <v>4.3619138056208602</v>
      </c>
      <c r="BF25" s="10">
        <v>123.56484877323101</v>
      </c>
      <c r="BG25" s="10">
        <v>2.8580510794662799</v>
      </c>
      <c r="BH25" s="10">
        <v>2.9708812916997198</v>
      </c>
      <c r="BI25" s="10">
        <v>6.7416752116987002</v>
      </c>
      <c r="BJ25" s="10">
        <v>4.2040997863460801</v>
      </c>
      <c r="BK25" s="10">
        <v>18.5589229147126</v>
      </c>
      <c r="BL25" s="10">
        <v>226.525339724921</v>
      </c>
      <c r="BM25" s="10">
        <v>3.2085191373364301</v>
      </c>
      <c r="BN25" s="10">
        <v>3.9375168709064901</v>
      </c>
      <c r="BO25" s="10">
        <v>19.906434402646902</v>
      </c>
      <c r="BP25" s="10">
        <v>2.6757438300119398</v>
      </c>
      <c r="BQ25" s="10">
        <v>7.9730071970472096</v>
      </c>
      <c r="BR25" s="10">
        <v>25.305952730605501</v>
      </c>
      <c r="BS25" s="10">
        <v>0.115366116329907</v>
      </c>
      <c r="BT25" s="10">
        <v>6.2595596245552203</v>
      </c>
      <c r="BU25" s="10">
        <v>11.106245321736401</v>
      </c>
      <c r="BV25" s="10">
        <v>22.6746570947954</v>
      </c>
      <c r="BW25" s="10">
        <v>0.15075139615177699</v>
      </c>
      <c r="BX25" s="10">
        <v>0.23172812303755599</v>
      </c>
      <c r="BY25" s="10">
        <v>0.30593549294801597</v>
      </c>
      <c r="BZ25" s="10">
        <v>0.98267788906003295</v>
      </c>
      <c r="CA25" s="10">
        <v>15.087501214790599</v>
      </c>
      <c r="CB25" s="10">
        <v>123.98589538955299</v>
      </c>
      <c r="CC25" s="10">
        <v>18.489029004705099</v>
      </c>
      <c r="CD25" s="10">
        <v>22.256456344024699</v>
      </c>
      <c r="CE25" s="10">
        <v>2.6210971498448101</v>
      </c>
      <c r="CF25" s="10">
        <v>4.0934317469378598</v>
      </c>
      <c r="CG25" s="10">
        <v>4.5316217268693899</v>
      </c>
      <c r="CH25" s="10">
        <v>66.588454332172702</v>
      </c>
      <c r="CI25" s="10">
        <v>0.91899040909016705</v>
      </c>
      <c r="CJ25" s="10">
        <v>0.49050502848773397</v>
      </c>
      <c r="CK25" s="10">
        <v>0.38073218325233898</v>
      </c>
      <c r="CL25" s="10">
        <v>5.4225453223315498E-2</v>
      </c>
      <c r="CM25" s="10">
        <v>1.3273536109408199</v>
      </c>
      <c r="CN25" s="10">
        <v>9.2078768908646893</v>
      </c>
      <c r="CO25" s="10">
        <v>1.50175277504937</v>
      </c>
      <c r="CP25" s="10">
        <v>7.0008141472075097E-2</v>
      </c>
      <c r="CQ25" s="10">
        <v>0.96723326373516905</v>
      </c>
      <c r="CR25" s="10">
        <v>0.13233744205912101</v>
      </c>
      <c r="CS25" s="10">
        <v>0.60465424755889396</v>
      </c>
      <c r="CT25" s="10"/>
      <c r="CU25" s="10"/>
      <c r="CV25" s="10">
        <v>0.35082530350658298</v>
      </c>
      <c r="CW25" s="10">
        <v>5.3461145584629E-2</v>
      </c>
      <c r="CX25" s="10">
        <v>0.88250200546297897</v>
      </c>
      <c r="CY25" s="10">
        <v>0.31199723157659998</v>
      </c>
      <c r="CZ25" s="10"/>
      <c r="DA25" s="10">
        <v>0.39360774222942801</v>
      </c>
      <c r="DB25" s="10"/>
      <c r="DC25" s="10">
        <v>0.44946922805462097</v>
      </c>
      <c r="DD25" s="10">
        <v>6.5587634588664896</v>
      </c>
      <c r="DE25" s="10">
        <v>6.85898750564614E-3</v>
      </c>
      <c r="DF25" s="10">
        <v>1.0840418017115201</v>
      </c>
      <c r="DG25" s="10">
        <v>2.8645646278560299</v>
      </c>
      <c r="DH25" s="10">
        <v>4.27573529411766E-2</v>
      </c>
      <c r="DI25" s="10">
        <v>0.59649162233197905</v>
      </c>
      <c r="DJ25" s="10">
        <v>1.5315560981682499</v>
      </c>
      <c r="DK25" s="10">
        <v>0.80842296789336998</v>
      </c>
      <c r="DL25" s="10"/>
      <c r="DM25" s="10">
        <v>0.34566659291692797</v>
      </c>
      <c r="DN25" s="10">
        <v>4.5957787489699503E-2</v>
      </c>
      <c r="DO25" s="10">
        <v>0.14873767400870899</v>
      </c>
      <c r="DP25" s="10">
        <v>1.0777141602618501</v>
      </c>
      <c r="DQ25" s="10">
        <v>1.42828593238215</v>
      </c>
      <c r="DR25" s="10">
        <v>6.9397036304463103E-2</v>
      </c>
      <c r="DS25" s="10"/>
      <c r="DT25" s="10">
        <v>0.120857034801088</v>
      </c>
      <c r="DU25" s="10"/>
      <c r="DV25" s="10"/>
      <c r="DW25" s="10"/>
      <c r="DX25" s="10">
        <v>0.32696209567921197</v>
      </c>
      <c r="DY25" s="10"/>
      <c r="DZ25" s="10"/>
      <c r="EA25" s="10">
        <v>0.322297317926722</v>
      </c>
      <c r="EB25" s="10"/>
      <c r="EC25" s="10">
        <v>0.319129611595453</v>
      </c>
      <c r="ED25" s="10"/>
      <c r="EE25" s="10"/>
      <c r="EF25" s="10">
        <v>1.0550606620137899</v>
      </c>
      <c r="EG25" s="10">
        <v>7.24211644971633E-3</v>
      </c>
      <c r="EH25" s="10">
        <v>0.48727581926802899</v>
      </c>
      <c r="EI25" s="10">
        <v>3.0730976938643799</v>
      </c>
      <c r="EJ25" s="10">
        <v>6.2057806647780904E-3</v>
      </c>
      <c r="EK25" s="10">
        <v>0.25696909231778903</v>
      </c>
      <c r="EL25" s="10"/>
    </row>
    <row r="26" spans="1:142">
      <c r="A26" t="s">
        <v>471</v>
      </c>
      <c r="B26" t="s">
        <v>461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>
        <v>1.29610255648544</v>
      </c>
      <c r="CJ26" s="10">
        <v>13.8370036613141</v>
      </c>
      <c r="CK26" s="10">
        <v>6.8779312234721299</v>
      </c>
      <c r="CL26" s="10"/>
      <c r="CM26" s="10">
        <v>8.2717280506959394</v>
      </c>
      <c r="CN26" s="10">
        <v>138.73965498665299</v>
      </c>
      <c r="CO26" s="10">
        <v>1.94918342180182</v>
      </c>
      <c r="CP26" s="10">
        <v>0.40487204497314699</v>
      </c>
      <c r="CQ26" s="10">
        <v>7.4672382471449703</v>
      </c>
      <c r="CR26" s="10">
        <v>3.07928388361558</v>
      </c>
      <c r="CS26" s="10">
        <v>5.67979475913081</v>
      </c>
      <c r="CT26" s="10">
        <v>0.73727279372311105</v>
      </c>
      <c r="CU26" s="10">
        <v>6.3378594715042596E-3</v>
      </c>
      <c r="CV26" s="10">
        <v>7.0124028402534897</v>
      </c>
      <c r="CW26" s="10">
        <v>14.124939080272201</v>
      </c>
      <c r="CX26" s="10">
        <v>13.2581065190857</v>
      </c>
      <c r="CY26" s="10">
        <v>1.0679083534171799E-2</v>
      </c>
      <c r="CZ26" s="10">
        <v>0.22372318843094599</v>
      </c>
      <c r="DA26" s="10">
        <v>0.21027133517827601</v>
      </c>
      <c r="DB26" s="10"/>
      <c r="DC26" s="10">
        <v>2.6950338175668902</v>
      </c>
      <c r="DD26" s="10">
        <v>86.666007828025201</v>
      </c>
      <c r="DE26" s="10">
        <v>0.25633420315287803</v>
      </c>
      <c r="DF26" s="10">
        <v>25.2590325657218</v>
      </c>
      <c r="DG26" s="10">
        <v>4.6460659503677197</v>
      </c>
      <c r="DH26" s="10">
        <v>0.85582903920985798</v>
      </c>
      <c r="DI26" s="10">
        <v>2.25275456374488</v>
      </c>
      <c r="DJ26" s="10">
        <v>39.5364530427969</v>
      </c>
      <c r="DK26" s="10">
        <v>2.9473850487198501</v>
      </c>
      <c r="DL26" s="10">
        <v>16.982465348161998</v>
      </c>
      <c r="DM26" s="10">
        <v>4.6481609004232203</v>
      </c>
      <c r="DN26" s="10"/>
      <c r="DO26" s="10">
        <v>10.0542953179613</v>
      </c>
      <c r="DP26" s="10">
        <v>72.184186346588206</v>
      </c>
      <c r="DQ26" s="10">
        <v>4.1893588609168999</v>
      </c>
      <c r="DR26" s="10">
        <v>0.546699781122165</v>
      </c>
      <c r="DS26" s="10">
        <v>6.3224570364625103</v>
      </c>
      <c r="DT26" s="10">
        <v>4.1335801577303704</v>
      </c>
      <c r="DU26" s="10">
        <v>6.2241647754695997</v>
      </c>
      <c r="DV26" s="10">
        <v>1.09896963407769</v>
      </c>
      <c r="DW26" s="10">
        <v>3.2423014257479798E-3</v>
      </c>
      <c r="DX26" s="10">
        <v>6.6733108900171301</v>
      </c>
      <c r="DY26" s="10">
        <v>12.6642053539901</v>
      </c>
      <c r="DZ26" s="10">
        <v>10.0678731495666</v>
      </c>
      <c r="EA26" s="10">
        <v>0.69860330697040696</v>
      </c>
      <c r="EB26" s="10">
        <v>0.16364326717594899</v>
      </c>
      <c r="EC26" s="10">
        <v>0.48879316847300602</v>
      </c>
      <c r="ED26" s="10"/>
      <c r="EE26" s="10">
        <v>3.1190613194797399</v>
      </c>
      <c r="EF26" s="10">
        <v>72.366968401233706</v>
      </c>
      <c r="EG26" s="10">
        <v>0.22035555517611799</v>
      </c>
      <c r="EH26" s="10">
        <v>10.8835260517157</v>
      </c>
      <c r="EI26" s="10">
        <v>5.3543582275202004</v>
      </c>
      <c r="EJ26" s="10">
        <v>0.66159765189879005</v>
      </c>
      <c r="EK26" s="10">
        <v>2.52627135575674</v>
      </c>
      <c r="EL26" s="10">
        <v>36.837818962222201</v>
      </c>
    </row>
    <row r="27" spans="1:142">
      <c r="A27" t="s">
        <v>471</v>
      </c>
      <c r="B27" t="s">
        <v>462</v>
      </c>
      <c r="C27" s="10">
        <v>5.4893011215713097</v>
      </c>
      <c r="D27" s="10">
        <v>17.239845496652102</v>
      </c>
      <c r="E27" s="10">
        <v>1.55579409870177</v>
      </c>
      <c r="F27" s="10"/>
      <c r="G27" s="10">
        <v>1.94218687492686</v>
      </c>
      <c r="H27" s="10">
        <v>48.936378686755397</v>
      </c>
      <c r="I27" s="10">
        <v>8.8661357276437407</v>
      </c>
      <c r="J27" s="10">
        <v>0.75574894124075798</v>
      </c>
      <c r="K27" s="10">
        <v>74.179033329221696</v>
      </c>
      <c r="L27" s="10">
        <v>5.9866819030571099</v>
      </c>
      <c r="M27" s="10">
        <v>4.5232052303147601</v>
      </c>
      <c r="N27" s="10">
        <v>8.3127292237092494</v>
      </c>
      <c r="O27" s="10">
        <v>3.6005417178590702</v>
      </c>
      <c r="P27" s="10">
        <v>6.29767825357529</v>
      </c>
      <c r="Q27" s="10">
        <v>11.284655260456899</v>
      </c>
      <c r="R27" s="10">
        <v>135.68992012658299</v>
      </c>
      <c r="S27" s="10">
        <v>1.24430258003261</v>
      </c>
      <c r="T27" s="10">
        <v>2.8612414555666801</v>
      </c>
      <c r="U27" s="10">
        <v>1.2707932710482499</v>
      </c>
      <c r="V27" s="10"/>
      <c r="W27" s="10">
        <v>63.061170977599197</v>
      </c>
      <c r="X27" s="10">
        <v>2.63481372623585</v>
      </c>
      <c r="Y27" s="10">
        <v>10.4985353557507</v>
      </c>
      <c r="Z27" s="10">
        <v>3.3475777109131899</v>
      </c>
      <c r="AA27" s="10">
        <v>0.55203015110508902</v>
      </c>
      <c r="AB27" s="10">
        <v>0.133287379381579</v>
      </c>
      <c r="AC27" s="10">
        <v>2.0683477449097198</v>
      </c>
      <c r="AD27" s="10">
        <v>166.90632380413501</v>
      </c>
      <c r="AE27" s="10">
        <v>2.7211291680429599</v>
      </c>
      <c r="AF27" s="10">
        <v>6.5184805034316504</v>
      </c>
      <c r="AG27" s="10">
        <v>1.8116836275056301</v>
      </c>
      <c r="AH27" s="10"/>
      <c r="AI27" s="10">
        <v>0.33836305446998199</v>
      </c>
      <c r="AJ27" s="10">
        <v>11.317233464792899</v>
      </c>
      <c r="AK27" s="10">
        <v>9.7789774431436793</v>
      </c>
      <c r="AL27" s="10">
        <v>0.73172242444554403</v>
      </c>
      <c r="AM27" s="10">
        <v>27.873426583542098</v>
      </c>
      <c r="AN27" s="10">
        <v>4.4012966065643901</v>
      </c>
      <c r="AO27" s="10">
        <v>0.41412239245224602</v>
      </c>
      <c r="AP27" s="10">
        <v>7.1441969066387401</v>
      </c>
      <c r="AQ27" s="10">
        <v>13.3084217059652</v>
      </c>
      <c r="AR27" s="10">
        <v>3.89274829526796</v>
      </c>
      <c r="AS27" s="10">
        <v>1.590279771923</v>
      </c>
      <c r="AT27" s="10">
        <v>130.61075498709101</v>
      </c>
      <c r="AU27" s="10">
        <v>0.97972344157098801</v>
      </c>
      <c r="AV27" s="10">
        <v>2.38970896437933E-2</v>
      </c>
      <c r="AW27" s="10">
        <v>0.60460643290629401</v>
      </c>
      <c r="AX27" s="10"/>
      <c r="AY27" s="10">
        <v>51.249778892947703</v>
      </c>
      <c r="AZ27" s="10">
        <v>1.3024368</v>
      </c>
      <c r="BA27" s="10">
        <v>8.9846060097009808</v>
      </c>
      <c r="BB27" s="10">
        <v>2.7073052742907402</v>
      </c>
      <c r="BC27" s="10">
        <v>0.70033158281582097</v>
      </c>
      <c r="BD27" s="10"/>
      <c r="BE27" s="10">
        <v>0.45473405187173599</v>
      </c>
      <c r="BF27" s="10">
        <v>149.031659875738</v>
      </c>
      <c r="BG27" s="10">
        <v>1.4183091519928299</v>
      </c>
      <c r="BH27" s="10">
        <v>4.6789535384753496</v>
      </c>
      <c r="BI27" s="10">
        <v>1.6918350452386299</v>
      </c>
      <c r="BJ27" s="10"/>
      <c r="BK27" s="10">
        <v>0.31499313728668898</v>
      </c>
      <c r="BL27" s="10">
        <v>9.2204689053779205</v>
      </c>
      <c r="BM27" s="10">
        <v>0.53712930196326103</v>
      </c>
      <c r="BN27" s="10">
        <v>0.340252060651211</v>
      </c>
      <c r="BO27" s="10">
        <v>42.682665432489699</v>
      </c>
      <c r="BP27" s="10">
        <v>4.65097625761722</v>
      </c>
      <c r="BQ27" s="10">
        <v>8.8000000000000397E-2</v>
      </c>
      <c r="BR27" s="10">
        <v>8.9838077410589301E-2</v>
      </c>
      <c r="BS27" s="10">
        <v>51.650480084572699</v>
      </c>
      <c r="BT27" s="10">
        <v>3.5619969124708502</v>
      </c>
      <c r="BU27" s="10">
        <v>0.44988730983310699</v>
      </c>
      <c r="BV27" s="10">
        <v>47.342942234981102</v>
      </c>
      <c r="BW27" s="10">
        <v>0.96010387096774197</v>
      </c>
      <c r="BX27" s="10">
        <v>4.5942229440048103E-2</v>
      </c>
      <c r="BY27" s="10">
        <v>0.60169342935029602</v>
      </c>
      <c r="BZ27" s="10"/>
      <c r="CA27" s="10">
        <v>74.576280695512096</v>
      </c>
      <c r="CB27" s="10">
        <v>1.2879959999999999</v>
      </c>
      <c r="CC27" s="10">
        <v>3.6964508518103498</v>
      </c>
      <c r="CD27" s="10">
        <v>5.2637632148128999</v>
      </c>
      <c r="CE27" s="10">
        <v>0.743430120725035</v>
      </c>
      <c r="CF27" s="10"/>
      <c r="CG27" s="10">
        <v>0.43557955135051302</v>
      </c>
      <c r="CH27" s="10">
        <v>121.88080769647701</v>
      </c>
      <c r="CI27" s="10">
        <v>0.81551042026542597</v>
      </c>
      <c r="CJ27" s="10">
        <v>0.52899404442354403</v>
      </c>
      <c r="CK27" s="10">
        <v>0.74644991015297601</v>
      </c>
      <c r="CL27" s="10">
        <v>0.87979213726912298</v>
      </c>
      <c r="CM27" s="10">
        <v>0.32933379445175698</v>
      </c>
      <c r="CN27" s="10">
        <v>7.0414075785493297</v>
      </c>
      <c r="CO27" s="10">
        <v>0.37104793068228098</v>
      </c>
      <c r="CP27" s="10"/>
      <c r="CQ27" s="10"/>
      <c r="CR27" s="10">
        <v>4.5068762576172201</v>
      </c>
      <c r="CS27" s="10"/>
      <c r="CT27" s="10"/>
      <c r="CU27" s="10">
        <v>21.6240977318723</v>
      </c>
      <c r="CV27" s="10">
        <v>1.03280648987724</v>
      </c>
      <c r="CW27" s="10">
        <v>8.4404003887964003E-3</v>
      </c>
      <c r="CX27" s="10">
        <v>1.06523660449567</v>
      </c>
      <c r="CY27" s="10">
        <v>0.95493387096774296</v>
      </c>
      <c r="CZ27" s="10">
        <v>7.57911932080185E-3</v>
      </c>
      <c r="DA27" s="10">
        <v>0.60169342935029502</v>
      </c>
      <c r="DB27" s="10"/>
      <c r="DC27" s="10">
        <v>14.6732723469866</v>
      </c>
      <c r="DD27" s="10">
        <v>1.2605277338212899</v>
      </c>
      <c r="DE27" s="10">
        <v>0.12499567521518599</v>
      </c>
      <c r="DF27" s="10">
        <v>0.68639356951963004</v>
      </c>
      <c r="DG27" s="10">
        <v>0.743430120725035</v>
      </c>
      <c r="DH27" s="10"/>
      <c r="DI27" s="10">
        <v>0.49365050679920203</v>
      </c>
      <c r="DJ27" s="10">
        <v>0.77545481127718796</v>
      </c>
      <c r="DK27" s="10"/>
      <c r="DL27" s="10"/>
      <c r="DM27" s="10">
        <v>0.27655720994577099</v>
      </c>
      <c r="DN27" s="10">
        <v>0.57855467556798301</v>
      </c>
      <c r="DO27" s="10">
        <v>1.3921231649386001</v>
      </c>
      <c r="DP27" s="10">
        <v>10.479149009852099</v>
      </c>
      <c r="DQ27" s="10"/>
      <c r="DR27" s="10"/>
      <c r="DS27" s="10"/>
      <c r="DT27" s="10">
        <v>3.7705170093145202</v>
      </c>
      <c r="DU27" s="10"/>
      <c r="DV27" s="10"/>
      <c r="DW27" s="10">
        <v>0.12087593237507099</v>
      </c>
      <c r="DX27" s="10">
        <v>0.59414678798699005</v>
      </c>
      <c r="DY27" s="10"/>
      <c r="DZ27" s="10">
        <v>0.18927129330432599</v>
      </c>
      <c r="EA27" s="10">
        <v>0.25546794184947802</v>
      </c>
      <c r="EB27" s="10"/>
      <c r="EC27" s="10">
        <v>0.33691237161290299</v>
      </c>
      <c r="ED27" s="10"/>
      <c r="EE27" s="10">
        <v>1.9544074015484001</v>
      </c>
      <c r="EF27" s="10">
        <v>0.16367999999999999</v>
      </c>
      <c r="EG27" s="10"/>
      <c r="EH27" s="10">
        <v>0.73522273697575902</v>
      </c>
      <c r="EI27" s="10">
        <v>0.743430120725035</v>
      </c>
      <c r="EJ27" s="10">
        <v>5.9747762374881899E-2</v>
      </c>
      <c r="EK27" s="10">
        <v>0.230489391542953</v>
      </c>
      <c r="EL27" s="10">
        <v>0.94892038214836405</v>
      </c>
    </row>
    <row r="28" spans="1:142">
      <c r="A28" t="s">
        <v>471</v>
      </c>
      <c r="B28" t="s">
        <v>472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>
        <v>27.291266109700501</v>
      </c>
      <c r="CV28" s="10"/>
      <c r="CW28" s="10"/>
      <c r="CX28" s="10">
        <v>1.35962460852536</v>
      </c>
      <c r="CY28" s="10"/>
      <c r="CZ28" s="10">
        <v>0.55989533782751</v>
      </c>
      <c r="DA28" s="10"/>
      <c r="DB28" s="10"/>
      <c r="DC28" s="10">
        <v>6.6335456068538603</v>
      </c>
      <c r="DD28" s="10"/>
      <c r="DE28" s="10"/>
      <c r="DF28" s="10">
        <v>10.309667736791701</v>
      </c>
      <c r="DG28" s="10"/>
      <c r="DH28" s="10"/>
      <c r="DI28" s="10"/>
      <c r="DJ28" s="10">
        <v>0.10182628596019699</v>
      </c>
      <c r="DK28" s="10"/>
      <c r="DL28" s="10">
        <v>25.2046385014782</v>
      </c>
      <c r="DM28" s="10"/>
      <c r="DN28" s="10"/>
      <c r="DO28" s="10">
        <v>1.28336797647986</v>
      </c>
      <c r="DP28" s="10"/>
      <c r="DQ28" s="10"/>
      <c r="DR28" s="10"/>
      <c r="DS28" s="10"/>
      <c r="DT28" s="10"/>
      <c r="DU28" s="10"/>
      <c r="DV28" s="10"/>
      <c r="DW28" s="10">
        <v>28.0055287425551</v>
      </c>
      <c r="DX28" s="10"/>
      <c r="DY28" s="10">
        <v>1.3593489852995599</v>
      </c>
      <c r="DZ28" s="10">
        <v>164.72969451291499</v>
      </c>
      <c r="EA28" s="10"/>
      <c r="EB28" s="10">
        <v>1.23640891048337</v>
      </c>
      <c r="EC28" s="10"/>
      <c r="ED28" s="10"/>
      <c r="EE28" s="10">
        <v>10.950692387738799</v>
      </c>
      <c r="EF28" s="10"/>
      <c r="EG28" s="10"/>
      <c r="EH28" s="10">
        <v>4.0573957397595501</v>
      </c>
      <c r="EI28" s="10"/>
      <c r="EJ28" s="10"/>
      <c r="EK28" s="10"/>
      <c r="EL28" s="10">
        <v>74.158891544050505</v>
      </c>
    </row>
    <row r="29" spans="1:142">
      <c r="A29" t="s">
        <v>471</v>
      </c>
      <c r="B29" t="s">
        <v>463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>
        <v>1.1871345029239799</v>
      </c>
      <c r="AK29" s="10"/>
      <c r="AL29" s="10"/>
      <c r="AM29" s="10"/>
      <c r="AN29" s="10"/>
      <c r="AO29" s="10"/>
      <c r="AP29" s="10"/>
      <c r="AQ29" s="10"/>
      <c r="AR29" s="10"/>
      <c r="AS29" s="10"/>
      <c r="AT29" s="10">
        <v>8.7515408382468305</v>
      </c>
      <c r="AU29" s="10"/>
      <c r="AV29" s="10"/>
      <c r="AW29" s="10"/>
      <c r="AX29" s="10"/>
      <c r="AY29" s="10"/>
      <c r="AZ29" s="10"/>
      <c r="BA29" s="10">
        <v>0.11111111111111099</v>
      </c>
      <c r="BB29" s="10"/>
      <c r="BC29" s="10"/>
      <c r="BD29" s="10"/>
      <c r="BE29" s="10"/>
      <c r="BF29" s="10"/>
      <c r="BG29" s="10"/>
      <c r="BH29" s="10"/>
      <c r="BI29" s="10">
        <v>0.70000000000000095</v>
      </c>
      <c r="BJ29" s="10"/>
      <c r="BK29" s="10"/>
      <c r="BL29" s="10">
        <v>3.0299289188178098</v>
      </c>
      <c r="BM29" s="10"/>
      <c r="BN29" s="10"/>
      <c r="BO29" s="10"/>
      <c r="BP29" s="10"/>
      <c r="BQ29" s="10"/>
      <c r="BR29" s="10"/>
      <c r="BS29" s="10"/>
      <c r="BT29" s="10"/>
      <c r="BU29" s="10"/>
      <c r="BV29" s="10">
        <v>12.74938</v>
      </c>
      <c r="BW29" s="10"/>
      <c r="BX29" s="10"/>
      <c r="BY29" s="10"/>
      <c r="BZ29" s="10"/>
      <c r="CA29" s="10"/>
      <c r="CB29" s="10"/>
      <c r="CC29" s="10">
        <v>0.3</v>
      </c>
      <c r="CD29" s="10"/>
      <c r="CE29" s="10"/>
      <c r="CF29" s="10"/>
      <c r="CG29" s="10"/>
      <c r="CH29" s="10"/>
      <c r="CI29" s="10"/>
      <c r="CJ29" s="10"/>
      <c r="CK29" s="10">
        <v>0.70000000000000095</v>
      </c>
      <c r="CL29" s="10"/>
      <c r="CM29" s="10"/>
      <c r="CN29" s="10">
        <v>5.7000000000000099</v>
      </c>
      <c r="CO29" s="10"/>
      <c r="CP29" s="10"/>
      <c r="CQ29" s="10"/>
      <c r="CR29" s="10"/>
      <c r="CS29" s="10"/>
      <c r="CT29" s="10"/>
      <c r="CU29" s="10"/>
      <c r="CV29" s="10"/>
      <c r="CW29" s="10"/>
      <c r="CX29" s="10">
        <v>12.74938</v>
      </c>
      <c r="CY29" s="10"/>
      <c r="CZ29" s="10"/>
      <c r="DA29" s="10"/>
      <c r="DB29" s="10"/>
      <c r="DC29" s="10"/>
      <c r="DD29" s="10"/>
      <c r="DE29" s="10">
        <v>0.3</v>
      </c>
      <c r="DF29" s="10"/>
      <c r="DG29" s="10"/>
      <c r="DH29" s="10"/>
      <c r="DI29" s="10"/>
      <c r="DJ29" s="10"/>
      <c r="DK29" s="10"/>
      <c r="DL29" s="10"/>
      <c r="DM29" s="10">
        <v>0.70000000000000095</v>
      </c>
      <c r="DN29" s="10"/>
      <c r="DO29" s="10"/>
      <c r="DP29" s="10">
        <v>5.7000000000000099</v>
      </c>
      <c r="DQ29" s="10"/>
      <c r="DR29" s="10"/>
      <c r="DS29" s="10"/>
      <c r="DT29" s="10"/>
      <c r="DU29" s="10"/>
      <c r="DV29" s="10"/>
      <c r="DW29" s="10"/>
      <c r="DX29" s="10"/>
      <c r="DY29" s="10"/>
      <c r="DZ29" s="10">
        <v>12.74938</v>
      </c>
      <c r="EA29" s="10"/>
      <c r="EB29" s="10"/>
      <c r="EC29" s="10"/>
      <c r="ED29" s="10"/>
      <c r="EE29" s="10"/>
      <c r="EF29" s="10"/>
      <c r="EG29" s="10">
        <v>0.3</v>
      </c>
      <c r="EH29" s="10"/>
      <c r="EI29" s="10"/>
      <c r="EJ29" s="10"/>
      <c r="EK29" s="10"/>
      <c r="EL29" s="10"/>
    </row>
    <row r="30" spans="1:142">
      <c r="A30" t="s">
        <v>471</v>
      </c>
      <c r="B30" t="s">
        <v>464</v>
      </c>
      <c r="C30" s="10">
        <v>1.6280246606859099</v>
      </c>
      <c r="D30" s="10">
        <v>0.37461692333262597</v>
      </c>
      <c r="E30" s="10">
        <v>0.146978504545241</v>
      </c>
      <c r="F30" s="10">
        <v>4.1380488</v>
      </c>
      <c r="G30" s="10">
        <v>0.13111606559953301</v>
      </c>
      <c r="H30" s="10">
        <v>0.55558422066764901</v>
      </c>
      <c r="I30" s="10">
        <v>0.114185661235038</v>
      </c>
      <c r="J30" s="10"/>
      <c r="K30" s="10">
        <v>7.0157921240551602</v>
      </c>
      <c r="L30" s="10">
        <v>0.596274468711806</v>
      </c>
      <c r="M30" s="10">
        <v>3.8849196294950801</v>
      </c>
      <c r="N30" s="10">
        <v>4.8882912140021304</v>
      </c>
      <c r="O30" s="10"/>
      <c r="P30" s="10">
        <v>2.6165495737843499E-2</v>
      </c>
      <c r="Q30" s="10">
        <v>2.78520434285715</v>
      </c>
      <c r="R30" s="10">
        <v>50.938512440130197</v>
      </c>
      <c r="S30" s="10">
        <v>0.35599999999999998</v>
      </c>
      <c r="T30" s="10"/>
      <c r="U30" s="10"/>
      <c r="V30" s="10">
        <v>1.8276866938868701</v>
      </c>
      <c r="W30" s="10"/>
      <c r="X30" s="10">
        <v>9.8653988779289395E-2</v>
      </c>
      <c r="Y30" s="10">
        <v>1.7746459172790801</v>
      </c>
      <c r="Z30" s="10">
        <v>0.17754202783249401</v>
      </c>
      <c r="AA30" s="10">
        <v>0.55329320075695598</v>
      </c>
      <c r="AB30" s="10">
        <v>2.50599068167482E-2</v>
      </c>
      <c r="AC30" s="10">
        <v>0.57266290620182203</v>
      </c>
      <c r="AD30" s="10">
        <v>6.6744464589510901</v>
      </c>
      <c r="AE30" s="10"/>
      <c r="AF30" s="10"/>
      <c r="AG30" s="10">
        <v>4.4487707233123903E-3</v>
      </c>
      <c r="AH30" s="10">
        <v>1.12161008071357</v>
      </c>
      <c r="AI30" s="10"/>
      <c r="AJ30" s="10">
        <v>5.8481232120621902E-2</v>
      </c>
      <c r="AK30" s="10">
        <v>0.103899245926278</v>
      </c>
      <c r="AL30" s="10"/>
      <c r="AM30" s="10"/>
      <c r="AN30" s="10">
        <v>0.207301766450319</v>
      </c>
      <c r="AO30" s="10"/>
      <c r="AP30" s="10"/>
      <c r="AQ30" s="10"/>
      <c r="AR30" s="10"/>
      <c r="AS30" s="10"/>
      <c r="AT30" s="10"/>
      <c r="AU30" s="10">
        <v>0.35599999999999998</v>
      </c>
      <c r="AV30" s="10"/>
      <c r="AW30" s="10"/>
      <c r="AX30" s="10">
        <v>0.31798799999999999</v>
      </c>
      <c r="AY30" s="10"/>
      <c r="AZ30" s="10"/>
      <c r="BA30" s="10"/>
      <c r="BB30" s="10"/>
      <c r="BC30" s="10">
        <v>0.29277756985763898</v>
      </c>
      <c r="BD30" s="10"/>
      <c r="BE30" s="10"/>
      <c r="BF30" s="10">
        <v>1.1010229098161699</v>
      </c>
      <c r="BG30" s="10"/>
      <c r="BH30" s="10">
        <v>3.58256445666381E-3</v>
      </c>
      <c r="BI30" s="10">
        <v>8.2802463493455894E-2</v>
      </c>
      <c r="BJ30" s="10">
        <v>0.12629491068292401</v>
      </c>
      <c r="BK30" s="10"/>
      <c r="BL30" s="10"/>
      <c r="BM30" s="10">
        <v>0.46424478035294298</v>
      </c>
      <c r="BN30" s="10"/>
      <c r="BO30" s="10">
        <v>0.99997288074286295</v>
      </c>
      <c r="BP30" s="10">
        <v>0.16135477582846</v>
      </c>
      <c r="BQ30" s="10"/>
      <c r="BR30" s="10"/>
      <c r="BS30" s="10"/>
      <c r="BT30" s="10"/>
      <c r="BU30" s="10"/>
      <c r="BV30" s="10"/>
      <c r="BW30" s="10">
        <v>0.35599999999999998</v>
      </c>
      <c r="BX30" s="10"/>
      <c r="BY30" s="10"/>
      <c r="BZ30" s="10"/>
      <c r="CA30" s="10"/>
      <c r="CB30" s="10"/>
      <c r="CC30" s="10">
        <v>0.198700160665435</v>
      </c>
      <c r="CD30" s="10">
        <v>1.5064532453203201E-3</v>
      </c>
      <c r="CE30" s="10"/>
      <c r="CF30" s="10"/>
      <c r="CG30" s="10"/>
      <c r="CH30" s="10">
        <v>0.36700763660538999</v>
      </c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>
        <v>0.211322133688984</v>
      </c>
      <c r="CZ30" s="10"/>
      <c r="DA30" s="10"/>
      <c r="DB30" s="10"/>
      <c r="DC30" s="10"/>
      <c r="DD30" s="10"/>
      <c r="DE30" s="10"/>
      <c r="DF30" s="10"/>
      <c r="DG30" s="10"/>
      <c r="DH30" s="10"/>
      <c r="DI30" s="10">
        <v>0.11295225464191</v>
      </c>
      <c r="DJ30" s="10">
        <v>1.6719658931908701E-2</v>
      </c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>
        <v>0.11295225464191</v>
      </c>
      <c r="EL30" s="10"/>
    </row>
    <row r="31" spans="1:142">
      <c r="A31" t="s">
        <v>471</v>
      </c>
      <c r="B31" t="s">
        <v>465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>
        <v>4.01383630841526</v>
      </c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>
        <v>8.0521920000000105</v>
      </c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>
        <v>6.7189371228835899</v>
      </c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>
        <v>0.15516643487572199</v>
      </c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</row>
    <row r="32" spans="1:142">
      <c r="A32" t="s">
        <v>471</v>
      </c>
      <c r="B32" t="s">
        <v>466</v>
      </c>
      <c r="C32" s="10">
        <v>54.236007672153001</v>
      </c>
      <c r="D32" s="10">
        <v>0.30032632847721702</v>
      </c>
      <c r="E32" s="10">
        <v>6.3020980509597404</v>
      </c>
      <c r="F32" s="10"/>
      <c r="G32" s="10">
        <v>3.0440783405712901</v>
      </c>
      <c r="H32" s="10">
        <v>19.337556901406099</v>
      </c>
      <c r="I32" s="10">
        <v>2.1999999999999999E-2</v>
      </c>
      <c r="J32" s="10">
        <v>6.4272914908414698E-3</v>
      </c>
      <c r="K32" s="10">
        <v>29.231667141699798</v>
      </c>
      <c r="L32" s="10">
        <v>13.597</v>
      </c>
      <c r="M32" s="10">
        <v>59.562442266724702</v>
      </c>
      <c r="N32" s="10">
        <v>5.2366153823481403</v>
      </c>
      <c r="O32" s="10">
        <v>7.9995664333909602</v>
      </c>
      <c r="P32" s="10">
        <v>0.177800565368257</v>
      </c>
      <c r="Q32" s="10">
        <v>0.65748280461716402</v>
      </c>
      <c r="R32" s="10">
        <v>39.768767961751401</v>
      </c>
      <c r="S32" s="10">
        <v>0.29431622255099898</v>
      </c>
      <c r="T32" s="10">
        <v>8.8789999999999897E-2</v>
      </c>
      <c r="U32" s="10">
        <v>3.2850000000000001</v>
      </c>
      <c r="V32" s="10"/>
      <c r="W32" s="10">
        <v>0.19437016840417001</v>
      </c>
      <c r="X32" s="10">
        <v>4.1645090040063799</v>
      </c>
      <c r="Y32" s="10">
        <v>20.1626373665747</v>
      </c>
      <c r="Z32" s="10">
        <v>19.792999999999999</v>
      </c>
      <c r="AA32" s="10">
        <v>112.399229110818</v>
      </c>
      <c r="AB32" s="10">
        <v>3.6251870825038899</v>
      </c>
      <c r="AC32" s="10">
        <v>7.0464603298233799</v>
      </c>
      <c r="AD32" s="10">
        <v>4.8348722122405396</v>
      </c>
      <c r="AE32" s="10">
        <v>59.976539513499198</v>
      </c>
      <c r="AF32" s="10">
        <v>0.30032632847721702</v>
      </c>
      <c r="AG32" s="10">
        <v>6.3020980509597404</v>
      </c>
      <c r="AH32" s="10"/>
      <c r="AI32" s="10">
        <v>3.0716082722102902</v>
      </c>
      <c r="AJ32" s="10">
        <v>19.849293425099201</v>
      </c>
      <c r="AK32" s="10">
        <v>1.7999999999999999E-2</v>
      </c>
      <c r="AL32" s="10">
        <v>2.6480726976697198E-2</v>
      </c>
      <c r="AM32" s="10">
        <v>29.250329651081099</v>
      </c>
      <c r="AN32" s="10">
        <v>13.597</v>
      </c>
      <c r="AO32" s="10">
        <v>59.695110270388398</v>
      </c>
      <c r="AP32" s="10">
        <v>5.2366153823481403</v>
      </c>
      <c r="AQ32" s="10">
        <v>8.0395277383919694</v>
      </c>
      <c r="AR32" s="10">
        <v>0.174700291495686</v>
      </c>
      <c r="AS32" s="10">
        <v>1.1148023019968101</v>
      </c>
      <c r="AT32" s="10">
        <v>43.886998142727101</v>
      </c>
      <c r="AU32" s="10">
        <v>0.32517119999999999</v>
      </c>
      <c r="AV32" s="10">
        <v>0.14203610407443601</v>
      </c>
      <c r="AW32" s="10">
        <v>3.2850000000000001</v>
      </c>
      <c r="AX32" s="10"/>
      <c r="AY32" s="10">
        <v>0.21012991178829199</v>
      </c>
      <c r="AZ32" s="10">
        <v>4.2947993738298997</v>
      </c>
      <c r="BA32" s="10">
        <v>18.9297648943576</v>
      </c>
      <c r="BB32" s="10">
        <v>19.770969311496302</v>
      </c>
      <c r="BC32" s="10">
        <v>112.399229110818</v>
      </c>
      <c r="BD32" s="10">
        <v>4.23792677162775</v>
      </c>
      <c r="BE32" s="10">
        <v>7.0464603298233799</v>
      </c>
      <c r="BF32" s="10">
        <v>4.8348722122405396</v>
      </c>
      <c r="BG32" s="10">
        <v>60.917524915336202</v>
      </c>
      <c r="BH32" s="10">
        <v>0.30032632847721702</v>
      </c>
      <c r="BI32" s="10">
        <v>3.0555555555555598</v>
      </c>
      <c r="BJ32" s="10"/>
      <c r="BK32" s="10">
        <v>3.0716082722102902</v>
      </c>
      <c r="BL32" s="10">
        <v>21.001614454663699</v>
      </c>
      <c r="BM32" s="10">
        <v>1.7999999999999999E-2</v>
      </c>
      <c r="BN32" s="10">
        <v>2.6480726976697198E-2</v>
      </c>
      <c r="BO32" s="10">
        <v>29.250329651081099</v>
      </c>
      <c r="BP32" s="10">
        <v>15.453592586311</v>
      </c>
      <c r="BQ32" s="10">
        <v>59.695110270388398</v>
      </c>
      <c r="BR32" s="10">
        <v>4.7884000000000002</v>
      </c>
      <c r="BS32" s="10">
        <v>8.0303360602478797</v>
      </c>
      <c r="BT32" s="10">
        <v>0.174700291495686</v>
      </c>
      <c r="BU32" s="10">
        <v>1.02548713970806</v>
      </c>
      <c r="BV32" s="10">
        <v>44.633562716215998</v>
      </c>
      <c r="BW32" s="10">
        <v>0.32517119999999999</v>
      </c>
      <c r="BX32" s="10">
        <v>0.18503618551091799</v>
      </c>
      <c r="BY32" s="10">
        <v>3.2850000000000001</v>
      </c>
      <c r="BZ32" s="10"/>
      <c r="CA32" s="10">
        <v>0.20445283018861099</v>
      </c>
      <c r="CB32" s="10">
        <v>4.2947993738298997</v>
      </c>
      <c r="CC32" s="10">
        <v>18.937635220125799</v>
      </c>
      <c r="CD32" s="10">
        <v>19.4444444444444</v>
      </c>
      <c r="CE32" s="10">
        <v>78.3333333333334</v>
      </c>
      <c r="CF32" s="10">
        <v>5.5503513070844797</v>
      </c>
      <c r="CG32" s="10">
        <v>6.60700000000001</v>
      </c>
      <c r="CH32" s="10">
        <v>5.4600792594526899</v>
      </c>
      <c r="CI32" s="10">
        <v>60.917524915336202</v>
      </c>
      <c r="CJ32" s="10">
        <v>0.30032632847721702</v>
      </c>
      <c r="CK32" s="10">
        <v>3.0555555555555598</v>
      </c>
      <c r="CL32" s="10"/>
      <c r="CM32" s="10">
        <v>3.37335569436833</v>
      </c>
      <c r="CN32" s="10">
        <v>21.4504626150059</v>
      </c>
      <c r="CO32" s="10">
        <v>4.6784919423053697E-2</v>
      </c>
      <c r="CP32" s="10">
        <v>2.6480726976697198E-2</v>
      </c>
      <c r="CQ32" s="10">
        <v>29.440331327724898</v>
      </c>
      <c r="CR32" s="10">
        <v>17.385228243126399</v>
      </c>
      <c r="CS32" s="10">
        <v>59.695110270388398</v>
      </c>
      <c r="CT32" s="10">
        <v>4.8942000000000103</v>
      </c>
      <c r="CU32" s="10">
        <v>9.1063757805639405</v>
      </c>
      <c r="CV32" s="10">
        <v>0.174700291495686</v>
      </c>
      <c r="CW32" s="10">
        <v>1.1148023019968101</v>
      </c>
      <c r="CX32" s="10">
        <v>44.819591921413299</v>
      </c>
      <c r="CY32" s="10">
        <v>0.55555555555555602</v>
      </c>
      <c r="CZ32" s="10">
        <v>0.197549232381243</v>
      </c>
      <c r="DA32" s="10">
        <v>3.2850000000000001</v>
      </c>
      <c r="DB32" s="10"/>
      <c r="DC32" s="10">
        <v>0.20920754716972201</v>
      </c>
      <c r="DD32" s="10">
        <v>9.6679766226205697</v>
      </c>
      <c r="DE32" s="10">
        <v>19.7501383647799</v>
      </c>
      <c r="DF32" s="10">
        <v>19.4444444444445</v>
      </c>
      <c r="DG32" s="10">
        <v>78.3333333333334</v>
      </c>
      <c r="DH32" s="10">
        <v>6.9116386892159403</v>
      </c>
      <c r="DI32" s="10">
        <v>6.6070000000000002</v>
      </c>
      <c r="DJ32" s="10">
        <v>6.0885514862499903</v>
      </c>
      <c r="DK32" s="10">
        <v>60.917524915336202</v>
      </c>
      <c r="DL32" s="10">
        <v>0.30032632847721702</v>
      </c>
      <c r="DM32" s="10">
        <v>3.0555555555555598</v>
      </c>
      <c r="DN32" s="10"/>
      <c r="DO32" s="10">
        <v>3.5321004681016701</v>
      </c>
      <c r="DP32" s="10">
        <v>21.5842296420828</v>
      </c>
      <c r="DQ32" s="10">
        <v>4.6784919423053697E-2</v>
      </c>
      <c r="DR32" s="10">
        <v>2.6480726976697198E-2</v>
      </c>
      <c r="DS32" s="10">
        <v>29.440331327724898</v>
      </c>
      <c r="DT32" s="10">
        <v>19.316863899941801</v>
      </c>
      <c r="DU32" s="10">
        <v>59.695110270388398</v>
      </c>
      <c r="DV32" s="10">
        <v>5</v>
      </c>
      <c r="DW32" s="10">
        <v>9.6424639277038597</v>
      </c>
      <c r="DX32" s="10">
        <v>0.174700291495686</v>
      </c>
      <c r="DY32" s="10">
        <v>1.2041174642855601</v>
      </c>
      <c r="DZ32" s="10">
        <v>56.562049210716701</v>
      </c>
      <c r="EA32" s="10">
        <v>0.55555555555555602</v>
      </c>
      <c r="EB32" s="10">
        <v>0.21006227925156801</v>
      </c>
      <c r="EC32" s="10">
        <v>3.2850000000000001</v>
      </c>
      <c r="ED32" s="10"/>
      <c r="EE32" s="10">
        <v>0.213962264150833</v>
      </c>
      <c r="EF32" s="10">
        <v>10.321278192830301</v>
      </c>
      <c r="EG32" s="10">
        <v>20.562641509433899</v>
      </c>
      <c r="EH32" s="10">
        <v>19.4444444444444</v>
      </c>
      <c r="EI32" s="10">
        <v>78.3333333333334</v>
      </c>
      <c r="EJ32" s="10">
        <v>8.2729260713474009</v>
      </c>
      <c r="EK32" s="10">
        <v>6.60700000000001</v>
      </c>
      <c r="EL32" s="10">
        <v>6.7170237130472898</v>
      </c>
    </row>
    <row r="33" spans="1:142">
      <c r="A33" t="s">
        <v>471</v>
      </c>
      <c r="B33" t="s">
        <v>467</v>
      </c>
      <c r="C33" s="10"/>
      <c r="D33" s="10">
        <v>46.324978020000003</v>
      </c>
      <c r="E33" s="10">
        <v>13.8718647855233</v>
      </c>
      <c r="F33" s="10"/>
      <c r="G33" s="10">
        <v>20.183815259999999</v>
      </c>
      <c r="H33" s="10">
        <v>166.20739484399999</v>
      </c>
      <c r="I33" s="10"/>
      <c r="J33" s="10"/>
      <c r="K33" s="10">
        <v>54.857387088000003</v>
      </c>
      <c r="L33" s="10">
        <v>22.086671228909498</v>
      </c>
      <c r="M33" s="10">
        <v>431.15451552000002</v>
      </c>
      <c r="N33" s="10"/>
      <c r="O33" s="10"/>
      <c r="P33" s="10">
        <v>14.009915304</v>
      </c>
      <c r="Q33" s="10"/>
      <c r="R33" s="10"/>
      <c r="S33" s="10">
        <v>16.3484654457971</v>
      </c>
      <c r="T33" s="10"/>
      <c r="U33" s="10"/>
      <c r="V33" s="10"/>
      <c r="W33" s="10">
        <v>4.040338008</v>
      </c>
      <c r="X33" s="10"/>
      <c r="Y33" s="10"/>
      <c r="Z33" s="10"/>
      <c r="AA33" s="10">
        <v>29.032514988943699</v>
      </c>
      <c r="AB33" s="10">
        <v>5.8876590719999999</v>
      </c>
      <c r="AC33" s="10">
        <v>17.628235056000001</v>
      </c>
      <c r="AD33" s="10">
        <v>26.847596316000001</v>
      </c>
      <c r="AE33" s="10"/>
      <c r="AF33" s="10">
        <v>45.683439419999999</v>
      </c>
      <c r="AG33" s="10">
        <v>19.900739210843099</v>
      </c>
      <c r="AH33" s="10"/>
      <c r="AI33" s="10">
        <v>26.509589870214</v>
      </c>
      <c r="AJ33" s="10">
        <v>160.384949592</v>
      </c>
      <c r="AK33" s="10"/>
      <c r="AL33" s="10"/>
      <c r="AM33" s="10">
        <v>59.682820824000103</v>
      </c>
      <c r="AN33" s="10">
        <v>24.477464726609899</v>
      </c>
      <c r="AO33" s="10">
        <v>416.69920151999997</v>
      </c>
      <c r="AP33" s="10"/>
      <c r="AQ33" s="10"/>
      <c r="AR33" s="10">
        <v>14.657580648</v>
      </c>
      <c r="AS33" s="10"/>
      <c r="AT33" s="10"/>
      <c r="AU33" s="10">
        <v>10.1186061160605</v>
      </c>
      <c r="AV33" s="10"/>
      <c r="AW33" s="10"/>
      <c r="AX33" s="10"/>
      <c r="AY33" s="10">
        <v>3.7549091760000102</v>
      </c>
      <c r="AZ33" s="10"/>
      <c r="BA33" s="10"/>
      <c r="BB33" s="10"/>
      <c r="BC33" s="10">
        <v>44.317396085263603</v>
      </c>
      <c r="BD33" s="10">
        <v>5.5585914240000003</v>
      </c>
      <c r="BE33" s="10">
        <v>18.8968460792053</v>
      </c>
      <c r="BF33" s="10">
        <v>13.8222717456926</v>
      </c>
      <c r="BG33" s="10"/>
      <c r="BH33" s="10">
        <v>38.155141537017897</v>
      </c>
      <c r="BI33" s="10">
        <v>26.115438866896898</v>
      </c>
      <c r="BJ33" s="10"/>
      <c r="BK33" s="10">
        <v>25.2365410235113</v>
      </c>
      <c r="BL33" s="10">
        <v>89.057712762999898</v>
      </c>
      <c r="BM33" s="10"/>
      <c r="BN33" s="10"/>
      <c r="BO33" s="10">
        <v>53.088712686030703</v>
      </c>
      <c r="BP33" s="10">
        <v>34.176151871999998</v>
      </c>
      <c r="BQ33" s="10">
        <v>436.96262378339998</v>
      </c>
      <c r="BR33" s="10"/>
      <c r="BS33" s="10"/>
      <c r="BT33" s="10">
        <v>15.310322531813901</v>
      </c>
      <c r="BU33" s="10"/>
      <c r="BV33" s="10"/>
      <c r="BW33" s="10"/>
      <c r="BX33" s="10"/>
      <c r="BY33" s="10"/>
      <c r="BZ33" s="10"/>
      <c r="CA33" s="10">
        <v>3.7549091760000102</v>
      </c>
      <c r="CB33" s="10"/>
      <c r="CC33" s="10"/>
      <c r="CD33" s="10">
        <v>34.249954180213102</v>
      </c>
      <c r="CE33" s="10">
        <v>49.218018402914502</v>
      </c>
      <c r="CF33" s="10">
        <v>5.2093706705851899</v>
      </c>
      <c r="CG33" s="10">
        <v>19.634653488000001</v>
      </c>
      <c r="CH33" s="10">
        <v>29.061381012467901</v>
      </c>
      <c r="CI33" s="10"/>
      <c r="CJ33" s="10">
        <v>3.6020776691386001</v>
      </c>
      <c r="CK33" s="10">
        <v>15.78552</v>
      </c>
      <c r="CL33" s="10"/>
      <c r="CM33" s="10">
        <v>35.3746479166266</v>
      </c>
      <c r="CN33" s="10"/>
      <c r="CO33" s="10"/>
      <c r="CP33" s="10"/>
      <c r="CQ33" s="10">
        <v>61.942103729909398</v>
      </c>
      <c r="CR33" s="10">
        <v>29.783136696471999</v>
      </c>
      <c r="CS33" s="10">
        <v>442.47918515599599</v>
      </c>
      <c r="CT33" s="10"/>
      <c r="CU33" s="10"/>
      <c r="CV33" s="10">
        <v>29.456320598562499</v>
      </c>
      <c r="CW33" s="10"/>
      <c r="CX33" s="10"/>
      <c r="CY33" s="10"/>
      <c r="CZ33" s="10"/>
      <c r="DA33" s="10"/>
      <c r="DB33" s="10"/>
      <c r="DC33" s="10">
        <v>8.4558667275002399</v>
      </c>
      <c r="DD33" s="10"/>
      <c r="DE33" s="10"/>
      <c r="DF33" s="10">
        <v>41.106055737871998</v>
      </c>
      <c r="DG33" s="10">
        <v>11.816995030463101</v>
      </c>
      <c r="DH33" s="10">
        <v>7.3385290074776801</v>
      </c>
      <c r="DI33" s="10">
        <v>20.683313361586102</v>
      </c>
      <c r="DJ33" s="10">
        <v>101.787651151042</v>
      </c>
      <c r="DK33" s="10"/>
      <c r="DL33" s="10"/>
      <c r="DM33" s="10">
        <v>15.78552</v>
      </c>
      <c r="DN33" s="10"/>
      <c r="DO33" s="10">
        <v>27.973267972253801</v>
      </c>
      <c r="DP33" s="10"/>
      <c r="DQ33" s="10"/>
      <c r="DR33" s="10"/>
      <c r="DS33" s="10">
        <v>61.6704000000001</v>
      </c>
      <c r="DT33" s="10">
        <v>34.957243032056802</v>
      </c>
      <c r="DU33" s="10">
        <v>538.51081788877298</v>
      </c>
      <c r="DV33" s="10"/>
      <c r="DW33" s="10"/>
      <c r="DX33" s="10">
        <v>20.779552200000001</v>
      </c>
      <c r="DY33" s="10"/>
      <c r="DZ33" s="10"/>
      <c r="EA33" s="10">
        <v>5.5461861994875399</v>
      </c>
      <c r="EB33" s="10"/>
      <c r="EC33" s="10"/>
      <c r="ED33" s="10"/>
      <c r="EE33" s="10">
        <v>8.9352000000000107</v>
      </c>
      <c r="EF33" s="10"/>
      <c r="EG33" s="10"/>
      <c r="EH33" s="10">
        <v>15.643311385334</v>
      </c>
      <c r="EI33" s="10">
        <v>1.97020870773573</v>
      </c>
      <c r="EJ33" s="10">
        <v>11.913600000000001</v>
      </c>
      <c r="EK33" s="10">
        <v>16.3812</v>
      </c>
      <c r="EL33" s="10">
        <v>135.230391111111</v>
      </c>
    </row>
    <row r="34" spans="1:142">
      <c r="A34" t="s">
        <v>471</v>
      </c>
      <c r="B34" t="s">
        <v>473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>
        <v>0.24</v>
      </c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</row>
    <row r="35" spans="1:142">
      <c r="A35" t="s">
        <v>471</v>
      </c>
      <c r="B35" t="s">
        <v>468</v>
      </c>
      <c r="C35" s="10">
        <v>2.9360339951290799E-2</v>
      </c>
      <c r="D35" s="10"/>
      <c r="E35" s="10"/>
      <c r="F35" s="10"/>
      <c r="G35" s="10"/>
      <c r="H35" s="10">
        <v>1.4699605241770599</v>
      </c>
      <c r="I35" s="10"/>
      <c r="J35" s="10"/>
      <c r="K35" s="10">
        <v>8.5926817753143897E-2</v>
      </c>
      <c r="L35" s="10"/>
      <c r="M35" s="10">
        <v>1.5078492925286201E-2</v>
      </c>
      <c r="N35" s="10"/>
      <c r="O35" s="10"/>
      <c r="P35" s="10"/>
      <c r="Q35" s="10"/>
      <c r="R35" s="10">
        <v>4.4745811477908903E-2</v>
      </c>
      <c r="S35" s="10"/>
      <c r="T35" s="10">
        <v>1.3531746031746001E-2</v>
      </c>
      <c r="U35" s="10"/>
      <c r="V35" s="10"/>
      <c r="W35" s="10">
        <v>5.2471895322237998E-2</v>
      </c>
      <c r="X35" s="10"/>
      <c r="Y35" s="10"/>
      <c r="Z35" s="10"/>
      <c r="AA35" s="10"/>
      <c r="AB35" s="10"/>
      <c r="AC35" s="10"/>
      <c r="AD35" s="10">
        <v>1.1096385123672401E-2</v>
      </c>
      <c r="AE35" s="10">
        <v>0.15807993639541301</v>
      </c>
      <c r="AF35" s="10">
        <v>0.21503494736842099</v>
      </c>
      <c r="AG35" s="10">
        <v>7.6493526244893098E-2</v>
      </c>
      <c r="AH35" s="10"/>
      <c r="AI35" s="10">
        <v>0.48076000000000002</v>
      </c>
      <c r="AJ35" s="10">
        <v>6.7859164800000098</v>
      </c>
      <c r="AK35" s="10"/>
      <c r="AL35" s="10"/>
      <c r="AM35" s="10">
        <v>4.3795358361771299</v>
      </c>
      <c r="AN35" s="10"/>
      <c r="AO35" s="10">
        <v>1.4334742643532401</v>
      </c>
      <c r="AP35" s="10">
        <v>0.36051587301587301</v>
      </c>
      <c r="AQ35" s="10"/>
      <c r="AR35" s="10"/>
      <c r="AS35" s="10"/>
      <c r="AT35" s="10">
        <v>1.8253534736842101</v>
      </c>
      <c r="AU35" s="10"/>
      <c r="AV35" s="10">
        <v>1.3531746031746001E-2</v>
      </c>
      <c r="AW35" s="10"/>
      <c r="AX35" s="10">
        <v>2.8571428571428602E-3</v>
      </c>
      <c r="AY35" s="10">
        <v>9.2688416363280998E-2</v>
      </c>
      <c r="AZ35" s="10"/>
      <c r="BA35" s="10">
        <v>0.15463442662028101</v>
      </c>
      <c r="BB35" s="10"/>
      <c r="BC35" s="10"/>
      <c r="BD35" s="10">
        <v>8.7600000000000205E-5</v>
      </c>
      <c r="BE35" s="10">
        <v>7.1992093954872605E-2</v>
      </c>
      <c r="BF35" s="10">
        <v>0.39458152971847199</v>
      </c>
      <c r="BG35" s="10">
        <v>0.306326213491801</v>
      </c>
      <c r="BH35" s="10">
        <v>1.3635598104359901</v>
      </c>
      <c r="BI35" s="10">
        <v>0.18768388068650599</v>
      </c>
      <c r="BJ35" s="10"/>
      <c r="BK35" s="10">
        <v>0.79999999999999905</v>
      </c>
      <c r="BL35" s="10">
        <v>24.407388305616301</v>
      </c>
      <c r="BM35" s="10">
        <v>0.39630847312178702</v>
      </c>
      <c r="BN35" s="10"/>
      <c r="BO35" s="10">
        <v>6.2039162417769997</v>
      </c>
      <c r="BP35" s="10"/>
      <c r="BQ35" s="10">
        <v>3.1989602683030398</v>
      </c>
      <c r="BR35" s="10">
        <v>0.887077252646435</v>
      </c>
      <c r="BS35" s="10"/>
      <c r="BT35" s="10"/>
      <c r="BU35" s="10"/>
      <c r="BV35" s="10">
        <v>16.809948529627398</v>
      </c>
      <c r="BW35" s="10"/>
      <c r="BX35" s="10">
        <v>0.03</v>
      </c>
      <c r="BY35" s="10">
        <v>0.02</v>
      </c>
      <c r="BZ35" s="10">
        <v>0.01</v>
      </c>
      <c r="CA35" s="10">
        <v>0.143011636270413</v>
      </c>
      <c r="CB35" s="10"/>
      <c r="CC35" s="10">
        <v>0.252760074946348</v>
      </c>
      <c r="CD35" s="10"/>
      <c r="CE35" s="10"/>
      <c r="CF35" s="10">
        <v>0.03</v>
      </c>
      <c r="CG35" s="10">
        <v>0.179073103300397</v>
      </c>
      <c r="CH35" s="10">
        <v>0.97345560403126397</v>
      </c>
      <c r="CI35" s="10">
        <v>10.9188654932594</v>
      </c>
      <c r="CJ35" s="10">
        <v>19.535037422356101</v>
      </c>
      <c r="CK35" s="10">
        <v>0.97222222222222299</v>
      </c>
      <c r="CL35" s="10">
        <v>3.3330135799895801</v>
      </c>
      <c r="CM35" s="10">
        <v>0.8</v>
      </c>
      <c r="CN35" s="10">
        <v>69.562500000000099</v>
      </c>
      <c r="CO35" s="10">
        <v>9.8206298201950002</v>
      </c>
      <c r="CP35" s="10"/>
      <c r="CQ35" s="10">
        <v>100.29435628234801</v>
      </c>
      <c r="CR35" s="10">
        <v>13.812230630105701</v>
      </c>
      <c r="CS35" s="10">
        <v>12</v>
      </c>
      <c r="CT35" s="10">
        <v>27.570775239117399</v>
      </c>
      <c r="CU35" s="10">
        <v>9.6218860235831301</v>
      </c>
      <c r="CV35" s="10">
        <v>1.2</v>
      </c>
      <c r="CW35" s="10">
        <v>8.6121442818750893</v>
      </c>
      <c r="CX35" s="10">
        <v>109.394011157896</v>
      </c>
      <c r="CY35" s="10">
        <v>1.4015630254328699</v>
      </c>
      <c r="CZ35" s="10">
        <v>0.94546063990511098</v>
      </c>
      <c r="DA35" s="10">
        <v>0.68999798845483595</v>
      </c>
      <c r="DB35" s="10">
        <v>1.63401660657099</v>
      </c>
      <c r="DC35" s="10">
        <v>24.283326285982501</v>
      </c>
      <c r="DD35" s="10">
        <v>1.5</v>
      </c>
      <c r="DE35" s="10">
        <v>16.650893955281099</v>
      </c>
      <c r="DF35" s="10">
        <v>0.26</v>
      </c>
      <c r="DG35" s="10">
        <v>7.3204842847118901</v>
      </c>
      <c r="DH35" s="10">
        <v>2.7603154310423199</v>
      </c>
      <c r="DI35" s="10">
        <v>0.5</v>
      </c>
      <c r="DJ35" s="10">
        <v>95.141953959563693</v>
      </c>
      <c r="DK35" s="10">
        <v>22.253273182236001</v>
      </c>
      <c r="DL35" s="10">
        <v>28.6337358469927</v>
      </c>
      <c r="DM35" s="10">
        <v>10.8568502205427</v>
      </c>
      <c r="DN35" s="10">
        <v>3.1778471451138501</v>
      </c>
      <c r="DO35" s="10">
        <v>27.480464512637301</v>
      </c>
      <c r="DP35" s="10">
        <v>179.69125093643001</v>
      </c>
      <c r="DQ35" s="10">
        <v>15.232339937315301</v>
      </c>
      <c r="DR35" s="10"/>
      <c r="DS35" s="10">
        <v>171.789216701264</v>
      </c>
      <c r="DT35" s="10">
        <v>13.812230630105701</v>
      </c>
      <c r="DU35" s="10">
        <v>175.863969838397</v>
      </c>
      <c r="DV35" s="10">
        <v>41.906021620878299</v>
      </c>
      <c r="DW35" s="10">
        <v>11.2586524869323</v>
      </c>
      <c r="DX35" s="10">
        <v>28.620336613596699</v>
      </c>
      <c r="DY35" s="10">
        <v>12.379836418577201</v>
      </c>
      <c r="DZ35" s="10">
        <v>211.53163771870501</v>
      </c>
      <c r="EA35" s="10">
        <v>2.9505443280407602</v>
      </c>
      <c r="EB35" s="10">
        <v>1.2862197973635701</v>
      </c>
      <c r="EC35" s="10">
        <v>2.2452079053119198</v>
      </c>
      <c r="ED35" s="10">
        <v>1.63401660657099</v>
      </c>
      <c r="EE35" s="10">
        <v>42.453155413598203</v>
      </c>
      <c r="EF35" s="10">
        <v>49.705851454038701</v>
      </c>
      <c r="EG35" s="10">
        <v>41.530360259323302</v>
      </c>
      <c r="EH35" s="10">
        <v>65.4455775419258</v>
      </c>
      <c r="EI35" s="10">
        <v>24.108645044859301</v>
      </c>
      <c r="EJ35" s="10">
        <v>6.2886815980342901</v>
      </c>
      <c r="EK35" s="10">
        <v>14.1286254278266</v>
      </c>
      <c r="EL35" s="10">
        <v>166.946638736566</v>
      </c>
    </row>
    <row r="36" spans="1:142">
      <c r="A36" t="s">
        <v>471</v>
      </c>
      <c r="B36" t="s">
        <v>469</v>
      </c>
      <c r="C36" s="10"/>
      <c r="D36" s="10"/>
      <c r="E36" s="10"/>
      <c r="F36" s="10"/>
      <c r="G36" s="10"/>
      <c r="H36" s="10"/>
      <c r="I36" s="10">
        <v>0.99932137953728395</v>
      </c>
      <c r="J36" s="10"/>
      <c r="K36" s="10"/>
      <c r="L36" s="10">
        <v>3.31337726286687E-4</v>
      </c>
      <c r="M36" s="10"/>
      <c r="N36" s="10"/>
      <c r="O36" s="10"/>
      <c r="P36" s="10"/>
      <c r="Q36" s="10">
        <v>7.4513264535804299E-2</v>
      </c>
      <c r="R36" s="10"/>
      <c r="S36" s="10"/>
      <c r="T36" s="10"/>
      <c r="U36" s="10"/>
      <c r="V36" s="10"/>
      <c r="W36" s="10">
        <v>3.54361353680454E-2</v>
      </c>
      <c r="X36" s="10"/>
      <c r="Y36" s="10"/>
      <c r="Z36" s="10"/>
      <c r="AA36" s="10">
        <v>3.07357143463939E-2</v>
      </c>
      <c r="AB36" s="10"/>
      <c r="AC36" s="10"/>
      <c r="AD36" s="10">
        <v>0.53633167301556794</v>
      </c>
      <c r="AE36" s="10"/>
      <c r="AF36" s="10">
        <v>0.27300156517962398</v>
      </c>
      <c r="AG36" s="10"/>
      <c r="AH36" s="10"/>
      <c r="AI36" s="10"/>
      <c r="AJ36" s="10">
        <v>0.30793251411802602</v>
      </c>
      <c r="AK36" s="10">
        <v>1.70416325817401</v>
      </c>
      <c r="AL36" s="10"/>
      <c r="AM36" s="10"/>
      <c r="AN36" s="10">
        <v>9.9028662147251107E-3</v>
      </c>
      <c r="AO36" s="10"/>
      <c r="AP36" s="10"/>
      <c r="AQ36" s="10"/>
      <c r="AR36" s="10"/>
      <c r="AS36" s="10">
        <v>7.4513264535804299E-2</v>
      </c>
      <c r="AT36" s="10"/>
      <c r="AU36" s="10"/>
      <c r="AV36" s="10"/>
      <c r="AW36" s="10"/>
      <c r="AX36" s="10"/>
      <c r="AY36" s="10">
        <v>0.40602257854589102</v>
      </c>
      <c r="AZ36" s="10"/>
      <c r="BA36" s="10">
        <v>1.3857715098496001E-3</v>
      </c>
      <c r="BB36" s="10"/>
      <c r="BC36" s="10">
        <v>6.3100541926577797E-2</v>
      </c>
      <c r="BD36" s="10"/>
      <c r="BE36" s="10"/>
      <c r="BF36" s="10">
        <v>4.3160400576649698</v>
      </c>
      <c r="BG36" s="10"/>
      <c r="BH36" s="10">
        <v>0.88226245649531798</v>
      </c>
      <c r="BI36" s="10"/>
      <c r="BJ36" s="10"/>
      <c r="BK36" s="10"/>
      <c r="BL36" s="10">
        <v>1.2384561688236599</v>
      </c>
      <c r="BM36" s="10">
        <v>2.78737837712865</v>
      </c>
      <c r="BN36" s="10"/>
      <c r="BO36" s="10"/>
      <c r="BP36" s="10">
        <v>1.35848710720983E-2</v>
      </c>
      <c r="BQ36" s="10"/>
      <c r="BR36" s="10"/>
      <c r="BS36" s="10"/>
      <c r="BT36" s="10"/>
      <c r="BU36" s="10">
        <v>5.9755383437323097E-2</v>
      </c>
      <c r="BV36" s="10"/>
      <c r="BW36" s="10"/>
      <c r="BX36" s="10"/>
      <c r="BY36" s="10"/>
      <c r="BZ36" s="10"/>
      <c r="CA36" s="10">
        <v>0.431145115939359</v>
      </c>
      <c r="CB36" s="10"/>
      <c r="CC36" s="10">
        <v>3.5452101496600301E-3</v>
      </c>
      <c r="CD36" s="10"/>
      <c r="CE36" s="10">
        <v>0.20733701620817499</v>
      </c>
      <c r="CF36" s="10"/>
      <c r="CG36" s="10"/>
      <c r="CH36" s="10">
        <v>11.151633148799601</v>
      </c>
      <c r="CI36" s="10"/>
      <c r="CJ36" s="10">
        <v>9.8061189363597592</v>
      </c>
      <c r="CK36" s="10"/>
      <c r="CL36" s="10"/>
      <c r="CM36" s="10"/>
      <c r="CN36" s="10">
        <v>26.995438775747701</v>
      </c>
      <c r="CO36" s="10">
        <v>1.4445926931331701</v>
      </c>
      <c r="CP36" s="10">
        <v>0.101424360695321</v>
      </c>
      <c r="CQ36" s="10"/>
      <c r="CR36" s="10">
        <v>0.109337223375613</v>
      </c>
      <c r="CS36" s="10"/>
      <c r="CT36" s="10"/>
      <c r="CU36" s="10"/>
      <c r="CV36" s="10"/>
      <c r="CW36" s="10">
        <v>1.14276035669559</v>
      </c>
      <c r="CX36" s="10"/>
      <c r="CY36" s="10"/>
      <c r="CZ36" s="10"/>
      <c r="DA36" s="10"/>
      <c r="DB36" s="10"/>
      <c r="DC36" s="10">
        <v>44.834813000405198</v>
      </c>
      <c r="DD36" s="10">
        <v>1.35082368214936</v>
      </c>
      <c r="DE36" s="10">
        <v>1.11504930774137E-3</v>
      </c>
      <c r="DF36" s="10">
        <v>2.9327054794520602</v>
      </c>
      <c r="DG36" s="10">
        <v>0.70063798904187202</v>
      </c>
      <c r="DH36" s="10"/>
      <c r="DI36" s="10"/>
      <c r="DJ36" s="10">
        <v>25.946780785683099</v>
      </c>
      <c r="DK36" s="10"/>
      <c r="DL36" s="10">
        <v>10.300825031133501</v>
      </c>
      <c r="DM36" s="10"/>
      <c r="DN36" s="10"/>
      <c r="DO36" s="10"/>
      <c r="DP36" s="10">
        <v>55.273067005684503</v>
      </c>
      <c r="DQ36" s="10">
        <v>14.345005164700501</v>
      </c>
      <c r="DR36" s="10">
        <v>1.77739726027398</v>
      </c>
      <c r="DS36" s="10">
        <v>38.066108945839503</v>
      </c>
      <c r="DT36" s="10">
        <v>10.666821692324101</v>
      </c>
      <c r="DU36" s="10">
        <v>0.98645547945205603</v>
      </c>
      <c r="DV36" s="10">
        <v>13.330479452054799</v>
      </c>
      <c r="DW36" s="10"/>
      <c r="DX36" s="10"/>
      <c r="DY36" s="10">
        <v>2.9722117530448</v>
      </c>
      <c r="DZ36" s="10"/>
      <c r="EA36" s="10">
        <v>1.18493150684932</v>
      </c>
      <c r="EB36" s="10"/>
      <c r="EC36" s="10">
        <v>0.29623287671232901</v>
      </c>
      <c r="ED36" s="10"/>
      <c r="EE36" s="10">
        <v>153.35045974782199</v>
      </c>
      <c r="EF36" s="10">
        <v>3.2419768371584601</v>
      </c>
      <c r="EG36" s="10">
        <v>9.0087380136986503</v>
      </c>
      <c r="EH36" s="10">
        <v>2.9327054794520602</v>
      </c>
      <c r="EI36" s="10">
        <v>29.327054794520599</v>
      </c>
      <c r="EJ36" s="10"/>
      <c r="EK36" s="10"/>
      <c r="EL36" s="10">
        <v>26.181061643835601</v>
      </c>
    </row>
    <row r="37" spans="1:142">
      <c r="A37" t="s">
        <v>471</v>
      </c>
      <c r="B37" t="s">
        <v>470</v>
      </c>
      <c r="C37" s="10">
        <v>0.667726589167704</v>
      </c>
      <c r="D37" s="10">
        <v>0.20148121346914399</v>
      </c>
      <c r="E37" s="10">
        <v>8.2322976405508601E-3</v>
      </c>
      <c r="F37" s="10"/>
      <c r="G37" s="10">
        <v>2.80998081444651E-2</v>
      </c>
      <c r="H37" s="10">
        <v>20.5597801323953</v>
      </c>
      <c r="I37" s="10">
        <v>6.1565186404632399</v>
      </c>
      <c r="J37" s="10">
        <v>2.2647800466075601E-2</v>
      </c>
      <c r="K37" s="10">
        <v>13.600576429913801</v>
      </c>
      <c r="L37" s="10">
        <v>5.3014036205869898E-2</v>
      </c>
      <c r="M37" s="10">
        <v>1.2579219862842901</v>
      </c>
      <c r="N37" s="10">
        <v>0.77467661595842097</v>
      </c>
      <c r="O37" s="10">
        <v>9.5154390720385003E-4</v>
      </c>
      <c r="P37" s="10">
        <v>2.0850369185257699E-2</v>
      </c>
      <c r="Q37" s="10">
        <v>1.3566145146439299</v>
      </c>
      <c r="R37" s="10">
        <v>4.5714986996243097</v>
      </c>
      <c r="S37" s="10">
        <v>7.6642963430569502E-3</v>
      </c>
      <c r="T37" s="10">
        <v>3.9684232941725003E-2</v>
      </c>
      <c r="U37" s="10">
        <v>3.3211950819913398E-2</v>
      </c>
      <c r="V37" s="10"/>
      <c r="W37" s="10">
        <v>2.06057357363549</v>
      </c>
      <c r="X37" s="10">
        <v>6.5005180100961499E-2</v>
      </c>
      <c r="Y37" s="10">
        <v>1.8133749915510999</v>
      </c>
      <c r="Z37" s="10">
        <v>8.6759059540570305E-4</v>
      </c>
      <c r="AA37" s="10">
        <v>0.63817918712781196</v>
      </c>
      <c r="AB37" s="10"/>
      <c r="AC37" s="10">
        <v>4.5246426571006002E-3</v>
      </c>
      <c r="AD37" s="10">
        <v>3.14280335496038</v>
      </c>
      <c r="AE37" s="10">
        <v>0.90914303858759804</v>
      </c>
      <c r="AF37" s="10">
        <v>0.78320257653247005</v>
      </c>
      <c r="AG37" s="10">
        <v>0.29323725536511003</v>
      </c>
      <c r="AH37" s="10">
        <v>0.47157430904810299</v>
      </c>
      <c r="AI37" s="10">
        <v>0.198528851071514</v>
      </c>
      <c r="AJ37" s="10">
        <v>30.056130387915498</v>
      </c>
      <c r="AK37" s="10">
        <v>6.8866040963192798</v>
      </c>
      <c r="AL37" s="10">
        <v>0.121373610074949</v>
      </c>
      <c r="AM37" s="10">
        <v>25.472276695017499</v>
      </c>
      <c r="AN37" s="10">
        <v>0.112297151540719</v>
      </c>
      <c r="AO37" s="10">
        <v>7.55474823200076</v>
      </c>
      <c r="AP37" s="10">
        <v>1.7424534476043001</v>
      </c>
      <c r="AQ37" s="10">
        <v>7.92997213804221E-2</v>
      </c>
      <c r="AR37" s="10">
        <v>0.15448374192061401</v>
      </c>
      <c r="AS37" s="10">
        <v>12.215627939905501</v>
      </c>
      <c r="AT37" s="10">
        <v>21.623994610688701</v>
      </c>
      <c r="AU37" s="10">
        <v>0.18759624265055599</v>
      </c>
      <c r="AV37" s="10">
        <v>4.6291015544514501E-2</v>
      </c>
      <c r="AW37" s="10">
        <v>5.6834245765290899E-2</v>
      </c>
      <c r="AX37" s="10"/>
      <c r="AY37" s="10">
        <v>3.6034120372730398</v>
      </c>
      <c r="AZ37" s="10">
        <v>0.97761763077683494</v>
      </c>
      <c r="BA37" s="10">
        <v>6.0693153400594602</v>
      </c>
      <c r="BB37" s="10">
        <v>0.74972648184190605</v>
      </c>
      <c r="BC37" s="10">
        <v>0.90716080482575501</v>
      </c>
      <c r="BD37" s="10">
        <v>9.6260548171423099E-6</v>
      </c>
      <c r="BE37" s="10">
        <v>4.5246426571006002E-3</v>
      </c>
      <c r="BF37" s="10">
        <v>17.254112781151001</v>
      </c>
      <c r="BG37" s="10">
        <v>1.1213841782317899</v>
      </c>
      <c r="BH37" s="10">
        <v>1.2475626293247299</v>
      </c>
      <c r="BI37" s="10">
        <v>0.32344252948879199</v>
      </c>
      <c r="BJ37" s="10">
        <v>0.47157430904810299</v>
      </c>
      <c r="BK37" s="10">
        <v>0.28315960514807098</v>
      </c>
      <c r="BL37" s="10">
        <v>34.507730879191499</v>
      </c>
      <c r="BM37" s="10">
        <v>8.2647997681282295</v>
      </c>
      <c r="BN37" s="10">
        <v>0.21782560541410101</v>
      </c>
      <c r="BO37" s="10">
        <v>30.221189738224101</v>
      </c>
      <c r="BP37" s="10">
        <v>0.17306704856361099</v>
      </c>
      <c r="BQ37" s="10">
        <v>11.3138216040806</v>
      </c>
      <c r="BR37" s="10">
        <v>2.3535178577249001</v>
      </c>
      <c r="BS37" s="10">
        <v>0.17108944326974401</v>
      </c>
      <c r="BT37" s="10">
        <v>0.22645661478051499</v>
      </c>
      <c r="BU37" s="10">
        <v>16.5687034781905</v>
      </c>
      <c r="BV37" s="10">
        <v>50.8368308837752</v>
      </c>
      <c r="BW37" s="10">
        <v>0.31919404863583101</v>
      </c>
      <c r="BX37" s="10">
        <v>4.8659586605482003E-2</v>
      </c>
      <c r="BY37" s="10">
        <v>8.8433041095743598E-2</v>
      </c>
      <c r="BZ37" s="10"/>
      <c r="CA37" s="10">
        <v>4.1781490250506197</v>
      </c>
      <c r="CB37" s="10">
        <v>2.1099245165089102</v>
      </c>
      <c r="CC37" s="10">
        <v>9.3376437330800695</v>
      </c>
      <c r="CD37" s="10">
        <v>2.12125900576694</v>
      </c>
      <c r="CE37" s="10">
        <v>5.2501760480342803</v>
      </c>
      <c r="CF37" s="10">
        <v>2.4626272799200799E-5</v>
      </c>
      <c r="CG37" s="10">
        <v>4.5246426571006002E-3</v>
      </c>
      <c r="CH37" s="10">
        <v>45.340583632784401</v>
      </c>
      <c r="CI37" s="10">
        <v>1.1213841782317899</v>
      </c>
      <c r="CJ37" s="10">
        <v>1.71326063065552</v>
      </c>
      <c r="CK37" s="10">
        <v>0.32344252948879199</v>
      </c>
      <c r="CL37" s="10">
        <v>0.47157430904810399</v>
      </c>
      <c r="CM37" s="10">
        <v>0.28315960514807098</v>
      </c>
      <c r="CN37" s="10">
        <v>8.9321967192207303</v>
      </c>
      <c r="CO37" s="10">
        <v>9.6075854521237094</v>
      </c>
      <c r="CP37" s="10">
        <v>0.11640124471877999</v>
      </c>
      <c r="CQ37" s="10">
        <v>34.221853975801601</v>
      </c>
      <c r="CR37" s="10">
        <v>7.73146962600961E-2</v>
      </c>
      <c r="CS37" s="10">
        <v>24.0556278455423</v>
      </c>
      <c r="CT37" s="10">
        <v>4.8082310868434304</v>
      </c>
      <c r="CU37" s="10">
        <v>0.17108944326974401</v>
      </c>
      <c r="CV37" s="10">
        <v>0.22645661478051499</v>
      </c>
      <c r="CW37" s="10">
        <v>17.968481843898299</v>
      </c>
      <c r="CX37" s="10">
        <v>61.024110351699001</v>
      </c>
      <c r="CY37" s="10">
        <v>0.31919404863583101</v>
      </c>
      <c r="CZ37" s="10">
        <v>4.8659586605482003E-2</v>
      </c>
      <c r="DA37" s="10">
        <v>8.8433041095743598E-2</v>
      </c>
      <c r="DB37" s="10">
        <v>0.134735516870887</v>
      </c>
      <c r="DC37" s="10">
        <v>8.2694690256914605</v>
      </c>
      <c r="DD37" s="10">
        <v>1.2402916777980799</v>
      </c>
      <c r="DE37" s="10">
        <v>16.533119247679799</v>
      </c>
      <c r="DF37" s="10">
        <v>1.3785099438951101</v>
      </c>
      <c r="DG37" s="10">
        <v>4.7568750752005799</v>
      </c>
      <c r="DH37" s="10">
        <v>2.4626272799200799E-5</v>
      </c>
      <c r="DI37" s="10">
        <v>4.5246426571006098E-3</v>
      </c>
      <c r="DJ37" s="10">
        <v>47.946754760144898</v>
      </c>
      <c r="DK37" s="10">
        <v>1.1213841782317899</v>
      </c>
      <c r="DL37" s="10">
        <v>2.81366457879014</v>
      </c>
      <c r="DM37" s="10">
        <v>0.32344252948879199</v>
      </c>
      <c r="DN37" s="10">
        <v>0.47157430904810399</v>
      </c>
      <c r="DO37" s="10">
        <v>2.7180877502829799</v>
      </c>
      <c r="DP37" s="10">
        <v>59.742144394215202</v>
      </c>
      <c r="DQ37" s="10">
        <v>9.5923146876707097</v>
      </c>
      <c r="DR37" s="10"/>
      <c r="DS37" s="10">
        <v>47.121576622701497</v>
      </c>
      <c r="DT37" s="10"/>
      <c r="DU37" s="10">
        <v>54.7332694463135</v>
      </c>
      <c r="DV37" s="10">
        <v>13.473551687088699</v>
      </c>
      <c r="DW37" s="10">
        <v>0.30400880542508402</v>
      </c>
      <c r="DX37" s="10">
        <v>0.22645661478051499</v>
      </c>
      <c r="DY37" s="10">
        <v>20.151952519425599</v>
      </c>
      <c r="DZ37" s="10">
        <v>61.0241103516991</v>
      </c>
      <c r="EA37" s="10">
        <v>0.47050001883352199</v>
      </c>
      <c r="EB37" s="10">
        <v>0.22960923980939099</v>
      </c>
      <c r="EC37" s="10">
        <v>0.22322993594291099</v>
      </c>
      <c r="ED37" s="10">
        <v>0.269471033741773</v>
      </c>
      <c r="EE37" s="10">
        <v>9.6059927905729907</v>
      </c>
      <c r="EF37" s="10"/>
      <c r="EG37" s="10">
        <v>16.480424769763601</v>
      </c>
      <c r="EH37" s="10">
        <v>1.57473489291172</v>
      </c>
      <c r="EI37" s="10">
        <v>4.4231009475503296</v>
      </c>
      <c r="EJ37" s="10">
        <v>2.4626272799200799E-5</v>
      </c>
      <c r="EK37" s="10">
        <v>4.5246426571006098E-3</v>
      </c>
      <c r="EL37" s="10">
        <v>47.8652643539859</v>
      </c>
    </row>
    <row r="38" spans="1:142" ht="13.15">
      <c r="B38" s="9" t="s">
        <v>475</v>
      </c>
      <c r="C38" s="100">
        <f t="shared" ref="C38:AH38" si="6">SUM(C25:C37)</f>
        <v>67.037764970503773</v>
      </c>
      <c r="D38" s="100">
        <f t="shared" si="6"/>
        <v>72.537746575944297</v>
      </c>
      <c r="E38" s="100">
        <f t="shared" si="6"/>
        <v>34.756989480378508</v>
      </c>
      <c r="F38" s="100">
        <f t="shared" si="6"/>
        <v>4.1380488</v>
      </c>
      <c r="G38" s="100">
        <f t="shared" si="6"/>
        <v>62.313213724903655</v>
      </c>
      <c r="H38" s="100">
        <f t="shared" si="6"/>
        <v>503.50548748977155</v>
      </c>
      <c r="I38" s="100">
        <f t="shared" si="6"/>
        <v>25.620678251301729</v>
      </c>
      <c r="J38" s="100">
        <f t="shared" si="6"/>
        <v>3.7366255509417052</v>
      </c>
      <c r="K38" s="100">
        <f t="shared" si="6"/>
        <v>255.45147147192989</v>
      </c>
      <c r="L38" s="100">
        <f t="shared" si="6"/>
        <v>44.163717445637019</v>
      </c>
      <c r="M38" s="100">
        <f t="shared" si="6"/>
        <v>522.34230420430652</v>
      </c>
      <c r="N38" s="100">
        <f t="shared" si="6"/>
        <v>51.189419338320143</v>
      </c>
      <c r="O38" s="100">
        <f t="shared" si="6"/>
        <v>13.587503028490575</v>
      </c>
      <c r="P38" s="100">
        <f t="shared" si="6"/>
        <v>26.897234024219859</v>
      </c>
      <c r="Q38" s="100">
        <f t="shared" si="6"/>
        <v>21.444601738214274</v>
      </c>
      <c r="R38" s="100">
        <f t="shared" si="6"/>
        <v>272.26161965563011</v>
      </c>
      <c r="S38" s="100">
        <f t="shared" si="6"/>
        <v>18.250748544723766</v>
      </c>
      <c r="T38" s="100">
        <f t="shared" si="6"/>
        <v>3.003247434540151</v>
      </c>
      <c r="U38" s="100">
        <f t="shared" si="6"/>
        <v>4.5890052218681632</v>
      </c>
      <c r="V38" s="100">
        <f t="shared" si="6"/>
        <v>1.8276866938868701</v>
      </c>
      <c r="W38" s="100">
        <f t="shared" si="6"/>
        <v>92.149444014846267</v>
      </c>
      <c r="X38" s="100">
        <f t="shared" si="6"/>
        <v>125.69512747676349</v>
      </c>
      <c r="Y38" s="100">
        <f t="shared" si="6"/>
        <v>48.901193631155579</v>
      </c>
      <c r="Z38" s="100">
        <f t="shared" si="6"/>
        <v>30.471736938750979</v>
      </c>
      <c r="AA38" s="100">
        <f t="shared" si="6"/>
        <v>143.45364942598661</v>
      </c>
      <c r="AB38" s="100">
        <f t="shared" si="6"/>
        <v>13.645484576588018</v>
      </c>
      <c r="AC38" s="100">
        <f t="shared" si="6"/>
        <v>30.540375144953643</v>
      </c>
      <c r="AD38" s="100">
        <f t="shared" si="6"/>
        <v>343.48654808653833</v>
      </c>
      <c r="AE38" s="100">
        <f t="shared" si="6"/>
        <v>66.476757932901265</v>
      </c>
      <c r="AF38" s="100">
        <f t="shared" si="6"/>
        <v>63.15805898200913</v>
      </c>
      <c r="AG38" s="100">
        <f t="shared" si="6"/>
        <v>41.69452241456549</v>
      </c>
      <c r="AH38" s="100">
        <f t="shared" si="6"/>
        <v>4.8079783590977136</v>
      </c>
      <c r="AI38" s="100">
        <f t="shared" ref="AI38:BN38" si="7">SUM(AI25:AI37)</f>
        <v>67.924424170842897</v>
      </c>
      <c r="AJ38" s="100">
        <f t="shared" si="7"/>
        <v>471.57453292753627</v>
      </c>
      <c r="AK38" s="100">
        <f t="shared" si="7"/>
        <v>26.916421326769687</v>
      </c>
      <c r="AL38" s="100">
        <f t="shared" si="7"/>
        <v>2.1938544737522601</v>
      </c>
      <c r="AM38" s="100">
        <f t="shared" si="7"/>
        <v>229.7728601307777</v>
      </c>
      <c r="AN38" s="100">
        <f t="shared" si="7"/>
        <v>47.340028847527073</v>
      </c>
      <c r="AO38" s="100">
        <f t="shared" si="7"/>
        <v>497.23442816765572</v>
      </c>
      <c r="AP38" s="100">
        <f t="shared" si="7"/>
        <v>40.586386205475947</v>
      </c>
      <c r="AQ38" s="100">
        <f t="shared" si="7"/>
        <v>21.532488221265503</v>
      </c>
      <c r="AR38" s="100">
        <f t="shared" si="7"/>
        <v>24.776003332780199</v>
      </c>
      <c r="AS38" s="100">
        <f t="shared" si="7"/>
        <v>23.198419999963665</v>
      </c>
      <c r="AT38" s="100">
        <f t="shared" si="7"/>
        <v>251.26377777422113</v>
      </c>
      <c r="AU38" s="100">
        <f t="shared" si="7"/>
        <v>11.974720412159654</v>
      </c>
      <c r="AV38" s="100">
        <f t="shared" si="7"/>
        <v>0.35152114212934077</v>
      </c>
      <c r="AW38" s="100">
        <f t="shared" si="7"/>
        <v>4.0118224682445902</v>
      </c>
      <c r="AX38" s="100">
        <f t="shared" si="7"/>
        <v>1.6269409094462828</v>
      </c>
      <c r="AY38" s="100">
        <f t="shared" si="7"/>
        <v>83.876929346873226</v>
      </c>
      <c r="AZ38" s="100">
        <f t="shared" si="7"/>
        <v>140.38063037429575</v>
      </c>
      <c r="BA38" s="100">
        <f t="shared" si="7"/>
        <v>52.580606809647492</v>
      </c>
      <c r="BB38" s="100">
        <f t="shared" si="7"/>
        <v>45.263985570482447</v>
      </c>
      <c r="BC38" s="100">
        <f t="shared" si="7"/>
        <v>159.24968261973376</v>
      </c>
      <c r="BD38" s="100">
        <f t="shared" si="7"/>
        <v>13.781991311791087</v>
      </c>
      <c r="BE38" s="100">
        <f t="shared" si="7"/>
        <v>30.836471003133248</v>
      </c>
      <c r="BF38" s="100">
        <f t="shared" si="7"/>
        <v>314.31940988525275</v>
      </c>
      <c r="BG38" s="100">
        <f t="shared" si="7"/>
        <v>66.621595538518903</v>
      </c>
      <c r="BH38" s="100">
        <f t="shared" si="7"/>
        <v>49.602270156382886</v>
      </c>
      <c r="BI38" s="100">
        <f t="shared" si="7"/>
        <v>38.898433553058545</v>
      </c>
      <c r="BJ38" s="100">
        <f t="shared" si="7"/>
        <v>4.8019690060771074</v>
      </c>
      <c r="BK38" s="100">
        <f t="shared" si="7"/>
        <v>48.265224952868948</v>
      </c>
      <c r="BL38" s="100">
        <f t="shared" si="7"/>
        <v>408.98864012041173</v>
      </c>
      <c r="BM38" s="100">
        <f t="shared" si="7"/>
        <v>15.6763798380313</v>
      </c>
      <c r="BN38" s="100">
        <f t="shared" si="7"/>
        <v>4.5220752639484996</v>
      </c>
      <c r="BO38" s="100">
        <f t="shared" ref="BO38:CT38" si="8">SUM(BO25:BO37)</f>
        <v>190.40541303299239</v>
      </c>
      <c r="BP38" s="100">
        <f t="shared" si="8"/>
        <v>57.304471241404329</v>
      </c>
      <c r="BQ38" s="100">
        <f t="shared" si="8"/>
        <v>519.23152312321918</v>
      </c>
      <c r="BR38" s="100">
        <f t="shared" si="8"/>
        <v>33.424785918387428</v>
      </c>
      <c r="BS38" s="100">
        <f t="shared" si="8"/>
        <v>59.967271704420234</v>
      </c>
      <c r="BT38" s="100">
        <f t="shared" si="8"/>
        <v>25.533035975116171</v>
      </c>
      <c r="BU38" s="100">
        <f t="shared" si="8"/>
        <v>29.210078632905393</v>
      </c>
      <c r="BV38" s="100">
        <f t="shared" si="8"/>
        <v>195.04732145939511</v>
      </c>
      <c r="BW38" s="100">
        <f t="shared" si="8"/>
        <v>2.1112205157553499</v>
      </c>
      <c r="BX38" s="100">
        <f t="shared" si="8"/>
        <v>0.54136612459400402</v>
      </c>
      <c r="BY38" s="100">
        <f t="shared" si="8"/>
        <v>4.3010619633940559</v>
      </c>
      <c r="BZ38" s="100">
        <f t="shared" si="8"/>
        <v>0.99267788906003296</v>
      </c>
      <c r="CA38" s="100">
        <f t="shared" si="8"/>
        <v>98.375449693751719</v>
      </c>
      <c r="CB38" s="100">
        <f t="shared" si="8"/>
        <v>131.6786152798918</v>
      </c>
      <c r="CC38" s="100">
        <f t="shared" si="8"/>
        <v>51.21576425548276</v>
      </c>
      <c r="CD38" s="100">
        <f t="shared" si="8"/>
        <v>83.337383642507376</v>
      </c>
      <c r="CE38" s="100">
        <f t="shared" si="8"/>
        <v>136.37339207106024</v>
      </c>
      <c r="CF38" s="100">
        <f t="shared" si="8"/>
        <v>14.883178350880328</v>
      </c>
      <c r="CG38" s="100">
        <f t="shared" si="8"/>
        <v>31.39245251217741</v>
      </c>
      <c r="CH38" s="100">
        <f t="shared" si="8"/>
        <v>280.82340232279097</v>
      </c>
      <c r="CI38" s="100">
        <f t="shared" si="8"/>
        <v>75.988377972668431</v>
      </c>
      <c r="CJ38" s="100">
        <f t="shared" si="8"/>
        <v>49.813323721212569</v>
      </c>
      <c r="CK38" s="100">
        <f t="shared" si="8"/>
        <v>28.841853624144019</v>
      </c>
      <c r="CL38" s="100">
        <f t="shared" si="8"/>
        <v>4.7386054795301229</v>
      </c>
      <c r="CM38" s="100">
        <f t="shared" si="8"/>
        <v>49.759578672231513</v>
      </c>
      <c r="CN38" s="100">
        <f t="shared" si="8"/>
        <v>287.62953756604145</v>
      </c>
      <c r="CO38" s="100">
        <f t="shared" si="8"/>
        <v>24.741577012408406</v>
      </c>
      <c r="CP38" s="100">
        <f t="shared" si="8"/>
        <v>0.71918651883602036</v>
      </c>
      <c r="CQ38" s="100">
        <f t="shared" si="8"/>
        <v>241.05205394954763</v>
      </c>
      <c r="CR38" s="100">
        <f t="shared" si="8"/>
        <v>68.885745072631721</v>
      </c>
      <c r="CS38" s="100">
        <f t="shared" si="8"/>
        <v>544.51437227861641</v>
      </c>
      <c r="CT38" s="100">
        <f t="shared" si="8"/>
        <v>38.01047911968395</v>
      </c>
      <c r="CU38" s="100">
        <f t="shared" ref="CU38:DZ38" si="9">SUM(CU25:CU37)</f>
        <v>67.82105294846113</v>
      </c>
      <c r="CV38" s="100">
        <f t="shared" si="9"/>
        <v>39.453512138476015</v>
      </c>
      <c r="CW38" s="100">
        <f t="shared" si="9"/>
        <v>43.025029410711412</v>
      </c>
      <c r="CX38" s="100">
        <f t="shared" si="9"/>
        <v>244.55256316857799</v>
      </c>
      <c r="CY38" s="100">
        <f t="shared" si="9"/>
        <v>3.7652449493917559</v>
      </c>
      <c r="CZ38" s="100">
        <f t="shared" si="9"/>
        <v>1.9828671044710939</v>
      </c>
      <c r="DA38" s="100">
        <f t="shared" si="9"/>
        <v>5.2690035363085794</v>
      </c>
      <c r="DB38" s="100">
        <f t="shared" si="9"/>
        <v>1.768752123441877</v>
      </c>
      <c r="DC38" s="100">
        <f t="shared" si="9"/>
        <v>110.50400358621108</v>
      </c>
      <c r="DD38" s="100">
        <f t="shared" si="9"/>
        <v>108.244391003281</v>
      </c>
      <c r="DE38" s="100">
        <f t="shared" si="9"/>
        <v>53.623455482922246</v>
      </c>
      <c r="DF38" s="100">
        <f t="shared" si="9"/>
        <v>102.46085127940832</v>
      </c>
      <c r="DG38" s="100">
        <f t="shared" si="9"/>
        <v>111.18238641169964</v>
      </c>
      <c r="DH38" s="100">
        <f t="shared" si="9"/>
        <v>17.909094146159774</v>
      </c>
      <c r="DI38" s="100">
        <f t="shared" si="9"/>
        <v>31.250686951761171</v>
      </c>
      <c r="DJ38" s="100">
        <f t="shared" si="9"/>
        <v>318.87370203981811</v>
      </c>
      <c r="DK38" s="100">
        <f t="shared" si="9"/>
        <v>88.047990292417211</v>
      </c>
      <c r="DL38" s="100">
        <f t="shared" si="9"/>
        <v>84.235655635033751</v>
      </c>
      <c r="DM38" s="100">
        <f t="shared" si="9"/>
        <v>35.991753008872969</v>
      </c>
      <c r="DN38" s="100">
        <f t="shared" si="9"/>
        <v>4.6691003520953585</v>
      </c>
      <c r="DO38" s="100">
        <f t="shared" si="9"/>
        <v>74.582444836664209</v>
      </c>
      <c r="DP38" s="100">
        <f t="shared" si="9"/>
        <v>405.73174149511465</v>
      </c>
      <c r="DQ38" s="100">
        <f t="shared" si="9"/>
        <v>44.834089502408617</v>
      </c>
      <c r="DR38" s="100">
        <f t="shared" si="9"/>
        <v>2.4199748046773055</v>
      </c>
      <c r="DS38" s="100">
        <f t="shared" si="9"/>
        <v>354.41009063399258</v>
      </c>
      <c r="DT38" s="100">
        <f t="shared" si="9"/>
        <v>86.778113456274383</v>
      </c>
      <c r="DU38" s="100">
        <f t="shared" si="9"/>
        <v>836.01378769879352</v>
      </c>
      <c r="DV38" s="100">
        <f t="shared" si="9"/>
        <v>74.809022394099486</v>
      </c>
      <c r="DW38" s="100">
        <f t="shared" si="9"/>
        <v>49.334772196417163</v>
      </c>
      <c r="DX38" s="100">
        <f t="shared" si="9"/>
        <v>57.39546549355623</v>
      </c>
      <c r="DY38" s="100">
        <f t="shared" si="9"/>
        <v>50.731672494622813</v>
      </c>
      <c r="DZ38" s="100">
        <f t="shared" si="9"/>
        <v>516.85401623690666</v>
      </c>
      <c r="EA38" s="100">
        <f t="shared" ref="EA38:EL38" si="10">SUM(EA25:EA37)</f>
        <v>11.984086175513307</v>
      </c>
      <c r="EB38" s="100">
        <f t="shared" si="10"/>
        <v>3.125943494083848</v>
      </c>
      <c r="EC38" s="100">
        <f t="shared" si="10"/>
        <v>7.1945058696485216</v>
      </c>
      <c r="ED38" s="100">
        <f t="shared" si="10"/>
        <v>1.903487640312763</v>
      </c>
      <c r="EE38" s="100">
        <f t="shared" si="10"/>
        <v>230.58293132491099</v>
      </c>
      <c r="EF38" s="100">
        <f t="shared" si="10"/>
        <v>136.85481554727497</v>
      </c>
      <c r="EG38" s="100">
        <f t="shared" si="10"/>
        <v>88.10976222384528</v>
      </c>
      <c r="EH38" s="100">
        <f t="shared" si="10"/>
        <v>121.20419409178702</v>
      </c>
      <c r="EI38" s="100">
        <f t="shared" si="10"/>
        <v>147.33322887010897</v>
      </c>
      <c r="EJ38" s="100">
        <f t="shared" si="10"/>
        <v>27.202783490592942</v>
      </c>
      <c r="EK38" s="100">
        <f t="shared" si="10"/>
        <v>40.248032164743101</v>
      </c>
      <c r="EL38" s="100">
        <f t="shared" si="10"/>
        <v>494.88601044696685</v>
      </c>
    </row>
    <row r="39" spans="1:142" s="9" customFormat="1" ht="13.15">
      <c r="B39" s="9" t="s">
        <v>476</v>
      </c>
      <c r="C39" s="100">
        <f t="shared" ref="C39:AH39" si="11">(C25+C26+C30+C32+C33+C35+C36+C37)/C38</f>
        <v>0.91811628678273249</v>
      </c>
      <c r="D39" s="100">
        <f t="shared" si="11"/>
        <v>0.76233276727720456</v>
      </c>
      <c r="E39" s="100">
        <f t="shared" si="11"/>
        <v>0.95523795006526468</v>
      </c>
      <c r="F39" s="100">
        <f t="shared" si="11"/>
        <v>1</v>
      </c>
      <c r="G39" s="100">
        <f t="shared" si="11"/>
        <v>0.96883186151333645</v>
      </c>
      <c r="H39" s="100">
        <f t="shared" si="11"/>
        <v>0.90280864875827282</v>
      </c>
      <c r="I39" s="100">
        <f t="shared" si="11"/>
        <v>0.65394609616967214</v>
      </c>
      <c r="J39" s="100">
        <f t="shared" si="11"/>
        <v>0.79774560470735589</v>
      </c>
      <c r="K39" s="100">
        <f t="shared" si="11"/>
        <v>0.70961594818069862</v>
      </c>
      <c r="L39" s="100">
        <f t="shared" si="11"/>
        <v>0.86444343344904417</v>
      </c>
      <c r="M39" s="100">
        <f t="shared" si="11"/>
        <v>0.99134053437007175</v>
      </c>
      <c r="N39" s="100">
        <f t="shared" si="11"/>
        <v>0.83760844855908767</v>
      </c>
      <c r="O39" s="100">
        <f t="shared" si="11"/>
        <v>0.73501078819931998</v>
      </c>
      <c r="P39" s="100">
        <f t="shared" si="11"/>
        <v>0.76586149163499528</v>
      </c>
      <c r="Q39" s="100">
        <f t="shared" si="11"/>
        <v>0.47377641244100871</v>
      </c>
      <c r="R39" s="100">
        <f t="shared" si="11"/>
        <v>0.50161936045847999</v>
      </c>
      <c r="S39" s="100">
        <f t="shared" si="11"/>
        <v>0.9318218331164102</v>
      </c>
      <c r="T39" s="100">
        <f t="shared" si="11"/>
        <v>4.7284142272218228E-2</v>
      </c>
      <c r="U39" s="100">
        <f t="shared" si="11"/>
        <v>0.72307870451040468</v>
      </c>
      <c r="V39" s="100">
        <f t="shared" si="11"/>
        <v>1</v>
      </c>
      <c r="W39" s="100">
        <f t="shared" si="11"/>
        <v>0.31566411873912781</v>
      </c>
      <c r="X39" s="100">
        <f t="shared" si="11"/>
        <v>0.97903805995405091</v>
      </c>
      <c r="Y39" s="100">
        <f t="shared" si="11"/>
        <v>0.78531126591842637</v>
      </c>
      <c r="Z39" s="100">
        <f t="shared" si="11"/>
        <v>0.89014155255928096</v>
      </c>
      <c r="AA39" s="100">
        <f t="shared" si="11"/>
        <v>0.9961518570401382</v>
      </c>
      <c r="AB39" s="100">
        <f t="shared" si="11"/>
        <v>0.99023212560657137</v>
      </c>
      <c r="AC39" s="100">
        <f t="shared" si="11"/>
        <v>0.932274972553784</v>
      </c>
      <c r="AD39" s="100">
        <f t="shared" si="11"/>
        <v>0.51408192043059409</v>
      </c>
      <c r="AE39" s="100">
        <f t="shared" si="11"/>
        <v>0.9590664579221877</v>
      </c>
      <c r="AF39" s="100">
        <f t="shared" si="11"/>
        <v>0.89679099376235638</v>
      </c>
      <c r="AG39" s="100">
        <f t="shared" si="11"/>
        <v>0.95654864182176746</v>
      </c>
      <c r="AH39" s="100">
        <f t="shared" si="11"/>
        <v>1</v>
      </c>
      <c r="AI39" s="100">
        <f t="shared" ref="AI39:BN39" si="12">(AI25+AI26+AI30+AI32+AI33+AI35+AI36+AI37)/AI38</f>
        <v>0.99501853628351788</v>
      </c>
      <c r="AJ39" s="100">
        <f t="shared" si="12"/>
        <v>0.97348379292221365</v>
      </c>
      <c r="AK39" s="100">
        <f t="shared" si="12"/>
        <v>0.6366910249908293</v>
      </c>
      <c r="AL39" s="100">
        <f t="shared" si="12"/>
        <v>0.66646720044559649</v>
      </c>
      <c r="AM39" s="100">
        <f t="shared" si="12"/>
        <v>0.86122267497645977</v>
      </c>
      <c r="AN39" s="100">
        <f t="shared" si="12"/>
        <v>0.90702801173315484</v>
      </c>
      <c r="AO39" s="100">
        <f t="shared" si="12"/>
        <v>0.99916714859431943</v>
      </c>
      <c r="AP39" s="100">
        <f t="shared" si="12"/>
        <v>0.82397553528244816</v>
      </c>
      <c r="AQ39" s="100">
        <f t="shared" si="12"/>
        <v>0.38193758337590572</v>
      </c>
      <c r="AR39" s="100">
        <f t="shared" si="12"/>
        <v>0.84288231467431196</v>
      </c>
      <c r="AS39" s="100">
        <f t="shared" si="12"/>
        <v>0.93144878953284371</v>
      </c>
      <c r="AT39" s="100">
        <f t="shared" si="12"/>
        <v>0.44535461076062854</v>
      </c>
      <c r="AU39" s="100">
        <f t="shared" si="12"/>
        <v>0.91818402368909313</v>
      </c>
      <c r="AV39" s="100">
        <f t="shared" si="12"/>
        <v>0.93201805871750254</v>
      </c>
      <c r="AW39" s="100">
        <f t="shared" si="12"/>
        <v>0.8492938215257454</v>
      </c>
      <c r="AX39" s="100">
        <f t="shared" si="12"/>
        <v>1</v>
      </c>
      <c r="AY39" s="100">
        <f t="shared" si="12"/>
        <v>0.38898837508697848</v>
      </c>
      <c r="AZ39" s="100">
        <f t="shared" si="12"/>
        <v>0.99072210463418398</v>
      </c>
      <c r="BA39" s="100">
        <f t="shared" si="12"/>
        <v>0.82701384269412404</v>
      </c>
      <c r="BB39" s="100">
        <f t="shared" si="12"/>
        <v>0.94018853531854618</v>
      </c>
      <c r="BC39" s="100">
        <f t="shared" si="12"/>
        <v>0.99560230468723698</v>
      </c>
      <c r="BD39" s="100">
        <f t="shared" si="12"/>
        <v>1</v>
      </c>
      <c r="BE39" s="100">
        <f t="shared" si="12"/>
        <v>0.98525336923847318</v>
      </c>
      <c r="BF39" s="100">
        <f t="shared" si="12"/>
        <v>0.52585918912820451</v>
      </c>
      <c r="BG39" s="100">
        <f t="shared" si="12"/>
        <v>0.97871096991105833</v>
      </c>
      <c r="BH39" s="100">
        <f t="shared" si="12"/>
        <v>0.90567057669490048</v>
      </c>
      <c r="BI39" s="100">
        <f t="shared" si="12"/>
        <v>0.93851076182859394</v>
      </c>
      <c r="BJ39" s="100">
        <f t="shared" si="12"/>
        <v>1</v>
      </c>
      <c r="BK39" s="100">
        <f t="shared" si="12"/>
        <v>0.99347370415046687</v>
      </c>
      <c r="BL39" s="100">
        <f t="shared" si="12"/>
        <v>0.97004709514526122</v>
      </c>
      <c r="BM39" s="100">
        <f t="shared" si="12"/>
        <v>0.96573639401999112</v>
      </c>
      <c r="BN39" s="100">
        <f t="shared" si="12"/>
        <v>0.92475754144036149</v>
      </c>
      <c r="BO39" s="100">
        <f t="shared" ref="BO39:CT39" si="13">(BO25+BO26+BO30+BO32+BO33+BO35+BO36+BO37)/BO38</f>
        <v>0.73354298796274942</v>
      </c>
      <c r="BP39" s="100">
        <f t="shared" si="13"/>
        <v>0.91883746317064452</v>
      </c>
      <c r="BQ39" s="100">
        <f t="shared" si="13"/>
        <v>0.99983051876459539</v>
      </c>
      <c r="BR39" s="100">
        <f t="shared" si="13"/>
        <v>0.99731223177823947</v>
      </c>
      <c r="BS39" s="100">
        <f t="shared" si="13"/>
        <v>0.13868884448905977</v>
      </c>
      <c r="BT39" s="100">
        <f t="shared" si="13"/>
        <v>0.86049457980859467</v>
      </c>
      <c r="BU39" s="100">
        <f t="shared" si="13"/>
        <v>0.98459821640718537</v>
      </c>
      <c r="BV39" s="100">
        <f t="shared" si="13"/>
        <v>0.69190901066800292</v>
      </c>
      <c r="BW39" s="100">
        <f t="shared" si="13"/>
        <v>0.54523752312806739</v>
      </c>
      <c r="BX39" s="100">
        <f t="shared" si="13"/>
        <v>0.91513649016273002</v>
      </c>
      <c r="BY39" s="100">
        <f t="shared" si="13"/>
        <v>0.86010584491196507</v>
      </c>
      <c r="BZ39" s="100">
        <f t="shared" si="13"/>
        <v>1</v>
      </c>
      <c r="CA39" s="100">
        <f t="shared" si="13"/>
        <v>0.24192183184247446</v>
      </c>
      <c r="CB39" s="100">
        <f t="shared" si="13"/>
        <v>0.99021863954703426</v>
      </c>
      <c r="CC39" s="100">
        <f t="shared" si="13"/>
        <v>0.92196834490500601</v>
      </c>
      <c r="CD39" s="100">
        <f t="shared" si="13"/>
        <v>0.93683791133409111</v>
      </c>
      <c r="CE39" s="100">
        <f t="shared" si="13"/>
        <v>0.99454856912015754</v>
      </c>
      <c r="CF39" s="100">
        <f t="shared" si="13"/>
        <v>1</v>
      </c>
      <c r="CG39" s="100">
        <f t="shared" si="13"/>
        <v>0.98612470461868029</v>
      </c>
      <c r="CH39" s="100">
        <f t="shared" si="13"/>
        <v>0.56598771082339583</v>
      </c>
      <c r="CI39" s="100">
        <f t="shared" si="13"/>
        <v>0.9892679585744184</v>
      </c>
      <c r="CJ39" s="100">
        <f t="shared" si="13"/>
        <v>0.98938047082776226</v>
      </c>
      <c r="CK39" s="100">
        <f t="shared" si="13"/>
        <v>0.94984892687541655</v>
      </c>
      <c r="CL39" s="100">
        <f t="shared" si="13"/>
        <v>0.81433522139168191</v>
      </c>
      <c r="CM39" s="100">
        <f t="shared" si="13"/>
        <v>0.9933814995375847</v>
      </c>
      <c r="CN39" s="100">
        <f t="shared" si="13"/>
        <v>0.95570201973563362</v>
      </c>
      <c r="CO39" s="100">
        <f t="shared" si="13"/>
        <v>0.98500306061751064</v>
      </c>
      <c r="CP39" s="100">
        <f t="shared" si="13"/>
        <v>1</v>
      </c>
      <c r="CQ39" s="100">
        <f t="shared" si="13"/>
        <v>0.97212661326549044</v>
      </c>
      <c r="CR39" s="100">
        <f t="shared" si="13"/>
        <v>0.93457461695645083</v>
      </c>
      <c r="CS39" s="100">
        <f t="shared" si="13"/>
        <v>1</v>
      </c>
      <c r="CT39" s="100">
        <f t="shared" si="13"/>
        <v>1</v>
      </c>
      <c r="CU39" s="100">
        <f t="shared" ref="CU39:DZ39" si="14">(CU25+CU26+CU30+CU32+CU33+CU35+CU36+CU37)/CU38</f>
        <v>0.27875841327994733</v>
      </c>
      <c r="CV39" s="100">
        <f t="shared" si="14"/>
        <v>0.97382219138685955</v>
      </c>
      <c r="CW39" s="100">
        <f t="shared" si="14"/>
        <v>0.99980382580780547</v>
      </c>
      <c r="CX39" s="100">
        <f t="shared" si="14"/>
        <v>0.93795100318551594</v>
      </c>
      <c r="CY39" s="100">
        <f t="shared" si="14"/>
        <v>0.74638200600414994</v>
      </c>
      <c r="CZ39" s="100">
        <f t="shared" si="14"/>
        <v>0.71381114958802094</v>
      </c>
      <c r="DA39" s="100">
        <f t="shared" si="14"/>
        <v>0.88580508151037674</v>
      </c>
      <c r="DB39" s="100">
        <f t="shared" si="14"/>
        <v>1</v>
      </c>
      <c r="DC39" s="100">
        <f t="shared" si="14"/>
        <v>0.80718510404722432</v>
      </c>
      <c r="DD39" s="100">
        <f t="shared" si="14"/>
        <v>0.98835479859845043</v>
      </c>
      <c r="DE39" s="100">
        <f t="shared" si="14"/>
        <v>0.99207444444995652</v>
      </c>
      <c r="DF39" s="100">
        <f t="shared" si="14"/>
        <v>0.89268036358271774</v>
      </c>
      <c r="DG39" s="100">
        <f t="shared" si="14"/>
        <v>0.99331341820661978</v>
      </c>
      <c r="DH39" s="100">
        <f t="shared" si="14"/>
        <v>1</v>
      </c>
      <c r="DI39" s="100">
        <f t="shared" si="14"/>
        <v>0.98420353102761537</v>
      </c>
      <c r="DJ39" s="100">
        <f t="shared" si="14"/>
        <v>0.99724881327113057</v>
      </c>
      <c r="DK39" s="100">
        <f t="shared" si="14"/>
        <v>1</v>
      </c>
      <c r="DL39" s="100">
        <f t="shared" si="14"/>
        <v>0.70078420697902721</v>
      </c>
      <c r="DM39" s="100">
        <f t="shared" si="14"/>
        <v>0.97286719516815368</v>
      </c>
      <c r="DN39" s="100">
        <f t="shared" si="14"/>
        <v>0.79145423378901536</v>
      </c>
      <c r="DO39" s="100">
        <f t="shared" si="14"/>
        <v>0.96412706572870088</v>
      </c>
      <c r="DP39" s="100">
        <f t="shared" si="14"/>
        <v>0.96012353149834373</v>
      </c>
      <c r="DQ39" s="100">
        <f t="shared" si="14"/>
        <v>1</v>
      </c>
      <c r="DR39" s="100">
        <f t="shared" si="14"/>
        <v>1</v>
      </c>
      <c r="DS39" s="100">
        <f t="shared" si="14"/>
        <v>1</v>
      </c>
      <c r="DT39" s="100">
        <f t="shared" si="14"/>
        <v>0.95654990804548434</v>
      </c>
      <c r="DU39" s="100">
        <f t="shared" si="14"/>
        <v>1</v>
      </c>
      <c r="DV39" s="100">
        <f t="shared" si="14"/>
        <v>1</v>
      </c>
      <c r="DW39" s="100">
        <f t="shared" si="14"/>
        <v>0.4298868035115242</v>
      </c>
      <c r="DX39" s="100">
        <f t="shared" si="14"/>
        <v>0.98964819288635808</v>
      </c>
      <c r="DY39" s="100">
        <f t="shared" si="14"/>
        <v>0.97320512180150109</v>
      </c>
      <c r="DZ39" s="100">
        <f t="shared" si="14"/>
        <v>0.6562504300541554</v>
      </c>
      <c r="EA39" s="100">
        <f t="shared" ref="EA39:EL39" si="15">(EA25+EA26+EA30+EA32+EA33+EA35+EA36+EA37)/EA38</f>
        <v>0.97868273491128033</v>
      </c>
      <c r="EB39" s="100">
        <f t="shared" si="15"/>
        <v>0.60446856674684168</v>
      </c>
      <c r="EC39" s="100">
        <f t="shared" si="15"/>
        <v>0.9531708809865268</v>
      </c>
      <c r="ED39" s="100">
        <f t="shared" si="15"/>
        <v>1</v>
      </c>
      <c r="EE39" s="100">
        <f t="shared" si="15"/>
        <v>0.94403271866163052</v>
      </c>
      <c r="EF39" s="100">
        <f t="shared" si="15"/>
        <v>0.9988039880120736</v>
      </c>
      <c r="EG39" s="100">
        <f t="shared" si="15"/>
        <v>0.99659515594608195</v>
      </c>
      <c r="EH39" s="100">
        <f t="shared" si="15"/>
        <v>0.96045831159022521</v>
      </c>
      <c r="EI39" s="100">
        <f t="shared" si="15"/>
        <v>0.99495409062554074</v>
      </c>
      <c r="EJ39" s="100">
        <f t="shared" si="15"/>
        <v>0.99780361585440169</v>
      </c>
      <c r="EK39" s="100">
        <f t="shared" si="15"/>
        <v>0.99427327550824063</v>
      </c>
      <c r="EL39" s="100">
        <f t="shared" si="15"/>
        <v>0.84823209720888326</v>
      </c>
    </row>
    <row r="40" spans="1:142">
      <c r="A40" t="s">
        <v>474</v>
      </c>
      <c r="B40" t="s">
        <v>458</v>
      </c>
      <c r="C40" s="10">
        <v>0.19950510085094</v>
      </c>
      <c r="D40" s="10">
        <v>3.9007877464384798E-2</v>
      </c>
      <c r="E40" s="10"/>
      <c r="F40" s="10"/>
      <c r="G40" s="10">
        <v>5.82660877524021E-2</v>
      </c>
      <c r="H40" s="10"/>
      <c r="I40" s="10">
        <v>1.9701086117444401E-2</v>
      </c>
      <c r="J40" s="10">
        <v>2.8288210362425398E-3</v>
      </c>
      <c r="K40" s="10"/>
      <c r="L40" s="10">
        <v>6.5380199663974403E-2</v>
      </c>
      <c r="M40" s="10"/>
      <c r="N40" s="10"/>
      <c r="O40" s="10"/>
      <c r="P40" s="10">
        <v>1.5960952400084501E-2</v>
      </c>
      <c r="Q40" s="10"/>
      <c r="R40" s="10">
        <v>7.5615355170049595E-2</v>
      </c>
      <c r="S40" s="10"/>
      <c r="T40" s="10"/>
      <c r="U40" s="10">
        <v>1.11132254995243E-3</v>
      </c>
      <c r="V40" s="10"/>
      <c r="W40" s="10">
        <v>1.9794352972412499</v>
      </c>
      <c r="X40" s="10">
        <v>0.16424062206033499</v>
      </c>
      <c r="Y40" s="10">
        <v>0.62068837415775702</v>
      </c>
      <c r="Z40" s="10"/>
      <c r="AA40" s="10"/>
      <c r="AB40" s="10">
        <v>1.44094464196302E-2</v>
      </c>
      <c r="AC40" s="10">
        <v>0.10271280590834</v>
      </c>
      <c r="AD40" s="10">
        <v>3.4239296741469798</v>
      </c>
      <c r="AE40" s="10">
        <v>0.77501598511604597</v>
      </c>
      <c r="AF40" s="10">
        <v>1.6150178236850199</v>
      </c>
      <c r="AG40" s="10">
        <v>0.134660754152406</v>
      </c>
      <c r="AH40" s="10">
        <v>6.5323477767460295E-2</v>
      </c>
      <c r="AI40" s="10">
        <v>4.0861062801297997E-2</v>
      </c>
      <c r="AJ40" s="10">
        <v>1.90687657860463</v>
      </c>
      <c r="AK40" s="10">
        <v>1.46137467162152E-2</v>
      </c>
      <c r="AL40" s="10">
        <v>5.8966386281775501E-2</v>
      </c>
      <c r="AM40" s="10">
        <v>3.81182034257793</v>
      </c>
      <c r="AN40" s="10">
        <v>0.34288009999781799</v>
      </c>
      <c r="AO40" s="10"/>
      <c r="AP40" s="10">
        <v>0.33018786826354801</v>
      </c>
      <c r="AQ40" s="10"/>
      <c r="AR40" s="10">
        <v>0.53620383059542698</v>
      </c>
      <c r="AS40" s="10">
        <v>0.342522914937192</v>
      </c>
      <c r="AT40" s="10">
        <v>2.6988458688050798</v>
      </c>
      <c r="AU40" s="10">
        <v>3.77155438031598E-2</v>
      </c>
      <c r="AV40" s="10">
        <v>6.3786935713231003E-3</v>
      </c>
      <c r="AW40" s="10">
        <v>6.3014365183567001E-3</v>
      </c>
      <c r="AX40" s="10">
        <v>3.0858161592802701E-2</v>
      </c>
      <c r="AY40" s="10">
        <v>1.31962353149417</v>
      </c>
      <c r="AZ40" s="10">
        <v>1.4065500477594599</v>
      </c>
      <c r="BA40" s="10">
        <v>0.41379224943850501</v>
      </c>
      <c r="BB40" s="10">
        <v>0.39579137899307598</v>
      </c>
      <c r="BC40" s="10"/>
      <c r="BD40" s="10">
        <v>0.35608604935327398</v>
      </c>
      <c r="BE40" s="10">
        <v>0.23497470131744899</v>
      </c>
      <c r="BF40" s="10">
        <v>4.8532493310194003</v>
      </c>
      <c r="BG40" s="10">
        <v>0.85333948046860097</v>
      </c>
      <c r="BH40" s="10">
        <v>1.5673323246833499</v>
      </c>
      <c r="BI40" s="10">
        <v>0.13017000852030799</v>
      </c>
      <c r="BJ40" s="10">
        <v>9.0568307013457305E-2</v>
      </c>
      <c r="BK40" s="10">
        <v>6.05101289909002E-3</v>
      </c>
      <c r="BL40" s="10">
        <v>2.5092972275579402</v>
      </c>
      <c r="BM40" s="10">
        <v>1.5042979873419999</v>
      </c>
      <c r="BN40" s="10">
        <v>6.0586695778928799E-2</v>
      </c>
      <c r="BO40" s="10">
        <v>3.5399472154610501</v>
      </c>
      <c r="BP40" s="10">
        <v>0.33222498229597502</v>
      </c>
      <c r="BQ40" s="10"/>
      <c r="BR40" s="10">
        <v>0.34707371944481502</v>
      </c>
      <c r="BS40" s="10"/>
      <c r="BT40" s="10">
        <v>0.569481279367829</v>
      </c>
      <c r="BU40" s="10">
        <v>0.36003958203407599</v>
      </c>
      <c r="BV40" s="10">
        <v>2.8438480370343999</v>
      </c>
      <c r="BW40" s="10">
        <v>0.119292614796928</v>
      </c>
      <c r="BX40" s="10">
        <v>3.8769576928465499E-2</v>
      </c>
      <c r="BY40" s="10">
        <v>2.8818629957410202E-2</v>
      </c>
      <c r="BZ40" s="10">
        <v>3.9019271339838998E-2</v>
      </c>
      <c r="CA40" s="10">
        <v>1.7143185949156301</v>
      </c>
      <c r="CB40" s="10">
        <v>1.572581939789</v>
      </c>
      <c r="CC40" s="10">
        <v>0.16885006629679</v>
      </c>
      <c r="CD40" s="10">
        <v>0.84818640523866695</v>
      </c>
      <c r="CE40" s="10">
        <v>1.0475407821878799</v>
      </c>
      <c r="CF40" s="10">
        <v>0.31303500858317501</v>
      </c>
      <c r="CG40" s="10">
        <v>0.23022605731481599</v>
      </c>
      <c r="CH40" s="10">
        <v>3.5035516188041802</v>
      </c>
      <c r="CI40" s="10">
        <v>1.06258195941296</v>
      </c>
      <c r="CJ40" s="10">
        <v>0.76348385494848403</v>
      </c>
      <c r="CK40" s="10">
        <v>0.22216224877756399</v>
      </c>
      <c r="CL40" s="10">
        <v>0.15236999119237499</v>
      </c>
      <c r="CM40" s="10">
        <v>1.8153038697269998E-2</v>
      </c>
      <c r="CN40" s="10">
        <v>5.3205886386404098</v>
      </c>
      <c r="CO40" s="10">
        <v>1.69031892650232</v>
      </c>
      <c r="CP40" s="10">
        <v>7.7053401341471997E-2</v>
      </c>
      <c r="CQ40" s="10">
        <v>3.90381975077513</v>
      </c>
      <c r="CR40" s="10">
        <v>0.41596611520735899</v>
      </c>
      <c r="CS40" s="10"/>
      <c r="CT40" s="10">
        <v>0.37403535611616401</v>
      </c>
      <c r="CU40" s="10"/>
      <c r="CV40" s="10">
        <v>0.75633722293733996</v>
      </c>
      <c r="CW40" s="10">
        <v>0.38800844240655102</v>
      </c>
      <c r="CX40" s="10">
        <v>3.27834108226289</v>
      </c>
      <c r="CY40" s="10">
        <v>0.127539747736793</v>
      </c>
      <c r="CZ40" s="10">
        <v>4.1497292242468099E-2</v>
      </c>
      <c r="DA40" s="10">
        <v>3.0211572779781499E-2</v>
      </c>
      <c r="DB40" s="10">
        <v>4.2800572378670201E-2</v>
      </c>
      <c r="DC40" s="10">
        <v>2.3037029844160601</v>
      </c>
      <c r="DD40" s="10">
        <v>1.4178539799247101</v>
      </c>
      <c r="DE40" s="10">
        <v>9.6798606913907195E-2</v>
      </c>
      <c r="DF40" s="10">
        <v>1.44639591000992</v>
      </c>
      <c r="DG40" s="10">
        <v>1.3256464980457201</v>
      </c>
      <c r="DH40" s="10">
        <v>0.35242587238998402</v>
      </c>
      <c r="DI40" s="10">
        <v>0.309961096627972</v>
      </c>
      <c r="DJ40" s="10">
        <v>4.2959015440409898</v>
      </c>
      <c r="DK40" s="10">
        <v>1.17306046788873</v>
      </c>
      <c r="DL40" s="10">
        <v>2.4858246074974599</v>
      </c>
      <c r="DM40" s="10">
        <v>0.29764341825607199</v>
      </c>
      <c r="DN40" s="10">
        <v>0.168862243544526</v>
      </c>
      <c r="DO40" s="10">
        <v>0.215772695061591</v>
      </c>
      <c r="DP40" s="10">
        <v>5.5201705644498897</v>
      </c>
      <c r="DQ40" s="10">
        <v>1.67190692027932</v>
      </c>
      <c r="DR40" s="10">
        <v>8.5164106100844003E-2</v>
      </c>
      <c r="DS40" s="10">
        <v>4.2480396381060199</v>
      </c>
      <c r="DT40" s="10">
        <v>0.47856623005799598</v>
      </c>
      <c r="DU40" s="10"/>
      <c r="DV40" s="10">
        <v>0.40309144653399998</v>
      </c>
      <c r="DW40" s="10"/>
      <c r="DX40" s="10">
        <v>0.82242280052349603</v>
      </c>
      <c r="DY40" s="10">
        <v>0.41815000041997902</v>
      </c>
      <c r="DZ40" s="10">
        <v>3.3175298569803799</v>
      </c>
      <c r="EA40" s="10">
        <v>0.127539747736793</v>
      </c>
      <c r="EB40" s="10">
        <v>4.8099568671615703E-2</v>
      </c>
      <c r="EC40" s="10">
        <v>3.21730970835504E-2</v>
      </c>
      <c r="ED40" s="10">
        <v>4.40321067750791E-2</v>
      </c>
      <c r="EE40" s="10">
        <v>2.1615990512551302</v>
      </c>
      <c r="EF40" s="10">
        <v>2.3603620949044699</v>
      </c>
      <c r="EG40" s="10"/>
      <c r="EH40" s="10">
        <v>1.2076083967484801</v>
      </c>
      <c r="EI40" s="10">
        <v>1.5331144572775</v>
      </c>
      <c r="EJ40" s="10">
        <v>0.38318743141630102</v>
      </c>
      <c r="EK40" s="10">
        <v>0.35102972905736601</v>
      </c>
      <c r="EL40" s="10">
        <v>4.3440765851040597</v>
      </c>
    </row>
    <row r="41" spans="1:142">
      <c r="A41" t="s">
        <v>474</v>
      </c>
      <c r="B41" t="s">
        <v>459</v>
      </c>
      <c r="C41" s="10">
        <v>0.65119080084876801</v>
      </c>
      <c r="D41" s="10">
        <v>2.0218327261078501</v>
      </c>
      <c r="E41" s="10"/>
      <c r="F41" s="10"/>
      <c r="G41" s="10">
        <v>0.28441894154574898</v>
      </c>
      <c r="H41" s="10">
        <v>8.3695894447720391</v>
      </c>
      <c r="I41" s="10">
        <v>2.4268223160368501</v>
      </c>
      <c r="J41" s="10">
        <v>1.4430789864511399E-2</v>
      </c>
      <c r="K41" s="10">
        <v>3.9756484898513702</v>
      </c>
      <c r="L41" s="10">
        <v>9.0570379669275791</v>
      </c>
      <c r="M41" s="10">
        <v>0.51800314673477799</v>
      </c>
      <c r="N41" s="10"/>
      <c r="O41" s="10">
        <v>3.3999999999999898E-3</v>
      </c>
      <c r="P41" s="10">
        <v>0.751964961935076</v>
      </c>
      <c r="Q41" s="10">
        <v>1.44594439491448E-2</v>
      </c>
      <c r="R41" s="10">
        <v>2.2251084847623002</v>
      </c>
      <c r="S41" s="10">
        <v>3.1099342217144499E-2</v>
      </c>
      <c r="T41" s="10">
        <v>3.1258307999999999E-2</v>
      </c>
      <c r="U41" s="10">
        <v>2.04891100296191E-2</v>
      </c>
      <c r="V41" s="10"/>
      <c r="W41" s="10">
        <v>2.3268749999999998</v>
      </c>
      <c r="X41" s="10">
        <v>0.86549645437167</v>
      </c>
      <c r="Y41" s="10">
        <v>1.0308012212097599</v>
      </c>
      <c r="Z41" s="10">
        <v>3.4291427184953503E-2</v>
      </c>
      <c r="AA41" s="10">
        <v>14.329539466091401</v>
      </c>
      <c r="AB41" s="10">
        <v>0.21832216043571401</v>
      </c>
      <c r="AC41" s="10">
        <v>0.30548258302527098</v>
      </c>
      <c r="AD41" s="10">
        <v>1.094562</v>
      </c>
      <c r="AE41" s="10">
        <v>1.21322138271227</v>
      </c>
      <c r="AF41" s="10">
        <v>0.67627749756990396</v>
      </c>
      <c r="AG41" s="10"/>
      <c r="AH41" s="10"/>
      <c r="AI41" s="10">
        <v>0.34993966141445498</v>
      </c>
      <c r="AJ41" s="10">
        <v>18.628967006040899</v>
      </c>
      <c r="AK41" s="10">
        <v>3.05457008431154</v>
      </c>
      <c r="AL41" s="10">
        <v>0.31982507965583901</v>
      </c>
      <c r="AM41" s="10">
        <v>2.3152085740392199</v>
      </c>
      <c r="AN41" s="10">
        <v>2.5895078421536102</v>
      </c>
      <c r="AO41" s="10">
        <v>5.6483186382616601</v>
      </c>
      <c r="AP41" s="10">
        <v>3.7168062898694197E-2</v>
      </c>
      <c r="AQ41" s="10"/>
      <c r="AR41" s="10">
        <v>0.92669709494344299</v>
      </c>
      <c r="AS41" s="10">
        <v>0.136638023937281</v>
      </c>
      <c r="AT41" s="10">
        <v>3.3776353827309702</v>
      </c>
      <c r="AU41" s="10">
        <v>3.3756078670714597E-2</v>
      </c>
      <c r="AV41" s="10">
        <v>4.2689390164714201E-2</v>
      </c>
      <c r="AW41" s="10">
        <v>3.2440684807231397E-2</v>
      </c>
      <c r="AX41" s="10"/>
      <c r="AY41" s="10">
        <v>0.41409294197521701</v>
      </c>
      <c r="AZ41" s="10">
        <v>1.7852424846233299</v>
      </c>
      <c r="BA41" s="10">
        <v>1.3132382850351001</v>
      </c>
      <c r="BB41" s="10">
        <v>8.3656088105526095E-3</v>
      </c>
      <c r="BC41" s="10">
        <v>7.1061760618975498</v>
      </c>
      <c r="BD41" s="10">
        <v>8.1716900437295806E-2</v>
      </c>
      <c r="BE41" s="10">
        <v>1.8630776360278201</v>
      </c>
      <c r="BF41" s="10">
        <v>10.493508195814201</v>
      </c>
      <c r="BG41" s="10">
        <v>1.61329677828253</v>
      </c>
      <c r="BH41" s="10">
        <v>2.88867199106117</v>
      </c>
      <c r="BI41" s="10"/>
      <c r="BJ41" s="10"/>
      <c r="BK41" s="10">
        <v>3.8148049624349398</v>
      </c>
      <c r="BL41" s="10">
        <v>26.415351597150099</v>
      </c>
      <c r="BM41" s="10">
        <v>4.5394638369803202</v>
      </c>
      <c r="BN41" s="10">
        <v>0.691932867043212</v>
      </c>
      <c r="BO41" s="10">
        <v>12.236789765194199</v>
      </c>
      <c r="BP41" s="10">
        <v>3.8843345344882301</v>
      </c>
      <c r="BQ41" s="10">
        <v>30.483780087212899</v>
      </c>
      <c r="BR41" s="10">
        <v>3.73450629561397E-2</v>
      </c>
      <c r="BS41" s="10">
        <v>1.0082446457077501</v>
      </c>
      <c r="BT41" s="10">
        <v>3.6574931657324599</v>
      </c>
      <c r="BU41" s="10">
        <v>1.44349907596414</v>
      </c>
      <c r="BV41" s="10">
        <v>19.605585849013298</v>
      </c>
      <c r="BW41" s="10">
        <v>1.7106155454964099E-2</v>
      </c>
      <c r="BX41" s="10">
        <v>0.22166892217242401</v>
      </c>
      <c r="BY41" s="10">
        <v>0.171458437507405</v>
      </c>
      <c r="BZ41" s="10">
        <v>2.4102779448413401E-2</v>
      </c>
      <c r="CA41" s="10">
        <v>0.228798526367332</v>
      </c>
      <c r="CB41" s="10">
        <v>1.6697977532477299</v>
      </c>
      <c r="CC41" s="10">
        <v>12.420620799124499</v>
      </c>
      <c r="CD41" s="10">
        <v>17.678844880316699</v>
      </c>
      <c r="CE41" s="10">
        <v>6.5752114355698801</v>
      </c>
      <c r="CF41" s="10">
        <v>0.96021714181440998</v>
      </c>
      <c r="CG41" s="10">
        <v>3.3959969607137599</v>
      </c>
      <c r="CH41" s="10">
        <v>34.319173000814096</v>
      </c>
      <c r="CI41" s="10">
        <v>5.0146405229309403</v>
      </c>
      <c r="CJ41" s="10">
        <v>3.2389987090003598</v>
      </c>
      <c r="CK41" s="10"/>
      <c r="CL41" s="10"/>
      <c r="CM41" s="10">
        <v>3.9210608893357</v>
      </c>
      <c r="CN41" s="10">
        <v>30.744567414164699</v>
      </c>
      <c r="CO41" s="10">
        <v>4.6568295182163197</v>
      </c>
      <c r="CP41" s="10">
        <v>1.34702870691412</v>
      </c>
      <c r="CQ41" s="10">
        <v>9.0621351208817593</v>
      </c>
      <c r="CR41" s="10">
        <v>15.727456609658001</v>
      </c>
      <c r="CS41" s="10">
        <v>48.757774560426697</v>
      </c>
      <c r="CT41" s="10">
        <v>9.1515726618691104E-2</v>
      </c>
      <c r="CU41" s="10">
        <v>0.577918274377478</v>
      </c>
      <c r="CV41" s="10">
        <v>4.0657577447036504</v>
      </c>
      <c r="CW41" s="10">
        <v>0.99673473415332603</v>
      </c>
      <c r="CX41" s="10">
        <v>14.466325671058399</v>
      </c>
      <c r="CY41" s="10">
        <v>0.64371852773052796</v>
      </c>
      <c r="CZ41" s="10">
        <v>0.114272715458933</v>
      </c>
      <c r="DA41" s="10">
        <v>0.39591126149943201</v>
      </c>
      <c r="DB41" s="10">
        <v>1.9878233353186801E-2</v>
      </c>
      <c r="DC41" s="10">
        <v>7.2034543042505499</v>
      </c>
      <c r="DD41" s="10">
        <v>2.3416256567736</v>
      </c>
      <c r="DE41" s="10">
        <v>11.4716788846877</v>
      </c>
      <c r="DF41" s="10">
        <v>20.103600841869799</v>
      </c>
      <c r="DG41" s="10">
        <v>16.7872303959041</v>
      </c>
      <c r="DH41" s="10">
        <v>1.23451512005935</v>
      </c>
      <c r="DI41" s="10">
        <v>2.7300399365710599</v>
      </c>
      <c r="DJ41" s="10">
        <v>23.085627583836299</v>
      </c>
      <c r="DK41" s="10">
        <v>8.3673675913495895</v>
      </c>
      <c r="DL41" s="10">
        <v>1.16327963271484</v>
      </c>
      <c r="DM41" s="10">
        <v>0.50251415665170496</v>
      </c>
      <c r="DN41" s="10"/>
      <c r="DO41" s="10">
        <v>6.3697145167920501</v>
      </c>
      <c r="DP41" s="10">
        <v>25.761503272154201</v>
      </c>
      <c r="DQ41" s="10">
        <v>5.1939614741508402</v>
      </c>
      <c r="DR41" s="10">
        <v>2.129640185965</v>
      </c>
      <c r="DS41" s="10">
        <v>16.452057222686499</v>
      </c>
      <c r="DT41" s="10">
        <v>22.750609991231901</v>
      </c>
      <c r="DU41" s="10">
        <v>56.074335936940898</v>
      </c>
      <c r="DV41" s="10">
        <v>5.9628560389056999E-2</v>
      </c>
      <c r="DW41" s="10">
        <v>1.6065338759260399</v>
      </c>
      <c r="DX41" s="10">
        <v>1.67678930972998</v>
      </c>
      <c r="DY41" s="10">
        <v>0.12179499653362</v>
      </c>
      <c r="DZ41" s="10">
        <v>25.601180013653099</v>
      </c>
      <c r="EA41" s="10">
        <v>2.0371965317420999</v>
      </c>
      <c r="EB41" s="10">
        <v>0.21723212885697901</v>
      </c>
      <c r="EC41" s="10">
        <v>5.17137371012966</v>
      </c>
      <c r="ED41" s="10">
        <v>1.29137268286523E-2</v>
      </c>
      <c r="EE41" s="10">
        <v>5.7008259181790102</v>
      </c>
      <c r="EF41" s="10">
        <v>6.7933340441128198</v>
      </c>
      <c r="EG41" s="10">
        <v>8.3635235206558196</v>
      </c>
      <c r="EH41" s="10">
        <v>15.130218533844999</v>
      </c>
      <c r="EI41" s="10">
        <v>17.829496930111102</v>
      </c>
      <c r="EJ41" s="10">
        <v>1.35029744728861</v>
      </c>
      <c r="EK41" s="10">
        <v>3.23474432864051</v>
      </c>
      <c r="EL41" s="10">
        <v>5.2462595228673399</v>
      </c>
    </row>
    <row r="42" spans="1:142">
      <c r="A42" t="s">
        <v>474</v>
      </c>
      <c r="B42" t="s">
        <v>460</v>
      </c>
      <c r="C42" s="10">
        <v>5.2916754741798799</v>
      </c>
      <c r="D42" s="10">
        <v>8.0964985940131999</v>
      </c>
      <c r="E42" s="10">
        <v>12.8405027004939</v>
      </c>
      <c r="F42" s="10"/>
      <c r="G42" s="10">
        <v>36.969602114925799</v>
      </c>
      <c r="H42" s="10">
        <v>263.10644167799597</v>
      </c>
      <c r="I42" s="10">
        <v>9.4625168424224206</v>
      </c>
      <c r="J42" s="10">
        <v>2.9412255325138101</v>
      </c>
      <c r="K42" s="10">
        <v>76.481088541286198</v>
      </c>
      <c r="L42" s="10">
        <v>1.91407373178677</v>
      </c>
      <c r="M42" s="10">
        <v>21.847647725619201</v>
      </c>
      <c r="N42" s="10">
        <v>31.922774507876301</v>
      </c>
      <c r="O42" s="10">
        <v>1.98644333333334</v>
      </c>
      <c r="P42" s="10">
        <v>6.3648240363532098</v>
      </c>
      <c r="Q42" s="10">
        <v>5.2861315511033302</v>
      </c>
      <c r="R42" s="10">
        <v>41.248174616063302</v>
      </c>
      <c r="S42" s="10"/>
      <c r="T42" s="10"/>
      <c r="U42" s="10"/>
      <c r="V42" s="10"/>
      <c r="W42" s="10">
        <v>22.705083256517099</v>
      </c>
      <c r="X42" s="10">
        <v>118.73214557764101</v>
      </c>
      <c r="Y42" s="10">
        <v>14.651999999999999</v>
      </c>
      <c r="Z42" s="10">
        <v>7.15247619182544</v>
      </c>
      <c r="AA42" s="10">
        <v>0.247667072888654</v>
      </c>
      <c r="AB42" s="10">
        <v>3.9678902368818099</v>
      </c>
      <c r="AC42" s="10">
        <v>3.2201444653616198</v>
      </c>
      <c r="AD42" s="10">
        <v>134.533077882112</v>
      </c>
      <c r="AE42" s="10">
        <v>3.5840400362313001</v>
      </c>
      <c r="AF42" s="10">
        <v>9.3845903916673006</v>
      </c>
      <c r="AG42" s="10">
        <v>13.822363927629601</v>
      </c>
      <c r="AH42" s="10">
        <v>3.3908497766773902</v>
      </c>
      <c r="AI42" s="10">
        <v>30.8428275267758</v>
      </c>
      <c r="AJ42" s="10">
        <v>243.38383116653699</v>
      </c>
      <c r="AK42" s="10">
        <v>8.4563392225741296</v>
      </c>
      <c r="AL42" s="10">
        <v>0.89171845391488302</v>
      </c>
      <c r="AM42" s="10">
        <v>97.784046321799295</v>
      </c>
      <c r="AN42" s="10">
        <v>5.6675197722789701</v>
      </c>
      <c r="AO42" s="10">
        <v>10.7817837025631</v>
      </c>
      <c r="AP42" s="10">
        <v>26.088003481177399</v>
      </c>
      <c r="AQ42" s="10">
        <v>1.66889905552791</v>
      </c>
      <c r="AR42" s="10">
        <v>5.9196243985767003</v>
      </c>
      <c r="AS42" s="10">
        <v>10.086290838220201</v>
      </c>
      <c r="AT42" s="10">
        <v>44.829544939787503</v>
      </c>
      <c r="AU42" s="10">
        <v>7.62340763891361E-3</v>
      </c>
      <c r="AV42" s="10">
        <v>0.12575940736485799</v>
      </c>
      <c r="AW42" s="10">
        <v>6.7161906988951206E-2</v>
      </c>
      <c r="AX42" s="10">
        <v>1.3808273467966901</v>
      </c>
      <c r="AY42" s="10">
        <v>24.559988333955001</v>
      </c>
      <c r="AZ42" s="10">
        <v>138.92153771859699</v>
      </c>
      <c r="BA42" s="10">
        <v>18.660829443580099</v>
      </c>
      <c r="BB42" s="10">
        <v>22.018135946424</v>
      </c>
      <c r="BC42" s="10">
        <v>0.23980836195049501</v>
      </c>
      <c r="BD42" s="10">
        <v>3.9853758901085201</v>
      </c>
      <c r="BE42" s="10">
        <v>4.4579167863108697</v>
      </c>
      <c r="BF42" s="10">
        <v>133.496248301425</v>
      </c>
      <c r="BG42" s="10">
        <v>3.59423971811065</v>
      </c>
      <c r="BH42" s="10">
        <v>15.5070986408862</v>
      </c>
      <c r="BI42" s="10">
        <v>18.039248062418402</v>
      </c>
      <c r="BJ42" s="10">
        <v>4.6829375341720398</v>
      </c>
      <c r="BK42" s="10">
        <v>33.718296111266703</v>
      </c>
      <c r="BL42" s="10">
        <v>335.01587410230798</v>
      </c>
      <c r="BM42" s="10">
        <v>12.989607583533701</v>
      </c>
      <c r="BN42" s="10">
        <v>8.7641779948879304</v>
      </c>
      <c r="BO42" s="10">
        <v>86.884050734735197</v>
      </c>
      <c r="BP42" s="10">
        <v>6.3676791607830303</v>
      </c>
      <c r="BQ42" s="10">
        <v>9.1170287769184508</v>
      </c>
      <c r="BR42" s="10">
        <v>29.7834693318921</v>
      </c>
      <c r="BS42" s="10">
        <v>0.11428796331456</v>
      </c>
      <c r="BT42" s="10">
        <v>6.2756738903178402</v>
      </c>
      <c r="BU42" s="10">
        <v>16.103449051274499</v>
      </c>
      <c r="BV42" s="10">
        <v>49.236011173046698</v>
      </c>
      <c r="BW42" s="10">
        <v>0.118083570376536</v>
      </c>
      <c r="BX42" s="10">
        <v>0.25035529609623702</v>
      </c>
      <c r="BY42" s="10">
        <v>0.187968127046446</v>
      </c>
      <c r="BZ42" s="10">
        <v>1.87002773198643</v>
      </c>
      <c r="CA42" s="10">
        <v>36.179010999092299</v>
      </c>
      <c r="CB42" s="10">
        <v>166.114405429095</v>
      </c>
      <c r="CC42" s="10">
        <v>22.400942564346</v>
      </c>
      <c r="CD42" s="10">
        <v>47.052021623940398</v>
      </c>
      <c r="CE42" s="10">
        <v>1.6226060054788101</v>
      </c>
      <c r="CF42" s="10">
        <v>4.0988249331613602</v>
      </c>
      <c r="CG42" s="10">
        <v>4.6659078170381703</v>
      </c>
      <c r="CH42" s="10">
        <v>142.081698547114</v>
      </c>
      <c r="CI42" s="10">
        <v>4.3171690108147303</v>
      </c>
      <c r="CJ42" s="10">
        <v>17.581539176059401</v>
      </c>
      <c r="CK42" s="10">
        <v>20.545603127432699</v>
      </c>
      <c r="CL42" s="10">
        <v>1.72111257073519</v>
      </c>
      <c r="CM42" s="10">
        <v>32.807625895607998</v>
      </c>
      <c r="CN42" s="10">
        <v>359.56973100480798</v>
      </c>
      <c r="CO42" s="10">
        <v>13.388345874643999</v>
      </c>
      <c r="CP42" s="10">
        <v>9.1810060537276996</v>
      </c>
      <c r="CQ42" s="10">
        <v>80.704878194054203</v>
      </c>
      <c r="CR42" s="10">
        <v>7.4645864156808104</v>
      </c>
      <c r="CS42" s="10">
        <v>38.227284509531003</v>
      </c>
      <c r="CT42" s="10">
        <v>29.837672803242398</v>
      </c>
      <c r="CU42" s="10">
        <v>2.0679679072644298E-3</v>
      </c>
      <c r="CV42" s="10">
        <v>6.3237580644290503</v>
      </c>
      <c r="CW42" s="10">
        <v>14.759527976581699</v>
      </c>
      <c r="CX42" s="10">
        <v>50.540754868769397</v>
      </c>
      <c r="CY42" s="10">
        <v>0.36642867239101601</v>
      </c>
      <c r="CZ42" s="10">
        <v>0.33045208147855198</v>
      </c>
      <c r="DA42" s="10">
        <v>0.54946446832405205</v>
      </c>
      <c r="DB42" s="10">
        <v>0.84190430959401996</v>
      </c>
      <c r="DC42" s="10">
        <v>50.162462364449503</v>
      </c>
      <c r="DD42" s="10">
        <v>173.49584566191999</v>
      </c>
      <c r="DE42" s="10">
        <v>21.092695834625999</v>
      </c>
      <c r="DF42" s="10">
        <v>87.621163895484898</v>
      </c>
      <c r="DG42" s="10">
        <v>4.9688775680320996</v>
      </c>
      <c r="DH42" s="10">
        <v>4.2819396636325902</v>
      </c>
      <c r="DI42" s="10">
        <v>4.7535479804994001</v>
      </c>
      <c r="DJ42" s="10">
        <v>131.769433063104</v>
      </c>
      <c r="DK42" s="10">
        <v>4.2622083541142697</v>
      </c>
      <c r="DL42" s="10">
        <v>18.050774733991702</v>
      </c>
      <c r="DM42" s="10">
        <v>15.787395073836599</v>
      </c>
      <c r="DN42" s="10">
        <v>1.74388299610354</v>
      </c>
      <c r="DO42" s="10">
        <v>20.961959922651801</v>
      </c>
      <c r="DP42" s="10">
        <v>323.540710565072</v>
      </c>
      <c r="DQ42" s="10">
        <v>9.8619272477551405</v>
      </c>
      <c r="DR42" s="10">
        <v>9.4860495694571298</v>
      </c>
      <c r="DS42" s="10">
        <v>78.892700430933701</v>
      </c>
      <c r="DT42" s="10">
        <v>10.278113320408201</v>
      </c>
      <c r="DU42" s="10">
        <v>33.567965938181999</v>
      </c>
      <c r="DV42" s="10">
        <v>29.837672803242398</v>
      </c>
      <c r="DW42" s="10"/>
      <c r="DX42" s="10">
        <v>6.0937847664088096</v>
      </c>
      <c r="DY42" s="10">
        <v>13.003358743461099</v>
      </c>
      <c r="DZ42" s="10">
        <v>40.568139867647098</v>
      </c>
      <c r="EA42" s="10">
        <v>0.40618495791408499</v>
      </c>
      <c r="EB42" s="10">
        <v>0.25639631750530301</v>
      </c>
      <c r="EC42" s="10">
        <v>0.59176226952437305</v>
      </c>
      <c r="ED42" s="10"/>
      <c r="EE42" s="10">
        <v>48.134454655658402</v>
      </c>
      <c r="EF42" s="10">
        <v>149.139702828785</v>
      </c>
      <c r="EG42" s="10">
        <v>21.059933477753599</v>
      </c>
      <c r="EH42" s="10">
        <v>74.984383181277195</v>
      </c>
      <c r="EI42" s="10">
        <v>5.2043019857352197</v>
      </c>
      <c r="EJ42" s="10">
        <v>4.5594104816764602</v>
      </c>
      <c r="EK42" s="10">
        <v>4.0145209128594299</v>
      </c>
      <c r="EL42" s="10">
        <v>128.759593455204</v>
      </c>
    </row>
    <row r="43" spans="1:142">
      <c r="A43" t="s">
        <v>474</v>
      </c>
      <c r="B43" t="s">
        <v>461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>
        <v>10.230466482436499</v>
      </c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</row>
    <row r="44" spans="1:142">
      <c r="A44" t="s">
        <v>474</v>
      </c>
      <c r="B44" t="s">
        <v>462</v>
      </c>
      <c r="C44" s="10">
        <v>5.4903400135183</v>
      </c>
      <c r="D44" s="10">
        <v>17.0731189877012</v>
      </c>
      <c r="E44" s="10">
        <v>1.55572611130368</v>
      </c>
      <c r="F44" s="10"/>
      <c r="G44" s="10">
        <v>1.87864546956792</v>
      </c>
      <c r="H44" s="10">
        <v>45.711574697979202</v>
      </c>
      <c r="I44" s="10">
        <v>8.86613572764373</v>
      </c>
      <c r="J44" s="10">
        <v>0.75574894124075698</v>
      </c>
      <c r="K44" s="10">
        <v>70.642278336277698</v>
      </c>
      <c r="L44" s="10">
        <v>5.9866819030571099</v>
      </c>
      <c r="M44" s="10">
        <v>4.6413593044797796</v>
      </c>
      <c r="N44" s="10">
        <v>8.3127292237092494</v>
      </c>
      <c r="O44" s="10">
        <v>3.6331477126063998</v>
      </c>
      <c r="P44" s="10">
        <v>6.1140540120452096</v>
      </c>
      <c r="Q44" s="10">
        <v>11.284655260456899</v>
      </c>
      <c r="R44" s="10">
        <v>136.15531758331699</v>
      </c>
      <c r="S44" s="10">
        <v>1.2444247096086301</v>
      </c>
      <c r="T44" s="10">
        <v>2.8612414555666801</v>
      </c>
      <c r="U44" s="10">
        <v>1.27122015969682</v>
      </c>
      <c r="V44" s="10"/>
      <c r="W44" s="10">
        <v>62.334127922432401</v>
      </c>
      <c r="X44" s="10">
        <v>2.63481372623585</v>
      </c>
      <c r="Y44" s="10">
        <v>9.4959173475832497</v>
      </c>
      <c r="Z44" s="10">
        <v>3.3487636305060802</v>
      </c>
      <c r="AA44" s="10">
        <v>0.55203015110508902</v>
      </c>
      <c r="AB44" s="10">
        <v>0.133287379381579</v>
      </c>
      <c r="AC44" s="10">
        <v>2.0683477449097198</v>
      </c>
      <c r="AD44" s="10">
        <v>166.90632380413501</v>
      </c>
      <c r="AE44" s="10">
        <v>2.2909930271730299</v>
      </c>
      <c r="AF44" s="10">
        <v>6.8850308568984602</v>
      </c>
      <c r="AG44" s="10">
        <v>1.7779790591964399</v>
      </c>
      <c r="AH44" s="10"/>
      <c r="AI44" s="10">
        <v>1.1671747160041499</v>
      </c>
      <c r="AJ44" s="10">
        <v>10.0124464682176</v>
      </c>
      <c r="AK44" s="10">
        <v>9.7679853399837508</v>
      </c>
      <c r="AL44" s="10">
        <v>0.44134789099027999</v>
      </c>
      <c r="AM44" s="10">
        <v>20.7975714019653</v>
      </c>
      <c r="AN44" s="10">
        <v>4.4012966065643901</v>
      </c>
      <c r="AO44" s="10">
        <v>0.91913967215820702</v>
      </c>
      <c r="AP44" s="10">
        <v>7.1943250291973904</v>
      </c>
      <c r="AQ44" s="10">
        <v>11.728918138380999</v>
      </c>
      <c r="AR44" s="10">
        <v>3.89274829526796</v>
      </c>
      <c r="AS44" s="10">
        <v>2.22707629924105</v>
      </c>
      <c r="AT44" s="10">
        <v>133.681503358155</v>
      </c>
      <c r="AU44" s="10">
        <v>0.98174431999666101</v>
      </c>
      <c r="AV44" s="10">
        <v>1.9888341501901101E-2</v>
      </c>
      <c r="AW44" s="10">
        <v>0.51498127044520103</v>
      </c>
      <c r="AX44" s="10"/>
      <c r="AY44" s="10">
        <v>50.5227358377808</v>
      </c>
      <c r="AZ44" s="10">
        <v>1.04064855861589</v>
      </c>
      <c r="BA44" s="10">
        <v>7.7815748895566399</v>
      </c>
      <c r="BB44" s="10">
        <v>2.73043624591747</v>
      </c>
      <c r="BC44" s="10">
        <v>0.68378728407164002</v>
      </c>
      <c r="BD44" s="10"/>
      <c r="BE44" s="10">
        <v>0.46524214391153401</v>
      </c>
      <c r="BF44" s="10">
        <v>145.22237469632799</v>
      </c>
      <c r="BG44" s="10"/>
      <c r="BH44" s="10">
        <v>1.93598535463951</v>
      </c>
      <c r="BI44" s="10">
        <v>0.91028399096977997</v>
      </c>
      <c r="BJ44" s="10"/>
      <c r="BK44" s="10"/>
      <c r="BL44" s="10">
        <v>6.6664227101768097</v>
      </c>
      <c r="BM44" s="10">
        <v>0.368688349530717</v>
      </c>
      <c r="BN44" s="10">
        <v>1.50436023799397E-3</v>
      </c>
      <c r="BO44" s="10">
        <v>12.4889156848339</v>
      </c>
      <c r="BP44" s="10">
        <v>4.6633580261701901</v>
      </c>
      <c r="BQ44" s="10"/>
      <c r="BR44" s="10">
        <v>9.02332708109395E-2</v>
      </c>
      <c r="BS44" s="10">
        <v>57.3807574709869</v>
      </c>
      <c r="BT44" s="10">
        <v>3.7420308378304901</v>
      </c>
      <c r="BU44" s="10">
        <v>0.90975179865829003</v>
      </c>
      <c r="BV44" s="10">
        <v>36.393696858305198</v>
      </c>
      <c r="BW44" s="10">
        <v>0.95493387096774196</v>
      </c>
      <c r="BX44" s="10">
        <v>3.9973516188023098E-2</v>
      </c>
      <c r="BY44" s="10">
        <v>0.30786776116584602</v>
      </c>
      <c r="BZ44" s="10"/>
      <c r="CA44" s="10">
        <v>45.137384301979701</v>
      </c>
      <c r="CB44" s="10">
        <v>0.28924740798182103</v>
      </c>
      <c r="CC44" s="10">
        <v>0.41880950943982398</v>
      </c>
      <c r="CD44" s="10">
        <v>4.5947599309964398</v>
      </c>
      <c r="CE44" s="10">
        <v>0.743430120725035</v>
      </c>
      <c r="CF44" s="10"/>
      <c r="CG44" s="10">
        <v>0.43557955135051302</v>
      </c>
      <c r="CH44" s="10">
        <v>59.529855409420797</v>
      </c>
      <c r="CI44" s="10"/>
      <c r="CJ44" s="10">
        <v>1.02160494615949</v>
      </c>
      <c r="CK44" s="10">
        <v>0.31680484339915999</v>
      </c>
      <c r="CL44" s="10">
        <v>5.3953271753789001E-2</v>
      </c>
      <c r="CM44" s="10"/>
      <c r="CN44" s="10">
        <v>0.804420561618167</v>
      </c>
      <c r="CO44" s="10">
        <v>1.9260021462290001E-3</v>
      </c>
      <c r="CP44" s="10"/>
      <c r="CQ44" s="10">
        <v>9.1959795822914696</v>
      </c>
      <c r="CR44" s="10">
        <v>4.5398762576172196</v>
      </c>
      <c r="CS44" s="10">
        <v>8.8000000000000397E-2</v>
      </c>
      <c r="CT44" s="10">
        <v>8.5545115637737298E-2</v>
      </c>
      <c r="CU44" s="10">
        <v>72.523082281483099</v>
      </c>
      <c r="CV44" s="10">
        <v>2.1414810193379701</v>
      </c>
      <c r="CW44" s="10">
        <v>4.7300000000000002E-2</v>
      </c>
      <c r="CX44" s="10">
        <v>17.991229791476002</v>
      </c>
      <c r="CY44" s="10">
        <v>0.95493387096774296</v>
      </c>
      <c r="CZ44" s="10">
        <v>8.4088466650892799E-3</v>
      </c>
      <c r="DA44" s="10">
        <v>0.60169342935029502</v>
      </c>
      <c r="DB44" s="10"/>
      <c r="DC44" s="10">
        <v>13.876768906874901</v>
      </c>
      <c r="DD44" s="10"/>
      <c r="DE44" s="10">
        <v>6.4814664844907596E-2</v>
      </c>
      <c r="DF44" s="10">
        <v>9.3483091279800394</v>
      </c>
      <c r="DG44" s="10">
        <v>0.743430120725034</v>
      </c>
      <c r="DH44" s="10"/>
      <c r="DI44" s="10">
        <v>3.9971167356320503E-2</v>
      </c>
      <c r="DJ44" s="10">
        <v>16.741976979233598</v>
      </c>
      <c r="DK44" s="10"/>
      <c r="DL44" s="10"/>
      <c r="DM44" s="10">
        <v>0.77507897435897499</v>
      </c>
      <c r="DN44" s="10">
        <v>7.7749019844173095E-2</v>
      </c>
      <c r="DO44" s="10"/>
      <c r="DP44" s="10">
        <v>0.460633313982727</v>
      </c>
      <c r="DQ44" s="10"/>
      <c r="DR44" s="10"/>
      <c r="DS44" s="10"/>
      <c r="DT44" s="10">
        <v>4.5398762576172196</v>
      </c>
      <c r="DU44" s="10">
        <v>8.8000000000000397E-2</v>
      </c>
      <c r="DV44" s="10"/>
      <c r="DW44" s="10">
        <v>71.303288136450803</v>
      </c>
      <c r="DX44" s="10">
        <v>1.0284421506054799</v>
      </c>
      <c r="DY44" s="10"/>
      <c r="DZ44" s="10">
        <v>28.943904699718001</v>
      </c>
      <c r="EA44" s="10">
        <v>0.38888709677419397</v>
      </c>
      <c r="EB44" s="10"/>
      <c r="EC44" s="10">
        <v>0.31847366689089701</v>
      </c>
      <c r="ED44" s="10"/>
      <c r="EE44" s="10">
        <v>5.1673759065314204</v>
      </c>
      <c r="EF44" s="10"/>
      <c r="EG44" s="10"/>
      <c r="EH44" s="10">
        <v>1.45209289783176</v>
      </c>
      <c r="EI44" s="10">
        <v>0.743430120725034</v>
      </c>
      <c r="EJ44" s="10"/>
      <c r="EK44" s="10">
        <v>3.9971167356320399E-2</v>
      </c>
      <c r="EL44" s="10"/>
    </row>
    <row r="45" spans="1:142">
      <c r="A45" t="s">
        <v>474</v>
      </c>
      <c r="B45" t="s">
        <v>463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>
        <v>1.1871345029239799</v>
      </c>
      <c r="AK45" s="10"/>
      <c r="AL45" s="10"/>
      <c r="AM45" s="10"/>
      <c r="AN45" s="10"/>
      <c r="AO45" s="10"/>
      <c r="AP45" s="10"/>
      <c r="AQ45" s="10"/>
      <c r="AR45" s="10"/>
      <c r="AS45" s="10"/>
      <c r="AT45" s="10">
        <v>8.7515408382468305</v>
      </c>
      <c r="AU45" s="10"/>
      <c r="AV45" s="10"/>
      <c r="AW45" s="10"/>
      <c r="AX45" s="10"/>
      <c r="AY45" s="10"/>
      <c r="AZ45" s="10"/>
      <c r="BA45" s="10">
        <v>0.11111111111111099</v>
      </c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>
        <v>3.0299289188178098</v>
      </c>
      <c r="BM45" s="10"/>
      <c r="BN45" s="10"/>
      <c r="BO45" s="10"/>
      <c r="BP45" s="10"/>
      <c r="BQ45" s="10"/>
      <c r="BR45" s="10"/>
      <c r="BS45" s="10"/>
      <c r="BT45" s="10"/>
      <c r="BU45" s="10"/>
      <c r="BV45" s="10">
        <v>12.74938</v>
      </c>
      <c r="BW45" s="10"/>
      <c r="BX45" s="10"/>
      <c r="BY45" s="10"/>
      <c r="BZ45" s="10"/>
      <c r="CA45" s="10"/>
      <c r="CB45" s="10"/>
      <c r="CC45" s="10">
        <v>0.3</v>
      </c>
      <c r="CD45" s="10"/>
      <c r="CE45" s="10"/>
      <c r="CF45" s="10"/>
      <c r="CG45" s="10"/>
      <c r="CH45" s="10"/>
      <c r="CI45" s="10"/>
      <c r="CJ45" s="10"/>
      <c r="CK45" s="10">
        <v>0.70000000000000095</v>
      </c>
      <c r="CL45" s="10"/>
      <c r="CM45" s="10"/>
      <c r="CN45" s="10">
        <v>5.7000000000000099</v>
      </c>
      <c r="CO45" s="10"/>
      <c r="CP45" s="10"/>
      <c r="CQ45" s="10"/>
      <c r="CR45" s="10"/>
      <c r="CS45" s="10"/>
      <c r="CT45" s="10"/>
      <c r="CU45" s="10"/>
      <c r="CV45" s="10"/>
      <c r="CW45" s="10"/>
      <c r="CX45" s="10">
        <v>12.74938</v>
      </c>
      <c r="CY45" s="10"/>
      <c r="CZ45" s="10"/>
      <c r="DA45" s="10"/>
      <c r="DB45" s="10"/>
      <c r="DC45" s="10"/>
      <c r="DD45" s="10"/>
      <c r="DE45" s="10">
        <v>0.3</v>
      </c>
      <c r="DF45" s="10"/>
      <c r="DG45" s="10"/>
      <c r="DH45" s="10"/>
      <c r="DI45" s="10"/>
      <c r="DJ45" s="10"/>
      <c r="DK45" s="10"/>
      <c r="DL45" s="10"/>
      <c r="DM45" s="10">
        <v>0.70000000000000095</v>
      </c>
      <c r="DN45" s="10"/>
      <c r="DO45" s="10"/>
      <c r="DP45" s="10">
        <v>5.7000000000000099</v>
      </c>
      <c r="DQ45" s="10"/>
      <c r="DR45" s="10"/>
      <c r="DS45" s="10"/>
      <c r="DT45" s="10"/>
      <c r="DU45" s="10"/>
      <c r="DV45" s="10"/>
      <c r="DW45" s="10"/>
      <c r="DX45" s="10"/>
      <c r="DY45" s="10"/>
      <c r="DZ45" s="10">
        <v>12.74938</v>
      </c>
      <c r="EA45" s="10"/>
      <c r="EB45" s="10"/>
      <c r="EC45" s="10"/>
      <c r="ED45" s="10"/>
      <c r="EE45" s="10"/>
      <c r="EF45" s="10"/>
      <c r="EG45" s="10">
        <v>0.3</v>
      </c>
      <c r="EH45" s="10"/>
      <c r="EI45" s="10"/>
      <c r="EJ45" s="10"/>
      <c r="EK45" s="10"/>
      <c r="EL45" s="10"/>
    </row>
    <row r="46" spans="1:142">
      <c r="A46" t="s">
        <v>474</v>
      </c>
      <c r="B46" t="s">
        <v>464</v>
      </c>
      <c r="C46" s="10">
        <v>1.6280246606859099</v>
      </c>
      <c r="D46" s="10">
        <v>0.37461692333262597</v>
      </c>
      <c r="E46" s="10">
        <v>0.194955638969495</v>
      </c>
      <c r="F46" s="10">
        <v>4.1380488</v>
      </c>
      <c r="G46" s="10">
        <v>0.13111606559953301</v>
      </c>
      <c r="H46" s="10">
        <v>0.40433387691917</v>
      </c>
      <c r="I46" s="10">
        <v>0.114185661235038</v>
      </c>
      <c r="J46" s="10"/>
      <c r="K46" s="10">
        <v>7.0157921240551602</v>
      </c>
      <c r="L46" s="10">
        <v>0.59627446871180501</v>
      </c>
      <c r="M46" s="10">
        <v>3.9236094873121501</v>
      </c>
      <c r="N46" s="10">
        <v>4.8882912140021304</v>
      </c>
      <c r="O46" s="10"/>
      <c r="P46" s="10">
        <v>2.6165495737843499E-2</v>
      </c>
      <c r="Q46" s="10">
        <v>2.78520434285715</v>
      </c>
      <c r="R46" s="10">
        <v>50.506545348118102</v>
      </c>
      <c r="S46" s="10">
        <v>0.35599999999999998</v>
      </c>
      <c r="T46" s="10"/>
      <c r="U46" s="10"/>
      <c r="V46" s="10">
        <v>1.8276866938868701</v>
      </c>
      <c r="W46" s="10"/>
      <c r="X46" s="10">
        <v>9.8653988779289395E-2</v>
      </c>
      <c r="Y46" s="10">
        <v>1.7746459172790801</v>
      </c>
      <c r="Z46" s="10">
        <v>0.18470289948980101</v>
      </c>
      <c r="AA46" s="10">
        <v>0.55329320075695598</v>
      </c>
      <c r="AB46" s="10">
        <v>2.50599068167482E-2</v>
      </c>
      <c r="AC46" s="10">
        <v>0.57266290620182203</v>
      </c>
      <c r="AD46" s="10">
        <v>6.6744464589510901</v>
      </c>
      <c r="AE46" s="10"/>
      <c r="AF46" s="10"/>
      <c r="AG46" s="10">
        <v>4.4487707233123903E-3</v>
      </c>
      <c r="AH46" s="10">
        <v>0.98102661692070303</v>
      </c>
      <c r="AI46" s="10"/>
      <c r="AJ46" s="10">
        <v>5.8481232120621902E-2</v>
      </c>
      <c r="AK46" s="10">
        <v>0.103899245926278</v>
      </c>
      <c r="AL46" s="10"/>
      <c r="AM46" s="10"/>
      <c r="AN46" s="10">
        <v>0.207301766450319</v>
      </c>
      <c r="AO46" s="10"/>
      <c r="AP46" s="10"/>
      <c r="AQ46" s="10"/>
      <c r="AR46" s="10"/>
      <c r="AS46" s="10"/>
      <c r="AT46" s="10"/>
      <c r="AU46" s="10">
        <v>0.26230302</v>
      </c>
      <c r="AV46" s="10"/>
      <c r="AW46" s="10"/>
      <c r="AX46" s="10">
        <v>0.31802971010494102</v>
      </c>
      <c r="AY46" s="10"/>
      <c r="AZ46" s="10"/>
      <c r="BA46" s="10"/>
      <c r="BB46" s="10"/>
      <c r="BC46" s="10">
        <v>0.29277756985763898</v>
      </c>
      <c r="BD46" s="10"/>
      <c r="BE46" s="10"/>
      <c r="BF46" s="10">
        <v>1.1010229098161699</v>
      </c>
      <c r="BG46" s="10"/>
      <c r="BH46" s="10">
        <v>4.5433431064054702E-2</v>
      </c>
      <c r="BI46" s="10">
        <v>5.9047320509419E-2</v>
      </c>
      <c r="BJ46" s="10">
        <v>5.0088603272863401E-2</v>
      </c>
      <c r="BK46" s="10"/>
      <c r="BL46" s="10"/>
      <c r="BM46" s="10">
        <v>3.3826479410134502E-2</v>
      </c>
      <c r="BN46" s="10"/>
      <c r="BO46" s="10">
        <v>1.5747595368682401</v>
      </c>
      <c r="BP46" s="10">
        <v>0.16369579991956801</v>
      </c>
      <c r="BQ46" s="10"/>
      <c r="BR46" s="10">
        <v>3.14971489274771E-3</v>
      </c>
      <c r="BS46" s="10"/>
      <c r="BT46" s="10"/>
      <c r="BU46" s="10"/>
      <c r="BV46" s="10">
        <v>2.4837468041642202E-2</v>
      </c>
      <c r="BW46" s="10">
        <v>0.35599999999999998</v>
      </c>
      <c r="BX46" s="10"/>
      <c r="BY46" s="10"/>
      <c r="BZ46" s="10"/>
      <c r="CA46" s="10"/>
      <c r="CB46" s="10"/>
      <c r="CC46" s="10">
        <v>0.198700160665435</v>
      </c>
      <c r="CD46" s="10">
        <v>3.2539390098918902E-2</v>
      </c>
      <c r="CE46" s="10">
        <v>1.4828025385835899E-3</v>
      </c>
      <c r="CF46" s="10"/>
      <c r="CG46" s="10"/>
      <c r="CH46" s="10">
        <v>0.36700763660538999</v>
      </c>
      <c r="CI46" s="10"/>
      <c r="CJ46" s="10">
        <v>1.07476933699914E-2</v>
      </c>
      <c r="CK46" s="10">
        <v>8.4490407523561406E-2</v>
      </c>
      <c r="CL46" s="10"/>
      <c r="CM46" s="10"/>
      <c r="CN46" s="10"/>
      <c r="CO46" s="10">
        <v>3.08592459262781E-2</v>
      </c>
      <c r="CP46" s="10"/>
      <c r="CQ46" s="10">
        <v>8.1664871922190699E-2</v>
      </c>
      <c r="CR46" s="10">
        <v>0.16135477582846</v>
      </c>
      <c r="CS46" s="10"/>
      <c r="CT46" s="10">
        <v>4.9260943820224803E-3</v>
      </c>
      <c r="CU46" s="10"/>
      <c r="CV46" s="10"/>
      <c r="CW46" s="10"/>
      <c r="CX46" s="10"/>
      <c r="CY46" s="10">
        <v>0.35599999999999998</v>
      </c>
      <c r="CZ46" s="10"/>
      <c r="DA46" s="10"/>
      <c r="DB46" s="10"/>
      <c r="DC46" s="10"/>
      <c r="DD46" s="10"/>
      <c r="DE46" s="10">
        <v>1.4970560050135501E-2</v>
      </c>
      <c r="DF46" s="10">
        <v>1.3619988245361799E-3</v>
      </c>
      <c r="DG46" s="10"/>
      <c r="DH46" s="10"/>
      <c r="DI46" s="10"/>
      <c r="DJ46" s="10">
        <v>1.1010229098161699</v>
      </c>
      <c r="DK46" s="10"/>
      <c r="DL46" s="10"/>
      <c r="DM46" s="10"/>
      <c r="DN46" s="10"/>
      <c r="DO46" s="10"/>
      <c r="DP46" s="10"/>
      <c r="DQ46" s="10"/>
      <c r="DR46" s="10"/>
      <c r="DS46" s="10"/>
      <c r="DT46" s="10">
        <v>0.161354775828461</v>
      </c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</row>
    <row r="47" spans="1:142">
      <c r="A47" t="s">
        <v>474</v>
      </c>
      <c r="B47" t="s">
        <v>465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>
        <v>4.01383630841526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>
        <v>8.0521920000000105</v>
      </c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>
        <v>6.7189371228835899</v>
      </c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</row>
    <row r="48" spans="1:142">
      <c r="A48" t="s">
        <v>474</v>
      </c>
      <c r="B48" t="s">
        <v>466</v>
      </c>
      <c r="C48" s="10">
        <v>54.236007672153001</v>
      </c>
      <c r="D48" s="10">
        <v>0.30032632847721702</v>
      </c>
      <c r="E48" s="10">
        <v>6.3020980509597404</v>
      </c>
      <c r="F48" s="10"/>
      <c r="G48" s="10">
        <v>3.0440783405712901</v>
      </c>
      <c r="H48" s="10">
        <v>19.337556901406099</v>
      </c>
      <c r="I48" s="10">
        <v>2.1999999999999999E-2</v>
      </c>
      <c r="J48" s="10">
        <v>6.4272914908414698E-3</v>
      </c>
      <c r="K48" s="10">
        <v>29.231667141699798</v>
      </c>
      <c r="L48" s="10">
        <v>13.597</v>
      </c>
      <c r="M48" s="10">
        <v>59.562442266724702</v>
      </c>
      <c r="N48" s="10">
        <v>5.2366153823481403</v>
      </c>
      <c r="O48" s="10">
        <v>7.9995664333909602</v>
      </c>
      <c r="P48" s="10">
        <v>0.177800565368257</v>
      </c>
      <c r="Q48" s="10">
        <v>0.65748280461716402</v>
      </c>
      <c r="R48" s="10">
        <v>39.768767961751401</v>
      </c>
      <c r="S48" s="10">
        <v>0.29431622255099898</v>
      </c>
      <c r="T48" s="10">
        <v>8.8789999999999897E-2</v>
      </c>
      <c r="U48" s="10">
        <v>3.2850000000000001</v>
      </c>
      <c r="V48" s="10"/>
      <c r="W48" s="10">
        <v>0.19437016840417001</v>
      </c>
      <c r="X48" s="10">
        <v>4.1645090040063799</v>
      </c>
      <c r="Y48" s="10">
        <v>20.1626373665747</v>
      </c>
      <c r="Z48" s="10">
        <v>19.792999999999999</v>
      </c>
      <c r="AA48" s="10">
        <v>112.392947498307</v>
      </c>
      <c r="AB48" s="10">
        <v>3.6251870825038899</v>
      </c>
      <c r="AC48" s="10">
        <v>7.0464603298233799</v>
      </c>
      <c r="AD48" s="10">
        <v>4.8348722122405396</v>
      </c>
      <c r="AE48" s="10">
        <v>59.976539513499198</v>
      </c>
      <c r="AF48" s="10">
        <v>0.30032632847721702</v>
      </c>
      <c r="AG48" s="10">
        <v>6.3020980509597404</v>
      </c>
      <c r="AH48" s="10"/>
      <c r="AI48" s="10">
        <v>3.0716082722102902</v>
      </c>
      <c r="AJ48" s="10">
        <v>19.849293425099201</v>
      </c>
      <c r="AK48" s="10">
        <v>1.7999999999999999E-2</v>
      </c>
      <c r="AL48" s="10">
        <v>2.6480726976697198E-2</v>
      </c>
      <c r="AM48" s="10">
        <v>29.250329651081099</v>
      </c>
      <c r="AN48" s="10">
        <v>13.597</v>
      </c>
      <c r="AO48" s="10">
        <v>59.695110270388398</v>
      </c>
      <c r="AP48" s="10">
        <v>5.2366153823481403</v>
      </c>
      <c r="AQ48" s="10">
        <v>8.0395277383919694</v>
      </c>
      <c r="AR48" s="10">
        <v>0.174700291495686</v>
      </c>
      <c r="AS48" s="10">
        <v>1.1148023019968101</v>
      </c>
      <c r="AT48" s="10">
        <v>43.886998142727101</v>
      </c>
      <c r="AU48" s="10">
        <v>0.32517119999999999</v>
      </c>
      <c r="AV48" s="10">
        <v>0.14203610407443601</v>
      </c>
      <c r="AW48" s="10">
        <v>3.2850000000000001</v>
      </c>
      <c r="AX48" s="10"/>
      <c r="AY48" s="10">
        <v>0.21012991178829199</v>
      </c>
      <c r="AZ48" s="10">
        <v>4.2947993738298997</v>
      </c>
      <c r="BA48" s="10">
        <v>18.9297648943576</v>
      </c>
      <c r="BB48" s="10">
        <v>19.770969311496302</v>
      </c>
      <c r="BC48" s="10">
        <v>112.392947498307</v>
      </c>
      <c r="BD48" s="10">
        <v>4.23792677162775</v>
      </c>
      <c r="BE48" s="10">
        <v>7.0464603298233799</v>
      </c>
      <c r="BF48" s="10">
        <v>4.8348722122405396</v>
      </c>
      <c r="BG48" s="10">
        <v>60.550639561815501</v>
      </c>
      <c r="BH48" s="10">
        <v>0.30032632847721702</v>
      </c>
      <c r="BI48" s="10">
        <v>3.0555555555555598</v>
      </c>
      <c r="BJ48" s="10"/>
      <c r="BK48" s="10">
        <v>3.0716082722102902</v>
      </c>
      <c r="BL48" s="10">
        <v>20.847003434780898</v>
      </c>
      <c r="BM48" s="10">
        <v>1.7999999999999999E-2</v>
      </c>
      <c r="BN48" s="10">
        <v>2.6480726976697198E-2</v>
      </c>
      <c r="BO48" s="10">
        <v>29.250329651081099</v>
      </c>
      <c r="BP48" s="10">
        <v>13.597</v>
      </c>
      <c r="BQ48" s="10">
        <v>59.695110270388398</v>
      </c>
      <c r="BR48" s="10">
        <v>4.7884000000000002</v>
      </c>
      <c r="BS48" s="10">
        <v>8.0303360602478797</v>
      </c>
      <c r="BT48" s="10">
        <v>0.174700291495686</v>
      </c>
      <c r="BU48" s="10">
        <v>1.02548713970806</v>
      </c>
      <c r="BV48" s="10">
        <v>44.633562716215998</v>
      </c>
      <c r="BW48" s="10">
        <v>0.32517119999999999</v>
      </c>
      <c r="BX48" s="10">
        <v>0.14203610407443601</v>
      </c>
      <c r="BY48" s="10">
        <v>3.2850000000000001</v>
      </c>
      <c r="BZ48" s="10"/>
      <c r="CA48" s="10">
        <v>0.20445283018861099</v>
      </c>
      <c r="CB48" s="10">
        <v>4.2947993738298997</v>
      </c>
      <c r="CC48" s="10">
        <v>18.937635220125799</v>
      </c>
      <c r="CD48" s="10">
        <v>19.4444444444444</v>
      </c>
      <c r="CE48" s="10">
        <v>78.3333333333334</v>
      </c>
      <c r="CF48" s="10">
        <v>4.23792677162775</v>
      </c>
      <c r="CG48" s="10">
        <v>6.60700000000001</v>
      </c>
      <c r="CH48" s="10">
        <v>5.4600792594526899</v>
      </c>
      <c r="CI48" s="10">
        <v>60.917524915336202</v>
      </c>
      <c r="CJ48" s="10">
        <v>0.30032632847721702</v>
      </c>
      <c r="CK48" s="10">
        <v>3.0555555555555598</v>
      </c>
      <c r="CL48" s="10"/>
      <c r="CM48" s="10">
        <v>3.1245067959128101</v>
      </c>
      <c r="CN48" s="10">
        <v>21.162084568046101</v>
      </c>
      <c r="CO48" s="10">
        <v>1.7999999999999999E-2</v>
      </c>
      <c r="CP48" s="10">
        <v>2.6480726976697198E-2</v>
      </c>
      <c r="CQ48" s="10">
        <v>29.250329651081099</v>
      </c>
      <c r="CR48" s="10">
        <v>17.385228243126399</v>
      </c>
      <c r="CS48" s="10">
        <v>59.695110270388398</v>
      </c>
      <c r="CT48" s="10">
        <v>4.8941999999999997</v>
      </c>
      <c r="CU48" s="10">
        <v>8.0165485430317496</v>
      </c>
      <c r="CV48" s="10">
        <v>0.174700291495686</v>
      </c>
      <c r="CW48" s="10">
        <v>1.1148023019968101</v>
      </c>
      <c r="CX48" s="10">
        <v>44.819591921413299</v>
      </c>
      <c r="CY48" s="10">
        <v>0.55555555555555602</v>
      </c>
      <c r="CZ48" s="10">
        <v>0.14203610407443601</v>
      </c>
      <c r="DA48" s="10">
        <v>3.2850000000000001</v>
      </c>
      <c r="DB48" s="10"/>
      <c r="DC48" s="10">
        <v>0.20920754716972201</v>
      </c>
      <c r="DD48" s="10">
        <v>4.2947993738298997</v>
      </c>
      <c r="DE48" s="10">
        <v>19.7501383647799</v>
      </c>
      <c r="DF48" s="10">
        <v>19.4444444444444</v>
      </c>
      <c r="DG48" s="10">
        <v>78.3333333333334</v>
      </c>
      <c r="DH48" s="10">
        <v>4.6468113831437297</v>
      </c>
      <c r="DI48" s="10">
        <v>6.6070000000000002</v>
      </c>
      <c r="DJ48" s="10">
        <v>6.0885514862499903</v>
      </c>
      <c r="DK48" s="10">
        <v>60.917524915336202</v>
      </c>
      <c r="DL48" s="10">
        <v>0.30032632847721702</v>
      </c>
      <c r="DM48" s="10">
        <v>3.0555555555555598</v>
      </c>
      <c r="DN48" s="10"/>
      <c r="DO48" s="10">
        <v>3.1245067959128101</v>
      </c>
      <c r="DP48" s="10">
        <v>21.162084568046101</v>
      </c>
      <c r="DQ48" s="10">
        <v>1.7999999999999999E-2</v>
      </c>
      <c r="DR48" s="10">
        <v>2.6480726976697198E-2</v>
      </c>
      <c r="DS48" s="10">
        <v>29.250329651081099</v>
      </c>
      <c r="DT48" s="10">
        <v>19.316863899941801</v>
      </c>
      <c r="DU48" s="10">
        <v>59.695110270388398</v>
      </c>
      <c r="DV48" s="10">
        <v>5</v>
      </c>
      <c r="DW48" s="10">
        <v>8.0027610258156194</v>
      </c>
      <c r="DX48" s="10">
        <v>0.174700291495686</v>
      </c>
      <c r="DY48" s="10">
        <v>1.2041174642855601</v>
      </c>
      <c r="DZ48" s="10">
        <v>44.819591921413299</v>
      </c>
      <c r="EA48" s="10">
        <v>0.55555555555555602</v>
      </c>
      <c r="EB48" s="10">
        <v>0.14203610407443601</v>
      </c>
      <c r="EC48" s="10">
        <v>3.2850000000000001</v>
      </c>
      <c r="ED48" s="10"/>
      <c r="EE48" s="10">
        <v>0.213962264150834</v>
      </c>
      <c r="EF48" s="10">
        <v>4.2947993738298997</v>
      </c>
      <c r="EG48" s="10">
        <v>20.562641509433899</v>
      </c>
      <c r="EH48" s="10">
        <v>19.4444444444444</v>
      </c>
      <c r="EI48" s="10">
        <v>78.3333333333334</v>
      </c>
      <c r="EJ48" s="10">
        <v>8.2729260713474009</v>
      </c>
      <c r="EK48" s="10">
        <v>6.6070000000000002</v>
      </c>
      <c r="EL48" s="10">
        <v>6.7170237130472898</v>
      </c>
    </row>
    <row r="49" spans="1:142">
      <c r="A49" t="s">
        <v>474</v>
      </c>
      <c r="B49" t="s">
        <v>467</v>
      </c>
      <c r="C49" s="10"/>
      <c r="D49" s="10">
        <v>46.324978020000003</v>
      </c>
      <c r="E49" s="10">
        <v>13.9323253181342</v>
      </c>
      <c r="F49" s="10"/>
      <c r="G49" s="10">
        <v>20.183815259999999</v>
      </c>
      <c r="H49" s="10">
        <v>166.20739484399999</v>
      </c>
      <c r="I49" s="10"/>
      <c r="J49" s="10"/>
      <c r="K49" s="10">
        <v>54.857387088000102</v>
      </c>
      <c r="L49" s="10">
        <v>22.167358506327201</v>
      </c>
      <c r="M49" s="10">
        <v>431.15451552000002</v>
      </c>
      <c r="N49" s="10"/>
      <c r="O49" s="10"/>
      <c r="P49" s="10">
        <v>14.009915304</v>
      </c>
      <c r="Q49" s="10"/>
      <c r="R49" s="10"/>
      <c r="S49" s="10">
        <v>16.3484654457971</v>
      </c>
      <c r="T49" s="10"/>
      <c r="U49" s="10"/>
      <c r="V49" s="10"/>
      <c r="W49" s="10">
        <v>4.040338008</v>
      </c>
      <c r="X49" s="10"/>
      <c r="Y49" s="10"/>
      <c r="Z49" s="10"/>
      <c r="AA49" s="10">
        <v>29.0325149889435</v>
      </c>
      <c r="AB49" s="10">
        <v>5.8876590719999999</v>
      </c>
      <c r="AC49" s="10">
        <v>17.628235056000001</v>
      </c>
      <c r="AD49" s="10">
        <v>26.847596316000001</v>
      </c>
      <c r="AE49" s="10"/>
      <c r="AF49" s="10">
        <v>45.683439419999999</v>
      </c>
      <c r="AG49" s="10">
        <v>19.900739210843099</v>
      </c>
      <c r="AH49" s="10"/>
      <c r="AI49" s="10">
        <v>26.509589870214</v>
      </c>
      <c r="AJ49" s="10">
        <v>160.384949592</v>
      </c>
      <c r="AK49" s="10"/>
      <c r="AL49" s="10"/>
      <c r="AM49" s="10">
        <v>59.682820824000103</v>
      </c>
      <c r="AN49" s="10">
        <v>24.477464726609899</v>
      </c>
      <c r="AO49" s="10">
        <v>416.69920151999997</v>
      </c>
      <c r="AP49" s="10"/>
      <c r="AQ49" s="10"/>
      <c r="AR49" s="10">
        <v>14.657580648</v>
      </c>
      <c r="AS49" s="10"/>
      <c r="AT49" s="10"/>
      <c r="AU49" s="10">
        <v>10.1186061160605</v>
      </c>
      <c r="AV49" s="10"/>
      <c r="AW49" s="10"/>
      <c r="AX49" s="10"/>
      <c r="AY49" s="10">
        <v>3.7549091760000102</v>
      </c>
      <c r="AZ49" s="10"/>
      <c r="BA49" s="10"/>
      <c r="BB49" s="10"/>
      <c r="BC49" s="10">
        <v>44.731298243332901</v>
      </c>
      <c r="BD49" s="10">
        <v>5.5585914240000003</v>
      </c>
      <c r="BE49" s="10">
        <v>18.8968460792053</v>
      </c>
      <c r="BF49" s="10">
        <v>13.8222717456926</v>
      </c>
      <c r="BG49" s="10"/>
      <c r="BH49" s="10">
        <v>38.155141537017897</v>
      </c>
      <c r="BI49" s="10">
        <v>26.115438866896898</v>
      </c>
      <c r="BJ49" s="10"/>
      <c r="BK49" s="10">
        <v>25.2365410235113</v>
      </c>
      <c r="BL49" s="10">
        <v>89.057712762999898</v>
      </c>
      <c r="BM49" s="10"/>
      <c r="BN49" s="10"/>
      <c r="BO49" s="10">
        <v>53.088712686030703</v>
      </c>
      <c r="BP49" s="10">
        <v>34.176151871999998</v>
      </c>
      <c r="BQ49" s="10">
        <v>436.96262378339998</v>
      </c>
      <c r="BR49" s="10"/>
      <c r="BS49" s="10"/>
      <c r="BT49" s="10">
        <v>15.310322531813901</v>
      </c>
      <c r="BU49" s="10"/>
      <c r="BV49" s="10"/>
      <c r="BW49" s="10"/>
      <c r="BX49" s="10"/>
      <c r="BY49" s="10"/>
      <c r="BZ49" s="10"/>
      <c r="CA49" s="10">
        <v>3.7549091760000102</v>
      </c>
      <c r="CB49" s="10"/>
      <c r="CC49" s="10"/>
      <c r="CD49" s="10">
        <v>10.70472</v>
      </c>
      <c r="CE49" s="10">
        <v>49.218018402914502</v>
      </c>
      <c r="CF49" s="10">
        <v>5.2093706705851899</v>
      </c>
      <c r="CG49" s="10">
        <v>19.634653488000001</v>
      </c>
      <c r="CH49" s="10">
        <v>29.061381012467901</v>
      </c>
      <c r="CI49" s="10"/>
      <c r="CJ49" s="10">
        <v>3.6020776691386001</v>
      </c>
      <c r="CK49" s="10">
        <v>15.78552</v>
      </c>
      <c r="CL49" s="10"/>
      <c r="CM49" s="10">
        <v>35.3746479166266</v>
      </c>
      <c r="CN49" s="10"/>
      <c r="CO49" s="10"/>
      <c r="CP49" s="10"/>
      <c r="CQ49" s="10">
        <v>7.2224467431872403</v>
      </c>
      <c r="CR49" s="10">
        <v>37.800338430742897</v>
      </c>
      <c r="CS49" s="10">
        <v>263.59296579799098</v>
      </c>
      <c r="CT49" s="10"/>
      <c r="CU49" s="10"/>
      <c r="CV49" s="10">
        <v>29.456320598562499</v>
      </c>
      <c r="CW49" s="10"/>
      <c r="CX49" s="10"/>
      <c r="CY49" s="10"/>
      <c r="CZ49" s="10"/>
      <c r="DA49" s="10"/>
      <c r="DB49" s="10"/>
      <c r="DC49" s="10">
        <v>8.4558667275002399</v>
      </c>
      <c r="DD49" s="10"/>
      <c r="DE49" s="10"/>
      <c r="DF49" s="10">
        <v>6.7233490123005897</v>
      </c>
      <c r="DG49" s="10">
        <v>11.816995030463101</v>
      </c>
      <c r="DH49" s="10"/>
      <c r="DI49" s="10">
        <v>20.683313361586102</v>
      </c>
      <c r="DJ49" s="10">
        <v>101.787651151042</v>
      </c>
      <c r="DK49" s="10"/>
      <c r="DL49" s="10"/>
      <c r="DM49" s="10">
        <v>15.78552</v>
      </c>
      <c r="DN49" s="10"/>
      <c r="DO49" s="10">
        <v>27.973267972253801</v>
      </c>
      <c r="DP49" s="10"/>
      <c r="DQ49" s="10"/>
      <c r="DR49" s="10"/>
      <c r="DS49" s="10"/>
      <c r="DT49" s="10">
        <v>34.957243032056802</v>
      </c>
      <c r="DU49" s="10">
        <v>172.54678700651999</v>
      </c>
      <c r="DV49" s="10"/>
      <c r="DW49" s="10"/>
      <c r="DX49" s="10">
        <v>20.779552200000001</v>
      </c>
      <c r="DY49" s="10"/>
      <c r="DZ49" s="10"/>
      <c r="EA49" s="10"/>
      <c r="EB49" s="10"/>
      <c r="EC49" s="10"/>
      <c r="ED49" s="10"/>
      <c r="EE49" s="10">
        <v>8.9352000000000107</v>
      </c>
      <c r="EF49" s="10"/>
      <c r="EG49" s="10"/>
      <c r="EH49" s="10"/>
      <c r="EI49" s="10">
        <v>1.97020870773573</v>
      </c>
      <c r="EJ49" s="10"/>
      <c r="EK49" s="10">
        <v>16.3812</v>
      </c>
      <c r="EL49" s="10">
        <v>135.230391111111</v>
      </c>
    </row>
    <row r="50" spans="1:142">
      <c r="A50" t="s">
        <v>474</v>
      </c>
      <c r="B50" t="s">
        <v>468</v>
      </c>
      <c r="C50" s="10">
        <v>2.9360339951290799E-2</v>
      </c>
      <c r="D50" s="10"/>
      <c r="E50" s="10"/>
      <c r="F50" s="10"/>
      <c r="G50" s="10"/>
      <c r="H50" s="10">
        <v>1.4699605241770599</v>
      </c>
      <c r="I50" s="10"/>
      <c r="J50" s="10"/>
      <c r="K50" s="10">
        <v>8.5926817753143897E-2</v>
      </c>
      <c r="L50" s="10"/>
      <c r="M50" s="10">
        <v>1.5078492925286201E-2</v>
      </c>
      <c r="N50" s="10"/>
      <c r="O50" s="10"/>
      <c r="P50" s="10"/>
      <c r="Q50" s="10"/>
      <c r="R50" s="10">
        <v>4.4745811477908903E-2</v>
      </c>
      <c r="S50" s="10"/>
      <c r="T50" s="10">
        <v>1.3531746031746001E-2</v>
      </c>
      <c r="U50" s="10"/>
      <c r="V50" s="10"/>
      <c r="W50" s="10">
        <v>5.2471895322237998E-2</v>
      </c>
      <c r="X50" s="10"/>
      <c r="Y50" s="10"/>
      <c r="Z50" s="10"/>
      <c r="AA50" s="10"/>
      <c r="AB50" s="10"/>
      <c r="AC50" s="10"/>
      <c r="AD50" s="10">
        <v>1.1096385123672401E-2</v>
      </c>
      <c r="AE50" s="10">
        <v>0.15807993639541301</v>
      </c>
      <c r="AF50" s="10">
        <v>0.21503494736842099</v>
      </c>
      <c r="AG50" s="10">
        <v>7.6493526244893098E-2</v>
      </c>
      <c r="AH50" s="10"/>
      <c r="AI50" s="10">
        <v>0.48076000000000002</v>
      </c>
      <c r="AJ50" s="10">
        <v>6.7859164800000098</v>
      </c>
      <c r="AK50" s="10"/>
      <c r="AL50" s="10"/>
      <c r="AM50" s="10">
        <v>4.3795358361771299</v>
      </c>
      <c r="AN50" s="10"/>
      <c r="AO50" s="10">
        <v>1.4334742643532401</v>
      </c>
      <c r="AP50" s="10">
        <v>0.36051587301587301</v>
      </c>
      <c r="AQ50" s="10"/>
      <c r="AR50" s="10"/>
      <c r="AS50" s="10"/>
      <c r="AT50" s="10">
        <v>1.8253534736842101</v>
      </c>
      <c r="AU50" s="10"/>
      <c r="AV50" s="10">
        <v>1.3531746031746001E-2</v>
      </c>
      <c r="AW50" s="10"/>
      <c r="AX50" s="10">
        <v>2.8571428571428602E-3</v>
      </c>
      <c r="AY50" s="10">
        <v>9.2688416363280998E-2</v>
      </c>
      <c r="AZ50" s="10"/>
      <c r="BA50" s="10">
        <v>0.15463442662028101</v>
      </c>
      <c r="BB50" s="10"/>
      <c r="BC50" s="10"/>
      <c r="BD50" s="10">
        <v>8.7600000000000002E-5</v>
      </c>
      <c r="BE50" s="10">
        <v>7.1992093954872605E-2</v>
      </c>
      <c r="BF50" s="10">
        <v>0.39458152971847199</v>
      </c>
      <c r="BG50" s="10">
        <v>0.306326213491801</v>
      </c>
      <c r="BH50" s="10">
        <v>1.3635598104359901</v>
      </c>
      <c r="BI50" s="10">
        <v>0.18768388068650599</v>
      </c>
      <c r="BJ50" s="10"/>
      <c r="BK50" s="10">
        <v>0.79999999999999905</v>
      </c>
      <c r="BL50" s="10">
        <v>24.407388305616301</v>
      </c>
      <c r="BM50" s="10">
        <v>0.39792695248022802</v>
      </c>
      <c r="BN50" s="10"/>
      <c r="BO50" s="10">
        <v>6.2039162417769997</v>
      </c>
      <c r="BP50" s="10"/>
      <c r="BQ50" s="10">
        <v>3.1989602683030398</v>
      </c>
      <c r="BR50" s="10">
        <v>0.887077252646435</v>
      </c>
      <c r="BS50" s="10"/>
      <c r="BT50" s="10"/>
      <c r="BU50" s="10"/>
      <c r="BV50" s="10">
        <v>16.809948529627398</v>
      </c>
      <c r="BW50" s="10"/>
      <c r="BX50" s="10">
        <v>0.03</v>
      </c>
      <c r="BY50" s="10">
        <v>4.0722733383287503E-2</v>
      </c>
      <c r="BZ50" s="10">
        <v>0.01</v>
      </c>
      <c r="CA50" s="10">
        <v>0.143011636270413</v>
      </c>
      <c r="CB50" s="10"/>
      <c r="CC50" s="10">
        <v>0.252760074946348</v>
      </c>
      <c r="CD50" s="10"/>
      <c r="CE50" s="10"/>
      <c r="CF50" s="10">
        <v>0.03</v>
      </c>
      <c r="CG50" s="10">
        <v>0.179073103300397</v>
      </c>
      <c r="CH50" s="10">
        <v>0.97345560403126397</v>
      </c>
      <c r="CI50" s="10">
        <v>7.0266170405252604</v>
      </c>
      <c r="CJ50" s="10">
        <v>17.6650161515166</v>
      </c>
      <c r="CK50" s="10">
        <v>0.18768388068650599</v>
      </c>
      <c r="CL50" s="10">
        <v>3.1568130369951102</v>
      </c>
      <c r="CM50" s="10">
        <v>0.8</v>
      </c>
      <c r="CN50" s="10">
        <v>63.544318178347801</v>
      </c>
      <c r="CO50" s="10">
        <v>4.5929029927862102</v>
      </c>
      <c r="CP50" s="10"/>
      <c r="CQ50" s="10">
        <v>94.837852228507401</v>
      </c>
      <c r="CR50" s="10"/>
      <c r="CS50" s="10">
        <v>12</v>
      </c>
      <c r="CT50" s="10">
        <v>11.779880112471901</v>
      </c>
      <c r="CU50" s="10"/>
      <c r="CV50" s="10">
        <v>1.2</v>
      </c>
      <c r="CW50" s="10">
        <v>5.43645433572319</v>
      </c>
      <c r="CX50" s="10">
        <v>72.884153775725395</v>
      </c>
      <c r="CY50" s="10"/>
      <c r="CZ50" s="10">
        <v>0.03</v>
      </c>
      <c r="DA50" s="10">
        <v>0.681574418078847</v>
      </c>
      <c r="DB50" s="10">
        <v>0.96825783251781095</v>
      </c>
      <c r="DC50" s="10">
        <v>13.235231227534801</v>
      </c>
      <c r="DD50" s="10"/>
      <c r="DE50" s="10">
        <v>11.602683727560301</v>
      </c>
      <c r="DF50" s="10">
        <v>0.26</v>
      </c>
      <c r="DG50" s="10"/>
      <c r="DH50" s="10">
        <v>1.5968951089864101</v>
      </c>
      <c r="DI50" s="10">
        <v>0.5</v>
      </c>
      <c r="DJ50" s="10">
        <v>44.603368752170198</v>
      </c>
      <c r="DK50" s="10">
        <v>10.1647460808468</v>
      </c>
      <c r="DL50" s="10">
        <v>22.778435578275399</v>
      </c>
      <c r="DM50" s="10">
        <v>5.6585172698413704</v>
      </c>
      <c r="DN50" s="10">
        <v>3.1778471451138501</v>
      </c>
      <c r="DO50" s="10">
        <v>19.8563617298908</v>
      </c>
      <c r="DP50" s="10">
        <v>96.237301707021004</v>
      </c>
      <c r="DQ50" s="10">
        <v>9.8139035454099197</v>
      </c>
      <c r="DR50" s="10"/>
      <c r="DS50" s="10">
        <v>101.556789351391</v>
      </c>
      <c r="DT50" s="10">
        <v>13.812230630105701</v>
      </c>
      <c r="DU50" s="10">
        <v>130.18022223063099</v>
      </c>
      <c r="DV50" s="10">
        <v>17.8981979456758</v>
      </c>
      <c r="DW50" s="10">
        <v>8.2636830506810792</v>
      </c>
      <c r="DX50" s="10">
        <v>11.503914187874299</v>
      </c>
      <c r="DY50" s="10">
        <v>12.379836418577201</v>
      </c>
      <c r="DZ50" s="10">
        <v>84.129885216290205</v>
      </c>
      <c r="EA50" s="10">
        <v>1.7513609869422999</v>
      </c>
      <c r="EB50" s="10">
        <v>0.70317470767939805</v>
      </c>
      <c r="EC50" s="10">
        <v>0.735853958105398</v>
      </c>
      <c r="ED50" s="10">
        <v>0.98497915662058899</v>
      </c>
      <c r="EE50" s="10">
        <v>29.3473342493816</v>
      </c>
      <c r="EF50" s="10">
        <v>22.937888209890701</v>
      </c>
      <c r="EG50" s="10">
        <v>21.4235285075038</v>
      </c>
      <c r="EH50" s="10">
        <v>65.4455775419258</v>
      </c>
      <c r="EI50" s="10">
        <v>22.803787856308499</v>
      </c>
      <c r="EJ50" s="10">
        <v>2.5219472691193499</v>
      </c>
      <c r="EK50" s="10">
        <v>7.982760931524</v>
      </c>
      <c r="EL50" s="10">
        <v>90.757550980750594</v>
      </c>
    </row>
    <row r="51" spans="1:142">
      <c r="A51" t="s">
        <v>474</v>
      </c>
      <c r="B51" t="s">
        <v>469</v>
      </c>
      <c r="C51" s="10"/>
      <c r="D51" s="10"/>
      <c r="E51" s="10"/>
      <c r="F51" s="10"/>
      <c r="G51" s="10"/>
      <c r="H51" s="10"/>
      <c r="I51" s="10">
        <v>0.99932137953728395</v>
      </c>
      <c r="J51" s="10"/>
      <c r="K51" s="10"/>
      <c r="L51" s="10">
        <v>3.31337726286687E-4</v>
      </c>
      <c r="M51" s="10"/>
      <c r="N51" s="10"/>
      <c r="O51" s="10"/>
      <c r="P51" s="10"/>
      <c r="Q51" s="10">
        <v>7.4513264535804299E-2</v>
      </c>
      <c r="R51" s="10"/>
      <c r="S51" s="10"/>
      <c r="T51" s="10"/>
      <c r="U51" s="10"/>
      <c r="V51" s="10"/>
      <c r="W51" s="10">
        <v>3.54361353680454E-2</v>
      </c>
      <c r="X51" s="10"/>
      <c r="Y51" s="10"/>
      <c r="Z51" s="10"/>
      <c r="AA51" s="10">
        <v>3.07357143463939E-2</v>
      </c>
      <c r="AB51" s="10"/>
      <c r="AC51" s="10"/>
      <c r="AD51" s="10">
        <v>0.53633167301556794</v>
      </c>
      <c r="AE51" s="10"/>
      <c r="AF51" s="10">
        <v>0.27300156517962398</v>
      </c>
      <c r="AG51" s="10"/>
      <c r="AH51" s="10"/>
      <c r="AI51" s="10"/>
      <c r="AJ51" s="10">
        <v>0.30793251411802602</v>
      </c>
      <c r="AK51" s="10">
        <v>1.70416325817401</v>
      </c>
      <c r="AL51" s="10"/>
      <c r="AM51" s="10"/>
      <c r="AN51" s="10">
        <v>9.9028662147251107E-3</v>
      </c>
      <c r="AO51" s="10"/>
      <c r="AP51" s="10"/>
      <c r="AQ51" s="10"/>
      <c r="AR51" s="10"/>
      <c r="AS51" s="10">
        <v>7.4513264535804299E-2</v>
      </c>
      <c r="AT51" s="10"/>
      <c r="AU51" s="10"/>
      <c r="AV51" s="10"/>
      <c r="AW51" s="10"/>
      <c r="AX51" s="10"/>
      <c r="AY51" s="10">
        <v>0.40602257854589102</v>
      </c>
      <c r="AZ51" s="10"/>
      <c r="BA51" s="10">
        <v>1.3857715098496001E-3</v>
      </c>
      <c r="BB51" s="10"/>
      <c r="BC51" s="10">
        <v>6.3100541926577797E-2</v>
      </c>
      <c r="BD51" s="10"/>
      <c r="BE51" s="10"/>
      <c r="BF51" s="10">
        <v>4.3160400576649698</v>
      </c>
      <c r="BG51" s="10"/>
      <c r="BH51" s="10">
        <v>0.88226245649531798</v>
      </c>
      <c r="BI51" s="10"/>
      <c r="BJ51" s="10"/>
      <c r="BK51" s="10"/>
      <c r="BL51" s="10">
        <v>1.2384561688236599</v>
      </c>
      <c r="BM51" s="10">
        <v>2.78737837712865</v>
      </c>
      <c r="BN51" s="10"/>
      <c r="BO51" s="10"/>
      <c r="BP51" s="10">
        <v>1.35848710720983E-2</v>
      </c>
      <c r="BQ51" s="10"/>
      <c r="BR51" s="10"/>
      <c r="BS51" s="10"/>
      <c r="BT51" s="10"/>
      <c r="BU51" s="10">
        <v>5.9755383437323097E-2</v>
      </c>
      <c r="BV51" s="10"/>
      <c r="BW51" s="10"/>
      <c r="BX51" s="10"/>
      <c r="BY51" s="10"/>
      <c r="BZ51" s="10"/>
      <c r="CA51" s="10">
        <v>0.431145115939359</v>
      </c>
      <c r="CB51" s="10"/>
      <c r="CC51" s="10">
        <v>3.5452101496600301E-3</v>
      </c>
      <c r="CD51" s="10"/>
      <c r="CE51" s="10">
        <v>0.20733701620817499</v>
      </c>
      <c r="CF51" s="10"/>
      <c r="CG51" s="10"/>
      <c r="CH51" s="10">
        <v>11.151633148799601</v>
      </c>
      <c r="CI51" s="10"/>
      <c r="CJ51" s="10">
        <v>0.97173166050028204</v>
      </c>
      <c r="CK51" s="10"/>
      <c r="CL51" s="10"/>
      <c r="CM51" s="10"/>
      <c r="CN51" s="10">
        <v>26.8139903287944</v>
      </c>
      <c r="CO51" s="10">
        <v>0.74373376041002304</v>
      </c>
      <c r="CP51" s="10">
        <v>0.101424360695321</v>
      </c>
      <c r="CQ51" s="10">
        <v>8.3925968432803195</v>
      </c>
      <c r="CR51" s="10">
        <v>0.109337223375613</v>
      </c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>
        <v>1.9107324044308299E-2</v>
      </c>
      <c r="DD51" s="10"/>
      <c r="DE51" s="10">
        <v>1.11504930774137E-3</v>
      </c>
      <c r="DF51" s="10">
        <v>0.74274906187183698</v>
      </c>
      <c r="DG51" s="10">
        <v>0.70063798904187502</v>
      </c>
      <c r="DH51" s="10"/>
      <c r="DI51" s="10"/>
      <c r="DJ51" s="10">
        <v>3.6726625718477202</v>
      </c>
      <c r="DK51" s="10"/>
      <c r="DL51" s="10">
        <v>7.63024076380258</v>
      </c>
      <c r="DM51" s="10"/>
      <c r="DN51" s="10"/>
      <c r="DO51" s="10"/>
      <c r="DP51" s="10">
        <v>35.746187048015102</v>
      </c>
      <c r="DQ51" s="10">
        <v>2.3866546765598299E-2</v>
      </c>
      <c r="DR51" s="10">
        <v>0.21782560541410101</v>
      </c>
      <c r="DS51" s="10">
        <v>22.129141139602101</v>
      </c>
      <c r="DT51" s="10">
        <v>0.18665191963570901</v>
      </c>
      <c r="DU51" s="10"/>
      <c r="DV51" s="10">
        <v>1.2040563086014899</v>
      </c>
      <c r="DW51" s="10"/>
      <c r="DX51" s="10"/>
      <c r="DY51" s="10"/>
      <c r="DZ51" s="10"/>
      <c r="EA51" s="10">
        <v>0.22011405337356599</v>
      </c>
      <c r="EB51" s="10"/>
      <c r="EC51" s="10">
        <v>5.5797413648632999E-2</v>
      </c>
      <c r="ED51" s="10"/>
      <c r="EE51" s="10"/>
      <c r="EF51" s="10">
        <v>1.2402916777980799</v>
      </c>
      <c r="EG51" s="10"/>
      <c r="EH51" s="10">
        <v>2.12125900576694</v>
      </c>
      <c r="EI51" s="10">
        <v>4.2453450951776599</v>
      </c>
      <c r="EJ51" s="10"/>
      <c r="EK51" s="10"/>
      <c r="EL51" s="10">
        <v>3.7541529780066401</v>
      </c>
    </row>
    <row r="52" spans="1:142">
      <c r="A52" t="s">
        <v>474</v>
      </c>
      <c r="B52" t="s">
        <v>470</v>
      </c>
      <c r="C52" s="10">
        <v>0.667726589167704</v>
      </c>
      <c r="D52" s="10">
        <v>0.20148121346914399</v>
      </c>
      <c r="E52" s="10">
        <v>8.2322976405508601E-3</v>
      </c>
      <c r="F52" s="10"/>
      <c r="G52" s="10">
        <v>2.80998081444651E-2</v>
      </c>
      <c r="H52" s="10">
        <v>20.5597801323953</v>
      </c>
      <c r="I52" s="10">
        <v>6.1565186404632399</v>
      </c>
      <c r="J52" s="10">
        <v>2.2647800466075601E-2</v>
      </c>
      <c r="K52" s="10">
        <v>13.600576429913801</v>
      </c>
      <c r="L52" s="10">
        <v>5.3014036205869898E-2</v>
      </c>
      <c r="M52" s="10">
        <v>1.2579219862842901</v>
      </c>
      <c r="N52" s="10">
        <v>0.77467661595842097</v>
      </c>
      <c r="O52" s="10">
        <v>9.5154390720385003E-4</v>
      </c>
      <c r="P52" s="10">
        <v>2.0850369185257699E-2</v>
      </c>
      <c r="Q52" s="10">
        <v>1.3566145146439299</v>
      </c>
      <c r="R52" s="10">
        <v>4.5714986996243097</v>
      </c>
      <c r="S52" s="10">
        <v>7.6642963430569502E-3</v>
      </c>
      <c r="T52" s="10">
        <v>3.9684232941725003E-2</v>
      </c>
      <c r="U52" s="10">
        <v>3.3211950819913398E-2</v>
      </c>
      <c r="V52" s="10"/>
      <c r="W52" s="10">
        <v>2.06057357363549</v>
      </c>
      <c r="X52" s="10">
        <v>6.5005180100961499E-2</v>
      </c>
      <c r="Y52" s="10">
        <v>1.8133749915510999</v>
      </c>
      <c r="Z52" s="10">
        <v>8.6759059540570305E-4</v>
      </c>
      <c r="AA52" s="10">
        <v>0.63817918712781196</v>
      </c>
      <c r="AB52" s="10"/>
      <c r="AC52" s="10">
        <v>4.5246426571006002E-3</v>
      </c>
      <c r="AD52" s="10">
        <v>3.14280335496038</v>
      </c>
      <c r="AE52" s="10">
        <v>0.90914303858759804</v>
      </c>
      <c r="AF52" s="10">
        <v>0.78320257653247005</v>
      </c>
      <c r="AG52" s="10">
        <v>0.29323725536511003</v>
      </c>
      <c r="AH52" s="10">
        <v>0.47157430904810299</v>
      </c>
      <c r="AI52" s="10">
        <v>0.198528851071514</v>
      </c>
      <c r="AJ52" s="10">
        <v>30.056130387915498</v>
      </c>
      <c r="AK52" s="10">
        <v>6.8866040963192798</v>
      </c>
      <c r="AL52" s="10">
        <v>0.121373610074949</v>
      </c>
      <c r="AM52" s="10">
        <v>25.472276695017499</v>
      </c>
      <c r="AN52" s="10">
        <v>0.112297151540719</v>
      </c>
      <c r="AO52" s="10">
        <v>7.55474823200076</v>
      </c>
      <c r="AP52" s="10">
        <v>1.7424534476043001</v>
      </c>
      <c r="AQ52" s="10">
        <v>7.92997213804221E-2</v>
      </c>
      <c r="AR52" s="10">
        <v>0.11517813095023199</v>
      </c>
      <c r="AS52" s="10">
        <v>9.4712520551040402</v>
      </c>
      <c r="AT52" s="10">
        <v>21.623994610688701</v>
      </c>
      <c r="AU52" s="10">
        <v>0.18759624265055599</v>
      </c>
      <c r="AV52" s="10">
        <v>4.6291015544514501E-2</v>
      </c>
      <c r="AW52" s="10">
        <v>5.6834245765290899E-2</v>
      </c>
      <c r="AX52" s="10"/>
      <c r="AY52" s="10">
        <v>3.6034120372730398</v>
      </c>
      <c r="AZ52" s="10">
        <v>0.97761763077683494</v>
      </c>
      <c r="BA52" s="10">
        <v>6.0693153400594602</v>
      </c>
      <c r="BB52" s="10">
        <v>0.74972648184190605</v>
      </c>
      <c r="BC52" s="10">
        <v>0.90716080482575501</v>
      </c>
      <c r="BD52" s="10">
        <v>9.6260548171423099E-6</v>
      </c>
      <c r="BE52" s="10">
        <v>4.5246426571006002E-3</v>
      </c>
      <c r="BF52" s="10">
        <v>17.254112781151001</v>
      </c>
      <c r="BG52" s="10">
        <v>0.90914303858759704</v>
      </c>
      <c r="BH52" s="10">
        <v>1.2475626293247299</v>
      </c>
      <c r="BI52" s="10">
        <v>0.32344252948879199</v>
      </c>
      <c r="BJ52" s="10">
        <v>0.47157430904810399</v>
      </c>
      <c r="BK52" s="10">
        <v>0.28315960514807098</v>
      </c>
      <c r="BL52" s="10">
        <v>34.507730879191499</v>
      </c>
      <c r="BM52" s="10">
        <v>6.82880285730766</v>
      </c>
      <c r="BN52" s="10">
        <v>0.21782560541410101</v>
      </c>
      <c r="BO52" s="10">
        <v>30.221189738224101</v>
      </c>
      <c r="BP52" s="10">
        <v>0.17306704856361099</v>
      </c>
      <c r="BQ52" s="10">
        <v>11.3138216040806</v>
      </c>
      <c r="BR52" s="10">
        <v>1.7424534476043001</v>
      </c>
      <c r="BS52" s="10">
        <v>0.10129058079805001</v>
      </c>
      <c r="BT52" s="10">
        <v>0.11517813095023199</v>
      </c>
      <c r="BU52" s="10">
        <v>16.5687034781905</v>
      </c>
      <c r="BV52" s="10">
        <v>36.529787234320402</v>
      </c>
      <c r="BW52" s="10">
        <v>0.31919404863583101</v>
      </c>
      <c r="BX52" s="10">
        <v>4.8659586605482003E-2</v>
      </c>
      <c r="BY52" s="10">
        <v>8.8433041095743598E-2</v>
      </c>
      <c r="BZ52" s="10"/>
      <c r="CA52" s="10">
        <v>4.1781490250506197</v>
      </c>
      <c r="CB52" s="10">
        <v>1.2402916777980799</v>
      </c>
      <c r="CC52" s="10">
        <v>7.9879685131810998</v>
      </c>
      <c r="CD52" s="10">
        <v>2.12125900576694</v>
      </c>
      <c r="CE52" s="10">
        <v>5.2501760480342803</v>
      </c>
      <c r="CF52" s="10">
        <v>1.5525822929052099E-5</v>
      </c>
      <c r="CG52" s="10">
        <v>4.5246426571006002E-3</v>
      </c>
      <c r="CH52" s="10">
        <v>40.467784183192897</v>
      </c>
      <c r="CI52" s="10">
        <v>0.90914303858759804</v>
      </c>
      <c r="CJ52" s="10">
        <v>1.1580934253197599</v>
      </c>
      <c r="CK52" s="10">
        <v>0.32344252948879199</v>
      </c>
      <c r="CL52" s="10">
        <v>0.47157430904810299</v>
      </c>
      <c r="CM52" s="10">
        <v>0.28315960514807098</v>
      </c>
      <c r="CN52" s="10">
        <v>8.9321967192207303</v>
      </c>
      <c r="CO52" s="10">
        <v>8.8724474740262806</v>
      </c>
      <c r="CP52" s="10">
        <v>0.11640124471877999</v>
      </c>
      <c r="CQ52" s="10">
        <v>21.8285928949438</v>
      </c>
      <c r="CR52" s="10">
        <v>7.73146962600961E-2</v>
      </c>
      <c r="CS52" s="10">
        <v>11.3138216040806</v>
      </c>
      <c r="CT52" s="10">
        <v>1.7424534476043001</v>
      </c>
      <c r="CU52" s="10">
        <v>0.10129058079805001</v>
      </c>
      <c r="CV52" s="10">
        <v>0.11517813095023199</v>
      </c>
      <c r="CW52" s="10">
        <v>17.968481843898299</v>
      </c>
      <c r="CX52" s="10">
        <v>61.024110351699001</v>
      </c>
      <c r="CY52" s="10">
        <v>0.31919404863583101</v>
      </c>
      <c r="CZ52" s="10">
        <v>4.8659586605482003E-2</v>
      </c>
      <c r="DA52" s="10">
        <v>8.8433041095743695E-2</v>
      </c>
      <c r="DB52" s="10"/>
      <c r="DC52" s="10">
        <v>4.5901868169456703</v>
      </c>
      <c r="DD52" s="10">
        <v>1.2402916777980799</v>
      </c>
      <c r="DE52" s="10">
        <v>7.9903986740230204</v>
      </c>
      <c r="DF52" s="10">
        <v>1.3785099438951101</v>
      </c>
      <c r="DG52" s="10">
        <v>4.7568750752005799</v>
      </c>
      <c r="DH52" s="10">
        <v>1.5525822929052099E-5</v>
      </c>
      <c r="DI52" s="10">
        <v>4.5246426571006098E-3</v>
      </c>
      <c r="DJ52" s="10">
        <v>47.946754760144898</v>
      </c>
      <c r="DK52" s="10">
        <v>0.90914303858759804</v>
      </c>
      <c r="DL52" s="10">
        <v>0.36249054842208001</v>
      </c>
      <c r="DM52" s="10">
        <v>0.32344252948879199</v>
      </c>
      <c r="DN52" s="10">
        <v>0.47157430904810399</v>
      </c>
      <c r="DO52" s="10">
        <v>0.28315960514807098</v>
      </c>
      <c r="DP52" s="10"/>
      <c r="DQ52" s="10">
        <v>9.5923146876707097</v>
      </c>
      <c r="DR52" s="10"/>
      <c r="DS52" s="10">
        <v>8.0920485986220605</v>
      </c>
      <c r="DT52" s="10"/>
      <c r="DU52" s="10">
        <v>18.244423148771201</v>
      </c>
      <c r="DV52" s="10">
        <v>0.53839713900281605</v>
      </c>
      <c r="DW52" s="10">
        <v>0.10129058079805001</v>
      </c>
      <c r="DX52" s="10">
        <v>0.11517813095023199</v>
      </c>
      <c r="DY52" s="10">
        <v>20.151952519425599</v>
      </c>
      <c r="DZ52" s="10">
        <v>61.0241103516991</v>
      </c>
      <c r="EA52" s="10">
        <v>9.9079995262265297E-2</v>
      </c>
      <c r="EB52" s="10">
        <v>4.8659586605481898E-2</v>
      </c>
      <c r="EC52" s="10">
        <v>3.2635627447110599E-2</v>
      </c>
      <c r="ED52" s="10"/>
      <c r="EE52" s="10">
        <v>7.04012560981222</v>
      </c>
      <c r="EF52" s="10"/>
      <c r="EG52" s="10">
        <v>8.2402123848818203</v>
      </c>
      <c r="EH52" s="10"/>
      <c r="EI52" s="10">
        <v>1.2121679690648</v>
      </c>
      <c r="EJ52" s="10">
        <v>1.5525822929052099E-5</v>
      </c>
      <c r="EK52" s="10">
        <v>4.5246426571006098E-3</v>
      </c>
      <c r="EL52" s="10">
        <v>47.8652643539859</v>
      </c>
    </row>
    <row r="53" spans="1:142" ht="13.15">
      <c r="B53" s="9" t="s">
        <v>475</v>
      </c>
      <c r="C53" s="100">
        <f t="shared" ref="C53:AH53" si="16">SUM(C40:C52)</f>
        <v>68.193830651355796</v>
      </c>
      <c r="D53" s="100">
        <f t="shared" si="16"/>
        <v>74.431860670565626</v>
      </c>
      <c r="E53" s="100">
        <f t="shared" si="16"/>
        <v>34.833840117501573</v>
      </c>
      <c r="F53" s="100">
        <f t="shared" si="16"/>
        <v>4.1380488</v>
      </c>
      <c r="G53" s="100">
        <f t="shared" si="16"/>
        <v>62.578042088107161</v>
      </c>
      <c r="H53" s="100">
        <f t="shared" si="16"/>
        <v>525.16663209964486</v>
      </c>
      <c r="I53" s="100">
        <f t="shared" si="16"/>
        <v>28.067201653456006</v>
      </c>
      <c r="J53" s="100">
        <f t="shared" si="16"/>
        <v>3.7433091766122386</v>
      </c>
      <c r="K53" s="100">
        <f t="shared" si="16"/>
        <v>255.89036496883728</v>
      </c>
      <c r="L53" s="100">
        <f t="shared" si="16"/>
        <v>53.437152150406604</v>
      </c>
      <c r="M53" s="100">
        <f t="shared" si="16"/>
        <v>522.92057793008019</v>
      </c>
      <c r="N53" s="100">
        <f t="shared" si="16"/>
        <v>51.135086943894244</v>
      </c>
      <c r="O53" s="100">
        <f t="shared" si="16"/>
        <v>13.623509023237904</v>
      </c>
      <c r="P53" s="100">
        <f t="shared" si="16"/>
        <v>27.481535697024938</v>
      </c>
      <c r="Q53" s="100">
        <f t="shared" si="16"/>
        <v>21.459061182163421</v>
      </c>
      <c r="R53" s="100">
        <f t="shared" si="16"/>
        <v>274.5957738602844</v>
      </c>
      <c r="S53" s="100">
        <f t="shared" si="16"/>
        <v>18.281970016516933</v>
      </c>
      <c r="T53" s="100">
        <f t="shared" si="16"/>
        <v>3.0345057425401509</v>
      </c>
      <c r="U53" s="100">
        <f t="shared" si="16"/>
        <v>4.6110325430963046</v>
      </c>
      <c r="V53" s="100">
        <f t="shared" si="16"/>
        <v>1.8276866938868701</v>
      </c>
      <c r="W53" s="100">
        <f t="shared" si="16"/>
        <v>95.728711256920718</v>
      </c>
      <c r="X53" s="100">
        <f t="shared" si="16"/>
        <v>126.72486455319549</v>
      </c>
      <c r="Y53" s="100">
        <f t="shared" si="16"/>
        <v>49.550065218355648</v>
      </c>
      <c r="Z53" s="100">
        <f t="shared" si="16"/>
        <v>30.514101739601678</v>
      </c>
      <c r="AA53" s="100">
        <f t="shared" si="16"/>
        <v>157.77690727956679</v>
      </c>
      <c r="AB53" s="100">
        <f t="shared" si="16"/>
        <v>13.871815284439371</v>
      </c>
      <c r="AC53" s="100">
        <f t="shared" si="16"/>
        <v>30.948570533887253</v>
      </c>
      <c r="AD53" s="100">
        <f t="shared" si="16"/>
        <v>348.00503976068529</v>
      </c>
      <c r="AE53" s="100">
        <f t="shared" si="16"/>
        <v>68.907032919714851</v>
      </c>
      <c r="AF53" s="100">
        <f t="shared" si="16"/>
        <v>65.815921407378426</v>
      </c>
      <c r="AG53" s="100">
        <f t="shared" si="16"/>
        <v>42.312020555114607</v>
      </c>
      <c r="AH53" s="100">
        <f t="shared" si="16"/>
        <v>4.9087741804136567</v>
      </c>
      <c r="AI53" s="100">
        <f t="shared" ref="AI53:BN53" si="17">SUM(AI40:AI52)</f>
        <v>62.661289960491509</v>
      </c>
      <c r="AJ53" s="100">
        <f t="shared" si="17"/>
        <v>492.56195935357749</v>
      </c>
      <c r="AK53" s="100">
        <f t="shared" si="17"/>
        <v>30.006174994005207</v>
      </c>
      <c r="AL53" s="100">
        <f t="shared" si="17"/>
        <v>1.8597121478944234</v>
      </c>
      <c r="AM53" s="100">
        <f t="shared" si="17"/>
        <v>247.50744595507285</v>
      </c>
      <c r="AN53" s="100">
        <f t="shared" si="17"/>
        <v>51.405170831810445</v>
      </c>
      <c r="AO53" s="100">
        <f t="shared" si="17"/>
        <v>502.73177629972537</v>
      </c>
      <c r="AP53" s="100">
        <f t="shared" si="17"/>
        <v>40.989269144505343</v>
      </c>
      <c r="AQ53" s="100">
        <f t="shared" si="17"/>
        <v>21.516644653681304</v>
      </c>
      <c r="AR53" s="100">
        <f t="shared" si="17"/>
        <v>26.222732689829446</v>
      </c>
      <c r="AS53" s="100">
        <f t="shared" si="17"/>
        <v>23.45309569797238</v>
      </c>
      <c r="AT53" s="100">
        <f t="shared" si="17"/>
        <v>260.67541661482539</v>
      </c>
      <c r="AU53" s="100">
        <f t="shared" si="17"/>
        <v>11.954515928820506</v>
      </c>
      <c r="AV53" s="100">
        <f t="shared" si="17"/>
        <v>0.3965746982534929</v>
      </c>
      <c r="AW53" s="100">
        <f t="shared" si="17"/>
        <v>3.9627195445250316</v>
      </c>
      <c r="AX53" s="100">
        <f t="shared" si="17"/>
        <v>1.7325723613515767</v>
      </c>
      <c r="AY53" s="100">
        <f t="shared" si="17"/>
        <v>84.883602765175709</v>
      </c>
      <c r="AZ53" s="100">
        <f t="shared" si="17"/>
        <v>148.42639581420241</v>
      </c>
      <c r="BA53" s="100">
        <f t="shared" si="17"/>
        <v>53.43564641126865</v>
      </c>
      <c r="BB53" s="100">
        <f t="shared" si="17"/>
        <v>45.673424973483307</v>
      </c>
      <c r="BC53" s="100">
        <f t="shared" si="17"/>
        <v>166.41705636616956</v>
      </c>
      <c r="BD53" s="100">
        <f t="shared" si="17"/>
        <v>14.219794261581656</v>
      </c>
      <c r="BE53" s="100">
        <f t="shared" si="17"/>
        <v>33.04103441320833</v>
      </c>
      <c r="BF53" s="100">
        <f t="shared" si="17"/>
        <v>335.78828176087035</v>
      </c>
      <c r="BG53" s="100">
        <f t="shared" si="17"/>
        <v>67.826984790756683</v>
      </c>
      <c r="BH53" s="100">
        <f t="shared" si="17"/>
        <v>63.893374504085436</v>
      </c>
      <c r="BI53" s="100">
        <f t="shared" si="17"/>
        <v>48.820870215045666</v>
      </c>
      <c r="BJ53" s="100">
        <f t="shared" si="17"/>
        <v>5.2951687535064647</v>
      </c>
      <c r="BK53" s="100">
        <f t="shared" si="17"/>
        <v>66.930460987470383</v>
      </c>
      <c r="BL53" s="100">
        <f t="shared" si="17"/>
        <v>543.69516610742278</v>
      </c>
      <c r="BM53" s="100">
        <f t="shared" si="17"/>
        <v>29.467992423713412</v>
      </c>
      <c r="BN53" s="100">
        <f t="shared" si="17"/>
        <v>9.7625082503388629</v>
      </c>
      <c r="BO53" s="100">
        <f t="shared" ref="BO53:CT53" si="18">SUM(BO40:BO52)</f>
        <v>243.54080325420549</v>
      </c>
      <c r="BP53" s="100">
        <f t="shared" si="18"/>
        <v>63.371096295292702</v>
      </c>
      <c r="BQ53" s="100">
        <f t="shared" si="18"/>
        <v>550.77132479030331</v>
      </c>
      <c r="BR53" s="100">
        <f t="shared" si="18"/>
        <v>37.679201800247476</v>
      </c>
      <c r="BS53" s="100">
        <f t="shared" si="18"/>
        <v>66.634916721055134</v>
      </c>
      <c r="BT53" s="100">
        <f t="shared" si="18"/>
        <v>29.844880127508436</v>
      </c>
      <c r="BU53" s="100">
        <f t="shared" si="18"/>
        <v>36.470685509266886</v>
      </c>
      <c r="BV53" s="100">
        <f t="shared" si="18"/>
        <v>218.82665786560503</v>
      </c>
      <c r="BW53" s="100">
        <f t="shared" si="18"/>
        <v>2.2097814602320009</v>
      </c>
      <c r="BX53" s="100">
        <f t="shared" si="18"/>
        <v>0.77146300206506768</v>
      </c>
      <c r="BY53" s="100">
        <f t="shared" si="18"/>
        <v>4.1102687301561387</v>
      </c>
      <c r="BZ53" s="100">
        <f t="shared" si="18"/>
        <v>1.9431497827746824</v>
      </c>
      <c r="CA53" s="100">
        <f t="shared" si="18"/>
        <v>91.971180205803975</v>
      </c>
      <c r="CB53" s="100">
        <f t="shared" si="18"/>
        <v>175.18112358174153</v>
      </c>
      <c r="CC53" s="100">
        <f t="shared" si="18"/>
        <v>63.089832118275446</v>
      </c>
      <c r="CD53" s="100">
        <f t="shared" si="18"/>
        <v>102.47677568080248</v>
      </c>
      <c r="CE53" s="100">
        <f t="shared" si="18"/>
        <v>142.99913594699058</v>
      </c>
      <c r="CF53" s="100">
        <f t="shared" si="18"/>
        <v>14.849390051594813</v>
      </c>
      <c r="CG53" s="100">
        <f t="shared" si="18"/>
        <v>35.152961620374768</v>
      </c>
      <c r="CH53" s="100">
        <f t="shared" si="18"/>
        <v>326.9156194207028</v>
      </c>
      <c r="CI53" s="100">
        <f t="shared" si="18"/>
        <v>79.247676487607706</v>
      </c>
      <c r="CJ53" s="100">
        <f t="shared" si="18"/>
        <v>46.313619614490193</v>
      </c>
      <c r="CK53" s="100">
        <f t="shared" si="18"/>
        <v>41.221262592863845</v>
      </c>
      <c r="CL53" s="100">
        <f t="shared" si="18"/>
        <v>5.555823179724567</v>
      </c>
      <c r="CM53" s="100">
        <f t="shared" si="18"/>
        <v>76.329154141328445</v>
      </c>
      <c r="CN53" s="100">
        <f t="shared" si="18"/>
        <v>522.59189741364025</v>
      </c>
      <c r="CO53" s="100">
        <f t="shared" si="18"/>
        <v>33.995363794657663</v>
      </c>
      <c r="CP53" s="100">
        <f t="shared" si="18"/>
        <v>10.849394494374089</v>
      </c>
      <c r="CQ53" s="100">
        <f t="shared" si="18"/>
        <v>271.19923300380822</v>
      </c>
      <c r="CR53" s="100">
        <f t="shared" si="18"/>
        <v>83.681458767496849</v>
      </c>
      <c r="CS53" s="100">
        <f t="shared" si="18"/>
        <v>433.67495674241769</v>
      </c>
      <c r="CT53" s="100">
        <f t="shared" si="18"/>
        <v>48.810228656073207</v>
      </c>
      <c r="CU53" s="100">
        <f t="shared" ref="CU53:DZ53" si="19">SUM(CU40:CU52)</f>
        <v>81.220907647597642</v>
      </c>
      <c r="CV53" s="100">
        <f t="shared" si="19"/>
        <v>44.233533072416428</v>
      </c>
      <c r="CW53" s="100">
        <f t="shared" si="19"/>
        <v>40.711309634759878</v>
      </c>
      <c r="CX53" s="100">
        <f t="shared" si="19"/>
        <v>277.75388746240441</v>
      </c>
      <c r="CY53" s="100">
        <f t="shared" si="19"/>
        <v>3.323370423017467</v>
      </c>
      <c r="CZ53" s="100">
        <f t="shared" si="19"/>
        <v>0.71532662652496037</v>
      </c>
      <c r="DA53" s="100">
        <f t="shared" si="19"/>
        <v>5.6322881911281524</v>
      </c>
      <c r="DB53" s="100">
        <f t="shared" si="19"/>
        <v>1.872840947843688</v>
      </c>
      <c r="DC53" s="100">
        <f t="shared" si="19"/>
        <v>100.05598820318576</v>
      </c>
      <c r="DD53" s="100">
        <f t="shared" si="19"/>
        <v>182.79041635024626</v>
      </c>
      <c r="DE53" s="100">
        <f t="shared" si="19"/>
        <v>72.385294366793616</v>
      </c>
      <c r="DF53" s="100">
        <f t="shared" si="19"/>
        <v>147.06988423668113</v>
      </c>
      <c r="DG53" s="100">
        <f t="shared" si="19"/>
        <v>119.43302601074592</v>
      </c>
      <c r="DH53" s="100">
        <f t="shared" si="19"/>
        <v>12.112602674034994</v>
      </c>
      <c r="DI53" s="100">
        <f t="shared" si="19"/>
        <v>35.628358185297955</v>
      </c>
      <c r="DJ53" s="100">
        <f t="shared" si="19"/>
        <v>381.09295080148581</v>
      </c>
      <c r="DK53" s="100">
        <f t="shared" si="19"/>
        <v>85.794050448123187</v>
      </c>
      <c r="DL53" s="100">
        <f t="shared" si="19"/>
        <v>63.001838675617783</v>
      </c>
      <c r="DM53" s="100">
        <f t="shared" si="19"/>
        <v>42.885666977989075</v>
      </c>
      <c r="DN53" s="100">
        <f t="shared" si="19"/>
        <v>5.6399157136541929</v>
      </c>
      <c r="DO53" s="100">
        <f t="shared" si="19"/>
        <v>78.784743237710913</v>
      </c>
      <c r="DP53" s="100">
        <f t="shared" si="19"/>
        <v>514.12859103874109</v>
      </c>
      <c r="DQ53" s="100">
        <f t="shared" si="19"/>
        <v>36.175880422031533</v>
      </c>
      <c r="DR53" s="100">
        <f t="shared" si="19"/>
        <v>11.945160193913772</v>
      </c>
      <c r="DS53" s="100">
        <f t="shared" si="19"/>
        <v>260.62110603242246</v>
      </c>
      <c r="DT53" s="100">
        <f t="shared" si="19"/>
        <v>106.48151005688379</v>
      </c>
      <c r="DU53" s="100">
        <f t="shared" si="19"/>
        <v>470.39684453143349</v>
      </c>
      <c r="DV53" s="100">
        <f t="shared" si="19"/>
        <v>54.941044203445557</v>
      </c>
      <c r="DW53" s="100">
        <f t="shared" si="19"/>
        <v>89.277556669671597</v>
      </c>
      <c r="DX53" s="100">
        <f t="shared" si="19"/>
        <v>42.194783837587984</v>
      </c>
      <c r="DY53" s="100">
        <f t="shared" si="19"/>
        <v>47.279210142703057</v>
      </c>
      <c r="DZ53" s="100">
        <f t="shared" si="19"/>
        <v>301.15372192740119</v>
      </c>
      <c r="EA53" s="100">
        <f t="shared" ref="EA53:EL53" si="20">SUM(EA40:EA52)</f>
        <v>5.5859189253008594</v>
      </c>
      <c r="EB53" s="100">
        <f t="shared" si="20"/>
        <v>1.4155984133932138</v>
      </c>
      <c r="EC53" s="100">
        <f t="shared" si="20"/>
        <v>10.223069742829622</v>
      </c>
      <c r="ED53" s="100">
        <f t="shared" si="20"/>
        <v>1.0419249902243204</v>
      </c>
      <c r="EE53" s="100">
        <f t="shared" si="20"/>
        <v>106.70087765496864</v>
      </c>
      <c r="EF53" s="100">
        <f t="shared" si="20"/>
        <v>186.76637822932096</v>
      </c>
      <c r="EG53" s="100">
        <f t="shared" si="20"/>
        <v>79.949839400228939</v>
      </c>
      <c r="EH53" s="100">
        <f t="shared" si="20"/>
        <v>179.7855840018396</v>
      </c>
      <c r="EI53" s="100">
        <f t="shared" si="20"/>
        <v>133.87518645546896</v>
      </c>
      <c r="EJ53" s="100">
        <f t="shared" si="20"/>
        <v>17.087784226671051</v>
      </c>
      <c r="EK53" s="100">
        <f t="shared" si="20"/>
        <v>38.615751712094728</v>
      </c>
      <c r="EL53" s="100">
        <f t="shared" si="20"/>
        <v>422.67431270007683</v>
      </c>
    </row>
    <row r="54" spans="1:142" s="9" customFormat="1" ht="13.15">
      <c r="B54" s="9" t="s">
        <v>476</v>
      </c>
      <c r="C54" s="100">
        <f t="shared" ref="C54:AH54" si="21">(C40+C41+C45+C47+C48+C50+C51+C52)/C53</f>
        <v>0.81801813991311012</v>
      </c>
      <c r="D54" s="100">
        <f t="shared" si="21"/>
        <v>3.4429451614287072E-2</v>
      </c>
      <c r="E54" s="100">
        <f t="shared" si="21"/>
        <v>0.18115517345530305</v>
      </c>
      <c r="F54" s="100">
        <f t="shared" si="21"/>
        <v>0</v>
      </c>
      <c r="G54" s="100">
        <f t="shared" si="21"/>
        <v>5.4569671150879531E-2</v>
      </c>
      <c r="H54" s="100">
        <f t="shared" si="21"/>
        <v>9.4706868187530713E-2</v>
      </c>
      <c r="I54" s="100">
        <f t="shared" si="21"/>
        <v>0.34290427456880934</v>
      </c>
      <c r="J54" s="100">
        <f t="shared" si="21"/>
        <v>1.2378005842307886E-2</v>
      </c>
      <c r="K54" s="100">
        <f t="shared" si="21"/>
        <v>0.18325746217497837</v>
      </c>
      <c r="L54" s="100">
        <f t="shared" si="21"/>
        <v>0.42615975260856842</v>
      </c>
      <c r="M54" s="100">
        <f t="shared" si="21"/>
        <v>0.11732842133604586</v>
      </c>
      <c r="N54" s="100">
        <f t="shared" si="21"/>
        <v>0.11755708961445964</v>
      </c>
      <c r="O54" s="100">
        <f t="shared" si="21"/>
        <v>0.58750781194813417</v>
      </c>
      <c r="P54" s="100">
        <f t="shared" si="21"/>
        <v>3.5171864467287164E-2</v>
      </c>
      <c r="Q54" s="100">
        <f t="shared" si="21"/>
        <v>9.8003822715883579E-2</v>
      </c>
      <c r="R54" s="100">
        <f t="shared" si="21"/>
        <v>0.17001622296102739</v>
      </c>
      <c r="S54" s="100">
        <f t="shared" si="21"/>
        <v>1.8219035520257273E-2</v>
      </c>
      <c r="T54" s="100">
        <f t="shared" si="21"/>
        <v>5.7098025732662906E-2</v>
      </c>
      <c r="U54" s="100">
        <f t="shared" si="21"/>
        <v>0.72430900285010869</v>
      </c>
      <c r="V54" s="100">
        <f t="shared" si="21"/>
        <v>0</v>
      </c>
      <c r="W54" s="100">
        <f t="shared" si="21"/>
        <v>6.9458389052432706E-2</v>
      </c>
      <c r="X54" s="100">
        <f t="shared" si="21"/>
        <v>4.1501336608899375E-2</v>
      </c>
      <c r="Y54" s="100">
        <f t="shared" si="21"/>
        <v>0.476840985967877</v>
      </c>
      <c r="Z54" s="100">
        <f t="shared" si="21"/>
        <v>0.64980313649695487</v>
      </c>
      <c r="AA54" s="100">
        <f t="shared" si="21"/>
        <v>0.80741474821880155</v>
      </c>
      <c r="AB54" s="100">
        <f t="shared" si="21"/>
        <v>0.27811202861725187</v>
      </c>
      <c r="AC54" s="100">
        <f t="shared" si="21"/>
        <v>0.24101857477542085</v>
      </c>
      <c r="AD54" s="100">
        <f t="shared" si="21"/>
        <v>3.7481052884914844E-2</v>
      </c>
      <c r="AE54" s="100">
        <f t="shared" si="21"/>
        <v>0.9147397179290907</v>
      </c>
      <c r="AF54" s="100">
        <f t="shared" si="21"/>
        <v>5.8691888774189557E-2</v>
      </c>
      <c r="AG54" s="100">
        <f t="shared" si="21"/>
        <v>0.16086420590234354</v>
      </c>
      <c r="AH54" s="100">
        <f t="shared" si="21"/>
        <v>0.10937512443693623</v>
      </c>
      <c r="AI54" s="100">
        <f t="shared" ref="AI54:BN54" si="22">(AI40+AI41+AI45+AI47+AI48+AI50+AI51+AI52)/AI53</f>
        <v>6.6096594087177815E-2</v>
      </c>
      <c r="AJ54" s="100">
        <f t="shared" si="22"/>
        <v>0.15982202725930114</v>
      </c>
      <c r="AK54" s="100">
        <f t="shared" si="22"/>
        <v>0.38918493236322621</v>
      </c>
      <c r="AL54" s="100">
        <f t="shared" si="22"/>
        <v>0.28318673058383365</v>
      </c>
      <c r="AM54" s="100">
        <f t="shared" si="22"/>
        <v>0.27976131037236357</v>
      </c>
      <c r="AN54" s="100">
        <f t="shared" si="22"/>
        <v>0.3239282681189451</v>
      </c>
      <c r="AO54" s="100">
        <f t="shared" si="22"/>
        <v>0.14785548658195025</v>
      </c>
      <c r="AP54" s="100">
        <f t="shared" si="22"/>
        <v>0.18802337282375475</v>
      </c>
      <c r="AQ54" s="100">
        <f t="shared" si="22"/>
        <v>0.37732776603638962</v>
      </c>
      <c r="AR54" s="100">
        <f t="shared" si="22"/>
        <v>6.6841979007954716E-2</v>
      </c>
      <c r="AS54" s="100">
        <f t="shared" si="22"/>
        <v>0.47497902639241796</v>
      </c>
      <c r="AT54" s="100">
        <f t="shared" si="22"/>
        <v>0.31519799367306339</v>
      </c>
      <c r="AU54" s="100">
        <f t="shared" si="22"/>
        <v>4.887182957495749E-2</v>
      </c>
      <c r="AV54" s="100">
        <f t="shared" si="22"/>
        <v>0.63273564978252805</v>
      </c>
      <c r="AW54" s="100">
        <f t="shared" si="22"/>
        <v>0.85309503463638947</v>
      </c>
      <c r="AX54" s="100">
        <f t="shared" si="22"/>
        <v>1.9459680416259388E-2</v>
      </c>
      <c r="AY54" s="100">
        <f t="shared" si="22"/>
        <v>7.1226588180589162E-2</v>
      </c>
      <c r="AZ54" s="100">
        <f t="shared" si="22"/>
        <v>5.7026309172021374E-2</v>
      </c>
      <c r="BA54" s="100">
        <f t="shared" si="22"/>
        <v>0.50515421616457701</v>
      </c>
      <c r="BB54" s="100">
        <f t="shared" si="22"/>
        <v>0.45814065385484476</v>
      </c>
      <c r="BC54" s="100">
        <f t="shared" si="22"/>
        <v>0.72390046752110881</v>
      </c>
      <c r="BD54" s="100">
        <f t="shared" si="22"/>
        <v>0.32882521796437353</v>
      </c>
      <c r="BE54" s="100">
        <f t="shared" si="22"/>
        <v>0.27907810901024532</v>
      </c>
      <c r="BF54" s="100">
        <f t="shared" si="22"/>
        <v>0.12551469600604725</v>
      </c>
      <c r="BG54" s="100">
        <f t="shared" si="22"/>
        <v>0.94700870561770167</v>
      </c>
      <c r="BH54" s="100">
        <f t="shared" si="22"/>
        <v>0.12911691712182577</v>
      </c>
      <c r="BI54" s="100">
        <f t="shared" si="22"/>
        <v>7.5722779171434482E-2</v>
      </c>
      <c r="BJ54" s="100">
        <f t="shared" si="22"/>
        <v>0.10616141661005798</v>
      </c>
      <c r="BK54" s="100">
        <f t="shared" si="22"/>
        <v>0.1191628405814425</v>
      </c>
      <c r="BL54" s="100">
        <f t="shared" si="22"/>
        <v>0.20775457199783276</v>
      </c>
      <c r="BM54" s="100">
        <f t="shared" si="22"/>
        <v>0.5455366548249253</v>
      </c>
      <c r="BN54" s="100">
        <f t="shared" si="22"/>
        <v>0.10210755982493931</v>
      </c>
      <c r="BO54" s="100">
        <f t="shared" ref="BO54:CT54" si="23">(BO40+BO41+BO45+BO47+BO48+BO50+BO51+BO52)/BO53</f>
        <v>0.36751280859624036</v>
      </c>
      <c r="BP54" s="100">
        <f t="shared" si="23"/>
        <v>0.28404450117990138</v>
      </c>
      <c r="BQ54" s="100">
        <f t="shared" si="23"/>
        <v>0.1900819224200615</v>
      </c>
      <c r="BR54" s="100">
        <f t="shared" si="23"/>
        <v>0.20707310956360134</v>
      </c>
      <c r="BS54" s="100">
        <f t="shared" si="23"/>
        <v>0.1371633932554415</v>
      </c>
      <c r="BT54" s="100">
        <f t="shared" si="23"/>
        <v>0.15134431260063805</v>
      </c>
      <c r="BU54" s="100">
        <f t="shared" si="23"/>
        <v>0.53351025317004586</v>
      </c>
      <c r="BV54" s="100">
        <f t="shared" si="23"/>
        <v>0.60857353333980324</v>
      </c>
      <c r="BW54" s="100">
        <f t="shared" si="23"/>
        <v>0.35332182522960986</v>
      </c>
      <c r="BX54" s="100">
        <f t="shared" si="23"/>
        <v>0.62366463264329952</v>
      </c>
      <c r="BY54" s="100">
        <f t="shared" si="23"/>
        <v>0.87936655222213256</v>
      </c>
      <c r="BZ54" s="100">
        <f t="shared" si="23"/>
        <v>3.7630681605943517E-2</v>
      </c>
      <c r="CA54" s="100">
        <f t="shared" si="23"/>
        <v>7.5022150561644504E-2</v>
      </c>
      <c r="CB54" s="100">
        <f t="shared" si="23"/>
        <v>5.0105117293468213E-2</v>
      </c>
      <c r="CC54" s="100">
        <f t="shared" si="23"/>
        <v>0.63514798721768317</v>
      </c>
      <c r="CD54" s="100">
        <f t="shared" si="23"/>
        <v>0.39123727761155047</v>
      </c>
      <c r="CE54" s="100">
        <f t="shared" si="23"/>
        <v>0.63925979699080426</v>
      </c>
      <c r="CF54" s="100">
        <f t="shared" si="23"/>
        <v>0.37315973441300671</v>
      </c>
      <c r="CG54" s="100">
        <f t="shared" si="23"/>
        <v>0.29632839692085744</v>
      </c>
      <c r="CH54" s="100">
        <f t="shared" si="23"/>
        <v>0.29327346605520782</v>
      </c>
      <c r="CI54" s="100">
        <f t="shared" si="23"/>
        <v>0.9455230840554697</v>
      </c>
      <c r="CJ54" s="100">
        <f t="shared" si="23"/>
        <v>0.52031454959359824</v>
      </c>
      <c r="CK54" s="100">
        <f t="shared" si="23"/>
        <v>0.10889633000434887</v>
      </c>
      <c r="CL54" s="100">
        <f t="shared" si="23"/>
        <v>0.68050353924744977</v>
      </c>
      <c r="CM54" s="100">
        <f t="shared" si="23"/>
        <v>0.10673353348065885</v>
      </c>
      <c r="CN54" s="100">
        <f t="shared" si="23"/>
        <v>0.31040999037690031</v>
      </c>
      <c r="CO54" s="100">
        <f t="shared" si="23"/>
        <v>0.60520701576296632</v>
      </c>
      <c r="CP54" s="100">
        <f t="shared" si="23"/>
        <v>0.15377710170936512</v>
      </c>
      <c r="CQ54" s="100">
        <f t="shared" si="23"/>
        <v>0.64157358295297928</v>
      </c>
      <c r="CR54" s="100">
        <f t="shared" si="23"/>
        <v>0.40290051564831231</v>
      </c>
      <c r="CS54" s="100">
        <f t="shared" si="23"/>
        <v>0.30383748101267199</v>
      </c>
      <c r="CT54" s="100">
        <f t="shared" si="23"/>
        <v>0.38684687949032287</v>
      </c>
      <c r="CU54" s="100">
        <f t="shared" ref="CU54:DZ54" si="24">(CU40+CU41+CU45+CU47+CU48+CU50+CU51+CU52)/CU53</f>
        <v>0.1070630414023018</v>
      </c>
      <c r="CV54" s="100">
        <f t="shared" si="24"/>
        <v>0.14269656868135161</v>
      </c>
      <c r="CW54" s="100">
        <f t="shared" si="24"/>
        <v>0.63629693789218156</v>
      </c>
      <c r="CX54" s="100">
        <f t="shared" si="24"/>
        <v>0.75326363462861834</v>
      </c>
      <c r="CY54" s="100">
        <f t="shared" si="24"/>
        <v>0.49528270103704208</v>
      </c>
      <c r="CZ54" s="100">
        <f t="shared" si="24"/>
        <v>0.52628503458648035</v>
      </c>
      <c r="DA54" s="100">
        <f t="shared" si="24"/>
        <v>0.79561452493009421</v>
      </c>
      <c r="DB54" s="100">
        <f t="shared" si="24"/>
        <v>0.55046673313964323</v>
      </c>
      <c r="DC54" s="100">
        <f t="shared" si="24"/>
        <v>0.27545467991773415</v>
      </c>
      <c r="DD54" s="100">
        <f t="shared" si="24"/>
        <v>5.0848238512225301E-2</v>
      </c>
      <c r="DE54" s="100">
        <f t="shared" si="24"/>
        <v>0.70750300534477339</v>
      </c>
      <c r="DF54" s="100">
        <f t="shared" si="24"/>
        <v>0.29493257866638478</v>
      </c>
      <c r="DG54" s="100">
        <f t="shared" si="24"/>
        <v>0.85322901625516001</v>
      </c>
      <c r="DH54" s="100">
        <f t="shared" si="24"/>
        <v>0.6464888860912188</v>
      </c>
      <c r="DI54" s="100">
        <f t="shared" si="24"/>
        <v>0.284928247972009</v>
      </c>
      <c r="DJ54" s="100">
        <f t="shared" si="24"/>
        <v>0.34031819907854477</v>
      </c>
      <c r="DK54" s="100">
        <f t="shared" si="24"/>
        <v>0.95032046707374562</v>
      </c>
      <c r="DL54" s="100">
        <f t="shared" si="24"/>
        <v>0.55110451042481601</v>
      </c>
      <c r="DM54" s="100">
        <f t="shared" si="24"/>
        <v>0.24571549593018863</v>
      </c>
      <c r="DN54" s="100">
        <f t="shared" si="24"/>
        <v>0.67701077313308855</v>
      </c>
      <c r="DO54" s="100">
        <f t="shared" si="24"/>
        <v>0.37887431139735728</v>
      </c>
      <c r="DP54" s="100">
        <f t="shared" si="24"/>
        <v>0.36980485130296842</v>
      </c>
      <c r="DQ54" s="100">
        <f t="shared" si="24"/>
        <v>0.72738943371370968</v>
      </c>
      <c r="DR54" s="100">
        <f t="shared" si="24"/>
        <v>0.20586669283092529</v>
      </c>
      <c r="DS54" s="100">
        <f t="shared" si="24"/>
        <v>0.69728967222969618</v>
      </c>
      <c r="DT54" s="100">
        <f t="shared" si="24"/>
        <v>0.53103043561991259</v>
      </c>
      <c r="DU54" s="100">
        <f t="shared" si="24"/>
        <v>0.56164086697881144</v>
      </c>
      <c r="DV54" s="100">
        <f t="shared" si="24"/>
        <v>0.45691471220033414</v>
      </c>
      <c r="DW54" s="100">
        <f t="shared" si="24"/>
        <v>0.20133020216632799</v>
      </c>
      <c r="DX54" s="100">
        <f t="shared" si="24"/>
        <v>0.33873866437114414</v>
      </c>
      <c r="DY54" s="100">
        <f t="shared" si="24"/>
        <v>0.72496666707813007</v>
      </c>
      <c r="DZ54" s="100">
        <f t="shared" si="24"/>
        <v>0.7691808551377548</v>
      </c>
      <c r="EA54" s="100">
        <f t="shared" ref="EA54:EL54" si="25">(EA40+EA41+EA45+EA47+EA48+EA50+EA51+EA52)/EA53</f>
        <v>0.85766494907631385</v>
      </c>
      <c r="EB54" s="100">
        <f t="shared" si="25"/>
        <v>0.81887778689245871</v>
      </c>
      <c r="EC54" s="100">
        <f t="shared" si="25"/>
        <v>0.91096256219383609</v>
      </c>
      <c r="ED54" s="100">
        <f t="shared" si="25"/>
        <v>1</v>
      </c>
      <c r="EE54" s="100">
        <f t="shared" si="25"/>
        <v>0.41671491434736374</v>
      </c>
      <c r="EF54" s="100">
        <f t="shared" si="25"/>
        <v>0.20146385959434351</v>
      </c>
      <c r="EG54" s="100">
        <f t="shared" si="25"/>
        <v>0.73658566876754361</v>
      </c>
      <c r="EH54" s="100">
        <f t="shared" si="25"/>
        <v>0.57484646778839144</v>
      </c>
      <c r="EI54" s="100">
        <f t="shared" si="25"/>
        <v>0.94085579991457369</v>
      </c>
      <c r="EJ54" s="100">
        <f t="shared" si="25"/>
        <v>0.73317719716052965</v>
      </c>
      <c r="EK54" s="100">
        <f t="shared" si="25"/>
        <v>0.47079388140422634</v>
      </c>
      <c r="EL54" s="100">
        <f t="shared" si="25"/>
        <v>0.37542931606151753</v>
      </c>
    </row>
    <row r="56" spans="1:142" ht="13.15">
      <c r="A56" s="9" t="s">
        <v>481</v>
      </c>
      <c r="O56" s="102" t="s">
        <v>484</v>
      </c>
    </row>
    <row r="57" spans="1:142">
      <c r="A57" s="52" t="s">
        <v>478</v>
      </c>
      <c r="B57" t="str">
        <f>A8</f>
        <v>EV00</v>
      </c>
      <c r="C57" t="str">
        <f>C7</f>
        <v>AT</v>
      </c>
      <c r="D57" t="str">
        <f t="shared" ref="D57:AD57" si="26">D7</f>
        <v>BE</v>
      </c>
      <c r="E57" t="str">
        <f t="shared" si="26"/>
        <v>BG</v>
      </c>
      <c r="F57" t="str">
        <f t="shared" si="26"/>
        <v>CY</v>
      </c>
      <c r="G57" t="str">
        <f t="shared" si="26"/>
        <v>CZ</v>
      </c>
      <c r="H57" t="str">
        <f t="shared" si="26"/>
        <v>DE</v>
      </c>
      <c r="I57" t="str">
        <f t="shared" si="26"/>
        <v>DK</v>
      </c>
      <c r="J57" t="str">
        <f t="shared" si="26"/>
        <v>EE</v>
      </c>
      <c r="K57" t="str">
        <f t="shared" si="26"/>
        <v>ES</v>
      </c>
      <c r="L57" t="str">
        <f t="shared" si="26"/>
        <v>FI</v>
      </c>
      <c r="M57" t="str">
        <f t="shared" si="26"/>
        <v>FR</v>
      </c>
      <c r="N57" t="str">
        <f t="shared" si="26"/>
        <v>EL</v>
      </c>
      <c r="O57" s="103" t="str">
        <f t="shared" si="26"/>
        <v>HR</v>
      </c>
      <c r="P57" t="str">
        <f t="shared" si="26"/>
        <v>HU</v>
      </c>
      <c r="Q57" t="str">
        <f t="shared" si="26"/>
        <v>IE</v>
      </c>
      <c r="R57" t="str">
        <f t="shared" si="26"/>
        <v>IT</v>
      </c>
      <c r="S57" t="str">
        <f t="shared" si="26"/>
        <v>LT</v>
      </c>
      <c r="T57" t="str">
        <f t="shared" si="26"/>
        <v>LU</v>
      </c>
      <c r="U57" t="str">
        <f t="shared" si="26"/>
        <v>LV</v>
      </c>
      <c r="V57" t="str">
        <f t="shared" si="26"/>
        <v>Mt</v>
      </c>
      <c r="W57" t="str">
        <f t="shared" si="26"/>
        <v>NL</v>
      </c>
      <c r="X57" t="str">
        <f t="shared" si="26"/>
        <v>PL</v>
      </c>
      <c r="Y57" t="str">
        <f t="shared" si="26"/>
        <v>PT</v>
      </c>
      <c r="Z57" t="str">
        <f t="shared" si="26"/>
        <v>RO</v>
      </c>
      <c r="AA57" t="str">
        <f t="shared" si="26"/>
        <v>SE</v>
      </c>
      <c r="AB57" t="str">
        <f t="shared" si="26"/>
        <v>SI</v>
      </c>
      <c r="AC57" t="str">
        <f t="shared" si="26"/>
        <v>SK</v>
      </c>
      <c r="AD57" t="str">
        <f t="shared" si="26"/>
        <v>UK</v>
      </c>
    </row>
    <row r="58" spans="1:142">
      <c r="B58">
        <v>2005</v>
      </c>
      <c r="C58" s="10">
        <f>C22</f>
        <v>0.82180265024346799</v>
      </c>
      <c r="D58" s="10">
        <f t="shared" ref="D58:AD58" si="27">D22</f>
        <v>3.4352502405330422E-2</v>
      </c>
      <c r="E58" s="10">
        <f t="shared" si="27"/>
        <v>0.18123532198274253</v>
      </c>
      <c r="F58" s="10">
        <f t="shared" si="27"/>
        <v>0</v>
      </c>
      <c r="G58" s="10">
        <f t="shared" si="27"/>
        <v>5.4579508873672807E-2</v>
      </c>
      <c r="H58" s="10">
        <f t="shared" si="27"/>
        <v>9.5875648488133972E-2</v>
      </c>
      <c r="I58" s="10">
        <f t="shared" si="27"/>
        <v>0.34290427456880934</v>
      </c>
      <c r="J58" s="10">
        <f t="shared" si="27"/>
        <v>1.2362470484150869E-2</v>
      </c>
      <c r="K58" s="10">
        <f t="shared" si="27"/>
        <v>0.18081575845671793</v>
      </c>
      <c r="L58" s="10">
        <f t="shared" si="27"/>
        <v>0.42886174514189485</v>
      </c>
      <c r="M58" s="10">
        <f t="shared" si="27"/>
        <v>0.11732842133604586</v>
      </c>
      <c r="N58" s="10">
        <f t="shared" si="27"/>
        <v>0.11757027125729426</v>
      </c>
      <c r="O58" s="104">
        <f t="shared" si="27"/>
        <v>0.54696030831465081</v>
      </c>
      <c r="P58" s="10">
        <f t="shared" si="27"/>
        <v>3.4938415358359232E-2</v>
      </c>
      <c r="Q58" s="10">
        <f t="shared" si="27"/>
        <v>9.8003822715883579E-2</v>
      </c>
      <c r="R58" s="10">
        <f t="shared" si="27"/>
        <v>0.1700131990871456</v>
      </c>
      <c r="S58" s="10">
        <f t="shared" si="27"/>
        <v>1.8195040181930366E-2</v>
      </c>
      <c r="T58" s="10">
        <f t="shared" si="27"/>
        <v>5.7098025732662906E-2</v>
      </c>
      <c r="U58" s="10">
        <f t="shared" si="27"/>
        <v>0.72464724808348113</v>
      </c>
      <c r="V58" s="10">
        <f t="shared" si="27"/>
        <v>0</v>
      </c>
      <c r="W58" s="10">
        <f t="shared" si="27"/>
        <v>6.8934840823052304E-2</v>
      </c>
      <c r="X58" s="10">
        <f t="shared" si="27"/>
        <v>4.1501336608899368E-2</v>
      </c>
      <c r="Y58" s="10">
        <f t="shared" si="27"/>
        <v>0.46880587840958571</v>
      </c>
      <c r="Z58" s="10">
        <f t="shared" si="27"/>
        <v>0.6504534374458546</v>
      </c>
      <c r="AA58" s="10">
        <f t="shared" si="27"/>
        <v>0.80742236008801627</v>
      </c>
      <c r="AB58" s="10">
        <f t="shared" si="27"/>
        <v>0.27832162587167325</v>
      </c>
      <c r="AC58" s="10">
        <f t="shared" si="27"/>
        <v>0.24101857477542077</v>
      </c>
      <c r="AD58" s="10">
        <f t="shared" si="27"/>
        <v>3.7481052884914844E-2</v>
      </c>
    </row>
    <row r="59" spans="1:142">
      <c r="B59">
        <v>2010</v>
      </c>
      <c r="C59" s="10">
        <f>AE22</f>
        <v>0.91877036514657751</v>
      </c>
      <c r="D59" s="10">
        <f t="shared" ref="D59:AD59" si="28">AF22</f>
        <v>6.5602108527247835E-2</v>
      </c>
      <c r="E59" s="10">
        <f t="shared" si="28"/>
        <v>0.1619689440387217</v>
      </c>
      <c r="F59" s="10">
        <f t="shared" si="28"/>
        <v>0.11593252433331258</v>
      </c>
      <c r="G59" s="10">
        <f t="shared" si="28"/>
        <v>6.7110690117507879E-2</v>
      </c>
      <c r="H59" s="10">
        <f t="shared" si="28"/>
        <v>0.16456170936212053</v>
      </c>
      <c r="I59" s="10">
        <f t="shared" si="28"/>
        <v>0.38565773938755576</v>
      </c>
      <c r="J59" s="10">
        <f t="shared" si="28"/>
        <v>0.25721586100314758</v>
      </c>
      <c r="K59" s="10">
        <f t="shared" si="28"/>
        <v>0.30243084743837684</v>
      </c>
      <c r="L59" s="10">
        <f t="shared" si="28"/>
        <v>0.33173132473860739</v>
      </c>
      <c r="M59" s="10">
        <f t="shared" si="28"/>
        <v>0.14891446335817077</v>
      </c>
      <c r="N59" s="10">
        <f t="shared" si="28"/>
        <v>0.18247177625297945</v>
      </c>
      <c r="O59" s="104">
        <f t="shared" si="28"/>
        <v>0.50908487406643277</v>
      </c>
      <c r="P59" s="10">
        <f t="shared" si="28"/>
        <v>5.7055104585084081E-2</v>
      </c>
      <c r="Q59" s="10">
        <f t="shared" si="28"/>
        <v>0.57517044396319728</v>
      </c>
      <c r="R59" s="10">
        <f t="shared" si="28"/>
        <v>0.31870285036033696</v>
      </c>
      <c r="S59" s="10">
        <f t="shared" si="28"/>
        <v>4.7370702148140244E-2</v>
      </c>
      <c r="T59" s="10">
        <f t="shared" si="28"/>
        <v>0.62430352052073701</v>
      </c>
      <c r="U59" s="10">
        <f t="shared" si="28"/>
        <v>0.83139117796287942</v>
      </c>
      <c r="V59" s="10">
        <f t="shared" si="28"/>
        <v>3.5454127713129314E-2</v>
      </c>
      <c r="W59" s="10">
        <f t="shared" si="28"/>
        <v>6.9192030702314805E-2</v>
      </c>
      <c r="X59" s="10">
        <f t="shared" si="28"/>
        <v>6.3721279681917084E-2</v>
      </c>
      <c r="Y59" s="10">
        <f t="shared" si="28"/>
        <v>0.49899718553775857</v>
      </c>
      <c r="Z59" s="10">
        <f t="shared" si="28"/>
        <v>0.45852528553344007</v>
      </c>
      <c r="AA59" s="10">
        <f t="shared" si="28"/>
        <v>0.72672969207335436</v>
      </c>
      <c r="AB59" s="10">
        <f t="shared" si="28"/>
        <v>0.32436867049152107</v>
      </c>
      <c r="AC59" s="10">
        <f t="shared" si="28"/>
        <v>0.2800235246634305</v>
      </c>
      <c r="AD59" s="10">
        <f t="shared" si="28"/>
        <v>0.1421047087934047</v>
      </c>
    </row>
    <row r="60" spans="1:142">
      <c r="B60">
        <v>2020</v>
      </c>
      <c r="C60" s="10">
        <f>BG22</f>
        <v>0.92589017762812875</v>
      </c>
      <c r="D60" s="10">
        <f t="shared" ref="D60:AD60" si="29">BH22</f>
        <v>0.13636743021163625</v>
      </c>
      <c r="E60" s="10">
        <f t="shared" si="29"/>
        <v>0.12203889363685692</v>
      </c>
      <c r="F60" s="10">
        <f t="shared" si="29"/>
        <v>0.119887947069416</v>
      </c>
      <c r="G60" s="10">
        <f t="shared" si="29"/>
        <v>0.20171439336836958</v>
      </c>
      <c r="H60" s="10">
        <f t="shared" si="29"/>
        <v>0.3207649846484002</v>
      </c>
      <c r="I60" s="10">
        <f t="shared" si="29"/>
        <v>0.78888020005526127</v>
      </c>
      <c r="J60" s="10">
        <f t="shared" si="29"/>
        <v>0.59568295873869637</v>
      </c>
      <c r="K60" s="10">
        <f t="shared" si="29"/>
        <v>0.46915016524848563</v>
      </c>
      <c r="L60" s="10">
        <f t="shared" si="29"/>
        <v>0.3115317283084918</v>
      </c>
      <c r="M60" s="10">
        <f t="shared" si="29"/>
        <v>0.21883718090228538</v>
      </c>
      <c r="N60" s="10">
        <f t="shared" si="29"/>
        <v>0.26132629777497191</v>
      </c>
      <c r="O60" s="104">
        <f t="shared" si="29"/>
        <v>0.14017742456296722</v>
      </c>
      <c r="P60" s="10">
        <f t="shared" si="29"/>
        <v>0.21482840066910894</v>
      </c>
      <c r="Q60" s="10">
        <f t="shared" si="29"/>
        <v>0.60752587694244919</v>
      </c>
      <c r="R60" s="10">
        <f t="shared" si="29"/>
        <v>0.71984436987639655</v>
      </c>
      <c r="S60" s="10">
        <f t="shared" si="29"/>
        <v>0.3548356648679622</v>
      </c>
      <c r="T60" s="10">
        <f t="shared" si="29"/>
        <v>0.70119607589335131</v>
      </c>
      <c r="U60" s="10">
        <f t="shared" si="29"/>
        <v>0.79769396199669629</v>
      </c>
      <c r="V60" s="10">
        <f t="shared" si="29"/>
        <v>9.8749994051288925E-2</v>
      </c>
      <c r="W60" s="10">
        <f t="shared" si="29"/>
        <v>7.7296706678782315E-2</v>
      </c>
      <c r="X60" s="10">
        <f t="shared" si="29"/>
        <v>0.14852346712837486</v>
      </c>
      <c r="Y60" s="10">
        <f t="shared" si="29"/>
        <v>0.62824363479529499</v>
      </c>
      <c r="Z60" s="10">
        <f t="shared" si="29"/>
        <v>0.43354076020160243</v>
      </c>
      <c r="AA60" s="10">
        <f t="shared" si="29"/>
        <v>0.63774837631130854</v>
      </c>
      <c r="AB60" s="10">
        <f t="shared" si="29"/>
        <v>0.44056341228504786</v>
      </c>
      <c r="AC60" s="10">
        <f t="shared" si="29"/>
        <v>0.32600069932766873</v>
      </c>
      <c r="AD60" s="10">
        <f t="shared" si="29"/>
        <v>0.30485838121313308</v>
      </c>
    </row>
    <row r="61" spans="1:142">
      <c r="B61">
        <v>2035</v>
      </c>
      <c r="C61" s="10">
        <f>CI22</f>
        <v>0.94969029194393817</v>
      </c>
      <c r="D61" s="10">
        <f t="shared" ref="D61:AD61" si="30">CJ22</f>
        <v>0.53659417676396681</v>
      </c>
      <c r="E61" s="10">
        <f t="shared" si="30"/>
        <v>0.18495208298252688</v>
      </c>
      <c r="F61" s="10">
        <f t="shared" si="30"/>
        <v>0.70245350203376888</v>
      </c>
      <c r="G61" s="10">
        <f t="shared" si="30"/>
        <v>0.17425207046062904</v>
      </c>
      <c r="H61" s="10">
        <f t="shared" si="30"/>
        <v>0.47845942561221944</v>
      </c>
      <c r="I61" s="10">
        <f t="shared" si="30"/>
        <v>0.8377918132570954</v>
      </c>
      <c r="J61" s="10">
        <f t="shared" si="30"/>
        <v>0.35398208658027236</v>
      </c>
      <c r="K61" s="10">
        <f t="shared" si="30"/>
        <v>0.78059943841185864</v>
      </c>
      <c r="L61" s="10">
        <f t="shared" si="30"/>
        <v>0.44127699745197096</v>
      </c>
      <c r="M61" s="10">
        <f t="shared" si="30"/>
        <v>0.29702614891859713</v>
      </c>
      <c r="N61" s="10">
        <f t="shared" si="30"/>
        <v>0.63477342342241727</v>
      </c>
      <c r="O61" s="104">
        <f t="shared" si="30"/>
        <v>0.1907842308097496</v>
      </c>
      <c r="P61" s="10">
        <f t="shared" si="30"/>
        <v>0.14027117628108116</v>
      </c>
      <c r="Q61" s="10">
        <f t="shared" si="30"/>
        <v>0.77161402787038158</v>
      </c>
      <c r="R61" s="10">
        <f t="shared" si="30"/>
        <v>0.80529236908724777</v>
      </c>
      <c r="S61" s="10">
        <f t="shared" si="30"/>
        <v>0.6388725622239978</v>
      </c>
      <c r="T61" s="10">
        <f t="shared" si="30"/>
        <v>0.67480850964156192</v>
      </c>
      <c r="U61" s="10">
        <f t="shared" si="30"/>
        <v>0.90797823408326828</v>
      </c>
      <c r="V61" s="10">
        <f t="shared" si="30"/>
        <v>0.98292644364104109</v>
      </c>
      <c r="W61" s="10">
        <f t="shared" si="30"/>
        <v>0.32694799957871351</v>
      </c>
      <c r="X61" s="10">
        <f t="shared" si="30"/>
        <v>0.14478730703905404</v>
      </c>
      <c r="Y61" s="10">
        <f t="shared" si="30"/>
        <v>0.79755939966821299</v>
      </c>
      <c r="Z61" s="10">
        <f t="shared" si="30"/>
        <v>0.33729137195485948</v>
      </c>
      <c r="AA61" s="10">
        <f t="shared" si="30"/>
        <v>0.85543850856475501</v>
      </c>
      <c r="AB61" s="10">
        <f t="shared" si="30"/>
        <v>0.6593024975157844</v>
      </c>
      <c r="AC61" s="10">
        <f t="shared" si="30"/>
        <v>0.33264877704087864</v>
      </c>
      <c r="AD61" s="10">
        <f t="shared" si="30"/>
        <v>0.37313192889144969</v>
      </c>
    </row>
    <row r="62" spans="1:142">
      <c r="B62">
        <v>2050</v>
      </c>
      <c r="C62" s="10">
        <f>DK22</f>
        <v>0.95837408617482789</v>
      </c>
      <c r="D62" s="10">
        <f t="shared" ref="D62:AD62" si="31">DL22</f>
        <v>0.73821065534522179</v>
      </c>
      <c r="E62" s="10">
        <f t="shared" si="31"/>
        <v>0.36331477832972253</v>
      </c>
      <c r="F62" s="10">
        <f t="shared" si="31"/>
        <v>0.72534169978797869</v>
      </c>
      <c r="G62" s="10">
        <f t="shared" si="31"/>
        <v>0.43256542276449195</v>
      </c>
      <c r="H62" s="10">
        <f t="shared" si="31"/>
        <v>0.51756716453685059</v>
      </c>
      <c r="I62" s="10">
        <f t="shared" si="31"/>
        <v>0.84388045797043665</v>
      </c>
      <c r="J62" s="10">
        <f t="shared" si="31"/>
        <v>0.74639753251341501</v>
      </c>
      <c r="K62" s="10">
        <f t="shared" si="31"/>
        <v>0.85968452001236006</v>
      </c>
      <c r="L62" s="10">
        <f t="shared" si="31"/>
        <v>0.54721639764053431</v>
      </c>
      <c r="M62" s="10">
        <f t="shared" si="31"/>
        <v>0.53777591454452189</v>
      </c>
      <c r="N62" s="10">
        <f t="shared" si="31"/>
        <v>0.84922803669594205</v>
      </c>
      <c r="O62" s="104">
        <f t="shared" si="31"/>
        <v>0.20810201572990739</v>
      </c>
      <c r="P62" s="10">
        <f t="shared" si="31"/>
        <v>0.37239039627076437</v>
      </c>
      <c r="Q62" s="10">
        <f t="shared" si="31"/>
        <v>0.84379822967348639</v>
      </c>
      <c r="R62" s="10">
        <f t="shared" si="31"/>
        <v>0.87612110542335198</v>
      </c>
      <c r="S62" s="10">
        <f t="shared" si="31"/>
        <v>0.80644534658067535</v>
      </c>
      <c r="T62" s="10">
        <f t="shared" si="31"/>
        <v>0.86179258361615163</v>
      </c>
      <c r="U62" s="10">
        <f t="shared" si="31"/>
        <v>0.9076692552268415</v>
      </c>
      <c r="V62" s="10">
        <f t="shared" si="31"/>
        <v>1</v>
      </c>
      <c r="W62" s="10">
        <f t="shared" si="31"/>
        <v>0.87188431793031707</v>
      </c>
      <c r="X62" s="10">
        <f t="shared" si="31"/>
        <v>0.34196469658712214</v>
      </c>
      <c r="Y62" s="10">
        <f t="shared" si="31"/>
        <v>0.93830623718085404</v>
      </c>
      <c r="Z62" s="10">
        <f t="shared" si="31"/>
        <v>0.67574746003428421</v>
      </c>
      <c r="AA62" s="10">
        <f t="shared" si="31"/>
        <v>0.94732866556617423</v>
      </c>
      <c r="AB62" s="10">
        <f t="shared" si="31"/>
        <v>0.61796840504055306</v>
      </c>
      <c r="AC62" s="10">
        <f t="shared" si="31"/>
        <v>0.50287804225412469</v>
      </c>
      <c r="AD62" s="10">
        <f t="shared" si="31"/>
        <v>0.50226549437623347</v>
      </c>
    </row>
    <row r="63" spans="1:142">
      <c r="A63" s="52" t="s">
        <v>479</v>
      </c>
      <c r="B63" t="str">
        <f>A23</f>
        <v>EVcap00</v>
      </c>
      <c r="O63" s="103"/>
    </row>
    <row r="64" spans="1:142">
      <c r="B64">
        <f>B58</f>
        <v>2005</v>
      </c>
      <c r="C64" s="10">
        <f t="shared" ref="C64:AD64" si="32">C39</f>
        <v>0.91811628678273249</v>
      </c>
      <c r="D64" s="10">
        <f t="shared" si="32"/>
        <v>0.76233276727720456</v>
      </c>
      <c r="E64" s="10">
        <f t="shared" si="32"/>
        <v>0.95523795006526468</v>
      </c>
      <c r="F64" s="10">
        <f t="shared" si="32"/>
        <v>1</v>
      </c>
      <c r="G64" s="10">
        <f t="shared" si="32"/>
        <v>0.96883186151333645</v>
      </c>
      <c r="H64" s="10">
        <f t="shared" si="32"/>
        <v>0.90280864875827282</v>
      </c>
      <c r="I64" s="10">
        <f t="shared" si="32"/>
        <v>0.65394609616967214</v>
      </c>
      <c r="J64" s="10">
        <f t="shared" si="32"/>
        <v>0.79774560470735589</v>
      </c>
      <c r="K64" s="10">
        <f t="shared" si="32"/>
        <v>0.70961594818069862</v>
      </c>
      <c r="L64" s="10">
        <f t="shared" si="32"/>
        <v>0.86444343344904417</v>
      </c>
      <c r="M64" s="10">
        <f t="shared" si="32"/>
        <v>0.99134053437007175</v>
      </c>
      <c r="N64" s="10">
        <f t="shared" si="32"/>
        <v>0.83760844855908767</v>
      </c>
      <c r="O64" s="104">
        <f t="shared" si="32"/>
        <v>0.73501078819931998</v>
      </c>
      <c r="P64" s="10">
        <f t="shared" si="32"/>
        <v>0.76586149163499528</v>
      </c>
      <c r="Q64" s="10">
        <f t="shared" si="32"/>
        <v>0.47377641244100871</v>
      </c>
      <c r="R64" s="10">
        <f t="shared" si="32"/>
        <v>0.50161936045847999</v>
      </c>
      <c r="S64" s="10">
        <f t="shared" si="32"/>
        <v>0.9318218331164102</v>
      </c>
      <c r="T64" s="10">
        <f t="shared" si="32"/>
        <v>4.7284142272218228E-2</v>
      </c>
      <c r="U64" s="10">
        <f t="shared" si="32"/>
        <v>0.72307870451040468</v>
      </c>
      <c r="V64" s="10">
        <f t="shared" si="32"/>
        <v>1</v>
      </c>
      <c r="W64" s="10">
        <f t="shared" si="32"/>
        <v>0.31566411873912781</v>
      </c>
      <c r="X64" s="10">
        <f t="shared" si="32"/>
        <v>0.97903805995405091</v>
      </c>
      <c r="Y64" s="10">
        <f t="shared" si="32"/>
        <v>0.78531126591842637</v>
      </c>
      <c r="Z64" s="10">
        <f t="shared" si="32"/>
        <v>0.89014155255928096</v>
      </c>
      <c r="AA64" s="10">
        <f t="shared" si="32"/>
        <v>0.9961518570401382</v>
      </c>
      <c r="AB64" s="10">
        <f t="shared" si="32"/>
        <v>0.99023212560657137</v>
      </c>
      <c r="AC64" s="10">
        <f t="shared" si="32"/>
        <v>0.932274972553784</v>
      </c>
      <c r="AD64" s="10">
        <f t="shared" si="32"/>
        <v>0.51408192043059409</v>
      </c>
    </row>
    <row r="65" spans="1:30">
      <c r="B65">
        <f>B59</f>
        <v>2010</v>
      </c>
      <c r="C65" s="10">
        <f t="shared" ref="C65:AD65" si="33">AE39</f>
        <v>0.9590664579221877</v>
      </c>
      <c r="D65" s="10">
        <f t="shared" si="33"/>
        <v>0.89679099376235638</v>
      </c>
      <c r="E65" s="10">
        <f t="shared" si="33"/>
        <v>0.95654864182176746</v>
      </c>
      <c r="F65" s="10">
        <f t="shared" si="33"/>
        <v>1</v>
      </c>
      <c r="G65" s="10">
        <f t="shared" si="33"/>
        <v>0.99501853628351788</v>
      </c>
      <c r="H65" s="10">
        <f t="shared" si="33"/>
        <v>0.97348379292221365</v>
      </c>
      <c r="I65" s="10">
        <f t="shared" si="33"/>
        <v>0.6366910249908293</v>
      </c>
      <c r="J65" s="10">
        <f t="shared" si="33"/>
        <v>0.66646720044559649</v>
      </c>
      <c r="K65" s="10">
        <f t="shared" si="33"/>
        <v>0.86122267497645977</v>
      </c>
      <c r="L65" s="10">
        <f t="shared" si="33"/>
        <v>0.90702801173315484</v>
      </c>
      <c r="M65" s="10">
        <f t="shared" si="33"/>
        <v>0.99916714859431943</v>
      </c>
      <c r="N65" s="10">
        <f t="shared" si="33"/>
        <v>0.82397553528244816</v>
      </c>
      <c r="O65" s="104">
        <f t="shared" si="33"/>
        <v>0.38193758337590572</v>
      </c>
      <c r="P65" s="10">
        <f t="shared" si="33"/>
        <v>0.84288231467431196</v>
      </c>
      <c r="Q65" s="10">
        <f t="shared" si="33"/>
        <v>0.93144878953284371</v>
      </c>
      <c r="R65" s="10">
        <f t="shared" si="33"/>
        <v>0.44535461076062854</v>
      </c>
      <c r="S65" s="10">
        <f t="shared" si="33"/>
        <v>0.91818402368909313</v>
      </c>
      <c r="T65" s="10">
        <f t="shared" si="33"/>
        <v>0.93201805871750254</v>
      </c>
      <c r="U65" s="10">
        <f t="shared" si="33"/>
        <v>0.8492938215257454</v>
      </c>
      <c r="V65" s="10">
        <f t="shared" si="33"/>
        <v>1</v>
      </c>
      <c r="W65" s="10">
        <f t="shared" si="33"/>
        <v>0.38898837508697848</v>
      </c>
      <c r="X65" s="10">
        <f t="shared" si="33"/>
        <v>0.99072210463418398</v>
      </c>
      <c r="Y65" s="10">
        <f t="shared" si="33"/>
        <v>0.82701384269412404</v>
      </c>
      <c r="Z65" s="10">
        <f t="shared" si="33"/>
        <v>0.94018853531854618</v>
      </c>
      <c r="AA65" s="10">
        <f t="shared" si="33"/>
        <v>0.99560230468723698</v>
      </c>
      <c r="AB65" s="10">
        <f t="shared" si="33"/>
        <v>1</v>
      </c>
      <c r="AC65" s="10">
        <f t="shared" si="33"/>
        <v>0.98525336923847318</v>
      </c>
      <c r="AD65" s="10">
        <f t="shared" si="33"/>
        <v>0.52585918912820451</v>
      </c>
    </row>
    <row r="66" spans="1:30">
      <c r="B66">
        <f>B60</f>
        <v>2020</v>
      </c>
      <c r="C66" s="10">
        <f t="shared" ref="C66:AD66" si="34">BG39</f>
        <v>0.97871096991105833</v>
      </c>
      <c r="D66" s="10">
        <f t="shared" si="34"/>
        <v>0.90567057669490048</v>
      </c>
      <c r="E66" s="10">
        <f t="shared" si="34"/>
        <v>0.93851076182859394</v>
      </c>
      <c r="F66" s="10">
        <f t="shared" si="34"/>
        <v>1</v>
      </c>
      <c r="G66" s="10">
        <f t="shared" si="34"/>
        <v>0.99347370415046687</v>
      </c>
      <c r="H66" s="10">
        <f t="shared" si="34"/>
        <v>0.97004709514526122</v>
      </c>
      <c r="I66" s="10">
        <f t="shared" si="34"/>
        <v>0.96573639401999112</v>
      </c>
      <c r="J66" s="10">
        <f t="shared" si="34"/>
        <v>0.92475754144036149</v>
      </c>
      <c r="K66" s="10">
        <f t="shared" si="34"/>
        <v>0.73354298796274942</v>
      </c>
      <c r="L66" s="10">
        <f t="shared" si="34"/>
        <v>0.91883746317064452</v>
      </c>
      <c r="M66" s="10">
        <f t="shared" si="34"/>
        <v>0.99983051876459539</v>
      </c>
      <c r="N66" s="10">
        <f t="shared" si="34"/>
        <v>0.99731223177823947</v>
      </c>
      <c r="O66" s="104">
        <f t="shared" si="34"/>
        <v>0.13868884448905977</v>
      </c>
      <c r="P66" s="10">
        <f t="shared" si="34"/>
        <v>0.86049457980859467</v>
      </c>
      <c r="Q66" s="10">
        <f t="shared" si="34"/>
        <v>0.98459821640718537</v>
      </c>
      <c r="R66" s="10">
        <f t="shared" si="34"/>
        <v>0.69190901066800292</v>
      </c>
      <c r="S66" s="10">
        <f t="shared" si="34"/>
        <v>0.54523752312806739</v>
      </c>
      <c r="T66" s="10">
        <f t="shared" si="34"/>
        <v>0.91513649016273002</v>
      </c>
      <c r="U66" s="10">
        <f t="shared" si="34"/>
        <v>0.86010584491196507</v>
      </c>
      <c r="V66" s="10">
        <f t="shared" si="34"/>
        <v>1</v>
      </c>
      <c r="W66" s="10">
        <f t="shared" si="34"/>
        <v>0.24192183184247446</v>
      </c>
      <c r="X66" s="10">
        <f t="shared" si="34"/>
        <v>0.99021863954703426</v>
      </c>
      <c r="Y66" s="10">
        <f t="shared" si="34"/>
        <v>0.92196834490500601</v>
      </c>
      <c r="Z66" s="10">
        <f t="shared" si="34"/>
        <v>0.93683791133409111</v>
      </c>
      <c r="AA66" s="10">
        <f t="shared" si="34"/>
        <v>0.99454856912015754</v>
      </c>
      <c r="AB66" s="10">
        <f t="shared" si="34"/>
        <v>1</v>
      </c>
      <c r="AC66" s="10">
        <f t="shared" si="34"/>
        <v>0.98612470461868029</v>
      </c>
      <c r="AD66" s="10">
        <f t="shared" si="34"/>
        <v>0.56598771082339583</v>
      </c>
    </row>
    <row r="67" spans="1:30">
      <c r="B67">
        <f>B61</f>
        <v>2035</v>
      </c>
      <c r="C67" s="10">
        <f t="shared" ref="C67:AD67" si="35">CI39</f>
        <v>0.9892679585744184</v>
      </c>
      <c r="D67" s="10">
        <f t="shared" si="35"/>
        <v>0.98938047082776226</v>
      </c>
      <c r="E67" s="10">
        <f t="shared" si="35"/>
        <v>0.94984892687541655</v>
      </c>
      <c r="F67" s="10">
        <f t="shared" si="35"/>
        <v>0.81433522139168191</v>
      </c>
      <c r="G67" s="10">
        <f t="shared" si="35"/>
        <v>0.9933814995375847</v>
      </c>
      <c r="H67" s="10">
        <f t="shared" si="35"/>
        <v>0.95570201973563362</v>
      </c>
      <c r="I67" s="10">
        <f t="shared" si="35"/>
        <v>0.98500306061751064</v>
      </c>
      <c r="J67" s="10">
        <f t="shared" si="35"/>
        <v>1</v>
      </c>
      <c r="K67" s="10">
        <f t="shared" si="35"/>
        <v>0.97212661326549044</v>
      </c>
      <c r="L67" s="10">
        <f t="shared" si="35"/>
        <v>0.93457461695645083</v>
      </c>
      <c r="M67" s="10">
        <f t="shared" si="35"/>
        <v>1</v>
      </c>
      <c r="N67" s="10">
        <f t="shared" si="35"/>
        <v>1</v>
      </c>
      <c r="O67" s="104">
        <f t="shared" si="35"/>
        <v>0.27875841327994733</v>
      </c>
      <c r="P67" s="10">
        <f t="shared" si="35"/>
        <v>0.97382219138685955</v>
      </c>
      <c r="Q67" s="10">
        <f t="shared" si="35"/>
        <v>0.99980382580780547</v>
      </c>
      <c r="R67" s="10">
        <f t="shared" si="35"/>
        <v>0.93795100318551594</v>
      </c>
      <c r="S67" s="10">
        <f t="shared" si="35"/>
        <v>0.74638200600414994</v>
      </c>
      <c r="T67" s="10">
        <f t="shared" si="35"/>
        <v>0.71381114958802094</v>
      </c>
      <c r="U67" s="10">
        <f t="shared" si="35"/>
        <v>0.88580508151037674</v>
      </c>
      <c r="V67" s="10">
        <f t="shared" si="35"/>
        <v>1</v>
      </c>
      <c r="W67" s="10">
        <f t="shared" si="35"/>
        <v>0.80718510404722432</v>
      </c>
      <c r="X67" s="10">
        <f t="shared" si="35"/>
        <v>0.98835479859845043</v>
      </c>
      <c r="Y67" s="10">
        <f t="shared" si="35"/>
        <v>0.99207444444995652</v>
      </c>
      <c r="Z67" s="10">
        <f t="shared" si="35"/>
        <v>0.89268036358271774</v>
      </c>
      <c r="AA67" s="10">
        <f t="shared" si="35"/>
        <v>0.99331341820661978</v>
      </c>
      <c r="AB67" s="10">
        <f t="shared" si="35"/>
        <v>1</v>
      </c>
      <c r="AC67" s="10">
        <f t="shared" si="35"/>
        <v>0.98420353102761537</v>
      </c>
      <c r="AD67" s="10">
        <f t="shared" si="35"/>
        <v>0.99724881327113057</v>
      </c>
    </row>
    <row r="68" spans="1:30">
      <c r="B68">
        <f>B62</f>
        <v>2050</v>
      </c>
      <c r="C68" s="10">
        <f t="shared" ref="C68:AD68" si="36">DK39</f>
        <v>1</v>
      </c>
      <c r="D68" s="10">
        <f t="shared" si="36"/>
        <v>0.70078420697902721</v>
      </c>
      <c r="E68" s="10">
        <f t="shared" si="36"/>
        <v>0.97286719516815368</v>
      </c>
      <c r="F68" s="10">
        <f t="shared" si="36"/>
        <v>0.79145423378901536</v>
      </c>
      <c r="G68" s="10">
        <f t="shared" si="36"/>
        <v>0.96412706572870088</v>
      </c>
      <c r="H68" s="10">
        <f t="shared" si="36"/>
        <v>0.96012353149834373</v>
      </c>
      <c r="I68" s="10">
        <f t="shared" si="36"/>
        <v>1</v>
      </c>
      <c r="J68" s="10">
        <f t="shared" si="36"/>
        <v>1</v>
      </c>
      <c r="K68" s="10">
        <f t="shared" si="36"/>
        <v>1</v>
      </c>
      <c r="L68" s="10">
        <f t="shared" si="36"/>
        <v>0.95654990804548434</v>
      </c>
      <c r="M68" s="10">
        <f t="shared" si="36"/>
        <v>1</v>
      </c>
      <c r="N68" s="10">
        <f t="shared" si="36"/>
        <v>1</v>
      </c>
      <c r="O68" s="104">
        <f t="shared" si="36"/>
        <v>0.4298868035115242</v>
      </c>
      <c r="P68" s="10">
        <f t="shared" si="36"/>
        <v>0.98964819288635808</v>
      </c>
      <c r="Q68" s="10">
        <f t="shared" si="36"/>
        <v>0.97320512180150109</v>
      </c>
      <c r="R68" s="10">
        <f t="shared" si="36"/>
        <v>0.6562504300541554</v>
      </c>
      <c r="S68" s="10">
        <f t="shared" si="36"/>
        <v>0.97868273491128033</v>
      </c>
      <c r="T68" s="10">
        <f t="shared" si="36"/>
        <v>0.60446856674684168</v>
      </c>
      <c r="U68" s="10">
        <f t="shared" si="36"/>
        <v>0.9531708809865268</v>
      </c>
      <c r="V68" s="10">
        <f t="shared" si="36"/>
        <v>1</v>
      </c>
      <c r="W68" s="10">
        <f t="shared" si="36"/>
        <v>0.94403271866163052</v>
      </c>
      <c r="X68" s="10">
        <f t="shared" si="36"/>
        <v>0.9988039880120736</v>
      </c>
      <c r="Y68" s="10">
        <f t="shared" si="36"/>
        <v>0.99659515594608195</v>
      </c>
      <c r="Z68" s="10">
        <f t="shared" si="36"/>
        <v>0.96045831159022521</v>
      </c>
      <c r="AA68" s="10">
        <f t="shared" si="36"/>
        <v>0.99495409062554074</v>
      </c>
      <c r="AB68" s="10">
        <f t="shared" si="36"/>
        <v>0.99780361585440169</v>
      </c>
      <c r="AC68" s="10">
        <f t="shared" si="36"/>
        <v>0.99427327550824063</v>
      </c>
      <c r="AD68" s="10">
        <f t="shared" si="36"/>
        <v>0.84823209720888326</v>
      </c>
    </row>
    <row r="69" spans="1:30">
      <c r="A69" s="52" t="s">
        <v>480</v>
      </c>
      <c r="B69" t="str">
        <f>A40</f>
        <v>EVref</v>
      </c>
      <c r="O69" s="103"/>
    </row>
    <row r="70" spans="1:30">
      <c r="B70">
        <f>B64</f>
        <v>2005</v>
      </c>
      <c r="C70" s="10">
        <f t="shared" ref="C70:AD70" si="37">C54</f>
        <v>0.81801813991311012</v>
      </c>
      <c r="D70" s="10">
        <f t="shared" si="37"/>
        <v>3.4429451614287072E-2</v>
      </c>
      <c r="E70" s="10">
        <f t="shared" si="37"/>
        <v>0.18115517345530305</v>
      </c>
      <c r="F70" s="10">
        <f t="shared" si="37"/>
        <v>0</v>
      </c>
      <c r="G70" s="10">
        <f t="shared" si="37"/>
        <v>5.4569671150879531E-2</v>
      </c>
      <c r="H70" s="10">
        <f t="shared" si="37"/>
        <v>9.4706868187530713E-2</v>
      </c>
      <c r="I70" s="10">
        <f t="shared" si="37"/>
        <v>0.34290427456880934</v>
      </c>
      <c r="J70" s="10">
        <f t="shared" si="37"/>
        <v>1.2378005842307886E-2</v>
      </c>
      <c r="K70" s="10">
        <f t="shared" si="37"/>
        <v>0.18325746217497837</v>
      </c>
      <c r="L70" s="10">
        <f t="shared" si="37"/>
        <v>0.42615975260856842</v>
      </c>
      <c r="M70" s="10">
        <f t="shared" si="37"/>
        <v>0.11732842133604586</v>
      </c>
      <c r="N70" s="10">
        <f t="shared" si="37"/>
        <v>0.11755708961445964</v>
      </c>
      <c r="O70" s="104">
        <f t="shared" si="37"/>
        <v>0.58750781194813417</v>
      </c>
      <c r="P70" s="10">
        <f t="shared" si="37"/>
        <v>3.5171864467287164E-2</v>
      </c>
      <c r="Q70" s="10">
        <f t="shared" si="37"/>
        <v>9.8003822715883579E-2</v>
      </c>
      <c r="R70" s="10">
        <f t="shared" si="37"/>
        <v>0.17001622296102739</v>
      </c>
      <c r="S70" s="10">
        <f t="shared" si="37"/>
        <v>1.8219035520257273E-2</v>
      </c>
      <c r="T70" s="10">
        <f t="shared" si="37"/>
        <v>5.7098025732662906E-2</v>
      </c>
      <c r="U70" s="10">
        <f t="shared" si="37"/>
        <v>0.72430900285010869</v>
      </c>
      <c r="V70" s="10">
        <f t="shared" si="37"/>
        <v>0</v>
      </c>
      <c r="W70" s="10">
        <f t="shared" si="37"/>
        <v>6.9458389052432706E-2</v>
      </c>
      <c r="X70" s="10">
        <f t="shared" si="37"/>
        <v>4.1501336608899375E-2</v>
      </c>
      <c r="Y70" s="10">
        <f t="shared" si="37"/>
        <v>0.476840985967877</v>
      </c>
      <c r="Z70" s="10">
        <f t="shared" si="37"/>
        <v>0.64980313649695487</v>
      </c>
      <c r="AA70" s="10">
        <f t="shared" si="37"/>
        <v>0.80741474821880155</v>
      </c>
      <c r="AB70" s="10">
        <f t="shared" si="37"/>
        <v>0.27811202861725187</v>
      </c>
      <c r="AC70" s="10">
        <f t="shared" si="37"/>
        <v>0.24101857477542085</v>
      </c>
      <c r="AD70" s="10">
        <f t="shared" si="37"/>
        <v>3.7481052884914844E-2</v>
      </c>
    </row>
    <row r="71" spans="1:30">
      <c r="B71">
        <f>B65</f>
        <v>2010</v>
      </c>
      <c r="C71" s="10">
        <f t="shared" ref="C71:AD71" si="38">AE54</f>
        <v>0.9147397179290907</v>
      </c>
      <c r="D71" s="10">
        <f t="shared" si="38"/>
        <v>5.8691888774189557E-2</v>
      </c>
      <c r="E71" s="10">
        <f t="shared" si="38"/>
        <v>0.16086420590234354</v>
      </c>
      <c r="F71" s="10">
        <f t="shared" si="38"/>
        <v>0.10937512443693623</v>
      </c>
      <c r="G71" s="10">
        <f t="shared" si="38"/>
        <v>6.6096594087177815E-2</v>
      </c>
      <c r="H71" s="10">
        <f t="shared" si="38"/>
        <v>0.15982202725930114</v>
      </c>
      <c r="I71" s="10">
        <f t="shared" si="38"/>
        <v>0.38918493236322621</v>
      </c>
      <c r="J71" s="10">
        <f t="shared" si="38"/>
        <v>0.28318673058383365</v>
      </c>
      <c r="K71" s="10">
        <f t="shared" si="38"/>
        <v>0.27976131037236357</v>
      </c>
      <c r="L71" s="10">
        <f t="shared" si="38"/>
        <v>0.3239282681189451</v>
      </c>
      <c r="M71" s="10">
        <f t="shared" si="38"/>
        <v>0.14785548658195025</v>
      </c>
      <c r="N71" s="10">
        <f t="shared" si="38"/>
        <v>0.18802337282375475</v>
      </c>
      <c r="O71" s="104">
        <f t="shared" si="38"/>
        <v>0.37732776603638962</v>
      </c>
      <c r="P71" s="10">
        <f t="shared" si="38"/>
        <v>6.6841979007954716E-2</v>
      </c>
      <c r="Q71" s="10">
        <f t="shared" si="38"/>
        <v>0.47497902639241796</v>
      </c>
      <c r="R71" s="10">
        <f t="shared" si="38"/>
        <v>0.31519799367306339</v>
      </c>
      <c r="S71" s="10">
        <f t="shared" si="38"/>
        <v>4.887182957495749E-2</v>
      </c>
      <c r="T71" s="10">
        <f t="shared" si="38"/>
        <v>0.63273564978252805</v>
      </c>
      <c r="U71" s="10">
        <f t="shared" si="38"/>
        <v>0.85309503463638947</v>
      </c>
      <c r="V71" s="10">
        <f t="shared" si="38"/>
        <v>1.9459680416259388E-2</v>
      </c>
      <c r="W71" s="10">
        <f t="shared" si="38"/>
        <v>7.1226588180589162E-2</v>
      </c>
      <c r="X71" s="10">
        <f t="shared" si="38"/>
        <v>5.7026309172021374E-2</v>
      </c>
      <c r="Y71" s="10">
        <f t="shared" si="38"/>
        <v>0.50515421616457701</v>
      </c>
      <c r="Z71" s="10">
        <f t="shared" si="38"/>
        <v>0.45814065385484476</v>
      </c>
      <c r="AA71" s="10">
        <f t="shared" si="38"/>
        <v>0.72390046752110881</v>
      </c>
      <c r="AB71" s="10">
        <f t="shared" si="38"/>
        <v>0.32882521796437353</v>
      </c>
      <c r="AC71" s="10">
        <f t="shared" si="38"/>
        <v>0.27907810901024532</v>
      </c>
      <c r="AD71" s="10">
        <f t="shared" si="38"/>
        <v>0.12551469600604725</v>
      </c>
    </row>
    <row r="72" spans="1:30">
      <c r="B72">
        <f>B66</f>
        <v>2020</v>
      </c>
      <c r="C72" s="10">
        <f t="shared" ref="C72:AD72" si="39">BG54</f>
        <v>0.94700870561770167</v>
      </c>
      <c r="D72" s="10">
        <f t="shared" si="39"/>
        <v>0.12911691712182577</v>
      </c>
      <c r="E72" s="10">
        <f t="shared" si="39"/>
        <v>7.5722779171434482E-2</v>
      </c>
      <c r="F72" s="10">
        <f t="shared" si="39"/>
        <v>0.10616141661005798</v>
      </c>
      <c r="G72" s="10">
        <f t="shared" si="39"/>
        <v>0.1191628405814425</v>
      </c>
      <c r="H72" s="10">
        <f t="shared" si="39"/>
        <v>0.20775457199783276</v>
      </c>
      <c r="I72" s="10">
        <f t="shared" si="39"/>
        <v>0.5455366548249253</v>
      </c>
      <c r="J72" s="10">
        <f t="shared" si="39"/>
        <v>0.10210755982493931</v>
      </c>
      <c r="K72" s="10">
        <f t="shared" si="39"/>
        <v>0.36751280859624036</v>
      </c>
      <c r="L72" s="10">
        <f t="shared" si="39"/>
        <v>0.28404450117990138</v>
      </c>
      <c r="M72" s="10">
        <f t="shared" si="39"/>
        <v>0.1900819224200615</v>
      </c>
      <c r="N72" s="10">
        <f t="shared" si="39"/>
        <v>0.20707310956360134</v>
      </c>
      <c r="O72" s="104">
        <f t="shared" si="39"/>
        <v>0.1371633932554415</v>
      </c>
      <c r="P72" s="10">
        <f t="shared" si="39"/>
        <v>0.15134431260063805</v>
      </c>
      <c r="Q72" s="10">
        <f t="shared" si="39"/>
        <v>0.53351025317004586</v>
      </c>
      <c r="R72" s="10">
        <f t="shared" si="39"/>
        <v>0.60857353333980324</v>
      </c>
      <c r="S72" s="10">
        <f t="shared" si="39"/>
        <v>0.35332182522960986</v>
      </c>
      <c r="T72" s="10">
        <f t="shared" si="39"/>
        <v>0.62366463264329952</v>
      </c>
      <c r="U72" s="10">
        <f t="shared" si="39"/>
        <v>0.87936655222213256</v>
      </c>
      <c r="V72" s="10">
        <f t="shared" si="39"/>
        <v>3.7630681605943517E-2</v>
      </c>
      <c r="W72" s="10">
        <f t="shared" si="39"/>
        <v>7.5022150561644504E-2</v>
      </c>
      <c r="X72" s="10">
        <f t="shared" si="39"/>
        <v>5.0105117293468213E-2</v>
      </c>
      <c r="Y72" s="10">
        <f t="shared" si="39"/>
        <v>0.63514798721768317</v>
      </c>
      <c r="Z72" s="10">
        <f t="shared" si="39"/>
        <v>0.39123727761155047</v>
      </c>
      <c r="AA72" s="10">
        <f t="shared" si="39"/>
        <v>0.63925979699080426</v>
      </c>
      <c r="AB72" s="10">
        <f t="shared" si="39"/>
        <v>0.37315973441300671</v>
      </c>
      <c r="AC72" s="10">
        <f t="shared" si="39"/>
        <v>0.29632839692085744</v>
      </c>
      <c r="AD72" s="10">
        <f t="shared" si="39"/>
        <v>0.29327346605520782</v>
      </c>
    </row>
    <row r="73" spans="1:30">
      <c r="B73">
        <f>B67</f>
        <v>2035</v>
      </c>
      <c r="C73" s="10">
        <f t="shared" ref="C73:AD73" si="40">CI54</f>
        <v>0.9455230840554697</v>
      </c>
      <c r="D73" s="10">
        <f t="shared" si="40"/>
        <v>0.52031454959359824</v>
      </c>
      <c r="E73" s="10">
        <f t="shared" si="40"/>
        <v>0.10889633000434887</v>
      </c>
      <c r="F73" s="10">
        <f t="shared" si="40"/>
        <v>0.68050353924744977</v>
      </c>
      <c r="G73" s="10">
        <f t="shared" si="40"/>
        <v>0.10673353348065885</v>
      </c>
      <c r="H73" s="10">
        <f t="shared" si="40"/>
        <v>0.31040999037690031</v>
      </c>
      <c r="I73" s="10">
        <f t="shared" si="40"/>
        <v>0.60520701576296632</v>
      </c>
      <c r="J73" s="10">
        <f t="shared" si="40"/>
        <v>0.15377710170936512</v>
      </c>
      <c r="K73" s="10">
        <f t="shared" si="40"/>
        <v>0.64157358295297928</v>
      </c>
      <c r="L73" s="10">
        <f t="shared" si="40"/>
        <v>0.40290051564831231</v>
      </c>
      <c r="M73" s="10">
        <f t="shared" si="40"/>
        <v>0.30383748101267199</v>
      </c>
      <c r="N73" s="10">
        <f t="shared" si="40"/>
        <v>0.38684687949032287</v>
      </c>
      <c r="O73" s="104">
        <f t="shared" si="40"/>
        <v>0.1070630414023018</v>
      </c>
      <c r="P73" s="10">
        <f t="shared" si="40"/>
        <v>0.14269656868135161</v>
      </c>
      <c r="Q73" s="10">
        <f t="shared" si="40"/>
        <v>0.63629693789218156</v>
      </c>
      <c r="R73" s="10">
        <f t="shared" si="40"/>
        <v>0.75326363462861834</v>
      </c>
      <c r="S73" s="10">
        <f t="shared" si="40"/>
        <v>0.49528270103704208</v>
      </c>
      <c r="T73" s="10">
        <f t="shared" si="40"/>
        <v>0.52628503458648035</v>
      </c>
      <c r="U73" s="10">
        <f t="shared" si="40"/>
        <v>0.79561452493009421</v>
      </c>
      <c r="V73" s="10">
        <f t="shared" si="40"/>
        <v>0.55046673313964323</v>
      </c>
      <c r="W73" s="10">
        <f t="shared" si="40"/>
        <v>0.27545467991773415</v>
      </c>
      <c r="X73" s="10">
        <f t="shared" si="40"/>
        <v>5.0848238512225301E-2</v>
      </c>
      <c r="Y73" s="10">
        <f t="shared" si="40"/>
        <v>0.70750300534477339</v>
      </c>
      <c r="Z73" s="10">
        <f t="shared" si="40"/>
        <v>0.29493257866638478</v>
      </c>
      <c r="AA73" s="10">
        <f t="shared" si="40"/>
        <v>0.85322901625516001</v>
      </c>
      <c r="AB73" s="10">
        <f t="shared" si="40"/>
        <v>0.6464888860912188</v>
      </c>
      <c r="AC73" s="10">
        <f t="shared" si="40"/>
        <v>0.284928247972009</v>
      </c>
      <c r="AD73" s="10">
        <f t="shared" si="40"/>
        <v>0.34031819907854477</v>
      </c>
    </row>
    <row r="74" spans="1:30">
      <c r="B74">
        <f>B68</f>
        <v>2050</v>
      </c>
      <c r="C74" s="10">
        <f t="shared" ref="C74:AD74" si="41">DK54</f>
        <v>0.95032046707374562</v>
      </c>
      <c r="D74" s="10">
        <f t="shared" si="41"/>
        <v>0.55110451042481601</v>
      </c>
      <c r="E74" s="10">
        <f t="shared" si="41"/>
        <v>0.24571549593018863</v>
      </c>
      <c r="F74" s="10">
        <f t="shared" si="41"/>
        <v>0.67701077313308855</v>
      </c>
      <c r="G74" s="10">
        <f t="shared" si="41"/>
        <v>0.37887431139735728</v>
      </c>
      <c r="H74" s="10">
        <f t="shared" si="41"/>
        <v>0.36980485130296842</v>
      </c>
      <c r="I74" s="10">
        <f t="shared" si="41"/>
        <v>0.72738943371370968</v>
      </c>
      <c r="J74" s="10">
        <f t="shared" si="41"/>
        <v>0.20586669283092529</v>
      </c>
      <c r="K74" s="10">
        <f t="shared" si="41"/>
        <v>0.69728967222969618</v>
      </c>
      <c r="L74" s="10">
        <f t="shared" si="41"/>
        <v>0.53103043561991259</v>
      </c>
      <c r="M74" s="10">
        <f t="shared" si="41"/>
        <v>0.56164086697881144</v>
      </c>
      <c r="N74" s="10">
        <f t="shared" si="41"/>
        <v>0.45691471220033414</v>
      </c>
      <c r="O74" s="104">
        <f t="shared" si="41"/>
        <v>0.20133020216632799</v>
      </c>
      <c r="P74" s="10">
        <f t="shared" si="41"/>
        <v>0.33873866437114414</v>
      </c>
      <c r="Q74" s="10">
        <f t="shared" si="41"/>
        <v>0.72496666707813007</v>
      </c>
      <c r="R74" s="10">
        <f t="shared" si="41"/>
        <v>0.7691808551377548</v>
      </c>
      <c r="S74" s="10">
        <f t="shared" si="41"/>
        <v>0.85766494907631385</v>
      </c>
      <c r="T74" s="10">
        <f t="shared" si="41"/>
        <v>0.81887778689245871</v>
      </c>
      <c r="U74" s="10">
        <f t="shared" si="41"/>
        <v>0.91096256219383609</v>
      </c>
      <c r="V74" s="10">
        <f t="shared" si="41"/>
        <v>1</v>
      </c>
      <c r="W74" s="10">
        <f t="shared" si="41"/>
        <v>0.41671491434736374</v>
      </c>
      <c r="X74" s="10">
        <f t="shared" si="41"/>
        <v>0.20146385959434351</v>
      </c>
      <c r="Y74" s="10">
        <f t="shared" si="41"/>
        <v>0.73658566876754361</v>
      </c>
      <c r="Z74" s="10">
        <f t="shared" si="41"/>
        <v>0.57484646778839144</v>
      </c>
      <c r="AA74" s="10">
        <f t="shared" si="41"/>
        <v>0.94085579991457369</v>
      </c>
      <c r="AB74" s="10">
        <f t="shared" si="41"/>
        <v>0.73317719716052965</v>
      </c>
      <c r="AC74" s="10">
        <f t="shared" si="41"/>
        <v>0.47079388140422634</v>
      </c>
      <c r="AD74" s="10">
        <f t="shared" si="41"/>
        <v>0.37542931606151753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0"/>
  <sheetViews>
    <sheetView workbookViewId="0">
      <selection activeCell="M18" sqref="M18"/>
    </sheetView>
  </sheetViews>
  <sheetFormatPr defaultRowHeight="12.75"/>
  <cols>
    <col min="1" max="1" width="10" customWidth="1"/>
    <col min="2" max="2" width="14.73046875" customWidth="1"/>
  </cols>
  <sheetData>
    <row r="1" spans="2:4" ht="14.25">
      <c r="B1" s="5" t="s">
        <v>0</v>
      </c>
      <c r="C1">
        <v>23.3</v>
      </c>
      <c r="D1">
        <v>34</v>
      </c>
    </row>
    <row r="2" spans="2:4" ht="14.25">
      <c r="B2" s="5" t="s">
        <v>1</v>
      </c>
      <c r="C2">
        <v>2.2000000000000002</v>
      </c>
      <c r="D2">
        <v>13</v>
      </c>
    </row>
    <row r="3" spans="2:4" ht="14.25">
      <c r="B3" s="5" t="s">
        <v>36</v>
      </c>
      <c r="C3">
        <v>9.4</v>
      </c>
      <c r="D3">
        <v>16</v>
      </c>
    </row>
    <row r="4" spans="2:4" ht="14.25">
      <c r="B4" s="5" t="s">
        <v>2</v>
      </c>
    </row>
    <row r="5" spans="2:4" ht="14.25">
      <c r="B5" s="5" t="s">
        <v>3</v>
      </c>
      <c r="C5">
        <v>2.9</v>
      </c>
      <c r="D5">
        <v>13</v>
      </c>
    </row>
    <row r="6" spans="2:4" ht="14.25">
      <c r="B6" s="5" t="s">
        <v>4</v>
      </c>
      <c r="C6">
        <v>6.1</v>
      </c>
      <c r="D6">
        <v>13</v>
      </c>
    </row>
    <row r="7" spans="2:4" ht="14.25">
      <c r="B7" s="5" t="s">
        <v>5</v>
      </c>
      <c r="C7">
        <v>5.8</v>
      </c>
      <c r="D7">
        <v>18</v>
      </c>
    </row>
    <row r="8" spans="2:4" ht="14.25">
      <c r="B8" s="5" t="s">
        <v>6</v>
      </c>
      <c r="C8">
        <v>17</v>
      </c>
      <c r="D8">
        <v>30</v>
      </c>
    </row>
    <row r="9" spans="2:4" ht="14.25">
      <c r="B9" s="5" t="s">
        <v>7</v>
      </c>
      <c r="C9">
        <v>18</v>
      </c>
      <c r="D9">
        <v>25</v>
      </c>
    </row>
    <row r="10" spans="2:4" ht="14.25">
      <c r="B10" s="5" t="s">
        <v>8</v>
      </c>
      <c r="C10">
        <v>8.6999999999999993</v>
      </c>
      <c r="D10">
        <v>20</v>
      </c>
    </row>
    <row r="11" spans="2:4" ht="14.25">
      <c r="B11" s="5" t="s">
        <v>9</v>
      </c>
      <c r="C11">
        <v>28.5</v>
      </c>
      <c r="D11">
        <v>38</v>
      </c>
    </row>
    <row r="12" spans="2:4" ht="14.25">
      <c r="B12" s="5" t="s">
        <v>10</v>
      </c>
      <c r="C12">
        <v>10.3</v>
      </c>
      <c r="D12">
        <v>23</v>
      </c>
    </row>
    <row r="13" spans="2:4" ht="14.25">
      <c r="B13" s="5" t="s">
        <v>501</v>
      </c>
      <c r="C13">
        <v>6.9</v>
      </c>
      <c r="D13">
        <v>18</v>
      </c>
    </row>
    <row r="14" spans="2:4" ht="14.25">
      <c r="B14" s="5" t="s">
        <v>11</v>
      </c>
      <c r="C14">
        <v>4.3</v>
      </c>
      <c r="D14">
        <v>13</v>
      </c>
    </row>
    <row r="15" spans="2:4" ht="14.25">
      <c r="B15" s="5" t="s">
        <v>12</v>
      </c>
      <c r="C15">
        <v>3.1</v>
      </c>
      <c r="D15">
        <v>16</v>
      </c>
    </row>
    <row r="16" spans="2:4" ht="14.25">
      <c r="B16" s="5" t="s">
        <v>13</v>
      </c>
    </row>
    <row r="17" spans="2:4" ht="14.25">
      <c r="B17" s="5" t="s">
        <v>14</v>
      </c>
      <c r="C17">
        <v>5.2</v>
      </c>
      <c r="D17">
        <v>17</v>
      </c>
    </row>
    <row r="18" spans="2:4" ht="14.25">
      <c r="B18" s="5" t="s">
        <v>15</v>
      </c>
      <c r="C18">
        <v>15</v>
      </c>
      <c r="D18">
        <v>23</v>
      </c>
    </row>
    <row r="19" spans="2:4" ht="14.25">
      <c r="B19" s="5" t="s">
        <v>16</v>
      </c>
      <c r="C19">
        <v>0.9</v>
      </c>
      <c r="D19">
        <v>11</v>
      </c>
    </row>
    <row r="20" spans="2:4" ht="14.25">
      <c r="B20" s="5" t="s">
        <v>17</v>
      </c>
      <c r="C20">
        <v>34.9</v>
      </c>
      <c r="D20">
        <v>42</v>
      </c>
    </row>
    <row r="21" spans="2:4" ht="14.25">
      <c r="B21" s="5" t="s">
        <v>18</v>
      </c>
      <c r="C21">
        <v>0</v>
      </c>
      <c r="D21">
        <v>10</v>
      </c>
    </row>
    <row r="22" spans="2:4" ht="14.25">
      <c r="B22" s="5" t="s">
        <v>19</v>
      </c>
      <c r="C22">
        <v>2.4</v>
      </c>
      <c r="D22">
        <v>14</v>
      </c>
    </row>
    <row r="23" spans="2:4" ht="14.25">
      <c r="B23" s="5" t="s">
        <v>20</v>
      </c>
    </row>
    <row r="24" spans="2:4" ht="14.25">
      <c r="B24" s="5" t="s">
        <v>21</v>
      </c>
      <c r="C24">
        <v>7.2</v>
      </c>
      <c r="D24">
        <v>15</v>
      </c>
    </row>
    <row r="25" spans="2:4" ht="14.25">
      <c r="B25" s="5" t="s">
        <v>22</v>
      </c>
      <c r="C25">
        <v>20.5</v>
      </c>
      <c r="D25">
        <v>30</v>
      </c>
    </row>
    <row r="26" spans="2:4" ht="14.25">
      <c r="B26" s="5" t="s">
        <v>23</v>
      </c>
      <c r="C26">
        <v>17.8</v>
      </c>
      <c r="D26">
        <v>24</v>
      </c>
    </row>
    <row r="27" spans="2:4" ht="14.25">
      <c r="B27" s="5" t="s">
        <v>24</v>
      </c>
      <c r="C27">
        <v>39.799999999999997</v>
      </c>
      <c r="D27">
        <v>49</v>
      </c>
    </row>
    <row r="28" spans="2:4" ht="14.25">
      <c r="B28" s="5" t="s">
        <v>25</v>
      </c>
      <c r="C28">
        <v>16</v>
      </c>
      <c r="D28">
        <v>25</v>
      </c>
    </row>
    <row r="29" spans="2:4" ht="14.25">
      <c r="B29" s="5" t="s">
        <v>26</v>
      </c>
      <c r="C29">
        <v>6.7</v>
      </c>
      <c r="D29">
        <v>14</v>
      </c>
    </row>
    <row r="30" spans="2:4" ht="14.25">
      <c r="B30" s="5" t="s">
        <v>27</v>
      </c>
      <c r="C30">
        <v>1.3</v>
      </c>
      <c r="D30">
        <v>15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M6"/>
  <sheetViews>
    <sheetView workbookViewId="0">
      <selection activeCell="G47" sqref="G47"/>
    </sheetView>
  </sheetViews>
  <sheetFormatPr defaultRowHeight="12.75"/>
  <sheetData>
    <row r="2" spans="2:13" ht="13.15">
      <c r="B2" s="9" t="s">
        <v>113</v>
      </c>
    </row>
    <row r="3" spans="2:13" ht="14.25">
      <c r="B3" s="7" t="s">
        <v>29</v>
      </c>
      <c r="C3" s="7" t="s">
        <v>30</v>
      </c>
      <c r="D3" s="7" t="s">
        <v>31</v>
      </c>
      <c r="E3" s="7" t="s">
        <v>32</v>
      </c>
      <c r="F3" s="7" t="s">
        <v>37</v>
      </c>
      <c r="G3" s="8" t="s">
        <v>50</v>
      </c>
      <c r="H3" s="8" t="s">
        <v>35</v>
      </c>
      <c r="I3" s="8" t="s">
        <v>2</v>
      </c>
      <c r="J3" s="8" t="s">
        <v>13</v>
      </c>
      <c r="K3" s="8" t="s">
        <v>20</v>
      </c>
      <c r="L3" s="7" t="s">
        <v>40</v>
      </c>
      <c r="M3" s="7" t="s">
        <v>34</v>
      </c>
    </row>
    <row r="4" spans="2:13">
      <c r="D4" t="s">
        <v>48</v>
      </c>
      <c r="E4">
        <v>2008</v>
      </c>
      <c r="H4">
        <v>5.0000000000000001E-3</v>
      </c>
      <c r="I4">
        <v>0</v>
      </c>
      <c r="J4">
        <v>0</v>
      </c>
      <c r="K4">
        <v>0</v>
      </c>
      <c r="L4" t="s">
        <v>51</v>
      </c>
      <c r="M4" t="s">
        <v>57</v>
      </c>
    </row>
    <row r="5" spans="2:13">
      <c r="D5" t="s">
        <v>48</v>
      </c>
      <c r="E5" t="s">
        <v>56</v>
      </c>
      <c r="H5">
        <v>0.04</v>
      </c>
      <c r="I5">
        <v>0</v>
      </c>
      <c r="J5">
        <v>0</v>
      </c>
      <c r="K5">
        <v>0</v>
      </c>
      <c r="L5" t="s">
        <v>51</v>
      </c>
      <c r="M5" t="s">
        <v>57</v>
      </c>
    </row>
    <row r="6" spans="2:13">
      <c r="D6" t="s">
        <v>48</v>
      </c>
      <c r="E6">
        <v>0</v>
      </c>
      <c r="H6">
        <v>5</v>
      </c>
      <c r="I6">
        <v>0</v>
      </c>
      <c r="J6">
        <v>0</v>
      </c>
      <c r="K6">
        <v>0</v>
      </c>
      <c r="L6" t="s">
        <v>51</v>
      </c>
      <c r="M6" t="s">
        <v>57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L5"/>
  <sheetViews>
    <sheetView workbookViewId="0"/>
  </sheetViews>
  <sheetFormatPr defaultRowHeight="12.75"/>
  <sheetData>
    <row r="1" spans="2:12">
      <c r="B1" t="s">
        <v>71</v>
      </c>
    </row>
    <row r="3" spans="2:12" ht="13.15">
      <c r="B3" s="18" t="s">
        <v>28</v>
      </c>
    </row>
    <row r="4" spans="2:12" ht="13.15">
      <c r="B4" s="19" t="s">
        <v>29</v>
      </c>
      <c r="C4" s="20" t="s">
        <v>30</v>
      </c>
      <c r="D4" s="20" t="s">
        <v>31</v>
      </c>
      <c r="E4" s="20" t="s">
        <v>32</v>
      </c>
      <c r="F4" s="20" t="s">
        <v>37</v>
      </c>
      <c r="G4" s="20" t="s">
        <v>50</v>
      </c>
      <c r="H4" s="20" t="s">
        <v>70</v>
      </c>
      <c r="I4" s="20" t="s">
        <v>33</v>
      </c>
      <c r="J4" s="20" t="s">
        <v>2</v>
      </c>
      <c r="K4" s="20" t="s">
        <v>13</v>
      </c>
      <c r="L4" s="20" t="s">
        <v>20</v>
      </c>
    </row>
    <row r="5" spans="2:12">
      <c r="B5" t="s">
        <v>169</v>
      </c>
      <c r="C5" t="s">
        <v>170</v>
      </c>
      <c r="D5" t="s">
        <v>171</v>
      </c>
      <c r="E5">
        <v>0</v>
      </c>
      <c r="F5" s="21"/>
      <c r="H5" t="s">
        <v>72</v>
      </c>
      <c r="I5" t="s">
        <v>73</v>
      </c>
      <c r="J5">
        <v>2</v>
      </c>
      <c r="K5">
        <v>2</v>
      </c>
      <c r="L5">
        <v>2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 Constraint</vt:lpstr>
      <vt:lpstr>RES_Constraint2030</vt:lpstr>
      <vt:lpstr>Biofuel Target</vt:lpstr>
      <vt:lpstr>EmissionTargets</vt:lpstr>
      <vt:lpstr>RES Trajectory</vt:lpstr>
      <vt:lpstr>RES elc data</vt:lpstr>
      <vt:lpstr>Fill</vt:lpstr>
      <vt:lpstr>ELCCO2Tax</vt:lpstr>
      <vt:lpstr>Kill Bio Trade</vt:lpstr>
      <vt:lpstr>RenELCShare_old</vt:lpstr>
      <vt:lpstr>Biofuel Target_OLD</vt:lpstr>
      <vt:lpstr>CO-IS-NO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Kapilow-Cohen</dc:creator>
  <cp:lastModifiedBy>Olex</cp:lastModifiedBy>
  <cp:lastPrinted>2001-09-28T20:39:50Z</cp:lastPrinted>
  <dcterms:created xsi:type="dcterms:W3CDTF">2001-09-28T18:48:17Z</dcterms:created>
  <dcterms:modified xsi:type="dcterms:W3CDTF">2020-05-02T01:18:21Z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296393096446990</vt:r8>
  </property>
</Properties>
</file>