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ppXLS\"/>
    </mc:Choice>
  </mc:AlternateContent>
  <xr:revisionPtr revIDLastSave="0" documentId="8_{5A97E192-CE56-49AC-9F7C-6E1C1A006B95}" xr6:coauthVersionLast="45" xr6:coauthVersionMax="45" xr10:uidLastSave="{00000000-0000-0000-0000-000000000000}"/>
  <bookViews>
    <workbookView xWindow="-98" yWindow="-98" windowWidth="20715" windowHeight="13276"/>
  </bookViews>
  <sheets>
    <sheet name="Final Coeffs_ELC" sheetId="16" r:id="rId1"/>
    <sheet name="Final Coeffs_SUP" sheetId="17" r:id="rId2"/>
    <sheet name="Final Coeffs_IND" sheetId="19" r:id="rId3"/>
    <sheet name="ETS Emissions" sheetId="22" r:id="rId4"/>
    <sheet name="Biofuel 2nd with CCS" sheetId="23" r:id="rId5"/>
  </sheets>
  <definedNames>
    <definedName name="_xlnm._FilterDatabase" localSheetId="2" hidden="1">'Final Coeffs_IND'!$A$3:$BO$69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23" l="1"/>
  <c r="I9" i="23" s="1"/>
  <c r="H3" i="23"/>
  <c r="I3" i="23" s="1"/>
  <c r="G8" i="23"/>
  <c r="G4" i="23"/>
  <c r="I4" i="23"/>
  <c r="I5" i="23" s="1"/>
  <c r="G3" i="23"/>
  <c r="D10" i="23"/>
  <c r="H8" i="23"/>
  <c r="I8" i="23"/>
  <c r="D5" i="23"/>
  <c r="X63" i="16"/>
  <c r="AF63" i="16"/>
  <c r="AD65" i="16"/>
  <c r="N67" i="16"/>
  <c r="V67" i="16"/>
  <c r="T69" i="16"/>
  <c r="AB69" i="16"/>
  <c r="T70" i="16"/>
  <c r="W70" i="16"/>
  <c r="AQ70" i="16"/>
  <c r="AT70" i="16"/>
  <c r="N72" i="16"/>
  <c r="K72" i="16"/>
  <c r="J18" i="16"/>
  <c r="J8" i="16"/>
  <c r="H15" i="17"/>
  <c r="H16" i="17" s="1"/>
  <c r="H14" i="17"/>
  <c r="J20" i="16"/>
  <c r="J10" i="16" s="1"/>
  <c r="J22" i="16"/>
  <c r="H39" i="19"/>
  <c r="H38" i="19"/>
  <c r="H34" i="19"/>
  <c r="H35" i="19"/>
  <c r="H36" i="19"/>
  <c r="H37" i="19"/>
  <c r="H37" i="17"/>
  <c r="H38" i="17" s="1"/>
  <c r="H19" i="17"/>
  <c r="H20" i="17" s="1"/>
  <c r="N46" i="17"/>
  <c r="J12" i="16"/>
  <c r="H18" i="17"/>
  <c r="F8" i="22"/>
  <c r="G8" i="22"/>
  <c r="H8" i="22" s="1"/>
  <c r="I8" i="22" s="1"/>
  <c r="J8" i="22" s="1"/>
  <c r="K8" i="22" s="1"/>
  <c r="L8" i="22" s="1"/>
  <c r="M8" i="22" s="1"/>
  <c r="N8" i="22" s="1"/>
  <c r="O8" i="22" s="1"/>
  <c r="P8" i="22" s="1"/>
  <c r="Q8" i="22" s="1"/>
  <c r="R8" i="22" s="1"/>
  <c r="S8" i="22" s="1"/>
  <c r="T8" i="22" s="1"/>
  <c r="U8" i="22" s="1"/>
  <c r="V8" i="22" s="1"/>
  <c r="W8" i="22" s="1"/>
  <c r="X8" i="22" s="1"/>
  <c r="Y8" i="22" s="1"/>
  <c r="Z8" i="22" s="1"/>
  <c r="AA8" i="22" s="1"/>
  <c r="AB8" i="22" s="1"/>
  <c r="AC8" i="22" s="1"/>
  <c r="AD8" i="22" s="1"/>
  <c r="AE8" i="22" s="1"/>
  <c r="AF8" i="22" s="1"/>
  <c r="AG8" i="22" s="1"/>
  <c r="AH8" i="22" s="1"/>
  <c r="AI8" i="22" s="1"/>
  <c r="AJ8" i="22" s="1"/>
  <c r="AK8" i="22" s="1"/>
  <c r="AL8" i="22" s="1"/>
  <c r="AM8" i="22" s="1"/>
  <c r="AN8" i="22" s="1"/>
  <c r="AO8" i="22" s="1"/>
  <c r="AP8" i="22" s="1"/>
  <c r="AQ8" i="22" s="1"/>
  <c r="AV8" i="22"/>
  <c r="S11" i="17"/>
  <c r="S8" i="17"/>
  <c r="P48" i="17"/>
  <c r="O48" i="17" s="1"/>
  <c r="N48" i="17" s="1"/>
  <c r="S5" i="17"/>
  <c r="O47" i="17"/>
  <c r="N47" i="17"/>
  <c r="S13" i="17"/>
  <c r="S15" i="17"/>
  <c r="S17" i="17"/>
  <c r="S19" i="17"/>
  <c r="S21" i="17"/>
  <c r="O71" i="17"/>
  <c r="N71" i="17"/>
  <c r="N63" i="17"/>
  <c r="N64" i="17"/>
  <c r="N65" i="17"/>
  <c r="N66" i="17"/>
  <c r="N67" i="17"/>
  <c r="N68" i="17"/>
  <c r="N69" i="17"/>
  <c r="N70" i="17"/>
  <c r="N72" i="17"/>
  <c r="N73" i="17"/>
  <c r="N74" i="17"/>
  <c r="N62" i="17"/>
  <c r="O59" i="17"/>
  <c r="N58" i="17"/>
  <c r="N57" i="17"/>
  <c r="N49" i="17"/>
  <c r="N50" i="17"/>
  <c r="N51" i="17"/>
  <c r="N52" i="17"/>
  <c r="N53" i="17"/>
  <c r="N54" i="17"/>
  <c r="N56" i="17"/>
  <c r="N55" i="17"/>
  <c r="N59" i="17"/>
  <c r="H10" i="19"/>
  <c r="H11" i="19"/>
  <c r="H22" i="19"/>
  <c r="H23" i="19"/>
  <c r="H21" i="19"/>
  <c r="H20" i="19"/>
  <c r="H19" i="19"/>
  <c r="H18" i="19"/>
  <c r="H17" i="19"/>
  <c r="H16" i="19"/>
  <c r="H15" i="19"/>
  <c r="H14" i="19" s="1"/>
  <c r="H13" i="19"/>
  <c r="H12" i="19"/>
  <c r="H9" i="19"/>
  <c r="H8" i="19"/>
  <c r="H6" i="22"/>
  <c r="E12" i="22"/>
  <c r="AV12" i="22" s="1"/>
  <c r="J40" i="16"/>
  <c r="J41" i="16"/>
  <c r="J42" i="16"/>
  <c r="J43" i="16"/>
  <c r="J39" i="16"/>
  <c r="J14" i="16"/>
  <c r="J4" i="16"/>
  <c r="J34" i="16"/>
  <c r="J38" i="16"/>
  <c r="J37" i="16"/>
  <c r="J36" i="16"/>
  <c r="J35" i="16"/>
  <c r="H33" i="19"/>
  <c r="H32" i="19"/>
  <c r="H31" i="19"/>
  <c r="H30" i="19"/>
  <c r="H29" i="19"/>
  <c r="H28" i="19"/>
  <c r="H27" i="19"/>
  <c r="H26" i="19"/>
  <c r="H25" i="19"/>
  <c r="H24" i="19"/>
  <c r="AU58" i="16"/>
  <c r="AU63" i="16" s="1"/>
  <c r="AT58" i="16"/>
  <c r="AT65" i="16" s="1"/>
  <c r="AT68" i="16"/>
  <c r="AS58" i="16"/>
  <c r="AS65" i="16" s="1"/>
  <c r="AR58" i="16"/>
  <c r="AR68" i="16" s="1"/>
  <c r="AQ58" i="16"/>
  <c r="AQ68" i="16"/>
  <c r="AQ62" i="16"/>
  <c r="AP58" i="16"/>
  <c r="AP68" i="16"/>
  <c r="AP62" i="16"/>
  <c r="AO58" i="16"/>
  <c r="AN58" i="16"/>
  <c r="AN63" i="16" s="1"/>
  <c r="AM58" i="16"/>
  <c r="AM63" i="16" s="1"/>
  <c r="AM62" i="16"/>
  <c r="AL58" i="16"/>
  <c r="AL65" i="16" s="1"/>
  <c r="AK58" i="16"/>
  <c r="AJ58" i="16"/>
  <c r="AJ62" i="16" s="1"/>
  <c r="AJ68" i="16"/>
  <c r="AI58" i="16"/>
  <c r="AI62" i="16" s="1"/>
  <c r="AI68" i="16"/>
  <c r="AH58" i="16"/>
  <c r="AH68" i="16" s="1"/>
  <c r="AG58" i="16"/>
  <c r="AF58" i="16"/>
  <c r="AF70" i="16" s="1"/>
  <c r="AF65" i="16"/>
  <c r="AF62" i="16"/>
  <c r="AE58" i="16"/>
  <c r="AE65" i="16" s="1"/>
  <c r="AD58" i="16"/>
  <c r="AD68" i="16" s="1"/>
  <c r="AD63" i="16"/>
  <c r="AC58" i="16"/>
  <c r="AC68" i="16" s="1"/>
  <c r="AB58" i="16"/>
  <c r="AB68" i="16" s="1"/>
  <c r="AA58" i="16"/>
  <c r="AA68" i="16" s="1"/>
  <c r="AA62" i="16"/>
  <c r="Z58" i="16"/>
  <c r="Z68" i="16"/>
  <c r="Z62" i="16"/>
  <c r="Y58" i="16"/>
  <c r="X58" i="16"/>
  <c r="X70" i="16" s="1"/>
  <c r="W58" i="16"/>
  <c r="W65" i="16" s="1"/>
  <c r="W62" i="16"/>
  <c r="V58" i="16"/>
  <c r="V63" i="16" s="1"/>
  <c r="U58" i="16"/>
  <c r="T58" i="16"/>
  <c r="T62" i="16" s="1"/>
  <c r="T68" i="16"/>
  <c r="S58" i="16"/>
  <c r="S62" i="16" s="1"/>
  <c r="S68" i="16"/>
  <c r="R58" i="16"/>
  <c r="R68" i="16" s="1"/>
  <c r="Q58" i="16"/>
  <c r="Q68" i="16" s="1"/>
  <c r="P58" i="16"/>
  <c r="P62" i="16" s="1"/>
  <c r="P65" i="16"/>
  <c r="O58" i="16"/>
  <c r="O65" i="16" s="1"/>
  <c r="N58" i="16"/>
  <c r="N65" i="16" s="1"/>
  <c r="N62" i="16"/>
  <c r="M58" i="16"/>
  <c r="M62" i="16" s="1"/>
  <c r="L58" i="16"/>
  <c r="L68" i="16" s="1"/>
  <c r="AU57" i="16"/>
  <c r="AU61" i="16" s="1"/>
  <c r="AU67" i="16"/>
  <c r="AT57" i="16"/>
  <c r="AT61" i="16" s="1"/>
  <c r="AT67" i="16"/>
  <c r="AS57" i="16"/>
  <c r="AS67" i="16" s="1"/>
  <c r="AR57" i="16"/>
  <c r="AR61" i="16" s="1"/>
  <c r="AR69" i="16"/>
  <c r="AQ57" i="16"/>
  <c r="AQ61" i="16" s="1"/>
  <c r="AQ64" i="16"/>
  <c r="AP57" i="16"/>
  <c r="AP67" i="16" s="1"/>
  <c r="AO57" i="16"/>
  <c r="AO71" i="16" s="1"/>
  <c r="AN57" i="16"/>
  <c r="AN61" i="16" s="1"/>
  <c r="AN67" i="16"/>
  <c r="AM57" i="16"/>
  <c r="AM67" i="16" s="1"/>
  <c r="AL57" i="16"/>
  <c r="AL71" i="16" s="1"/>
  <c r="AL61" i="16"/>
  <c r="AK57" i="16"/>
  <c r="AK69" i="16" s="1"/>
  <c r="AJ57" i="16"/>
  <c r="AJ69" i="16" s="1"/>
  <c r="AI57" i="16"/>
  <c r="AI69" i="16" s="1"/>
  <c r="AI64" i="16"/>
  <c r="AH57" i="16"/>
  <c r="AH61" i="16" s="1"/>
  <c r="AH67" i="16"/>
  <c r="AG57" i="16"/>
  <c r="AF57" i="16"/>
  <c r="AF67" i="16"/>
  <c r="AF61" i="16"/>
  <c r="AE57" i="16"/>
  <c r="AE67" i="16"/>
  <c r="AE61" i="16"/>
  <c r="AD57" i="16"/>
  <c r="AD67" i="16" s="1"/>
  <c r="AC57" i="16"/>
  <c r="AC72" i="16"/>
  <c r="AB57" i="16"/>
  <c r="AB64" i="16"/>
  <c r="AB61" i="16"/>
  <c r="AA57" i="16"/>
  <c r="AA66" i="16" s="1"/>
  <c r="Z57" i="16"/>
  <c r="Z71" i="16" s="1"/>
  <c r="Z67" i="16"/>
  <c r="Z61" i="16"/>
  <c r="Y57" i="16"/>
  <c r="Y72" i="16" s="1"/>
  <c r="X57" i="16"/>
  <c r="X67" i="16" s="1"/>
  <c r="W57" i="16"/>
  <c r="W67" i="16" s="1"/>
  <c r="W61" i="16"/>
  <c r="V57" i="16"/>
  <c r="V72" i="16" s="1"/>
  <c r="V69" i="16"/>
  <c r="V61" i="16"/>
  <c r="U57" i="16"/>
  <c r="T57" i="16"/>
  <c r="T64" i="16" s="1"/>
  <c r="S57" i="16"/>
  <c r="S64" i="16" s="1"/>
  <c r="S61" i="16"/>
  <c r="R57" i="16"/>
  <c r="R71" i="16" s="1"/>
  <c r="Q57" i="16"/>
  <c r="P57" i="16"/>
  <c r="P67" i="16"/>
  <c r="P61" i="16"/>
  <c r="O57" i="16"/>
  <c r="O61" i="16" s="1"/>
  <c r="O67" i="16"/>
  <c r="N57" i="16"/>
  <c r="N69" i="16" s="1"/>
  <c r="M57" i="16"/>
  <c r="M72" i="16" s="1"/>
  <c r="L57" i="16"/>
  <c r="L61" i="16" s="1"/>
  <c r="L64" i="16"/>
  <c r="K58" i="16"/>
  <c r="K65" i="16" s="1"/>
  <c r="K76" i="16" s="1"/>
  <c r="K57" i="16"/>
  <c r="K67" i="16" s="1"/>
  <c r="K78" i="16" s="1"/>
  <c r="K61" i="16"/>
  <c r="AQ7" i="22"/>
  <c r="AP7" i="22"/>
  <c r="AO7" i="22"/>
  <c r="AN7" i="22"/>
  <c r="AM7" i="22"/>
  <c r="AL7" i="22"/>
  <c r="AK7" i="22"/>
  <c r="AJ7" i="22"/>
  <c r="AI7" i="22"/>
  <c r="F7" i="22" s="1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AQ6" i="22"/>
  <c r="AP6" i="22"/>
  <c r="AO6" i="22"/>
  <c r="AN6" i="22"/>
  <c r="AM6" i="22"/>
  <c r="AL6" i="22"/>
  <c r="AK6" i="22"/>
  <c r="AJ6" i="22"/>
  <c r="AI6" i="22"/>
  <c r="F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G7" i="22"/>
  <c r="G6" i="22"/>
  <c r="AQ72" i="22"/>
  <c r="AP72" i="22"/>
  <c r="AO72" i="22"/>
  <c r="AN72" i="22"/>
  <c r="AM72" i="22"/>
  <c r="AL72" i="22"/>
  <c r="AK72" i="22"/>
  <c r="AQ71" i="22"/>
  <c r="AP71" i="22"/>
  <c r="AO71" i="22"/>
  <c r="AN71" i="22"/>
  <c r="AM71" i="22"/>
  <c r="AL71" i="22"/>
  <c r="AK71" i="22"/>
  <c r="AQ70" i="22"/>
  <c r="AP70" i="22"/>
  <c r="AO70" i="22"/>
  <c r="AN70" i="22"/>
  <c r="AM70" i="22"/>
  <c r="AL70" i="22"/>
  <c r="AK70" i="22"/>
  <c r="AQ69" i="22"/>
  <c r="AP69" i="22"/>
  <c r="AO69" i="22"/>
  <c r="AN69" i="22"/>
  <c r="AM69" i="22"/>
  <c r="AL69" i="22"/>
  <c r="AK69" i="22"/>
  <c r="AQ68" i="22"/>
  <c r="AP68" i="22"/>
  <c r="AO68" i="22"/>
  <c r="AN68" i="22"/>
  <c r="AM68" i="22"/>
  <c r="AL68" i="22"/>
  <c r="AK68" i="22"/>
  <c r="AQ67" i="22"/>
  <c r="AP67" i="22"/>
  <c r="AO67" i="22"/>
  <c r="AN67" i="22"/>
  <c r="AM67" i="22"/>
  <c r="AL67" i="22"/>
  <c r="AK67" i="22"/>
  <c r="AQ65" i="22"/>
  <c r="AP65" i="22"/>
  <c r="AO65" i="22"/>
  <c r="AN65" i="22"/>
  <c r="AM65" i="22"/>
  <c r="AL65" i="22"/>
  <c r="AK65" i="22"/>
  <c r="AQ64" i="22"/>
  <c r="AP64" i="22"/>
  <c r="AO64" i="22"/>
  <c r="AN64" i="22"/>
  <c r="AM64" i="22"/>
  <c r="AL64" i="22"/>
  <c r="AK64" i="22"/>
  <c r="AQ63" i="22"/>
  <c r="AP63" i="22"/>
  <c r="AO63" i="22"/>
  <c r="AN63" i="22"/>
  <c r="AM63" i="22"/>
  <c r="AL63" i="22"/>
  <c r="AK63" i="22"/>
  <c r="AQ62" i="22"/>
  <c r="AP62" i="22"/>
  <c r="AO62" i="22"/>
  <c r="AN62" i="22"/>
  <c r="AM62" i="22"/>
  <c r="AL62" i="22"/>
  <c r="AK62" i="22"/>
  <c r="AQ61" i="22"/>
  <c r="AP61" i="22"/>
  <c r="AO61" i="22"/>
  <c r="AN61" i="22"/>
  <c r="AM61" i="22"/>
  <c r="AL61" i="22"/>
  <c r="AK61" i="22"/>
  <c r="AQ60" i="22"/>
  <c r="AP60" i="22"/>
  <c r="AO60" i="22"/>
  <c r="AN60" i="22"/>
  <c r="AM60" i="22"/>
  <c r="AL60" i="22"/>
  <c r="AK60" i="22"/>
  <c r="AQ59" i="22"/>
  <c r="AP59" i="22"/>
  <c r="AO59" i="22"/>
  <c r="AN59" i="22"/>
  <c r="AM59" i="22"/>
  <c r="AL59" i="22"/>
  <c r="AK59" i="22"/>
  <c r="AQ58" i="22"/>
  <c r="AP58" i="22"/>
  <c r="AO58" i="22"/>
  <c r="AN58" i="22"/>
  <c r="AM58" i="22"/>
  <c r="AL58" i="22"/>
  <c r="AK58" i="22"/>
  <c r="AQ57" i="22"/>
  <c r="AP57" i="22"/>
  <c r="AO57" i="22"/>
  <c r="AN57" i="22"/>
  <c r="AM57" i="22"/>
  <c r="AL57" i="22"/>
  <c r="AK57" i="22"/>
  <c r="AQ56" i="22"/>
  <c r="AP56" i="22"/>
  <c r="AO56" i="22"/>
  <c r="AN56" i="22"/>
  <c r="AM56" i="22"/>
  <c r="AL56" i="22"/>
  <c r="AK56" i="22"/>
  <c r="AQ55" i="22"/>
  <c r="AP55" i="22"/>
  <c r="AO55" i="22"/>
  <c r="AN55" i="22"/>
  <c r="AM55" i="22"/>
  <c r="AL55" i="22"/>
  <c r="AK55" i="22"/>
  <c r="AQ54" i="22"/>
  <c r="AP54" i="22"/>
  <c r="AO54" i="22"/>
  <c r="AN54" i="22"/>
  <c r="AM54" i="22"/>
  <c r="AL54" i="22"/>
  <c r="AK54" i="22"/>
  <c r="AQ53" i="22"/>
  <c r="AP53" i="22"/>
  <c r="AO53" i="22"/>
  <c r="AN53" i="22"/>
  <c r="AM53" i="22"/>
  <c r="AL53" i="22"/>
  <c r="AK53" i="22"/>
  <c r="AQ52" i="22"/>
  <c r="AP52" i="22"/>
  <c r="AO52" i="22"/>
  <c r="AN52" i="22"/>
  <c r="AM52" i="22"/>
  <c r="AL52" i="22"/>
  <c r="AK52" i="22"/>
  <c r="AQ51" i="22"/>
  <c r="AP51" i="22"/>
  <c r="AO51" i="22"/>
  <c r="AN51" i="22"/>
  <c r="AM51" i="22"/>
  <c r="AL51" i="22"/>
  <c r="AK51" i="22"/>
  <c r="AQ50" i="22"/>
  <c r="AP50" i="22"/>
  <c r="AO50" i="22"/>
  <c r="AN50" i="22"/>
  <c r="AM50" i="22"/>
  <c r="AL50" i="22"/>
  <c r="AK50" i="22"/>
  <c r="AQ49" i="22"/>
  <c r="AP49" i="22"/>
  <c r="AO49" i="22"/>
  <c r="AN49" i="22"/>
  <c r="AM49" i="22"/>
  <c r="AL49" i="22"/>
  <c r="AK49" i="22"/>
  <c r="AQ43" i="22"/>
  <c r="AP43" i="22"/>
  <c r="AO43" i="22"/>
  <c r="AN43" i="22"/>
  <c r="AM43" i="22"/>
  <c r="AL43" i="22"/>
  <c r="AK43" i="22"/>
  <c r="AQ42" i="22"/>
  <c r="AP42" i="22"/>
  <c r="AO42" i="22"/>
  <c r="AN42" i="22"/>
  <c r="AM42" i="22"/>
  <c r="AL42" i="22"/>
  <c r="AK42" i="22"/>
  <c r="AQ41" i="22"/>
  <c r="AP41" i="22"/>
  <c r="AO41" i="22"/>
  <c r="AN41" i="22"/>
  <c r="AM41" i="22"/>
  <c r="AL41" i="22"/>
  <c r="AK41" i="22"/>
  <c r="AQ40" i="22"/>
  <c r="AP40" i="22"/>
  <c r="AO40" i="22"/>
  <c r="AN40" i="22"/>
  <c r="AM40" i="22"/>
  <c r="AL40" i="22"/>
  <c r="AK40" i="22"/>
  <c r="AQ39" i="22"/>
  <c r="AP39" i="22"/>
  <c r="AO39" i="22"/>
  <c r="AN39" i="22"/>
  <c r="AM39" i="22"/>
  <c r="AL39" i="22"/>
  <c r="AK39" i="22"/>
  <c r="AQ38" i="22"/>
  <c r="AP38" i="22"/>
  <c r="AO38" i="22"/>
  <c r="AN38" i="22"/>
  <c r="AM38" i="22"/>
  <c r="AL38" i="22"/>
  <c r="AK38" i="22"/>
  <c r="AQ36" i="22"/>
  <c r="AP36" i="22"/>
  <c r="AO36" i="22"/>
  <c r="AN36" i="22"/>
  <c r="AM36" i="22"/>
  <c r="AL36" i="22"/>
  <c r="AK36" i="22"/>
  <c r="AQ35" i="22"/>
  <c r="AP35" i="22"/>
  <c r="AO35" i="22"/>
  <c r="AN35" i="22"/>
  <c r="AM35" i="22"/>
  <c r="AL35" i="22"/>
  <c r="AK35" i="22"/>
  <c r="AQ34" i="22"/>
  <c r="AP34" i="22"/>
  <c r="AO34" i="22"/>
  <c r="AN34" i="22"/>
  <c r="AM34" i="22"/>
  <c r="AL34" i="22"/>
  <c r="AK34" i="22"/>
  <c r="AQ33" i="22"/>
  <c r="AP33" i="22"/>
  <c r="AO33" i="22"/>
  <c r="AN33" i="22"/>
  <c r="AM33" i="22"/>
  <c r="AL33" i="22"/>
  <c r="AK33" i="22"/>
  <c r="AQ32" i="22"/>
  <c r="AP32" i="22"/>
  <c r="AO32" i="22"/>
  <c r="AN32" i="22"/>
  <c r="AM32" i="22"/>
  <c r="AL32" i="22"/>
  <c r="AK32" i="22"/>
  <c r="AQ31" i="22"/>
  <c r="AP31" i="22"/>
  <c r="AO31" i="22"/>
  <c r="AN31" i="22"/>
  <c r="AM31" i="22"/>
  <c r="AL31" i="22"/>
  <c r="AK31" i="22"/>
  <c r="AQ30" i="22"/>
  <c r="AP30" i="22"/>
  <c r="AO30" i="22"/>
  <c r="AN30" i="22"/>
  <c r="AM30" i="22"/>
  <c r="AL30" i="22"/>
  <c r="AK30" i="22"/>
  <c r="AQ29" i="22"/>
  <c r="AP29" i="22"/>
  <c r="AO29" i="22"/>
  <c r="AN29" i="22"/>
  <c r="AM29" i="22"/>
  <c r="AL29" i="22"/>
  <c r="AK29" i="22"/>
  <c r="AQ28" i="22"/>
  <c r="AP28" i="22"/>
  <c r="AO28" i="22"/>
  <c r="AN28" i="22"/>
  <c r="AM28" i="22"/>
  <c r="AL28" i="22"/>
  <c r="AK28" i="22"/>
  <c r="AQ27" i="22"/>
  <c r="AP27" i="22"/>
  <c r="AO27" i="22"/>
  <c r="AN27" i="22"/>
  <c r="AM27" i="22"/>
  <c r="AL27" i="22"/>
  <c r="AK27" i="22"/>
  <c r="AQ26" i="22"/>
  <c r="AP26" i="22"/>
  <c r="AO26" i="22"/>
  <c r="AN26" i="22"/>
  <c r="AM26" i="22"/>
  <c r="AL26" i="22"/>
  <c r="AK26" i="22"/>
  <c r="AQ25" i="22"/>
  <c r="AP25" i="22"/>
  <c r="AO25" i="22"/>
  <c r="AN25" i="22"/>
  <c r="AM25" i="22"/>
  <c r="AL25" i="22"/>
  <c r="AK25" i="22"/>
  <c r="AQ24" i="22"/>
  <c r="AP24" i="22"/>
  <c r="AO24" i="22"/>
  <c r="AN24" i="22"/>
  <c r="AM24" i="22"/>
  <c r="AL24" i="22"/>
  <c r="AK24" i="22"/>
  <c r="AQ23" i="22"/>
  <c r="AP23" i="22"/>
  <c r="AO23" i="22"/>
  <c r="AN23" i="22"/>
  <c r="AM23" i="22"/>
  <c r="AL23" i="22"/>
  <c r="AK23" i="22"/>
  <c r="AQ22" i="22"/>
  <c r="AP22" i="22"/>
  <c r="AO22" i="22"/>
  <c r="AN22" i="22"/>
  <c r="AM22" i="22"/>
  <c r="AL22" i="22"/>
  <c r="AK22" i="22"/>
  <c r="AQ21" i="22"/>
  <c r="AP21" i="22"/>
  <c r="AO21" i="22"/>
  <c r="AN21" i="22"/>
  <c r="AM21" i="22"/>
  <c r="AL21" i="22"/>
  <c r="AK21" i="22"/>
  <c r="AQ20" i="22"/>
  <c r="AP20" i="22"/>
  <c r="AO20" i="22"/>
  <c r="AN20" i="22"/>
  <c r="AM20" i="22"/>
  <c r="AL20" i="22"/>
  <c r="AK20" i="22"/>
  <c r="AQ18" i="22"/>
  <c r="AP18" i="22"/>
  <c r="AO18" i="22"/>
  <c r="AN18" i="22"/>
  <c r="AM18" i="22"/>
  <c r="AL18" i="22"/>
  <c r="AK18" i="22"/>
  <c r="AQ17" i="22"/>
  <c r="AP17" i="22"/>
  <c r="AO17" i="22"/>
  <c r="AN17" i="22"/>
  <c r="AM17" i="22"/>
  <c r="AL17" i="22"/>
  <c r="AK17" i="22"/>
  <c r="AQ16" i="22"/>
  <c r="AP16" i="22"/>
  <c r="AO16" i="22"/>
  <c r="AN16" i="22"/>
  <c r="AM16" i="22"/>
  <c r="AL16" i="22"/>
  <c r="AK16" i="22"/>
  <c r="AQ15" i="22"/>
  <c r="AP15" i="22"/>
  <c r="AO15" i="22"/>
  <c r="AN15" i="22"/>
  <c r="AM15" i="22"/>
  <c r="AL15" i="22"/>
  <c r="AK15" i="22"/>
  <c r="AQ14" i="22"/>
  <c r="AP14" i="22"/>
  <c r="AO14" i="22"/>
  <c r="AN14" i="22"/>
  <c r="AM14" i="22"/>
  <c r="AL14" i="22"/>
  <c r="AK14" i="22"/>
  <c r="AQ13" i="22"/>
  <c r="AP13" i="22"/>
  <c r="AO13" i="22"/>
  <c r="AN13" i="22"/>
  <c r="AM13" i="22"/>
  <c r="AL13" i="22"/>
  <c r="AK13" i="22"/>
  <c r="AQ12" i="22"/>
  <c r="AP12" i="22"/>
  <c r="AO12" i="22"/>
  <c r="AN12" i="22"/>
  <c r="AM12" i="22"/>
  <c r="AL12" i="22"/>
  <c r="AK12" i="22"/>
  <c r="AQ11" i="22"/>
  <c r="AP11" i="22"/>
  <c r="AO11" i="22"/>
  <c r="AN11" i="22"/>
  <c r="AM11" i="22"/>
  <c r="AL11" i="22"/>
  <c r="AK11" i="22"/>
  <c r="AQ10" i="22"/>
  <c r="AP10" i="22"/>
  <c r="AO10" i="22"/>
  <c r="AN10" i="22"/>
  <c r="AM10" i="22"/>
  <c r="AL10" i="22"/>
  <c r="AK10" i="22"/>
  <c r="AQ9" i="22"/>
  <c r="AP9" i="22"/>
  <c r="AO9" i="22"/>
  <c r="AN9" i="22"/>
  <c r="AM9" i="22"/>
  <c r="AL9" i="22"/>
  <c r="AK9" i="22"/>
  <c r="AQ5" i="22"/>
  <c r="AP5" i="22"/>
  <c r="AO5" i="22"/>
  <c r="AN5" i="22"/>
  <c r="AM5" i="22"/>
  <c r="AL5" i="22"/>
  <c r="AK5" i="22"/>
  <c r="J60" i="16"/>
  <c r="J59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G62" i="16"/>
  <c r="G61" i="16"/>
  <c r="G60" i="16"/>
  <c r="G59" i="16"/>
  <c r="G58" i="16"/>
  <c r="G57" i="16"/>
  <c r="G4" i="22"/>
  <c r="G48" i="22"/>
  <c r="H4" i="22"/>
  <c r="H48" i="22"/>
  <c r="I4" i="22"/>
  <c r="I48" i="22" s="1"/>
  <c r="J4" i="22"/>
  <c r="J48" i="22" s="1"/>
  <c r="K4" i="22"/>
  <c r="K48" i="22"/>
  <c r="L4" i="22"/>
  <c r="L48" i="22"/>
  <c r="M4" i="22"/>
  <c r="M48" i="22" s="1"/>
  <c r="N4" i="22"/>
  <c r="N48" i="22" s="1"/>
  <c r="O4" i="22"/>
  <c r="O48" i="22"/>
  <c r="P4" i="22"/>
  <c r="P48" i="22"/>
  <c r="Q4" i="22"/>
  <c r="Q48" i="22" s="1"/>
  <c r="R4" i="22"/>
  <c r="R48" i="22" s="1"/>
  <c r="S48" i="22"/>
  <c r="T4" i="22"/>
  <c r="T48" i="22" s="1"/>
  <c r="U4" i="22"/>
  <c r="U48" i="22" s="1"/>
  <c r="V4" i="22"/>
  <c r="V48" i="22"/>
  <c r="W4" i="22"/>
  <c r="W48" i="22"/>
  <c r="X4" i="22"/>
  <c r="X48" i="22" s="1"/>
  <c r="Y4" i="22"/>
  <c r="Y48" i="22" s="1"/>
  <c r="Z4" i="22"/>
  <c r="Z48" i="22"/>
  <c r="AA4" i="22"/>
  <c r="AA48" i="22"/>
  <c r="AB4" i="22"/>
  <c r="AB48" i="22" s="1"/>
  <c r="AC4" i="22"/>
  <c r="AC48" i="22" s="1"/>
  <c r="AD4" i="22"/>
  <c r="AD48" i="22"/>
  <c r="AE4" i="22"/>
  <c r="AE48" i="22"/>
  <c r="AF4" i="22"/>
  <c r="AF48" i="22" s="1"/>
  <c r="AG4" i="22"/>
  <c r="AG48" i="22" s="1"/>
  <c r="AH4" i="22"/>
  <c r="AH48" i="22"/>
  <c r="AI4" i="22"/>
  <c r="AI48" i="22"/>
  <c r="AJ4" i="22"/>
  <c r="AJ48" i="22" s="1"/>
  <c r="E5" i="22"/>
  <c r="AV5" i="22" s="1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F5" i="22" s="1"/>
  <c r="AI5" i="22"/>
  <c r="AJ5" i="22"/>
  <c r="E6" i="22"/>
  <c r="AV6" i="22" s="1"/>
  <c r="E7" i="22"/>
  <c r="AV7" i="22"/>
  <c r="E9" i="22"/>
  <c r="AV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F9" i="22"/>
  <c r="AE9" i="22"/>
  <c r="AF9" i="22"/>
  <c r="AG9" i="22"/>
  <c r="AH9" i="22"/>
  <c r="AI9" i="22"/>
  <c r="AJ9" i="22"/>
  <c r="E10" i="22"/>
  <c r="AV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F10" i="22" s="1"/>
  <c r="AE10" i="22"/>
  <c r="AF10" i="22"/>
  <c r="AG10" i="22"/>
  <c r="AH10" i="22"/>
  <c r="AI10" i="22"/>
  <c r="AJ10" i="22"/>
  <c r="E11" i="22"/>
  <c r="AV11" i="22" s="1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F11" i="22" s="1"/>
  <c r="AI11" i="22"/>
  <c r="AJ11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F12" i="22" s="1"/>
  <c r="AE12" i="22"/>
  <c r="AF12" i="22"/>
  <c r="AG12" i="22"/>
  <c r="AH12" i="22"/>
  <c r="AI12" i="22"/>
  <c r="AJ12" i="22"/>
  <c r="E13" i="22"/>
  <c r="AV13" i="22" s="1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F13" i="22" s="1"/>
  <c r="AJ13" i="22"/>
  <c r="E14" i="22"/>
  <c r="AV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F14" i="22" s="1"/>
  <c r="AE14" i="22"/>
  <c r="AF14" i="22"/>
  <c r="AG14" i="22"/>
  <c r="AH14" i="22"/>
  <c r="AI14" i="22"/>
  <c r="AJ14" i="22"/>
  <c r="E15" i="22"/>
  <c r="AV15" i="22" s="1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F15" i="22" s="1"/>
  <c r="AE15" i="22"/>
  <c r="AF15" i="22"/>
  <c r="AG15" i="22"/>
  <c r="AH15" i="22"/>
  <c r="AI15" i="22"/>
  <c r="AJ15" i="22"/>
  <c r="E16" i="22"/>
  <c r="AV16" i="22" s="1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F16" i="22" s="1"/>
  <c r="AE16" i="22"/>
  <c r="AF16" i="22"/>
  <c r="AG16" i="22"/>
  <c r="AH16" i="22"/>
  <c r="AI16" i="22"/>
  <c r="AJ16" i="22"/>
  <c r="E17" i="22"/>
  <c r="AV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F17" i="22"/>
  <c r="AI17" i="22"/>
  <c r="AJ17" i="22"/>
  <c r="E18" i="22"/>
  <c r="AV18" i="22" s="1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F18" i="22"/>
  <c r="AE18" i="22"/>
  <c r="AF18" i="22"/>
  <c r="AG18" i="22"/>
  <c r="AH18" i="22"/>
  <c r="AI18" i="22"/>
  <c r="AJ18" i="22"/>
  <c r="E20" i="22"/>
  <c r="AV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F20" i="22"/>
  <c r="AE20" i="22"/>
  <c r="AF20" i="22"/>
  <c r="AG20" i="22"/>
  <c r="AH20" i="22"/>
  <c r="AI20" i="22"/>
  <c r="AJ20" i="22"/>
  <c r="E21" i="22"/>
  <c r="AV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F21" i="22" s="1"/>
  <c r="AE21" i="22"/>
  <c r="AF21" i="22"/>
  <c r="AG21" i="22"/>
  <c r="AH21" i="22"/>
  <c r="AI21" i="22"/>
  <c r="AJ21" i="22"/>
  <c r="E22" i="22"/>
  <c r="AV22" i="22" s="1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E23" i="22"/>
  <c r="AV23" i="22" s="1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F23" i="22" s="1"/>
  <c r="AJ23" i="22"/>
  <c r="E24" i="22"/>
  <c r="AV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F24" i="22" s="1"/>
  <c r="AE24" i="22"/>
  <c r="AF24" i="22"/>
  <c r="AG24" i="22"/>
  <c r="AH24" i="22"/>
  <c r="AI24" i="22"/>
  <c r="AJ24" i="22"/>
  <c r="E25" i="22"/>
  <c r="AV25" i="22" s="1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F25" i="22"/>
  <c r="AI25" i="22"/>
  <c r="AJ25" i="22"/>
  <c r="E26" i="22"/>
  <c r="AV26" i="22" s="1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F26" i="22" s="1"/>
  <c r="AI26" i="22"/>
  <c r="AJ26" i="22"/>
  <c r="E27" i="22"/>
  <c r="AV27" i="22" s="1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F27" i="22" s="1"/>
  <c r="AI27" i="22"/>
  <c r="AJ27" i="22"/>
  <c r="E28" i="22"/>
  <c r="AV28" i="22" s="1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F28" i="22" s="1"/>
  <c r="AJ28" i="22"/>
  <c r="E29" i="22"/>
  <c r="AV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E30" i="22"/>
  <c r="AV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Z30" i="22"/>
  <c r="AA30" i="22"/>
  <c r="AB30" i="22"/>
  <c r="AC30" i="22"/>
  <c r="AD30" i="22"/>
  <c r="F30" i="22" s="1"/>
  <c r="AE30" i="22"/>
  <c r="AF30" i="22"/>
  <c r="AG30" i="22"/>
  <c r="AH30" i="22"/>
  <c r="AI30" i="22"/>
  <c r="AJ30" i="22"/>
  <c r="E31" i="22"/>
  <c r="AV31" i="22" s="1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Z31" i="22"/>
  <c r="AA31" i="22"/>
  <c r="AB31" i="22"/>
  <c r="AC31" i="22"/>
  <c r="AD31" i="22"/>
  <c r="F31" i="22"/>
  <c r="AE31" i="22"/>
  <c r="AF31" i="22"/>
  <c r="AG31" i="22"/>
  <c r="AH31" i="22"/>
  <c r="AI31" i="22"/>
  <c r="AJ31" i="22"/>
  <c r="E32" i="22"/>
  <c r="AV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F32" i="22" s="1"/>
  <c r="AE32" i="22"/>
  <c r="AF32" i="22"/>
  <c r="AG32" i="22"/>
  <c r="AH32" i="22"/>
  <c r="AI32" i="22"/>
  <c r="AJ32" i="22"/>
  <c r="E33" i="22"/>
  <c r="AV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F33" i="22" s="1"/>
  <c r="AE33" i="22"/>
  <c r="AF33" i="22"/>
  <c r="AG33" i="22"/>
  <c r="AH33" i="22"/>
  <c r="AI33" i="22"/>
  <c r="AJ33" i="22"/>
  <c r="E34" i="22"/>
  <c r="AV34" i="22" s="1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F34" i="22" s="1"/>
  <c r="AJ34" i="22"/>
  <c r="E35" i="22"/>
  <c r="AV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F35" i="22" s="1"/>
  <c r="AJ35" i="22"/>
  <c r="E36" i="22"/>
  <c r="AV36" i="22" s="1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F36" i="22" s="1"/>
  <c r="AI36" i="22"/>
  <c r="AJ36" i="22"/>
  <c r="E38" i="22"/>
  <c r="AV38" i="22" s="1"/>
  <c r="G38" i="22"/>
  <c r="H38" i="22"/>
  <c r="I38" i="22"/>
  <c r="J38" i="22"/>
  <c r="K38" i="22"/>
  <c r="L38" i="22"/>
  <c r="M38" i="22"/>
  <c r="N38" i="22"/>
  <c r="O38" i="22"/>
  <c r="P38" i="22"/>
  <c r="Q38" i="22"/>
  <c r="R38" i="22"/>
  <c r="S38" i="22"/>
  <c r="T38" i="22"/>
  <c r="U38" i="22"/>
  <c r="V38" i="22"/>
  <c r="W38" i="22"/>
  <c r="X38" i="22"/>
  <c r="Y38" i="22"/>
  <c r="Z38" i="22"/>
  <c r="AA38" i="22"/>
  <c r="AB38" i="22"/>
  <c r="AC38" i="22"/>
  <c r="AD38" i="22"/>
  <c r="AE38" i="22"/>
  <c r="AF38" i="22"/>
  <c r="AG38" i="22"/>
  <c r="AH38" i="22"/>
  <c r="AI38" i="22"/>
  <c r="F38" i="22" s="1"/>
  <c r="AJ38" i="22"/>
  <c r="E39" i="22"/>
  <c r="AV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F39" i="22" s="1"/>
  <c r="AE39" i="22"/>
  <c r="AF39" i="22"/>
  <c r="AG39" i="22"/>
  <c r="AH39" i="22"/>
  <c r="AI39" i="22"/>
  <c r="AJ39" i="22"/>
  <c r="E40" i="22"/>
  <c r="AV40" i="22" s="1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F40" i="22" s="1"/>
  <c r="AE40" i="22"/>
  <c r="AF40" i="22"/>
  <c r="AG40" i="22"/>
  <c r="AH40" i="22"/>
  <c r="AI40" i="22"/>
  <c r="AJ40" i="22"/>
  <c r="E41" i="22"/>
  <c r="AV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F41" i="22"/>
  <c r="AE41" i="22"/>
  <c r="AF41" i="22"/>
  <c r="AG41" i="22"/>
  <c r="AH41" i="22"/>
  <c r="AI41" i="22"/>
  <c r="AJ41" i="22"/>
  <c r="E42" i="22"/>
  <c r="AV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F42" i="22" s="1"/>
  <c r="AE42" i="22"/>
  <c r="AF42" i="22"/>
  <c r="AG42" i="22"/>
  <c r="AH42" i="22"/>
  <c r="AI42" i="22"/>
  <c r="AJ42" i="22"/>
  <c r="E43" i="22"/>
  <c r="AV43" i="22" s="1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AH43" i="22"/>
  <c r="AI43" i="22"/>
  <c r="F43" i="22" s="1"/>
  <c r="AJ43" i="22"/>
  <c r="E49" i="22"/>
  <c r="AV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AH49" i="22"/>
  <c r="AI49" i="22"/>
  <c r="F49" i="22" s="1"/>
  <c r="AJ49" i="22"/>
  <c r="E50" i="22"/>
  <c r="AV50" i="22" s="1"/>
  <c r="G50" i="22"/>
  <c r="H50" i="22"/>
  <c r="I50" i="22"/>
  <c r="J50" i="22"/>
  <c r="K50" i="22"/>
  <c r="L50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AD50" i="22"/>
  <c r="AE50" i="22"/>
  <c r="AF50" i="22"/>
  <c r="AG50" i="22"/>
  <c r="AH50" i="22"/>
  <c r="F50" i="22" s="1"/>
  <c r="AI50" i="22"/>
  <c r="AJ50" i="22"/>
  <c r="E51" i="22"/>
  <c r="AV51" i="22" s="1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AF51" i="22"/>
  <c r="AG51" i="22"/>
  <c r="AH51" i="22"/>
  <c r="AI51" i="22"/>
  <c r="F51" i="22" s="1"/>
  <c r="AJ51" i="22"/>
  <c r="E52" i="22"/>
  <c r="AV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V52" i="22"/>
  <c r="W52" i="22"/>
  <c r="X52" i="22"/>
  <c r="Y52" i="22"/>
  <c r="Z52" i="22"/>
  <c r="AA52" i="22"/>
  <c r="AB52" i="22"/>
  <c r="AC52" i="22"/>
  <c r="AD52" i="22"/>
  <c r="F52" i="22" s="1"/>
  <c r="AE52" i="22"/>
  <c r="AF52" i="22"/>
  <c r="AG52" i="22"/>
  <c r="AH52" i="22"/>
  <c r="AI52" i="22"/>
  <c r="AJ52" i="22"/>
  <c r="E53" i="22"/>
  <c r="AV53" i="22" s="1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AD53" i="22"/>
  <c r="F53" i="22" s="1"/>
  <c r="AE53" i="22"/>
  <c r="AF53" i="22"/>
  <c r="AG53" i="22"/>
  <c r="AH53" i="22"/>
  <c r="AI53" i="22"/>
  <c r="AJ53" i="22"/>
  <c r="E54" i="22"/>
  <c r="AV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F54" i="22" s="1"/>
  <c r="AE54" i="22"/>
  <c r="AF54" i="22"/>
  <c r="AG54" i="22"/>
  <c r="AH54" i="22"/>
  <c r="AI54" i="22"/>
  <c r="AJ54" i="22"/>
  <c r="E55" i="22"/>
  <c r="AV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F55" i="22" s="1"/>
  <c r="AE55" i="22"/>
  <c r="AF55" i="22"/>
  <c r="AG55" i="22"/>
  <c r="AH55" i="22"/>
  <c r="AI55" i="22"/>
  <c r="AJ55" i="22"/>
  <c r="E56" i="22"/>
  <c r="AV56" i="22" s="1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F56" i="22" s="1"/>
  <c r="AJ56" i="22"/>
  <c r="E57" i="22"/>
  <c r="AV57" i="22"/>
  <c r="G57" i="22"/>
  <c r="H57" i="22"/>
  <c r="I57" i="22"/>
  <c r="J57" i="22"/>
  <c r="K57" i="22"/>
  <c r="L57" i="22"/>
  <c r="M57" i="22"/>
  <c r="N57" i="22"/>
  <c r="O57" i="22"/>
  <c r="P57" i="22"/>
  <c r="Q57" i="22"/>
  <c r="R57" i="22"/>
  <c r="S57" i="22"/>
  <c r="T57" i="22"/>
  <c r="U57" i="22"/>
  <c r="V57" i="22"/>
  <c r="W57" i="22"/>
  <c r="X57" i="22"/>
  <c r="Y57" i="22"/>
  <c r="Z57" i="22"/>
  <c r="AA57" i="22"/>
  <c r="AB57" i="22"/>
  <c r="AC57" i="22"/>
  <c r="AD57" i="22"/>
  <c r="AE57" i="22"/>
  <c r="AF57" i="22"/>
  <c r="AG57" i="22"/>
  <c r="AH57" i="22"/>
  <c r="AI57" i="22"/>
  <c r="F57" i="22" s="1"/>
  <c r="AJ57" i="22"/>
  <c r="E58" i="22"/>
  <c r="AV58" i="22" s="1"/>
  <c r="G58" i="22"/>
  <c r="H58" i="22"/>
  <c r="I58" i="22"/>
  <c r="J58" i="22"/>
  <c r="K58" i="22"/>
  <c r="L58" i="22"/>
  <c r="M58" i="22"/>
  <c r="N58" i="22"/>
  <c r="O58" i="22"/>
  <c r="P58" i="22"/>
  <c r="Q58" i="22"/>
  <c r="R58" i="22"/>
  <c r="S58" i="22"/>
  <c r="T58" i="22"/>
  <c r="U58" i="22"/>
  <c r="V58" i="22"/>
  <c r="W58" i="22"/>
  <c r="X58" i="22"/>
  <c r="Y58" i="22"/>
  <c r="Z58" i="22"/>
  <c r="AA58" i="22"/>
  <c r="AB58" i="22"/>
  <c r="AC58" i="22"/>
  <c r="AD58" i="22"/>
  <c r="AE58" i="22"/>
  <c r="AF58" i="22"/>
  <c r="AG58" i="22"/>
  <c r="AH58" i="22"/>
  <c r="F58" i="22" s="1"/>
  <c r="AI58" i="22"/>
  <c r="AJ58" i="22"/>
  <c r="E59" i="22"/>
  <c r="AV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AF59" i="22"/>
  <c r="AG59" i="22"/>
  <c r="AH59" i="22"/>
  <c r="AI59" i="22"/>
  <c r="F59" i="22" s="1"/>
  <c r="AJ59" i="22"/>
  <c r="E60" i="22"/>
  <c r="AV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F60" i="22" s="1"/>
  <c r="AE60" i="22"/>
  <c r="AF60" i="22"/>
  <c r="AG60" i="22"/>
  <c r="AH60" i="22"/>
  <c r="AI60" i="22"/>
  <c r="AJ60" i="22"/>
  <c r="E61" i="22"/>
  <c r="AV61" i="22" s="1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F61" i="22" s="1"/>
  <c r="AI61" i="22"/>
  <c r="AJ61" i="22"/>
  <c r="E62" i="22"/>
  <c r="AV62" i="22"/>
  <c r="G62" i="22"/>
  <c r="H62" i="22"/>
  <c r="I62" i="22"/>
  <c r="J62" i="22"/>
  <c r="K62" i="22"/>
  <c r="L62" i="22"/>
  <c r="M62" i="22"/>
  <c r="N62" i="22"/>
  <c r="O62" i="22"/>
  <c r="P62" i="22"/>
  <c r="Q62" i="22"/>
  <c r="R62" i="22"/>
  <c r="S62" i="22"/>
  <c r="T62" i="22"/>
  <c r="U62" i="22"/>
  <c r="V62" i="22"/>
  <c r="W62" i="22"/>
  <c r="X62" i="22"/>
  <c r="Y62" i="22"/>
  <c r="Z62" i="22"/>
  <c r="AA62" i="22"/>
  <c r="AB62" i="22"/>
  <c r="AC62" i="22"/>
  <c r="AD62" i="22"/>
  <c r="F62" i="22" s="1"/>
  <c r="AE62" i="22"/>
  <c r="AF62" i="22"/>
  <c r="AG62" i="22"/>
  <c r="AH62" i="22"/>
  <c r="AI62" i="22"/>
  <c r="AJ62" i="22"/>
  <c r="E63" i="22"/>
  <c r="AV63" i="22"/>
  <c r="G63" i="22"/>
  <c r="H63" i="22"/>
  <c r="I63" i="22"/>
  <c r="J63" i="22"/>
  <c r="K63" i="22"/>
  <c r="L63" i="22"/>
  <c r="M63" i="22"/>
  <c r="N63" i="22"/>
  <c r="O63" i="22"/>
  <c r="P63" i="22"/>
  <c r="Q63" i="22"/>
  <c r="R63" i="22"/>
  <c r="S63" i="22"/>
  <c r="T63" i="22"/>
  <c r="U63" i="22"/>
  <c r="V63" i="22"/>
  <c r="W63" i="22"/>
  <c r="X63" i="22"/>
  <c r="Y63" i="22"/>
  <c r="Z63" i="22"/>
  <c r="AA63" i="22"/>
  <c r="AB63" i="22"/>
  <c r="AC63" i="22"/>
  <c r="AD63" i="22"/>
  <c r="F63" i="22" s="1"/>
  <c r="AE63" i="22"/>
  <c r="AF63" i="22"/>
  <c r="AG63" i="22"/>
  <c r="AH63" i="22"/>
  <c r="AI63" i="22"/>
  <c r="AJ63" i="22"/>
  <c r="E64" i="22"/>
  <c r="AV64" i="22" s="1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AF64" i="22"/>
  <c r="AG64" i="22"/>
  <c r="AH64" i="22"/>
  <c r="AI64" i="22"/>
  <c r="F64" i="22" s="1"/>
  <c r="AJ64" i="22"/>
  <c r="E65" i="22"/>
  <c r="AV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AF65" i="22"/>
  <c r="AG65" i="22"/>
  <c r="AH65" i="22"/>
  <c r="AI65" i="22"/>
  <c r="F65" i="22" s="1"/>
  <c r="AJ65" i="22"/>
  <c r="E67" i="22"/>
  <c r="AV67" i="22" s="1"/>
  <c r="G67" i="22"/>
  <c r="H67" i="22"/>
  <c r="I67" i="22"/>
  <c r="J67" i="22"/>
  <c r="K67" i="22"/>
  <c r="L67" i="22"/>
  <c r="M67" i="22"/>
  <c r="N67" i="22"/>
  <c r="O67" i="22"/>
  <c r="P67" i="22"/>
  <c r="Q67" i="22"/>
  <c r="R67" i="22"/>
  <c r="S67" i="22"/>
  <c r="T67" i="22"/>
  <c r="U67" i="22"/>
  <c r="V67" i="22"/>
  <c r="W67" i="22"/>
  <c r="X67" i="22"/>
  <c r="Y67" i="22"/>
  <c r="Z67" i="22"/>
  <c r="AA67" i="22"/>
  <c r="AB67" i="22"/>
  <c r="AC67" i="22"/>
  <c r="AD67" i="22"/>
  <c r="AE67" i="22"/>
  <c r="AF67" i="22"/>
  <c r="AG67" i="22"/>
  <c r="AH67" i="22"/>
  <c r="F67" i="22"/>
  <c r="AI67" i="22"/>
  <c r="AJ67" i="22"/>
  <c r="E68" i="22"/>
  <c r="AV68" i="22"/>
  <c r="G68" i="22"/>
  <c r="H68" i="22"/>
  <c r="I68" i="22"/>
  <c r="J68" i="22"/>
  <c r="K68" i="22"/>
  <c r="L68" i="22"/>
  <c r="M68" i="22"/>
  <c r="N68" i="22"/>
  <c r="O68" i="22"/>
  <c r="P68" i="22"/>
  <c r="Q68" i="22"/>
  <c r="R68" i="22"/>
  <c r="S68" i="22"/>
  <c r="T68" i="22"/>
  <c r="U68" i="22"/>
  <c r="V68" i="22"/>
  <c r="W68" i="22"/>
  <c r="X68" i="22"/>
  <c r="Y68" i="22"/>
  <c r="Z68" i="22"/>
  <c r="AA68" i="22"/>
  <c r="AB68" i="22"/>
  <c r="AC68" i="22"/>
  <c r="AD68" i="22"/>
  <c r="AE68" i="22"/>
  <c r="AF68" i="22"/>
  <c r="AG68" i="22"/>
  <c r="AH68" i="22"/>
  <c r="AI68" i="22"/>
  <c r="F68" i="22" s="1"/>
  <c r="AJ68" i="22"/>
  <c r="E69" i="22"/>
  <c r="AV69" i="22"/>
  <c r="G69" i="22"/>
  <c r="H69" i="22"/>
  <c r="I69" i="22"/>
  <c r="J69" i="22"/>
  <c r="K69" i="22"/>
  <c r="L69" i="22"/>
  <c r="M69" i="22"/>
  <c r="N69" i="22"/>
  <c r="O69" i="22"/>
  <c r="P69" i="22"/>
  <c r="Q69" i="22"/>
  <c r="R69" i="22"/>
  <c r="S69" i="22"/>
  <c r="T69" i="22"/>
  <c r="U69" i="22"/>
  <c r="V69" i="22"/>
  <c r="W69" i="22"/>
  <c r="X69" i="22"/>
  <c r="Y69" i="22"/>
  <c r="Z69" i="22"/>
  <c r="AA69" i="22"/>
  <c r="AB69" i="22"/>
  <c r="AC69" i="22"/>
  <c r="AD69" i="22"/>
  <c r="F69" i="22" s="1"/>
  <c r="AE69" i="22"/>
  <c r="AF69" i="22"/>
  <c r="AG69" i="22"/>
  <c r="AH69" i="22"/>
  <c r="AI69" i="22"/>
  <c r="AJ69" i="22"/>
  <c r="E70" i="22"/>
  <c r="AV70" i="22" s="1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AF70" i="22"/>
  <c r="AG70" i="22"/>
  <c r="AH70" i="22"/>
  <c r="F70" i="22" s="1"/>
  <c r="AI70" i="22"/>
  <c r="AJ70" i="22"/>
  <c r="E71" i="22"/>
  <c r="AV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F71" i="22"/>
  <c r="AE71" i="22"/>
  <c r="AF71" i="22"/>
  <c r="AG71" i="22"/>
  <c r="AH71" i="22"/>
  <c r="AI71" i="22"/>
  <c r="AJ71" i="22"/>
  <c r="E72" i="22"/>
  <c r="AV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F72" i="22" s="1"/>
  <c r="AE72" i="22"/>
  <c r="AF72" i="22"/>
  <c r="AG72" i="22"/>
  <c r="AH72" i="22"/>
  <c r="AI72" i="22"/>
  <c r="AJ72" i="22"/>
  <c r="J23" i="16"/>
  <c r="J19" i="16"/>
  <c r="J17" i="16"/>
  <c r="J16" i="16"/>
  <c r="J15" i="16"/>
  <c r="J13" i="16"/>
  <c r="J9" i="16"/>
  <c r="J7" i="16"/>
  <c r="J6" i="16"/>
  <c r="J5" i="16"/>
  <c r="H7" i="19"/>
  <c r="H6" i="19"/>
  <c r="H5" i="19"/>
  <c r="H4" i="19"/>
  <c r="F29" i="22"/>
  <c r="J57" i="16"/>
  <c r="H4" i="17" s="1"/>
  <c r="H5" i="17" s="1"/>
  <c r="H6" i="17"/>
  <c r="H7" i="17" s="1"/>
  <c r="H10" i="17" s="1"/>
  <c r="H29" i="17"/>
  <c r="H21" i="17"/>
  <c r="H23" i="17"/>
  <c r="H25" i="17"/>
  <c r="H24" i="17"/>
  <c r="H26" i="17"/>
  <c r="H28" i="17" s="1"/>
  <c r="H22" i="17"/>
  <c r="H27" i="17"/>
  <c r="AK61" i="16"/>
  <c r="AG63" i="16"/>
  <c r="AG62" i="16"/>
  <c r="AG70" i="16"/>
  <c r="AG65" i="16"/>
  <c r="L8" i="23"/>
  <c r="H30" i="17"/>
  <c r="H33" i="17"/>
  <c r="H34" i="17"/>
  <c r="AG61" i="16"/>
  <c r="AG67" i="16"/>
  <c r="AG72" i="16"/>
  <c r="AG69" i="16"/>
  <c r="AG64" i="16"/>
  <c r="AG66" i="16"/>
  <c r="AG71" i="16"/>
  <c r="AC62" i="16"/>
  <c r="Y61" i="16"/>
  <c r="Y67" i="16"/>
  <c r="U62" i="16"/>
  <c r="U68" i="16"/>
  <c r="U63" i="16"/>
  <c r="U70" i="16"/>
  <c r="U65" i="16"/>
  <c r="U69" i="16"/>
  <c r="U61" i="16"/>
  <c r="U64" i="16"/>
  <c r="U66" i="16"/>
  <c r="U71" i="16"/>
  <c r="U67" i="16"/>
  <c r="Q63" i="16"/>
  <c r="Q62" i="16"/>
  <c r="Q70" i="16"/>
  <c r="Q65" i="16"/>
  <c r="H35" i="17"/>
  <c r="H36" i="17" s="1"/>
  <c r="Q61" i="16"/>
  <c r="Q67" i="16"/>
  <c r="Q72" i="16"/>
  <c r="Q69" i="16"/>
  <c r="Q64" i="16"/>
  <c r="Q66" i="16"/>
  <c r="Q71" i="16"/>
  <c r="AS68" i="16"/>
  <c r="AS63" i="16"/>
  <c r="AG68" i="16"/>
  <c r="AC69" i="16"/>
  <c r="AC61" i="16"/>
  <c r="AC64" i="16"/>
  <c r="AC66" i="16"/>
  <c r="AC71" i="16"/>
  <c r="AC67" i="16"/>
  <c r="Y63" i="16"/>
  <c r="Y62" i="16"/>
  <c r="Y70" i="16"/>
  <c r="Y65" i="16"/>
  <c r="F22" i="22"/>
  <c r="M69" i="16"/>
  <c r="M61" i="16"/>
  <c r="M64" i="16"/>
  <c r="M66" i="16"/>
  <c r="M71" i="16"/>
  <c r="M67" i="16"/>
  <c r="AS61" i="16"/>
  <c r="AS69" i="16"/>
  <c r="AS64" i="16"/>
  <c r="AS66" i="16"/>
  <c r="AS71" i="16"/>
  <c r="AO68" i="16"/>
  <c r="AO62" i="16"/>
  <c r="AO63" i="16"/>
  <c r="AO65" i="16"/>
  <c r="AO70" i="16"/>
  <c r="U72" i="16"/>
  <c r="H31" i="17"/>
  <c r="H32" i="17" s="1"/>
  <c r="AO61" i="16"/>
  <c r="AO67" i="16"/>
  <c r="AO72" i="16"/>
  <c r="AO69" i="16"/>
  <c r="AO64" i="16"/>
  <c r="AO66" i="16"/>
  <c r="AK62" i="16"/>
  <c r="AK68" i="16"/>
  <c r="AK63" i="16"/>
  <c r="AK65" i="16"/>
  <c r="AK70" i="16"/>
  <c r="Y68" i="16"/>
  <c r="K64" i="16"/>
  <c r="AR72" i="16"/>
  <c r="AJ72" i="16"/>
  <c r="AB72" i="16"/>
  <c r="T72" i="16"/>
  <c r="AD70" i="16"/>
  <c r="N70" i="16"/>
  <c r="AP69" i="16"/>
  <c r="AA69" i="16"/>
  <c r="S69" i="16"/>
  <c r="AU68" i="16"/>
  <c r="AM68" i="16"/>
  <c r="AF68" i="16"/>
  <c r="X68" i="16"/>
  <c r="P68" i="16"/>
  <c r="AR67" i="16"/>
  <c r="AJ67" i="16"/>
  <c r="Z64" i="16"/>
  <c r="AT63" i="16"/>
  <c r="AL63" i="16"/>
  <c r="AE63" i="16"/>
  <c r="W63" i="16"/>
  <c r="O63" i="16"/>
  <c r="K69" i="16"/>
  <c r="AI72" i="16"/>
  <c r="AA72" i="16"/>
  <c r="S72" i="16"/>
  <c r="AU71" i="16"/>
  <c r="AM71" i="16"/>
  <c r="AF71" i="16"/>
  <c r="P71" i="16"/>
  <c r="AJ70" i="16"/>
  <c r="Z69" i="16"/>
  <c r="AE68" i="16"/>
  <c r="W68" i="16"/>
  <c r="O68" i="16"/>
  <c r="AQ67" i="16"/>
  <c r="AI67" i="16"/>
  <c r="AB67" i="16"/>
  <c r="T67" i="16"/>
  <c r="AF66" i="16"/>
  <c r="P66" i="16"/>
  <c r="AR65" i="16"/>
  <c r="AJ65" i="16"/>
  <c r="T65" i="16"/>
  <c r="L65" i="16"/>
  <c r="N63" i="16"/>
  <c r="G5" i="23"/>
  <c r="AE71" i="16"/>
  <c r="W71" i="16"/>
  <c r="AA67" i="16"/>
  <c r="S67" i="16"/>
  <c r="AU66" i="16"/>
  <c r="AM66" i="16"/>
  <c r="AE66" i="16"/>
  <c r="W66" i="16"/>
  <c r="AQ65" i="16"/>
  <c r="AA65" i="16"/>
  <c r="AU64" i="16"/>
  <c r="AM64" i="16"/>
  <c r="AF64" i="16"/>
  <c r="P64" i="16"/>
  <c r="AJ63" i="16"/>
  <c r="K70" i="16"/>
  <c r="AD71" i="16"/>
  <c r="V71" i="16"/>
  <c r="N71" i="16"/>
  <c r="AP70" i="16"/>
  <c r="AA70" i="16"/>
  <c r="AU69" i="16"/>
  <c r="AM69" i="16"/>
  <c r="AF69" i="16"/>
  <c r="X69" i="16"/>
  <c r="P69" i="16"/>
  <c r="AL66" i="16"/>
  <c r="AD66" i="16"/>
  <c r="V66" i="16"/>
  <c r="N66" i="16"/>
  <c r="AP65" i="16"/>
  <c r="AH65" i="16"/>
  <c r="Z65" i="16"/>
  <c r="R65" i="16"/>
  <c r="AL64" i="16"/>
  <c r="AE64" i="16"/>
  <c r="W64" i="16"/>
  <c r="AQ63" i="16"/>
  <c r="T63" i="16"/>
  <c r="L63" i="16"/>
  <c r="K66" i="16"/>
  <c r="AF72" i="16"/>
  <c r="P72" i="16"/>
  <c r="AR71" i="16"/>
  <c r="AJ71" i="16"/>
  <c r="AH70" i="16"/>
  <c r="Z70" i="16"/>
  <c r="R70" i="16"/>
  <c r="AL69" i="16"/>
  <c r="AE69" i="16"/>
  <c r="W69" i="16"/>
  <c r="O69" i="16"/>
  <c r="AD64" i="16"/>
  <c r="V64" i="16"/>
  <c r="N64" i="16"/>
  <c r="AP63" i="16"/>
  <c r="AA63" i="16"/>
  <c r="AU72" i="16"/>
  <c r="AM72" i="16"/>
  <c r="AE72" i="16"/>
  <c r="W72" i="16"/>
  <c r="AI71" i="16"/>
  <c r="AB71" i="16"/>
  <c r="T71" i="16"/>
  <c r="L71" i="16"/>
  <c r="AN70" i="16"/>
  <c r="AR66" i="16"/>
  <c r="AJ66" i="16"/>
  <c r="AB66" i="16"/>
  <c r="T66" i="16"/>
  <c r="AN65" i="16"/>
  <c r="AR64" i="16"/>
  <c r="AJ64" i="16"/>
  <c r="AH63" i="16"/>
  <c r="J63" i="16" s="1"/>
  <c r="Z63" i="16"/>
  <c r="R63" i="16"/>
  <c r="AA71" i="16"/>
  <c r="S71" i="16"/>
  <c r="AU70" i="16"/>
  <c r="AM70" i="16"/>
  <c r="AI66" i="16"/>
  <c r="K75" i="16"/>
  <c r="J61" i="16" l="1"/>
  <c r="J21" i="16" s="1"/>
  <c r="J11" i="16" s="1"/>
  <c r="J3" i="23"/>
  <c r="H54" i="17" s="1"/>
  <c r="L3" i="23"/>
  <c r="H8" i="17"/>
  <c r="H13" i="17"/>
  <c r="H9" i="17"/>
  <c r="H9" i="23"/>
  <c r="I10" i="23"/>
  <c r="J8" i="23"/>
  <c r="H57" i="17" s="1"/>
  <c r="L9" i="23"/>
  <c r="AT72" i="16"/>
  <c r="L66" i="16"/>
  <c r="X66" i="16"/>
  <c r="R64" i="16"/>
  <c r="V70" i="16"/>
  <c r="AS62" i="16"/>
  <c r="K71" i="16"/>
  <c r="K77" i="16" s="1"/>
  <c r="S66" i="16"/>
  <c r="AI61" i="16"/>
  <c r="AL67" i="16"/>
  <c r="J67" i="16" s="1"/>
  <c r="N68" i="16"/>
  <c r="AD62" i="16"/>
  <c r="AM65" i="16"/>
  <c r="J65" i="16" s="1"/>
  <c r="AT62" i="16"/>
  <c r="AP72" i="16"/>
  <c r="AT71" i="16"/>
  <c r="AL70" i="16"/>
  <c r="J70" i="16" s="1"/>
  <c r="P70" i="16"/>
  <c r="L69" i="16"/>
  <c r="AP66" i="16"/>
  <c r="P63" i="16"/>
  <c r="AR70" i="16"/>
  <c r="AT64" i="16"/>
  <c r="L4" i="23"/>
  <c r="AK67" i="16"/>
  <c r="J58" i="16"/>
  <c r="AL72" i="16"/>
  <c r="AP71" i="16"/>
  <c r="AI70" i="16"/>
  <c r="O70" i="16"/>
  <c r="AN68" i="16"/>
  <c r="AH66" i="16"/>
  <c r="J66" i="16" s="1"/>
  <c r="AP64" i="16"/>
  <c r="R72" i="16"/>
  <c r="V65" i="16"/>
  <c r="S63" i="16"/>
  <c r="S65" i="16"/>
  <c r="AN64" i="16"/>
  <c r="AQ72" i="16"/>
  <c r="AQ71" i="16"/>
  <c r="AB63" i="16"/>
  <c r="S70" i="16"/>
  <c r="AN66" i="16"/>
  <c r="AN71" i="16"/>
  <c r="M70" i="16"/>
  <c r="H4" i="23"/>
  <c r="Y66" i="16"/>
  <c r="AC65" i="16"/>
  <c r="AK71" i="16"/>
  <c r="K62" i="16"/>
  <c r="N61" i="16"/>
  <c r="T61" i="16"/>
  <c r="AM61" i="16"/>
  <c r="AP61" i="16"/>
  <c r="O62" i="16"/>
  <c r="R62" i="16"/>
  <c r="X62" i="16"/>
  <c r="AH62" i="16"/>
  <c r="AN62" i="16"/>
  <c r="K68" i="16"/>
  <c r="AH72" i="16"/>
  <c r="L70" i="16"/>
  <c r="Z66" i="16"/>
  <c r="AA64" i="16"/>
  <c r="X71" i="16"/>
  <c r="M65" i="16"/>
  <c r="Y71" i="16"/>
  <c r="O72" i="16"/>
  <c r="AT69" i="16"/>
  <c r="X72" i="16"/>
  <c r="AI63" i="16"/>
  <c r="AR63" i="16"/>
  <c r="AI65" i="16"/>
  <c r="L67" i="16"/>
  <c r="R69" i="16"/>
  <c r="AH64" i="16"/>
  <c r="J64" i="16" s="1"/>
  <c r="L72" i="16"/>
  <c r="M63" i="16"/>
  <c r="Y64" i="16"/>
  <c r="AC70" i="16"/>
  <c r="AK66" i="16"/>
  <c r="K63" i="16"/>
  <c r="K74" i="16" s="1"/>
  <c r="AA61" i="16"/>
  <c r="AD61" i="16"/>
  <c r="AJ61" i="16"/>
  <c r="AS72" i="16"/>
  <c r="L62" i="16"/>
  <c r="X65" i="16"/>
  <c r="AE62" i="16"/>
  <c r="AU62" i="16"/>
  <c r="AD72" i="16"/>
  <c r="AH71" i="16"/>
  <c r="J71" i="16" s="1"/>
  <c r="AE70" i="16"/>
  <c r="AQ69" i="16"/>
  <c r="V68" i="16"/>
  <c r="R66" i="16"/>
  <c r="G10" i="23"/>
  <c r="AQ66" i="16"/>
  <c r="O71" i="16"/>
  <c r="M68" i="16"/>
  <c r="Y69" i="16"/>
  <c r="AC63" i="16"/>
  <c r="AK72" i="16"/>
  <c r="AK64" i="16"/>
  <c r="R61" i="16"/>
  <c r="X61" i="16"/>
  <c r="AD69" i="16"/>
  <c r="V62" i="16"/>
  <c r="AB62" i="16"/>
  <c r="AL62" i="16"/>
  <c r="AR62" i="16"/>
  <c r="AU65" i="16"/>
  <c r="Z72" i="16"/>
  <c r="AB70" i="16"/>
  <c r="AN69" i="16"/>
  <c r="AT66" i="16"/>
  <c r="AB65" i="16"/>
  <c r="AS70" i="16"/>
  <c r="AN72" i="16"/>
  <c r="O64" i="16"/>
  <c r="X64" i="16"/>
  <c r="O66" i="16"/>
  <c r="AH69" i="16"/>
  <c r="J69" i="16" s="1"/>
  <c r="R67" i="16"/>
  <c r="AL68" i="16"/>
  <c r="J68" i="16" s="1"/>
  <c r="H12" i="17" l="1"/>
  <c r="H11" i="17" s="1"/>
  <c r="J62" i="16"/>
  <c r="H56" i="17"/>
  <c r="H58" i="17" s="1"/>
  <c r="J72" i="16"/>
  <c r="H53" i="17"/>
  <c r="H55" i="17"/>
</calcChain>
</file>

<file path=xl/comments1.xml><?xml version="1.0" encoding="utf-8"?>
<comments xmlns="http://schemas.openxmlformats.org/spreadsheetml/2006/main">
  <authors>
    <author>Amit Kanudia</author>
  </authors>
  <commentList>
    <comment ref="J5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avg of PL, SI, SL for the Balkans
</t>
        </r>
      </text>
    </comment>
    <comment ref="C59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11/14/2011
declared in the SubRES
Sofia Simoes 16/04/2013 because the emissions had very strange values we decided to exclude these from the SUBRES and try again here</t>
        </r>
      </text>
    </comment>
    <comment ref="C60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11/14/2011
declared in the SubRES
</t>
        </r>
      </text>
    </comment>
    <comment ref="C61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11/14/2011
declared in the SubRES
</t>
        </r>
      </text>
    </comment>
    <comment ref="C62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11/14/2011
declared in the SubRES
</t>
        </r>
      </text>
    </comment>
  </commentList>
</comments>
</file>

<file path=xl/comments2.xml><?xml version="1.0" encoding="utf-8"?>
<comments xmlns="http://schemas.openxmlformats.org/spreadsheetml/2006/main">
  <authors>
    <author>Rocco2</author>
    <author>ese-veda04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P47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roughly 97% cpature efficiency</t>
        </r>
      </text>
    </comment>
    <comment ref="H53" authorId="0" shapeId="0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</commentList>
</comments>
</file>

<file path=xl/comments3.xml><?xml version="1.0" encoding="utf-8"?>
<comments xmlns="http://schemas.openxmlformats.org/spreadsheetml/2006/main">
  <authors>
    <author>db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CO2 emissions of advanced ammonia production with ccs (88% sequestration)
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advanced ammonia production with ccs (88% sequestration)
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CO2 emissions of ICM production with ccs (88% sequestration)
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8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CO2 emissions of ICM production with ccs (88% sequestration)
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10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11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12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14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15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16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17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18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19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20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21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22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23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24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25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26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27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29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30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31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32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33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34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35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36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37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38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</commentList>
</comments>
</file>

<file path=xl/comments4.xml><?xml version="1.0" encoding="utf-8"?>
<comments xmlns="http://schemas.openxmlformats.org/spreadsheetml/2006/main">
  <authors>
    <author>Amit Kanudia</author>
  </authors>
  <commentList>
    <comment ref="F4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avg of PL, SI, SL for the Balkans
</t>
        </r>
      </text>
    </comment>
    <comment ref="F48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avg of PL, SI, SL for the Balkans
</t>
        </r>
      </text>
    </comment>
  </commentList>
</comments>
</file>

<file path=xl/sharedStrings.xml><?xml version="1.0" encoding="utf-8"?>
<sst xmlns="http://schemas.openxmlformats.org/spreadsheetml/2006/main" count="1433" uniqueCount="317">
  <si>
    <t>Other_Indexes</t>
  </si>
  <si>
    <t>~TFM_INS</t>
  </si>
  <si>
    <t>FLO_EMIS</t>
  </si>
  <si>
    <t>ELCCO2N</t>
  </si>
  <si>
    <t>ELCCOH</t>
  </si>
  <si>
    <t>ELCCOL</t>
  </si>
  <si>
    <t>ELCOIL</t>
  </si>
  <si>
    <t>ELCSCO2N</t>
  </si>
  <si>
    <t>ELCRFG</t>
  </si>
  <si>
    <t>ELCDST</t>
  </si>
  <si>
    <t>ELCHFO</t>
  </si>
  <si>
    <t>ELCGAS</t>
  </si>
  <si>
    <t>ELCDGS</t>
  </si>
  <si>
    <t>ELCWOO</t>
  </si>
  <si>
    <t>ELCBGS</t>
  </si>
  <si>
    <t>ELCMUN</t>
  </si>
  <si>
    <t>ELCSLU</t>
  </si>
  <si>
    <t>SUPSCO2N</t>
  </si>
  <si>
    <t>SCOAH2G110</t>
  </si>
  <si>
    <t>SCOAH2G210</t>
  </si>
  <si>
    <t>INDCO2N</t>
  </si>
  <si>
    <t>INDGAS</t>
  </si>
  <si>
    <t>IAMADVCAP10</t>
  </si>
  <si>
    <t>INDSCO2N</t>
  </si>
  <si>
    <t>INDCOK</t>
  </si>
  <si>
    <t>INDCOA</t>
  </si>
  <si>
    <t>INDHFO</t>
  </si>
  <si>
    <t>ICMDRYPRD10</t>
  </si>
  <si>
    <t>ENV_ACT</t>
  </si>
  <si>
    <t>IISBLAFUR00</t>
  </si>
  <si>
    <t>INDCO2P</t>
  </si>
  <si>
    <t>IISCOREXP00</t>
  </si>
  <si>
    <t>IISDRISPN00</t>
  </si>
  <si>
    <t>IISCYCFUR00</t>
  </si>
  <si>
    <t>IALHAHERG00</t>
  </si>
  <si>
    <t>INDCXFN</t>
  </si>
  <si>
    <t>IALHAHEPF00</t>
  </si>
  <si>
    <t>ICMDRYPRD00</t>
  </si>
  <si>
    <t>ICMWETPRD00</t>
  </si>
  <si>
    <t>IALHAHEPF01</t>
  </si>
  <si>
    <t>IALHAHERG01</t>
  </si>
  <si>
    <t>IALHAHERG05</t>
  </si>
  <si>
    <t>IALHAHERG10</t>
  </si>
  <si>
    <t>IALINERAN01</t>
  </si>
  <si>
    <t>IALRECYCP01</t>
  </si>
  <si>
    <t>IALRECYCP05</t>
  </si>
  <si>
    <t>IALRECYCP10</t>
  </si>
  <si>
    <t>603.73</t>
  </si>
  <si>
    <t>ICMDRYPRD01</t>
  </si>
  <si>
    <t>INDSCO2P</t>
  </si>
  <si>
    <t>ICMWETPRD01</t>
  </si>
  <si>
    <t>IGHHOLLOW01</t>
  </si>
  <si>
    <t>IGHHOLLOW10</t>
  </si>
  <si>
    <t>ILMQLMPRO01</t>
  </si>
  <si>
    <t>SSOLH2G130</t>
  </si>
  <si>
    <t>SGASH2G301</t>
  </si>
  <si>
    <t>TimeSlice</t>
  </si>
  <si>
    <t>LimType</t>
  </si>
  <si>
    <t>Attribute</t>
  </si>
  <si>
    <t>Year</t>
  </si>
  <si>
    <t>Pset_PN</t>
  </si>
  <si>
    <t>Pset_PD</t>
  </si>
  <si>
    <t>Cset_CN</t>
  </si>
  <si>
    <t>AllRegions</t>
  </si>
  <si>
    <t>COAHAR</t>
  </si>
  <si>
    <t>GASNAT</t>
  </si>
  <si>
    <t>SCOAH2G101</t>
  </si>
  <si>
    <t>SCOADME110</t>
  </si>
  <si>
    <t>SCOADST110</t>
  </si>
  <si>
    <t>SCOAGAS110</t>
  </si>
  <si>
    <t>SGASDST110</t>
  </si>
  <si>
    <t>SGASDST130</t>
  </si>
  <si>
    <t>SHFOH2G101</t>
  </si>
  <si>
    <t>OILHFO</t>
  </si>
  <si>
    <t>SGASH2G2101</t>
  </si>
  <si>
    <t>SGASDME110</t>
  </si>
  <si>
    <t>UK</t>
  </si>
  <si>
    <t>SK</t>
  </si>
  <si>
    <t>SI</t>
  </si>
  <si>
    <t>SE</t>
  </si>
  <si>
    <t>RO</t>
  </si>
  <si>
    <t>PT</t>
  </si>
  <si>
    <t>PL</t>
  </si>
  <si>
    <t>NO</t>
  </si>
  <si>
    <t>NL</t>
  </si>
  <si>
    <t>MT</t>
  </si>
  <si>
    <t>LV</t>
  </si>
  <si>
    <t>LU</t>
  </si>
  <si>
    <t>LT</t>
  </si>
  <si>
    <t>IT</t>
  </si>
  <si>
    <t>IS</t>
  </si>
  <si>
    <t>IE</t>
  </si>
  <si>
    <t>HU</t>
  </si>
  <si>
    <t>FR</t>
  </si>
  <si>
    <t>FI</t>
  </si>
  <si>
    <t>ES</t>
  </si>
  <si>
    <t>EE</t>
  </si>
  <si>
    <t>DK</t>
  </si>
  <si>
    <t>DE</t>
  </si>
  <si>
    <t>CZ</t>
  </si>
  <si>
    <t>CY</t>
  </si>
  <si>
    <t>CH</t>
  </si>
  <si>
    <t>BG</t>
  </si>
  <si>
    <t>BE</t>
  </si>
  <si>
    <t>AT</t>
  </si>
  <si>
    <t>SUPRPP</t>
  </si>
  <si>
    <t>SUPRPG</t>
  </si>
  <si>
    <t>SUPGAS</t>
  </si>
  <si>
    <t>SUPCRD</t>
  </si>
  <si>
    <t>SUPCOA</t>
  </si>
  <si>
    <t>SUPBIO</t>
  </si>
  <si>
    <t>INDSLU</t>
  </si>
  <si>
    <t>INDRFG</t>
  </si>
  <si>
    <t>INDNEU</t>
  </si>
  <si>
    <t>INDNAP</t>
  </si>
  <si>
    <t>INDMUN</t>
  </si>
  <si>
    <t>INDLPG</t>
  </si>
  <si>
    <t>INDLFO</t>
  </si>
  <si>
    <t>INDDME</t>
  </si>
  <si>
    <t>INDCOL</t>
  </si>
  <si>
    <t>INDCOG</t>
  </si>
  <si>
    <t>INDCOB</t>
  </si>
  <si>
    <t>INDBIO</t>
  </si>
  <si>
    <t>INDBFG</t>
  </si>
  <si>
    <t>ELCDME</t>
  </si>
  <si>
    <t>Commodity\Region</t>
  </si>
  <si>
    <t>From BASE (VDA_EMCB)</t>
  </si>
  <si>
    <t>NETSCO2</t>
  </si>
  <si>
    <t>-SSCDCOKE*,-SSCDRFLX*</t>
  </si>
  <si>
    <t>*</t>
  </si>
  <si>
    <t>-IIS*,-___IIS*,-ICM*,-ILM*,-IGF*,-IGH*,-___ICM*,-___ILM*,-___IGF*,-___IGH*,-IPL*,-IPH*,-IPP*,-___IPL*,-___IPH*,-___IPP*,-CHP*,-EAUT*</t>
  </si>
  <si>
    <t>Pset_CI</t>
  </si>
  <si>
    <t>Pset_CO</t>
  </si>
  <si>
    <t>Pset_Set</t>
  </si>
  <si>
    <t>Non-ETS Emissions</t>
  </si>
  <si>
    <t>ETSCO2</t>
  </si>
  <si>
    <t>SSCDCOKE*,SSCDRFLX*</t>
  </si>
  <si>
    <t>IIS*,___IIS*,ICM*,ILM*,IGF*,IGH*,___ICM*,___ILM*,___IGF*,___IGH*,IPL*,IPH*,IPP*,___IPL*,___IPH*,___IPP*,CHP*,EAUT*</t>
  </si>
  <si>
    <t>C_Neg_Opt</t>
  </si>
  <si>
    <t>C_Pos_Opt</t>
  </si>
  <si>
    <t>T_Neg_Opt</t>
  </si>
  <si>
    <t>T_Pos_Opt</t>
  </si>
  <si>
    <t>C_Neg_AndOr</t>
  </si>
  <si>
    <t>C_Pos_AndOr</t>
  </si>
  <si>
    <t>T_Neg_AndOr</t>
  </si>
  <si>
    <t>T_Pos_AndOr</t>
  </si>
  <si>
    <t>TechRep_Only</t>
  </si>
  <si>
    <t>ETS Emissions</t>
  </si>
  <si>
    <t>* AGR, RSD, COM, TRA added directly at the time of putting emission constraint</t>
  </si>
  <si>
    <t>PSET_CI</t>
  </si>
  <si>
    <t>-*seq*,-*CCS*</t>
  </si>
  <si>
    <t>EU*,PU*,CO*</t>
  </si>
  <si>
    <t>EU*,PU*,H*,CO*</t>
  </si>
  <si>
    <t>*seq*,*CCS*</t>
  </si>
  <si>
    <t>AL</t>
  </si>
  <si>
    <t>BA</t>
  </si>
  <si>
    <t>HR</t>
  </si>
  <si>
    <t>KS</t>
  </si>
  <si>
    <t>ME</t>
  </si>
  <si>
    <t>MK</t>
  </si>
  <si>
    <t>RS</t>
  </si>
  <si>
    <t>SUPCO2N</t>
  </si>
  <si>
    <t>IPPHIGQUA10</t>
  </si>
  <si>
    <t>IPPLOWQUA10</t>
  </si>
  <si>
    <t>IPPPUPMEC15</t>
  </si>
  <si>
    <t>IGFFLATGL15</t>
  </si>
  <si>
    <t>IGHHOLLOW15</t>
  </si>
  <si>
    <t>IGHRECYCL10</t>
  </si>
  <si>
    <t>ELCBFG</t>
  </si>
  <si>
    <t>ELCBFT</t>
  </si>
  <si>
    <t>ELCCOG</t>
  </si>
  <si>
    <t>ELCIIS</t>
  </si>
  <si>
    <t>ELCCOP</t>
  </si>
  <si>
    <t>EU*</t>
  </si>
  <si>
    <t>To avoid double counting and to have transparant emissions allocations over the sectors (IND and ELC sectors)</t>
  </si>
  <si>
    <t>EUSTIISGASCS101</t>
  </si>
  <si>
    <t>EUSTIISGAS101</t>
  </si>
  <si>
    <t>IISDRISPNCS01</t>
  </si>
  <si>
    <t>IISBLAFURTGRCS20</t>
  </si>
  <si>
    <t>IISBLAFURCS20</t>
  </si>
  <si>
    <t>IISCOREXCS</t>
  </si>
  <si>
    <t>H2 production coal gasification + PSA 2001</t>
  </si>
  <si>
    <t>H2 production coal gasification + PSA + CCS 2010</t>
  </si>
  <si>
    <t>H2 production coal gasification + HSMR + CCS 2010</t>
  </si>
  <si>
    <t>BWOOH2G101</t>
  </si>
  <si>
    <t>H2 production biomass gasification 2001</t>
  </si>
  <si>
    <t>BWOOH2G130</t>
  </si>
  <si>
    <t>H2 production biomass pyrolysis 2030</t>
  </si>
  <si>
    <t>SELCH2G120</t>
  </si>
  <si>
    <t>H2 production HT Steam electrolyser 2020</t>
  </si>
  <si>
    <t>SELCH2GL201</t>
  </si>
  <si>
    <t>H2 production electrolyser large 2001</t>
  </si>
  <si>
    <t>SELCH2GS101</t>
  </si>
  <si>
    <t>H2 production electrolyser small 2001</t>
  </si>
  <si>
    <t>SELCH2GTRA101</t>
  </si>
  <si>
    <t>H2 production electrolyser small 2001 TRA direct</t>
  </si>
  <si>
    <t>SGASH2101</t>
  </si>
  <si>
    <t>H2 production SMR small 2001</t>
  </si>
  <si>
    <t>H2 production SMR large 2001</t>
  </si>
  <si>
    <t>H2 production Kvaerner Black carbon 2001</t>
  </si>
  <si>
    <t>H2 production HFO partial oxidation 2001</t>
  </si>
  <si>
    <t>H2 production Solar MR  2030</t>
  </si>
  <si>
    <t>ETSCO2N</t>
  </si>
  <si>
    <t>FUEL1</t>
  </si>
  <si>
    <t>FUEL2</t>
  </si>
  <si>
    <t>BIOWOO</t>
  </si>
  <si>
    <t>ELCHIG</t>
  </si>
  <si>
    <t>SUPHTH</t>
  </si>
  <si>
    <t>H2 generation processes</t>
  </si>
  <si>
    <t>RENSOL</t>
  </si>
  <si>
    <t>FLO_EMIS (SSimoes 28 Oct 2013)</t>
  </si>
  <si>
    <t>Reference</t>
  </si>
  <si>
    <t>Cascade-Mints D1.1 Fuel cell technologies and H2 production/distribution options. DLR. September 2005.</t>
  </si>
  <si>
    <t>No data, assumed same EF as SMR small</t>
  </si>
  <si>
    <t>BBLQDME110</t>
  </si>
  <si>
    <t>Gasification,  black liquor to DME</t>
  </si>
  <si>
    <t>BBLQFTST110</t>
  </si>
  <si>
    <t>Gasification, black liquor to FT-diesel</t>
  </si>
  <si>
    <t>BBLQGAS110</t>
  </si>
  <si>
    <t>Gasification, black liquor to methane</t>
  </si>
  <si>
    <t>BBLQMtaH110</t>
  </si>
  <si>
    <t>Gasification,  black liquor to methanol</t>
  </si>
  <si>
    <t>BSLUGAS101</t>
  </si>
  <si>
    <t>Decomposition, bio waste to biogas (methane)</t>
  </si>
  <si>
    <t>BWOOGAS110</t>
  </si>
  <si>
    <t>Gasification, biomass (tree salix etc) to methane</t>
  </si>
  <si>
    <t>BBLQH2G110</t>
  </si>
  <si>
    <t>Gasification, black liquor to hydrogen</t>
  </si>
  <si>
    <t>Gasification, coal to DME</t>
  </si>
  <si>
    <t>Gasification, coal to FT-diesel</t>
  </si>
  <si>
    <t>Gasification, coal to methane</t>
  </si>
  <si>
    <t>SCOAMtaH110</t>
  </si>
  <si>
    <t>Gasification, coal to methanol</t>
  </si>
  <si>
    <t>Synthesis, natural gas to DME</t>
  </si>
  <si>
    <t>Synthesis, natural gas to F-T-diesel</t>
  </si>
  <si>
    <t>INDBLQ</t>
  </si>
  <si>
    <t>BIOSLU</t>
  </si>
  <si>
    <t>Other syntethic fuel processes</t>
  </si>
  <si>
    <t>This was here from previous file. Not sure the emissions are correct and probably need to update when possible</t>
  </si>
  <si>
    <t>There was no value, so assumed same as coal to CH4</t>
  </si>
  <si>
    <t>No data, assumed same EF as SMR small but 99% capture rate</t>
  </si>
  <si>
    <t>SCOAH2GC01</t>
  </si>
  <si>
    <t>SCOAH2GC02</t>
  </si>
  <si>
    <t>SCOAH2GCC01</t>
  </si>
  <si>
    <t>SCOAH2GCC02</t>
  </si>
  <si>
    <t>SBIOH2GCC01</t>
  </si>
  <si>
    <t>SGASH2KC01</t>
  </si>
  <si>
    <t>SGASH2RC01</t>
  </si>
  <si>
    <t>SGASH2RC02</t>
  </si>
  <si>
    <t>SGASH2RCC01</t>
  </si>
  <si>
    <t>SGASH2RCC02</t>
  </si>
  <si>
    <t>SGASSH2RC01</t>
  </si>
  <si>
    <t>SGASH2RD01</t>
  </si>
  <si>
    <t>SGASSH2RD01</t>
  </si>
  <si>
    <t>SHFOH2POC01</t>
  </si>
  <si>
    <t>OLD H2 Chain</t>
  </si>
  <si>
    <t>H2 Production-Coal Gasification, big size, centralized</t>
  </si>
  <si>
    <t>H2 Production-Coal Gasification, medium size, centralized</t>
  </si>
  <si>
    <t>H2 Production-Coal Gasification + Carbon Capture, big size, centralized</t>
  </si>
  <si>
    <t>H2 Production-Coal Gasification + Carbon Capture, medium size, centralized</t>
  </si>
  <si>
    <t>SBIOH2GD01</t>
  </si>
  <si>
    <t>H2 Production-Biomass Gasification, small size, decentralized</t>
  </si>
  <si>
    <t>SBIOH2GC01</t>
  </si>
  <si>
    <t>H2 Production-Biomass Gasification, medium size, centralized</t>
  </si>
  <si>
    <t>H2 Production-Biomass Gasification + Carbon Capture, medium size, centralized</t>
  </si>
  <si>
    <t>H2 Production-Kvaerner Process, centralized</t>
  </si>
  <si>
    <t>SBIOH2RC01</t>
  </si>
  <si>
    <t>H2 Production-Biomass Steam Reforming, centralized</t>
  </si>
  <si>
    <t>H2 Production-Methane Steam Reforming, large size, centralized</t>
  </si>
  <si>
    <t>H2 Production-Methane Steam Reforming, small size, centralized</t>
  </si>
  <si>
    <t>H2 Production-Methane Steam Reforming + Carbon Capture, large size, centralized</t>
  </si>
  <si>
    <t>H2 Production-Methane Steam Reforming + Carbon Capture, small size, centralized</t>
  </si>
  <si>
    <t>H2 Production-Solar Steam Reforming of Methane, centralized</t>
  </si>
  <si>
    <t>H2 Production-Methane Steam Reforming, medium size, decentralized</t>
  </si>
  <si>
    <t>H2 Production-Methane Steam Reforming, small size, decentralized</t>
  </si>
  <si>
    <t>SETHRH2D01</t>
  </si>
  <si>
    <t>H2 Production-Ethanol Steam Reforming, decentralized</t>
  </si>
  <si>
    <t>H2 Production-Solar Steam Reforming of Methane, decentralized</t>
  </si>
  <si>
    <t>H2 Production-Central PO of Heavy Oil (CPO3)</t>
  </si>
  <si>
    <t>Key</t>
  </si>
  <si>
    <t>SGASH2RD02</t>
  </si>
  <si>
    <t>\I: FLO_EMIS</t>
  </si>
  <si>
    <t>CCGT Advanced + CCS post combustion</t>
  </si>
  <si>
    <t>EUCCGASCCSpos20</t>
  </si>
  <si>
    <t>FB lignite + CCS post combustion</t>
  </si>
  <si>
    <t>EUPCCOLCCSpos20</t>
  </si>
  <si>
    <t>SC PC + CCS post combustion</t>
  </si>
  <si>
    <t>EUPCCOHCCSpos20</t>
  </si>
  <si>
    <t>IGCC lignite + CCS pre combustion</t>
  </si>
  <si>
    <t>EUIGCOLCCSpre20</t>
  </si>
  <si>
    <t>SC PC + CCS Oxyfuel</t>
  </si>
  <si>
    <t>EUPCCOHCCSoxy20</t>
  </si>
  <si>
    <t>IGCC + CCS pre combustion</t>
  </si>
  <si>
    <t>EUIGCOHCCSpre20</t>
  </si>
  <si>
    <t>ELCCO2N is residual</t>
  </si>
  <si>
    <t>Percentage</t>
  </si>
  <si>
    <t>Residual perecentage</t>
  </si>
  <si>
    <t>CHECK</t>
  </si>
  <si>
    <t>ETRI2014 data</t>
  </si>
  <si>
    <t>BRF2_ETHLGC_CCS</t>
  </si>
  <si>
    <t>BRF2_BTLFTDSL_CCS</t>
  </si>
  <si>
    <t>BIOETHA</t>
  </si>
  <si>
    <t>BIOBTLFTDSL</t>
  </si>
  <si>
    <t>MJ/kg</t>
  </si>
  <si>
    <t>kt carbon</t>
  </si>
  <si>
    <t>kt CO2</t>
  </si>
  <si>
    <t xml:space="preserve">BRF2_ETHLGC
</t>
  </si>
  <si>
    <t>Wood</t>
  </si>
  <si>
    <t>kt</t>
  </si>
  <si>
    <t>Ethanol</t>
  </si>
  <si>
    <t>BRF2_BTLFTDSL</t>
  </si>
  <si>
    <t>FT Diesel</t>
  </si>
  <si>
    <t>Captured CO2</t>
  </si>
  <si>
    <t>Emission factor wood</t>
  </si>
  <si>
    <t>kt/PJ</t>
  </si>
  <si>
    <t>PJ</t>
  </si>
  <si>
    <t>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</si>
</sst>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71" formatCode="_(* #,##0.00_);_(* \(#,##0.00\);_(* &quot;-&quot;??_);_(@_)"/>
    <numFmt numFmtId="189" formatCode="_ * #,##0_ ;_ * \-#,##0_ ;_ * &quot;-&quot;_ ;_ @_ "/>
    <numFmt numFmtId="191" formatCode="_ * #,##0.00_ ;_ * \-#,##0.00_ ;_ * &quot;-&quot;??_ ;_ @_ "/>
    <numFmt numFmtId="199" formatCode="_-* #,##0.00\ _€_-;\-* #,##0.00\ _€_-;_-* &quot;-&quot;??\ _€_-;_-@_-"/>
    <numFmt numFmtId="200" formatCode="0.0%"/>
    <numFmt numFmtId="201" formatCode="0.0"/>
    <numFmt numFmtId="211" formatCode="_ &quot;kr&quot;\ * #,##0_ ;_ &quot;kr&quot;\ * \-#,##0_ ;_ &quot;kr&quot;\ * &quot;-&quot;_ ;_ @_ "/>
    <numFmt numFmtId="212" formatCode="_ &quot;kr&quot;\ * #,##0.00_ ;_ &quot;kr&quot;\ * \-#,##0.00_ ;_ &quot;kr&quot;\ * &quot;-&quot;??_ ;_ @_ "/>
    <numFmt numFmtId="213" formatCode="_([$€]* #,##0.00_);_([$€]* \(#,##0.00\);_([$€]* &quot;-&quot;??_);_(@_)"/>
    <numFmt numFmtId="218" formatCode="_-[$€-2]\ * #,##0.00_-;\-[$€-2]\ * #,##0.00_-;_-[$€-2]\ * &quot;-&quot;??_-"/>
    <numFmt numFmtId="219" formatCode="#,##0;\-\ #,##0;_-\ &quot;- &quot;"/>
    <numFmt numFmtId="220" formatCode="_-&quot;€&quot;\ * #,##0.00_-;\-&quot;€&quot;\ * #,##0.00_-;_-&quot;€&quot;\ * &quot;-&quot;??_-;_-@_-"/>
    <numFmt numFmtId="221" formatCode="_-&quot;$&quot;* #,##0.00_-;\-&quot;$&quot;* #,##0.00_-;_-&quot;$&quot;* &quot;-&quot;??_-;_-@_-"/>
    <numFmt numFmtId="222" formatCode="_([$€-2]* #,##0.00_);_([$€-2]* \(#,##0.00\);_([$€-2]* &quot;-&quot;??_)"/>
    <numFmt numFmtId="223" formatCode="General_)"/>
    <numFmt numFmtId="224" formatCode="_-[$€]* #,##0.00_-;\-[$€]* #,##0.00_-;_-[$€]* &quot;-&quot;??_-;_-@_-"/>
  </numFmts>
  <fonts count="54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b/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indexed="9"/>
      <name val="Arial"/>
      <family val="2"/>
    </font>
    <font>
      <sz val="10"/>
      <name val="Helvetica"/>
    </font>
    <font>
      <b/>
      <sz val="12"/>
      <name val="Arial"/>
      <family val="2"/>
    </font>
    <font>
      <sz val="10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"/>
      <name val="Arial"/>
      <family val="2"/>
    </font>
    <font>
      <u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C8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789">
    <xf numFmtId="0" fontId="0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9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17" fillId="14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17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2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4" fontId="35" fillId="24" borderId="1">
      <alignment horizontal="right" vertical="center"/>
    </xf>
    <xf numFmtId="4" fontId="35" fillId="24" borderId="1">
      <alignment horizontal="right" vertical="center"/>
    </xf>
    <xf numFmtId="0" fontId="18" fillId="4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9" fillId="25" borderId="2" applyNumberFormat="0" applyAlignment="0" applyProtection="0"/>
    <xf numFmtId="0" fontId="38" fillId="26" borderId="2" applyNumberFormat="0" applyAlignment="0" applyProtection="0"/>
    <xf numFmtId="0" fontId="38" fillId="26" borderId="2" applyNumberFormat="0" applyAlignment="0" applyProtection="0"/>
    <xf numFmtId="0" fontId="38" fillId="26" borderId="2" applyNumberFormat="0" applyAlignment="0" applyProtection="0"/>
    <xf numFmtId="0" fontId="38" fillId="26" borderId="2" applyNumberFormat="0" applyAlignment="0" applyProtection="0"/>
    <xf numFmtId="0" fontId="38" fillId="26" borderId="2" applyNumberFormat="0" applyAlignment="0" applyProtection="0"/>
    <xf numFmtId="0" fontId="38" fillId="26" borderId="2" applyNumberFormat="0" applyAlignment="0" applyProtection="0"/>
    <xf numFmtId="0" fontId="38" fillId="26" borderId="2" applyNumberFormat="0" applyAlignment="0" applyProtection="0"/>
    <xf numFmtId="0" fontId="38" fillId="26" borderId="2" applyNumberFormat="0" applyAlignment="0" applyProtection="0"/>
    <xf numFmtId="0" fontId="38" fillId="26" borderId="2" applyNumberFormat="0" applyAlignment="0" applyProtection="0"/>
    <xf numFmtId="0" fontId="38" fillId="26" borderId="2" applyNumberFormat="0" applyAlignment="0" applyProtection="0"/>
    <xf numFmtId="0" fontId="20" fillId="27" borderId="3" applyNumberFormat="0" applyAlignment="0" applyProtection="0"/>
    <xf numFmtId="0" fontId="20" fillId="27" borderId="3" applyNumberFormat="0" applyAlignment="0" applyProtection="0"/>
    <xf numFmtId="0" fontId="20" fillId="27" borderId="3" applyNumberFormat="0" applyAlignment="0" applyProtection="0"/>
    <xf numFmtId="0" fontId="20" fillId="27" borderId="3" applyNumberFormat="0" applyAlignment="0" applyProtection="0"/>
    <xf numFmtId="0" fontId="20" fillId="27" borderId="3" applyNumberFormat="0" applyAlignment="0" applyProtection="0"/>
    <xf numFmtId="0" fontId="20" fillId="27" borderId="3" applyNumberFormat="0" applyAlignment="0" applyProtection="0"/>
    <xf numFmtId="0" fontId="20" fillId="27" borderId="3" applyNumberFormat="0" applyAlignment="0" applyProtection="0"/>
    <xf numFmtId="0" fontId="20" fillId="27" borderId="3" applyNumberFormat="0" applyAlignment="0" applyProtection="0"/>
    <xf numFmtId="0" fontId="20" fillId="27" borderId="3" applyNumberFormat="0" applyAlignment="0" applyProtection="0"/>
    <xf numFmtId="0" fontId="20" fillId="27" borderId="3" applyNumberFormat="0" applyAlignment="0" applyProtection="0"/>
    <xf numFmtId="0" fontId="20" fillId="27" borderId="3" applyNumberFormat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171" fontId="52" fillId="0" borderId="0" applyFont="0" applyFill="0" applyBorder="0" applyAlignment="0" applyProtection="0"/>
    <xf numFmtId="171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0" fontId="39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0" fontId="39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21" fontId="7" fillId="0" borderId="0" applyFont="0" applyFill="0" applyBorder="0" applyAlignment="0" applyProtection="0"/>
    <xf numFmtId="0" fontId="36" fillId="0" borderId="4">
      <alignment horizontal="left" vertical="center" wrapText="1" indent="2"/>
    </xf>
    <xf numFmtId="213" fontId="7" fillId="0" borderId="0" applyFont="0" applyFill="0" applyBorder="0" applyAlignment="0" applyProtection="0"/>
    <xf numFmtId="222" fontId="7" fillId="0" borderId="0" applyFont="0" applyFill="0" applyBorder="0" applyAlignment="0" applyProtection="0"/>
    <xf numFmtId="222" fontId="7" fillId="0" borderId="0" applyFont="0" applyFill="0" applyBorder="0" applyAlignment="0" applyProtection="0"/>
    <xf numFmtId="222" fontId="7" fillId="0" borderId="0" applyFont="0" applyFill="0" applyBorder="0" applyAlignment="0" applyProtection="0"/>
    <xf numFmtId="220" fontId="7" fillId="0" borderId="0" applyFont="0" applyFill="0" applyBorder="0" applyAlignment="0" applyProtection="0"/>
    <xf numFmtId="222" fontId="7" fillId="0" borderId="0" applyFont="0" applyFill="0" applyBorder="0" applyAlignment="0" applyProtection="0"/>
    <xf numFmtId="224" fontId="7" fillId="0" borderId="0" applyFont="0" applyFill="0" applyBorder="0" applyAlignment="0" applyProtection="0"/>
    <xf numFmtId="218" fontId="7" fillId="0" borderId="0" applyFont="0" applyFill="0" applyBorder="0" applyAlignment="0" applyProtection="0"/>
    <xf numFmtId="213" fontId="7" fillId="0" borderId="0" applyFont="0" applyFill="0" applyBorder="0" applyAlignment="0" applyProtection="0"/>
    <xf numFmtId="218" fontId="7" fillId="0" borderId="0" applyFont="0" applyFill="0" applyBorder="0" applyAlignment="0" applyProtection="0"/>
    <xf numFmtId="213" fontId="7" fillId="0" borderId="0" applyFont="0" applyFill="0" applyBorder="0" applyAlignment="0" applyProtection="0"/>
    <xf numFmtId="218" fontId="7" fillId="0" borderId="0" applyFont="0" applyFill="0" applyBorder="0" applyAlignment="0" applyProtection="0"/>
    <xf numFmtId="213" fontId="7" fillId="0" borderId="0" applyFont="0" applyFill="0" applyBorder="0" applyAlignment="0" applyProtection="0"/>
    <xf numFmtId="224" fontId="7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0" fontId="22" fillId="6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3" fillId="0" borderId="5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24" fillId="0" borderId="7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5" fillId="0" borderId="9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6" fillId="9" borderId="2" applyNumberFormat="0" applyAlignment="0" applyProtection="0"/>
    <xf numFmtId="0" fontId="26" fillId="12" borderId="2" applyNumberFormat="0" applyAlignment="0" applyProtection="0"/>
    <xf numFmtId="0" fontId="26" fillId="12" borderId="2" applyNumberFormat="0" applyAlignment="0" applyProtection="0"/>
    <xf numFmtId="0" fontId="26" fillId="12" borderId="2" applyNumberFormat="0" applyAlignment="0" applyProtection="0"/>
    <xf numFmtId="0" fontId="26" fillId="12" borderId="2" applyNumberFormat="0" applyAlignment="0" applyProtection="0"/>
    <xf numFmtId="0" fontId="26" fillId="12" borderId="2" applyNumberFormat="0" applyAlignment="0" applyProtection="0"/>
    <xf numFmtId="0" fontId="26" fillId="12" borderId="2" applyNumberFormat="0" applyAlignment="0" applyProtection="0"/>
    <xf numFmtId="0" fontId="26" fillId="12" borderId="2" applyNumberFormat="0" applyAlignment="0" applyProtection="0"/>
    <xf numFmtId="0" fontId="26" fillId="12" borderId="2" applyNumberFormat="0" applyAlignment="0" applyProtection="0"/>
    <xf numFmtId="0" fontId="26" fillId="12" borderId="2" applyNumberFormat="0" applyAlignment="0" applyProtection="0"/>
    <xf numFmtId="0" fontId="26" fillId="12" borderId="2" applyNumberFormat="0" applyAlignment="0" applyProtection="0"/>
    <xf numFmtId="4" fontId="36" fillId="0" borderId="0" applyBorder="0">
      <alignment horizontal="right" vertical="center"/>
    </xf>
    <xf numFmtId="0" fontId="27" fillId="0" borderId="1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199" fontId="7" fillId="0" borderId="0" applyFont="0" applyFill="0" applyBorder="0" applyAlignment="0" applyProtection="0"/>
    <xf numFmtId="0" fontId="10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164" fontId="44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164" fontId="44" fillId="0" borderId="0">
      <alignment vertical="center"/>
    </xf>
    <xf numFmtId="164" fontId="44" fillId="0" borderId="0">
      <alignment vertical="center"/>
    </xf>
    <xf numFmtId="164" fontId="44" fillId="0" borderId="0">
      <alignment vertical="center"/>
    </xf>
    <xf numFmtId="164" fontId="44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44" fillId="0" borderId="0">
      <alignment vertical="center"/>
    </xf>
    <xf numFmtId="164" fontId="44" fillId="0" borderId="0">
      <alignment vertical="center"/>
    </xf>
    <xf numFmtId="164" fontId="4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164" fontId="44" fillId="0" borderId="0">
      <alignment vertical="center"/>
    </xf>
    <xf numFmtId="164" fontId="44" fillId="0" borderId="0">
      <alignment vertical="center"/>
    </xf>
    <xf numFmtId="164" fontId="44" fillId="0" borderId="0">
      <alignment vertical="center"/>
    </xf>
    <xf numFmtId="164" fontId="44" fillId="0" borderId="0">
      <alignment vertical="center"/>
    </xf>
    <xf numFmtId="0" fontId="52" fillId="0" borderId="0"/>
    <xf numFmtId="200" fontId="44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200" fontId="4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16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223" fontId="4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36" fillId="0" borderId="1" applyFill="0" applyBorder="0" applyProtection="0">
      <alignment horizontal="right" vertical="center"/>
    </xf>
    <xf numFmtId="0" fontId="37" fillId="0" borderId="0" applyNumberFormat="0" applyFill="0" applyBorder="0" applyProtection="0">
      <alignment horizontal="left" vertical="center"/>
    </xf>
    <xf numFmtId="0" fontId="7" fillId="28" borderId="0" applyNumberFormat="0" applyFont="0" applyBorder="0" applyAlignment="0" applyProtection="0"/>
    <xf numFmtId="0" fontId="7" fillId="0" borderId="0"/>
    <xf numFmtId="0" fontId="11" fillId="0" borderId="0"/>
    <xf numFmtId="0" fontId="16" fillId="7" borderId="13" applyNumberFormat="0" applyFont="0" applyAlignment="0" applyProtection="0"/>
    <xf numFmtId="0" fontId="7" fillId="7" borderId="13" applyNumberFormat="0" applyFont="0" applyAlignment="0" applyProtection="0"/>
    <xf numFmtId="0" fontId="7" fillId="7" borderId="13" applyNumberFormat="0" applyFont="0" applyAlignment="0" applyProtection="0"/>
    <xf numFmtId="0" fontId="7" fillId="7" borderId="13" applyNumberFormat="0" applyFont="0" applyAlignment="0" applyProtection="0"/>
    <xf numFmtId="0" fontId="7" fillId="7" borderId="13" applyNumberFormat="0" applyFont="0" applyAlignment="0" applyProtection="0"/>
    <xf numFmtId="0" fontId="7" fillId="7" borderId="13" applyNumberFormat="0" applyFont="0" applyAlignment="0" applyProtection="0"/>
    <xf numFmtId="0" fontId="7" fillId="7" borderId="13" applyNumberFormat="0" applyFont="0" applyAlignment="0" applyProtection="0"/>
    <xf numFmtId="0" fontId="7" fillId="7" borderId="13" applyNumberFormat="0" applyFont="0" applyAlignment="0" applyProtection="0"/>
    <xf numFmtId="0" fontId="7" fillId="7" borderId="13" applyNumberFormat="0" applyFont="0" applyAlignment="0" applyProtection="0"/>
    <xf numFmtId="0" fontId="7" fillId="7" borderId="13" applyNumberFormat="0" applyFont="0" applyAlignment="0" applyProtection="0"/>
    <xf numFmtId="0" fontId="7" fillId="7" borderId="13" applyNumberFormat="0" applyFont="0" applyAlignment="0" applyProtection="0"/>
    <xf numFmtId="0" fontId="7" fillId="7" borderId="13" applyNumberFormat="0" applyFont="0" applyAlignment="0" applyProtection="0"/>
    <xf numFmtId="0" fontId="7" fillId="7" borderId="13" applyNumberFormat="0" applyFont="0" applyAlignment="0" applyProtection="0"/>
    <xf numFmtId="0" fontId="7" fillId="7" borderId="13" applyNumberFormat="0" applyFont="0" applyAlignment="0" applyProtection="0"/>
    <xf numFmtId="0" fontId="7" fillId="7" borderId="13" applyNumberFormat="0" applyFont="0" applyAlignment="0" applyProtection="0"/>
    <xf numFmtId="0" fontId="7" fillId="7" borderId="13" applyNumberFormat="0" applyFont="0" applyAlignment="0" applyProtection="0"/>
    <xf numFmtId="0" fontId="7" fillId="7" borderId="13" applyNumberFormat="0" applyFont="0" applyAlignment="0" applyProtection="0"/>
    <xf numFmtId="0" fontId="7" fillId="7" borderId="13" applyNumberFormat="0" applyFont="0" applyAlignment="0" applyProtection="0"/>
    <xf numFmtId="0" fontId="7" fillId="7" borderId="13" applyNumberFormat="0" applyFont="0" applyAlignment="0" applyProtection="0"/>
    <xf numFmtId="0" fontId="7" fillId="7" borderId="13" applyNumberFormat="0" applyFont="0" applyAlignment="0" applyProtection="0"/>
    <xf numFmtId="0" fontId="7" fillId="7" borderId="13" applyNumberFormat="0" applyFont="0" applyAlignment="0" applyProtection="0"/>
    <xf numFmtId="0" fontId="7" fillId="7" borderId="13" applyNumberFormat="0" applyFont="0" applyAlignment="0" applyProtection="0"/>
    <xf numFmtId="219" fontId="7" fillId="0" borderId="0" applyFont="0" applyFill="0" applyBorder="0" applyAlignment="0" applyProtection="0"/>
    <xf numFmtId="219" fontId="7" fillId="0" borderId="0" applyFont="0" applyFill="0" applyBorder="0" applyAlignment="0" applyProtection="0"/>
    <xf numFmtId="0" fontId="28" fillId="25" borderId="14" applyNumberFormat="0" applyAlignment="0" applyProtection="0"/>
    <xf numFmtId="0" fontId="28" fillId="26" borderId="14" applyNumberFormat="0" applyAlignment="0" applyProtection="0"/>
    <xf numFmtId="0" fontId="28" fillId="26" borderId="14" applyNumberFormat="0" applyAlignment="0" applyProtection="0"/>
    <xf numFmtId="0" fontId="28" fillId="26" borderId="14" applyNumberFormat="0" applyAlignment="0" applyProtection="0"/>
    <xf numFmtId="0" fontId="28" fillId="26" borderId="14" applyNumberFormat="0" applyAlignment="0" applyProtection="0"/>
    <xf numFmtId="0" fontId="28" fillId="26" borderId="14" applyNumberFormat="0" applyAlignment="0" applyProtection="0"/>
    <xf numFmtId="0" fontId="28" fillId="26" borderId="14" applyNumberFormat="0" applyAlignment="0" applyProtection="0"/>
    <xf numFmtId="0" fontId="28" fillId="26" borderId="14" applyNumberFormat="0" applyAlignment="0" applyProtection="0"/>
    <xf numFmtId="0" fontId="28" fillId="26" borderId="14" applyNumberFormat="0" applyAlignment="0" applyProtection="0"/>
    <xf numFmtId="0" fontId="28" fillId="26" borderId="14" applyNumberFormat="0" applyAlignment="0" applyProtection="0"/>
    <xf numFmtId="0" fontId="28" fillId="26" borderId="14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91" fontId="32" fillId="0" borderId="0" applyFont="0" applyFill="0" applyBorder="0" applyAlignment="0" applyProtection="0"/>
    <xf numFmtId="189" fontId="32" fillId="0" borderId="0" applyFont="0" applyFill="0" applyBorder="0" applyAlignment="0" applyProtection="0"/>
    <xf numFmtId="211" fontId="32" fillId="0" borderId="0" applyFont="0" applyFill="0" applyBorder="0" applyAlignment="0" applyProtection="0"/>
    <xf numFmtId="0" fontId="7" fillId="0" borderId="0"/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1" fillId="29" borderId="1" applyNumberFormat="0" applyProtection="0">
      <alignment horizontal="right"/>
    </xf>
    <xf numFmtId="0" fontId="33" fillId="29" borderId="0" applyNumberFormat="0" applyBorder="0" applyProtection="0">
      <alignment horizontal="left"/>
    </xf>
    <xf numFmtId="0" fontId="1" fillId="29" borderId="1" applyNumberFormat="0" applyProtection="0">
      <alignment horizontal="lef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31" fillId="30" borderId="0" applyNumberFormat="0" applyBorder="0" applyProtection="0">
      <alignment horizontal="left"/>
    </xf>
    <xf numFmtId="0" fontId="2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" fillId="0" borderId="15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212" fontId="3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4" fontId="36" fillId="0" borderId="0"/>
    <xf numFmtId="0" fontId="46" fillId="0" borderId="0" applyNumberFormat="0" applyFill="0" applyBorder="0" applyAlignment="0" applyProtection="0">
      <alignment vertical="center"/>
    </xf>
  </cellStyleXfs>
  <cellXfs count="97">
    <xf numFmtId="0" fontId="0" fillId="0" borderId="0" xfId="0"/>
    <xf numFmtId="0" fontId="1" fillId="31" borderId="0" xfId="0" applyFont="1" applyFill="1"/>
    <xf numFmtId="0" fontId="1" fillId="32" borderId="0" xfId="0" applyFont="1" applyFill="1"/>
    <xf numFmtId="0" fontId="3" fillId="0" borderId="0" xfId="0" applyFont="1"/>
    <xf numFmtId="0" fontId="3" fillId="32" borderId="0" xfId="0" applyFont="1" applyFill="1"/>
    <xf numFmtId="0" fontId="4" fillId="32" borderId="0" xfId="0" applyFont="1" applyFill="1"/>
    <xf numFmtId="0" fontId="4" fillId="0" borderId="0" xfId="0" applyFont="1"/>
    <xf numFmtId="0" fontId="4" fillId="0" borderId="0" xfId="0" applyFont="1" applyFill="1"/>
    <xf numFmtId="0" fontId="3" fillId="0" borderId="0" xfId="0" applyFont="1" applyFill="1"/>
    <xf numFmtId="0" fontId="0" fillId="0" borderId="0" xfId="0" applyFill="1"/>
    <xf numFmtId="2" fontId="4" fillId="0" borderId="0" xfId="0" applyNumberFormat="1" applyFont="1" applyFill="1"/>
    <xf numFmtId="2" fontId="4" fillId="32" borderId="0" xfId="0" applyNumberFormat="1" applyFont="1" applyFill="1"/>
    <xf numFmtId="0" fontId="7" fillId="32" borderId="0" xfId="0" applyFont="1" applyFill="1"/>
    <xf numFmtId="0" fontId="0" fillId="32" borderId="0" xfId="0" applyFill="1"/>
    <xf numFmtId="0" fontId="8" fillId="32" borderId="0" xfId="0" applyFont="1" applyFill="1"/>
    <xf numFmtId="0" fontId="1" fillId="31" borderId="17" xfId="0" applyFont="1" applyFill="1" applyBorder="1"/>
    <xf numFmtId="0" fontId="1" fillId="33" borderId="18" xfId="0" applyFont="1" applyFill="1" applyBorder="1" applyAlignment="1">
      <alignment horizontal="center"/>
    </xf>
    <xf numFmtId="2" fontId="0" fillId="32" borderId="0" xfId="0" applyNumberFormat="1" applyFill="1"/>
    <xf numFmtId="2" fontId="4" fillId="32" borderId="0" xfId="0" applyNumberFormat="1" applyFont="1" applyFill="1" applyAlignment="1">
      <alignment horizontal="right"/>
    </xf>
    <xf numFmtId="0" fontId="10" fillId="0" borderId="0" xfId="785" applyFont="1" applyFill="1"/>
    <xf numFmtId="2" fontId="4" fillId="28" borderId="0" xfId="0" applyNumberFormat="1" applyFont="1" applyFill="1"/>
    <xf numFmtId="0" fontId="52" fillId="0" borderId="0" xfId="914"/>
    <xf numFmtId="201" fontId="52" fillId="0" borderId="0" xfId="914" applyNumberFormat="1"/>
    <xf numFmtId="0" fontId="13" fillId="0" borderId="0" xfId="914" applyFont="1"/>
    <xf numFmtId="0" fontId="52" fillId="0" borderId="0" xfId="914" quotePrefix="1"/>
    <xf numFmtId="1" fontId="52" fillId="0" borderId="0" xfId="914" applyNumberFormat="1"/>
    <xf numFmtId="0" fontId="13" fillId="31" borderId="0" xfId="914" applyFont="1" applyFill="1"/>
    <xf numFmtId="0" fontId="13" fillId="32" borderId="0" xfId="914" applyFont="1" applyFill="1"/>
    <xf numFmtId="0" fontId="4" fillId="0" borderId="0" xfId="0" quotePrefix="1" applyFont="1" applyFill="1"/>
    <xf numFmtId="0" fontId="12" fillId="0" borderId="0" xfId="0" applyFont="1"/>
    <xf numFmtId="0" fontId="1" fillId="32" borderId="17" xfId="0" applyFont="1" applyFill="1" applyBorder="1"/>
    <xf numFmtId="0" fontId="1" fillId="33" borderId="17" xfId="0" applyFont="1" applyFill="1" applyBorder="1" applyAlignment="1">
      <alignment horizontal="center"/>
    </xf>
    <xf numFmtId="1" fontId="0" fillId="0" borderId="0" xfId="0" applyNumberFormat="1"/>
    <xf numFmtId="0" fontId="3" fillId="34" borderId="0" xfId="0" applyFont="1" applyFill="1"/>
    <xf numFmtId="0" fontId="4" fillId="34" borderId="0" xfId="0" applyFont="1" applyFill="1"/>
    <xf numFmtId="2" fontId="4" fillId="34" borderId="0" xfId="0" applyNumberFormat="1" applyFont="1" applyFill="1"/>
    <xf numFmtId="0" fontId="7" fillId="0" borderId="0" xfId="0" applyFont="1"/>
    <xf numFmtId="1" fontId="4" fillId="0" borderId="0" xfId="0" applyNumberFormat="1" applyFont="1" applyFill="1"/>
    <xf numFmtId="2" fontId="4" fillId="35" borderId="0" xfId="0" applyNumberFormat="1" applyFont="1" applyFill="1"/>
    <xf numFmtId="0" fontId="4" fillId="35" borderId="0" xfId="0" applyFont="1" applyFill="1"/>
    <xf numFmtId="0" fontId="52" fillId="0" borderId="0" xfId="914" applyFill="1"/>
    <xf numFmtId="0" fontId="7" fillId="0" borderId="0" xfId="796" applyFont="1" applyFill="1"/>
    <xf numFmtId="0" fontId="7" fillId="35" borderId="0" xfId="0" applyFont="1" applyFill="1"/>
    <xf numFmtId="0" fontId="7" fillId="35" borderId="0" xfId="796" applyFont="1" applyFill="1"/>
    <xf numFmtId="0" fontId="7" fillId="0" borderId="0" xfId="1301" applyFont="1" applyFill="1"/>
    <xf numFmtId="0" fontId="7" fillId="0" borderId="0" xfId="0" applyFont="1" applyFill="1"/>
    <xf numFmtId="0" fontId="3" fillId="36" borderId="0" xfId="0" applyFont="1" applyFill="1"/>
    <xf numFmtId="0" fontId="4" fillId="36" borderId="0" xfId="0" applyFont="1" applyFill="1"/>
    <xf numFmtId="0" fontId="7" fillId="36" borderId="0" xfId="1301" applyFont="1" applyFill="1"/>
    <xf numFmtId="2" fontId="4" fillId="36" borderId="0" xfId="0" applyNumberFormat="1" applyFont="1" applyFill="1"/>
    <xf numFmtId="0" fontId="7" fillId="0" borderId="0" xfId="796" applyFill="1"/>
    <xf numFmtId="0" fontId="7" fillId="0" borderId="0" xfId="796"/>
    <xf numFmtId="0" fontId="51" fillId="0" borderId="0" xfId="0" applyFont="1" applyFill="1"/>
    <xf numFmtId="0" fontId="50" fillId="0" borderId="0" xfId="0" applyFont="1" applyFill="1"/>
    <xf numFmtId="0" fontId="1" fillId="0" borderId="0" xfId="0" applyFont="1" applyFill="1"/>
    <xf numFmtId="0" fontId="1" fillId="0" borderId="0" xfId="0" applyFont="1"/>
    <xf numFmtId="2" fontId="0" fillId="0" borderId="0" xfId="0" applyNumberFormat="1"/>
    <xf numFmtId="0" fontId="7" fillId="37" borderId="0" xfId="796" applyFill="1"/>
    <xf numFmtId="2" fontId="4" fillId="37" borderId="0" xfId="0" applyNumberFormat="1" applyFont="1" applyFill="1"/>
    <xf numFmtId="0" fontId="4" fillId="37" borderId="0" xfId="0" applyFont="1" applyFill="1"/>
    <xf numFmtId="0" fontId="0" fillId="37" borderId="0" xfId="0" applyFill="1"/>
    <xf numFmtId="2" fontId="4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8" borderId="0" xfId="0" applyFill="1"/>
    <xf numFmtId="0" fontId="4" fillId="38" borderId="0" xfId="0" applyFont="1" applyFill="1"/>
    <xf numFmtId="0" fontId="0" fillId="38" borderId="19" xfId="0" applyFill="1" applyBorder="1"/>
    <xf numFmtId="0" fontId="4" fillId="38" borderId="19" xfId="0" applyFont="1" applyFill="1" applyBorder="1"/>
    <xf numFmtId="0" fontId="7" fillId="38" borderId="0" xfId="0" applyFont="1" applyFill="1"/>
    <xf numFmtId="0" fontId="7" fillId="38" borderId="19" xfId="0" applyFont="1" applyFill="1" applyBorder="1"/>
    <xf numFmtId="0" fontId="7" fillId="38" borderId="0" xfId="796" applyFill="1"/>
    <xf numFmtId="2" fontId="4" fillId="38" borderId="0" xfId="0" applyNumberFormat="1" applyFont="1" applyFill="1"/>
    <xf numFmtId="2" fontId="0" fillId="0" borderId="0" xfId="0" applyNumberFormat="1" applyFill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Fill="1" applyBorder="1"/>
    <xf numFmtId="0" fontId="0" fillId="0" borderId="24" xfId="0" applyBorder="1"/>
    <xf numFmtId="0" fontId="0" fillId="0" borderId="25" xfId="0" applyBorder="1"/>
    <xf numFmtId="0" fontId="0" fillId="0" borderId="19" xfId="0" applyFill="1" applyBorder="1"/>
    <xf numFmtId="0" fontId="0" fillId="0" borderId="26" xfId="0" applyBorder="1"/>
    <xf numFmtId="2" fontId="53" fillId="38" borderId="0" xfId="0" applyNumberFormat="1" applyFont="1" applyFill="1"/>
    <xf numFmtId="2" fontId="53" fillId="0" borderId="0" xfId="0" applyNumberFormat="1" applyFont="1" applyFill="1"/>
    <xf numFmtId="0" fontId="7" fillId="0" borderId="23" xfId="0" applyFont="1" applyBorder="1"/>
    <xf numFmtId="2" fontId="0" fillId="38" borderId="0" xfId="0" applyNumberFormat="1" applyFill="1"/>
    <xf numFmtId="2" fontId="0" fillId="38" borderId="19" xfId="0" applyNumberFormat="1" applyFill="1" applyBorder="1"/>
    <xf numFmtId="0" fontId="7" fillId="39" borderId="0" xfId="796" applyFill="1"/>
    <xf numFmtId="0" fontId="4" fillId="37" borderId="0" xfId="0" quotePrefix="1" applyFont="1" applyFill="1"/>
    <xf numFmtId="201" fontId="7" fillId="0" borderId="0" xfId="0" applyNumberFormat="1" applyFont="1"/>
    <xf numFmtId="201" fontId="0" fillId="0" borderId="0" xfId="0" applyNumberFormat="1"/>
    <xf numFmtId="0" fontId="7" fillId="33" borderId="0" xfId="0" applyFont="1" applyFill="1"/>
    <xf numFmtId="0" fontId="0" fillId="33" borderId="0" xfId="0" applyFill="1"/>
    <xf numFmtId="0" fontId="52" fillId="0" borderId="0" xfId="926"/>
    <xf numFmtId="9" fontId="0" fillId="0" borderId="0" xfId="1690" applyFont="1"/>
    <xf numFmtId="0" fontId="52" fillId="0" borderId="0" xfId="926" applyFill="1"/>
    <xf numFmtId="201" fontId="0" fillId="36" borderId="0" xfId="0" applyNumberFormat="1" applyFill="1"/>
  </cellXfs>
  <cellStyles count="1789">
    <cellStyle name="20% - Accent1 2" xfId="1"/>
    <cellStyle name="20% - Accent1 2 10" xfId="2"/>
    <cellStyle name="20% - Accent1 2 11" xfId="3"/>
    <cellStyle name="20% - Accent1 2 12" xfId="4"/>
    <cellStyle name="20% - Accent1 2 13" xfId="5"/>
    <cellStyle name="20% - Accent1 2 14" xfId="6"/>
    <cellStyle name="20% - Accent1 2 15" xfId="7"/>
    <cellStyle name="20% - Accent1 2 2" xfId="8"/>
    <cellStyle name="20% - Accent1 2 3" xfId="9"/>
    <cellStyle name="20% - Accent1 2 4" xfId="10"/>
    <cellStyle name="20% - Accent1 2 5" xfId="11"/>
    <cellStyle name="20% - Accent1 2 6" xfId="12"/>
    <cellStyle name="20% - Accent1 2 7" xfId="13"/>
    <cellStyle name="20% - Accent1 2 8" xfId="14"/>
    <cellStyle name="20% - Accent1 2 9" xfId="15"/>
    <cellStyle name="20% - Accent1 3" xfId="16"/>
    <cellStyle name="20% - Accent1 4" xfId="17"/>
    <cellStyle name="20% - Accent1 5" xfId="18"/>
    <cellStyle name="20% - Accent1 6" xfId="19"/>
    <cellStyle name="20% - Accent1 7" xfId="20"/>
    <cellStyle name="20% - Accent1 8" xfId="21"/>
    <cellStyle name="20% - Accent2 2" xfId="22"/>
    <cellStyle name="20% - Accent2 2 10" xfId="23"/>
    <cellStyle name="20% - Accent2 2 11" xfId="24"/>
    <cellStyle name="20% - Accent2 2 12" xfId="25"/>
    <cellStyle name="20% - Accent2 2 13" xfId="26"/>
    <cellStyle name="20% - Accent2 2 14" xfId="27"/>
    <cellStyle name="20% - Accent2 2 15" xfId="28"/>
    <cellStyle name="20% - Accent2 2 2" xfId="29"/>
    <cellStyle name="20% - Accent2 2 3" xfId="30"/>
    <cellStyle name="20% - Accent2 2 4" xfId="31"/>
    <cellStyle name="20% - Accent2 2 5" xfId="32"/>
    <cellStyle name="20% - Accent2 2 6" xfId="33"/>
    <cellStyle name="20% - Accent2 2 7" xfId="34"/>
    <cellStyle name="20% - Accent2 2 8" xfId="35"/>
    <cellStyle name="20% - Accent2 2 9" xfId="36"/>
    <cellStyle name="20% - Accent2 3" xfId="37"/>
    <cellStyle name="20% - Accent2 4" xfId="38"/>
    <cellStyle name="20% - Accent2 5" xfId="39"/>
    <cellStyle name="20% - Accent2 6" xfId="40"/>
    <cellStyle name="20% - Accent2 7" xfId="41"/>
    <cellStyle name="20% - Accent2 8" xfId="42"/>
    <cellStyle name="20% - Accent3 2" xfId="43"/>
    <cellStyle name="20% - Accent3 2 10" xfId="44"/>
    <cellStyle name="20% - Accent3 2 11" xfId="45"/>
    <cellStyle name="20% - Accent3 2 12" xfId="46"/>
    <cellStyle name="20% - Accent3 2 13" xfId="47"/>
    <cellStyle name="20% - Accent3 2 14" xfId="48"/>
    <cellStyle name="20% - Accent3 2 15" xfId="49"/>
    <cellStyle name="20% - Accent3 2 2" xfId="50"/>
    <cellStyle name="20% - Accent3 2 3" xfId="51"/>
    <cellStyle name="20% - Accent3 2 4" xfId="52"/>
    <cellStyle name="20% - Accent3 2 5" xfId="53"/>
    <cellStyle name="20% - Accent3 2 6" xfId="54"/>
    <cellStyle name="20% - Accent3 2 7" xfId="55"/>
    <cellStyle name="20% - Accent3 2 8" xfId="56"/>
    <cellStyle name="20% - Accent3 2 9" xfId="57"/>
    <cellStyle name="20% - Accent3 3" xfId="58"/>
    <cellStyle name="20% - Accent3 4" xfId="59"/>
    <cellStyle name="20% - Accent3 5" xfId="60"/>
    <cellStyle name="20% - Accent3 6" xfId="61"/>
    <cellStyle name="20% - Accent3 7" xfId="62"/>
    <cellStyle name="20% - Accent3 8" xfId="63"/>
    <cellStyle name="20% - Accent4 2" xfId="64"/>
    <cellStyle name="20% - Accent4 2 10" xfId="65"/>
    <cellStyle name="20% - Accent4 2 11" xfId="66"/>
    <cellStyle name="20% - Accent4 2 12" xfId="67"/>
    <cellStyle name="20% - Accent4 2 13" xfId="68"/>
    <cellStyle name="20% - Accent4 2 14" xfId="69"/>
    <cellStyle name="20% - Accent4 2 15" xfId="70"/>
    <cellStyle name="20% - Accent4 2 2" xfId="71"/>
    <cellStyle name="20% - Accent4 2 3" xfId="72"/>
    <cellStyle name="20% - Accent4 2 4" xfId="73"/>
    <cellStyle name="20% - Accent4 2 5" xfId="74"/>
    <cellStyle name="20% - Accent4 2 6" xfId="75"/>
    <cellStyle name="20% - Accent4 2 7" xfId="76"/>
    <cellStyle name="20% - Accent4 2 8" xfId="77"/>
    <cellStyle name="20% - Accent4 2 9" xfId="78"/>
    <cellStyle name="20% - Accent4 3" xfId="79"/>
    <cellStyle name="20% - Accent4 4" xfId="80"/>
    <cellStyle name="20% - Accent4 5" xfId="81"/>
    <cellStyle name="20% - Accent4 6" xfId="82"/>
    <cellStyle name="20% - Accent4 7" xfId="83"/>
    <cellStyle name="20% - Accent4 8" xfId="84"/>
    <cellStyle name="20% - Accent5 2" xfId="85"/>
    <cellStyle name="20% - Accent5 2 10" xfId="86"/>
    <cellStyle name="20% - Accent5 2 11" xfId="87"/>
    <cellStyle name="20% - Accent5 2 12" xfId="88"/>
    <cellStyle name="20% - Accent5 2 13" xfId="89"/>
    <cellStyle name="20% - Accent5 2 14" xfId="90"/>
    <cellStyle name="20% - Accent5 2 15" xfId="91"/>
    <cellStyle name="20% - Accent5 2 2" xfId="92"/>
    <cellStyle name="20% - Accent5 2 3" xfId="93"/>
    <cellStyle name="20% - Accent5 2 4" xfId="94"/>
    <cellStyle name="20% - Accent5 2 5" xfId="95"/>
    <cellStyle name="20% - Accent5 2 6" xfId="96"/>
    <cellStyle name="20% - Accent5 2 7" xfId="97"/>
    <cellStyle name="20% - Accent5 2 8" xfId="98"/>
    <cellStyle name="20% - Accent5 2 9" xfId="99"/>
    <cellStyle name="20% - Accent5 3" xfId="100"/>
    <cellStyle name="20% - Accent5 4" xfId="101"/>
    <cellStyle name="20% - Accent5 5" xfId="102"/>
    <cellStyle name="20% - Accent5 6" xfId="103"/>
    <cellStyle name="20% - Accent5 7" xfId="104"/>
    <cellStyle name="20% - Accent5 8" xfId="105"/>
    <cellStyle name="20% - Accent6 2" xfId="106"/>
    <cellStyle name="20% - Accent6 2 10" xfId="107"/>
    <cellStyle name="20% - Accent6 2 11" xfId="108"/>
    <cellStyle name="20% - Accent6 2 12" xfId="109"/>
    <cellStyle name="20% - Accent6 2 13" xfId="110"/>
    <cellStyle name="20% - Accent6 2 14" xfId="111"/>
    <cellStyle name="20% - Accent6 2 15" xfId="112"/>
    <cellStyle name="20% - Accent6 2 2" xfId="113"/>
    <cellStyle name="20% - Accent6 2 3" xfId="114"/>
    <cellStyle name="20% - Accent6 2 4" xfId="115"/>
    <cellStyle name="20% - Accent6 2 5" xfId="116"/>
    <cellStyle name="20% - Accent6 2 6" xfId="117"/>
    <cellStyle name="20% - Accent6 2 7" xfId="118"/>
    <cellStyle name="20% - Accent6 2 8" xfId="119"/>
    <cellStyle name="20% - Accent6 2 9" xfId="120"/>
    <cellStyle name="20% - Accent6 3" xfId="121"/>
    <cellStyle name="20% - Accent6 4" xfId="122"/>
    <cellStyle name="20% - Accent6 5" xfId="123"/>
    <cellStyle name="20% - Accent6 6" xfId="124"/>
    <cellStyle name="20% - Accent6 7" xfId="125"/>
    <cellStyle name="20% - Accent6 8" xfId="126"/>
    <cellStyle name="40% - Accent1 2" xfId="127"/>
    <cellStyle name="40% - Accent1 2 10" xfId="128"/>
    <cellStyle name="40% - Accent1 2 11" xfId="129"/>
    <cellStyle name="40% - Accent1 2 12" xfId="130"/>
    <cellStyle name="40% - Accent1 2 13" xfId="131"/>
    <cellStyle name="40% - Accent1 2 14" xfId="132"/>
    <cellStyle name="40% - Accent1 2 15" xfId="133"/>
    <cellStyle name="40% - Accent1 2 2" xfId="134"/>
    <cellStyle name="40% - Accent1 2 3" xfId="135"/>
    <cellStyle name="40% - Accent1 2 4" xfId="136"/>
    <cellStyle name="40% - Accent1 2 5" xfId="137"/>
    <cellStyle name="40% - Accent1 2 6" xfId="138"/>
    <cellStyle name="40% - Accent1 2 7" xfId="139"/>
    <cellStyle name="40% - Accent1 2 8" xfId="140"/>
    <cellStyle name="40% - Accent1 2 9" xfId="141"/>
    <cellStyle name="40% - Accent1 3" xfId="142"/>
    <cellStyle name="40% - Accent1 4" xfId="143"/>
    <cellStyle name="40% - Accent1 5" xfId="144"/>
    <cellStyle name="40% - Accent1 6" xfId="145"/>
    <cellStyle name="40% - Accent1 7" xfId="146"/>
    <cellStyle name="40% - Accent1 8" xfId="147"/>
    <cellStyle name="40% - Accent2 2" xfId="148"/>
    <cellStyle name="40% - Accent2 2 10" xfId="149"/>
    <cellStyle name="40% - Accent2 2 11" xfId="150"/>
    <cellStyle name="40% - Accent2 2 12" xfId="151"/>
    <cellStyle name="40% - Accent2 2 13" xfId="152"/>
    <cellStyle name="40% - Accent2 2 14" xfId="153"/>
    <cellStyle name="40% - Accent2 2 15" xfId="154"/>
    <cellStyle name="40% - Accent2 2 2" xfId="155"/>
    <cellStyle name="40% - Accent2 2 3" xfId="156"/>
    <cellStyle name="40% - Accent2 2 4" xfId="157"/>
    <cellStyle name="40% - Accent2 2 5" xfId="158"/>
    <cellStyle name="40% - Accent2 2 6" xfId="159"/>
    <cellStyle name="40% - Accent2 2 7" xfId="160"/>
    <cellStyle name="40% - Accent2 2 8" xfId="161"/>
    <cellStyle name="40% - Accent2 2 9" xfId="162"/>
    <cellStyle name="40% - Accent2 3" xfId="163"/>
    <cellStyle name="40% - Accent2 4" xfId="164"/>
    <cellStyle name="40% - Accent2 5" xfId="165"/>
    <cellStyle name="40% - Accent2 6" xfId="166"/>
    <cellStyle name="40% - Accent2 7" xfId="167"/>
    <cellStyle name="40% - Accent2 8" xfId="168"/>
    <cellStyle name="40% - Accent3 2" xfId="169"/>
    <cellStyle name="40% - Accent3 2 10" xfId="170"/>
    <cellStyle name="40% - Accent3 2 11" xfId="171"/>
    <cellStyle name="40% - Accent3 2 12" xfId="172"/>
    <cellStyle name="40% - Accent3 2 13" xfId="173"/>
    <cellStyle name="40% - Accent3 2 14" xfId="174"/>
    <cellStyle name="40% - Accent3 2 15" xfId="175"/>
    <cellStyle name="40% - Accent3 2 2" xfId="176"/>
    <cellStyle name="40% - Accent3 2 3" xfId="177"/>
    <cellStyle name="40% - Accent3 2 4" xfId="178"/>
    <cellStyle name="40% - Accent3 2 5" xfId="179"/>
    <cellStyle name="40% - Accent3 2 6" xfId="180"/>
    <cellStyle name="40% - Accent3 2 7" xfId="181"/>
    <cellStyle name="40% - Accent3 2 8" xfId="182"/>
    <cellStyle name="40% - Accent3 2 9" xfId="183"/>
    <cellStyle name="40% - Accent3 3" xfId="184"/>
    <cellStyle name="40% - Accent3 4" xfId="185"/>
    <cellStyle name="40% - Accent3 5" xfId="186"/>
    <cellStyle name="40% - Accent3 6" xfId="187"/>
    <cellStyle name="40% - Accent3 7" xfId="188"/>
    <cellStyle name="40% - Accent3 8" xfId="189"/>
    <cellStyle name="40% - Accent4 2" xfId="190"/>
    <cellStyle name="40% - Accent4 2 10" xfId="191"/>
    <cellStyle name="40% - Accent4 2 11" xfId="192"/>
    <cellStyle name="40% - Accent4 2 12" xfId="193"/>
    <cellStyle name="40% - Accent4 2 13" xfId="194"/>
    <cellStyle name="40% - Accent4 2 14" xfId="195"/>
    <cellStyle name="40% - Accent4 2 15" xfId="196"/>
    <cellStyle name="40% - Accent4 2 2" xfId="197"/>
    <cellStyle name="40% - Accent4 2 3" xfId="198"/>
    <cellStyle name="40% - Accent4 2 4" xfId="199"/>
    <cellStyle name="40% - Accent4 2 5" xfId="200"/>
    <cellStyle name="40% - Accent4 2 6" xfId="201"/>
    <cellStyle name="40% - Accent4 2 7" xfId="202"/>
    <cellStyle name="40% - Accent4 2 8" xfId="203"/>
    <cellStyle name="40% - Accent4 2 9" xfId="204"/>
    <cellStyle name="40% - Accent4 3" xfId="205"/>
    <cellStyle name="40% - Accent4 4" xfId="206"/>
    <cellStyle name="40% - Accent4 5" xfId="207"/>
    <cellStyle name="40% - Accent4 6" xfId="208"/>
    <cellStyle name="40% - Accent4 7" xfId="209"/>
    <cellStyle name="40% - Accent4 8" xfId="210"/>
    <cellStyle name="40% - Accent5 2" xfId="211"/>
    <cellStyle name="40% - Accent5 2 10" xfId="212"/>
    <cellStyle name="40% - Accent5 2 11" xfId="213"/>
    <cellStyle name="40% - Accent5 2 12" xfId="214"/>
    <cellStyle name="40% - Accent5 2 13" xfId="215"/>
    <cellStyle name="40% - Accent5 2 14" xfId="216"/>
    <cellStyle name="40% - Accent5 2 15" xfId="217"/>
    <cellStyle name="40% - Accent5 2 2" xfId="218"/>
    <cellStyle name="40% - Accent5 2 3" xfId="219"/>
    <cellStyle name="40% - Accent5 2 4" xfId="220"/>
    <cellStyle name="40% - Accent5 2 5" xfId="221"/>
    <cellStyle name="40% - Accent5 2 6" xfId="222"/>
    <cellStyle name="40% - Accent5 2 7" xfId="223"/>
    <cellStyle name="40% - Accent5 2 8" xfId="224"/>
    <cellStyle name="40% - Accent5 2 9" xfId="225"/>
    <cellStyle name="40% - Accent5 3" xfId="226"/>
    <cellStyle name="40% - Accent5 4" xfId="227"/>
    <cellStyle name="40% - Accent5 5" xfId="228"/>
    <cellStyle name="40% - Accent5 6" xfId="229"/>
    <cellStyle name="40% - Accent5 7" xfId="230"/>
    <cellStyle name="40% - Accent5 8" xfId="231"/>
    <cellStyle name="40% - Accent6 2" xfId="232"/>
    <cellStyle name="40% - Accent6 2 10" xfId="233"/>
    <cellStyle name="40% - Accent6 2 11" xfId="234"/>
    <cellStyle name="40% - Accent6 2 12" xfId="235"/>
    <cellStyle name="40% - Accent6 2 13" xfId="236"/>
    <cellStyle name="40% - Accent6 2 14" xfId="237"/>
    <cellStyle name="40% - Accent6 2 15" xfId="238"/>
    <cellStyle name="40% - Accent6 2 2" xfId="239"/>
    <cellStyle name="40% - Accent6 2 3" xfId="240"/>
    <cellStyle name="40% - Accent6 2 4" xfId="241"/>
    <cellStyle name="40% - Accent6 2 5" xfId="242"/>
    <cellStyle name="40% - Accent6 2 6" xfId="243"/>
    <cellStyle name="40% - Accent6 2 7" xfId="244"/>
    <cellStyle name="40% - Accent6 2 8" xfId="245"/>
    <cellStyle name="40% - Accent6 2 9" xfId="246"/>
    <cellStyle name="40% - Accent6 3" xfId="247"/>
    <cellStyle name="40% - Accent6 4" xfId="248"/>
    <cellStyle name="40% - Accent6 5" xfId="249"/>
    <cellStyle name="40% - Accent6 6" xfId="250"/>
    <cellStyle name="40% - Accent6 7" xfId="251"/>
    <cellStyle name="40% - Accent6 8" xfId="252"/>
    <cellStyle name="5x indented GHG Textfiels" xfId="253"/>
    <cellStyle name="60% - Accent1 2" xfId="254"/>
    <cellStyle name="60% - Accent1 2 10" xfId="255"/>
    <cellStyle name="60% - Accent1 2 2" xfId="256"/>
    <cellStyle name="60% - Accent1 2 3" xfId="257"/>
    <cellStyle name="60% - Accent1 2 4" xfId="258"/>
    <cellStyle name="60% - Accent1 2 5" xfId="259"/>
    <cellStyle name="60% - Accent1 2 6" xfId="260"/>
    <cellStyle name="60% - Accent1 2 7" xfId="261"/>
    <cellStyle name="60% - Accent1 2 8" xfId="262"/>
    <cellStyle name="60% - Accent1 2 9" xfId="263"/>
    <cellStyle name="60% - Accent1 3" xfId="264"/>
    <cellStyle name="60% - Accent2 2" xfId="265"/>
    <cellStyle name="60% - Accent2 2 10" xfId="266"/>
    <cellStyle name="60% - Accent2 2 2" xfId="267"/>
    <cellStyle name="60% - Accent2 2 3" xfId="268"/>
    <cellStyle name="60% - Accent2 2 4" xfId="269"/>
    <cellStyle name="60% - Accent2 2 5" xfId="270"/>
    <cellStyle name="60% - Accent2 2 6" xfId="271"/>
    <cellStyle name="60% - Accent2 2 7" xfId="272"/>
    <cellStyle name="60% - Accent2 2 8" xfId="273"/>
    <cellStyle name="60% - Accent2 2 9" xfId="274"/>
    <cellStyle name="60% - Accent2 3" xfId="275"/>
    <cellStyle name="60% - Accent3 2" xfId="276"/>
    <cellStyle name="60% - Accent3 2 10" xfId="277"/>
    <cellStyle name="60% - Accent3 2 2" xfId="278"/>
    <cellStyle name="60% - Accent3 2 3" xfId="279"/>
    <cellStyle name="60% - Accent3 2 4" xfId="280"/>
    <cellStyle name="60% - Accent3 2 5" xfId="281"/>
    <cellStyle name="60% - Accent3 2 6" xfId="282"/>
    <cellStyle name="60% - Accent3 2 7" xfId="283"/>
    <cellStyle name="60% - Accent3 2 8" xfId="284"/>
    <cellStyle name="60% - Accent3 2 9" xfId="285"/>
    <cellStyle name="60% - Accent3 3" xfId="286"/>
    <cellStyle name="60% - Accent4 2" xfId="287"/>
    <cellStyle name="60% - Accent4 2 10" xfId="288"/>
    <cellStyle name="60% - Accent4 2 2" xfId="289"/>
    <cellStyle name="60% - Accent4 2 3" xfId="290"/>
    <cellStyle name="60% - Accent4 2 4" xfId="291"/>
    <cellStyle name="60% - Accent4 2 5" xfId="292"/>
    <cellStyle name="60% - Accent4 2 6" xfId="293"/>
    <cellStyle name="60% - Accent4 2 7" xfId="294"/>
    <cellStyle name="60% - Accent4 2 8" xfId="295"/>
    <cellStyle name="60% - Accent4 2 9" xfId="296"/>
    <cellStyle name="60% - Accent4 3" xfId="297"/>
    <cellStyle name="60% - Accent5 2" xfId="298"/>
    <cellStyle name="60% - Accent5 2 10" xfId="299"/>
    <cellStyle name="60% - Accent5 2 2" xfId="300"/>
    <cellStyle name="60% - Accent5 2 3" xfId="301"/>
    <cellStyle name="60% - Accent5 2 4" xfId="302"/>
    <cellStyle name="60% - Accent5 2 5" xfId="303"/>
    <cellStyle name="60% - Accent5 2 6" xfId="304"/>
    <cellStyle name="60% - Accent5 2 7" xfId="305"/>
    <cellStyle name="60% - Accent5 2 8" xfId="306"/>
    <cellStyle name="60% - Accent5 2 9" xfId="307"/>
    <cellStyle name="60% - Accent5 3" xfId="308"/>
    <cellStyle name="60% - Accent6 2" xfId="309"/>
    <cellStyle name="60% - Accent6 2 10" xfId="310"/>
    <cellStyle name="60% - Accent6 2 2" xfId="311"/>
    <cellStyle name="60% - Accent6 2 3" xfId="312"/>
    <cellStyle name="60% - Accent6 2 4" xfId="313"/>
    <cellStyle name="60% - Accent6 2 5" xfId="314"/>
    <cellStyle name="60% - Accent6 2 6" xfId="315"/>
    <cellStyle name="60% - Accent6 2 7" xfId="316"/>
    <cellStyle name="60% - Accent6 2 8" xfId="317"/>
    <cellStyle name="60% - Accent6 2 9" xfId="318"/>
    <cellStyle name="60% - Accent6 3" xfId="319"/>
    <cellStyle name="Accent1 2" xfId="320"/>
    <cellStyle name="Accent1 2 10" xfId="321"/>
    <cellStyle name="Accent1 2 2" xfId="322"/>
    <cellStyle name="Accent1 2 3" xfId="323"/>
    <cellStyle name="Accent1 2 4" xfId="324"/>
    <cellStyle name="Accent1 2 5" xfId="325"/>
    <cellStyle name="Accent1 2 6" xfId="326"/>
    <cellStyle name="Accent1 2 7" xfId="327"/>
    <cellStyle name="Accent1 2 8" xfId="328"/>
    <cellStyle name="Accent1 2 9" xfId="329"/>
    <cellStyle name="Accent1 3" xfId="330"/>
    <cellStyle name="Accent2 2" xfId="331"/>
    <cellStyle name="Accent2 2 10" xfId="332"/>
    <cellStyle name="Accent2 2 2" xfId="333"/>
    <cellStyle name="Accent2 2 3" xfId="334"/>
    <cellStyle name="Accent2 2 4" xfId="335"/>
    <cellStyle name="Accent2 2 5" xfId="336"/>
    <cellStyle name="Accent2 2 6" xfId="337"/>
    <cellStyle name="Accent2 2 7" xfId="338"/>
    <cellStyle name="Accent2 2 8" xfId="339"/>
    <cellStyle name="Accent2 2 9" xfId="340"/>
    <cellStyle name="Accent2 3" xfId="341"/>
    <cellStyle name="Accent3 2" xfId="342"/>
    <cellStyle name="Accent3 2 10" xfId="343"/>
    <cellStyle name="Accent3 2 2" xfId="344"/>
    <cellStyle name="Accent3 2 3" xfId="345"/>
    <cellStyle name="Accent3 2 4" xfId="346"/>
    <cellStyle name="Accent3 2 5" xfId="347"/>
    <cellStyle name="Accent3 2 6" xfId="348"/>
    <cellStyle name="Accent3 2 7" xfId="349"/>
    <cellStyle name="Accent3 2 8" xfId="350"/>
    <cellStyle name="Accent3 2 9" xfId="351"/>
    <cellStyle name="Accent3 3" xfId="352"/>
    <cellStyle name="Accent4 2" xfId="353"/>
    <cellStyle name="Accent4 2 10" xfId="354"/>
    <cellStyle name="Accent4 2 2" xfId="355"/>
    <cellStyle name="Accent4 2 3" xfId="356"/>
    <cellStyle name="Accent4 2 4" xfId="357"/>
    <cellStyle name="Accent4 2 5" xfId="358"/>
    <cellStyle name="Accent4 2 6" xfId="359"/>
    <cellStyle name="Accent4 2 7" xfId="360"/>
    <cellStyle name="Accent4 2 8" xfId="361"/>
    <cellStyle name="Accent4 2 9" xfId="362"/>
    <cellStyle name="Accent4 3" xfId="363"/>
    <cellStyle name="Accent5 2" xfId="364"/>
    <cellStyle name="Accent5 2 10" xfId="365"/>
    <cellStyle name="Accent5 2 2" xfId="366"/>
    <cellStyle name="Accent5 2 3" xfId="367"/>
    <cellStyle name="Accent5 2 4" xfId="368"/>
    <cellStyle name="Accent5 2 5" xfId="369"/>
    <cellStyle name="Accent5 2 6" xfId="370"/>
    <cellStyle name="Accent5 2 7" xfId="371"/>
    <cellStyle name="Accent5 2 8" xfId="372"/>
    <cellStyle name="Accent5 2 9" xfId="373"/>
    <cellStyle name="Accent5 3" xfId="374"/>
    <cellStyle name="Accent6 2" xfId="375"/>
    <cellStyle name="Accent6 2 10" xfId="376"/>
    <cellStyle name="Accent6 2 2" xfId="377"/>
    <cellStyle name="Accent6 2 3" xfId="378"/>
    <cellStyle name="Accent6 2 4" xfId="379"/>
    <cellStyle name="Accent6 2 5" xfId="380"/>
    <cellStyle name="Accent6 2 6" xfId="381"/>
    <cellStyle name="Accent6 2 7" xfId="382"/>
    <cellStyle name="Accent6 2 8" xfId="383"/>
    <cellStyle name="Accent6 2 9" xfId="384"/>
    <cellStyle name="Accent6 3" xfId="385"/>
    <cellStyle name="AggOrange_CRFReport-template" xfId="386"/>
    <cellStyle name="AggOrange9_CRFReport-template" xfId="387"/>
    <cellStyle name="Bad 2" xfId="388"/>
    <cellStyle name="Bad 2 10" xfId="389"/>
    <cellStyle name="Bad 2 2" xfId="390"/>
    <cellStyle name="Bad 2 3" xfId="391"/>
    <cellStyle name="Bad 2 4" xfId="392"/>
    <cellStyle name="Bad 2 5" xfId="393"/>
    <cellStyle name="Bad 2 6" xfId="394"/>
    <cellStyle name="Bad 2 7" xfId="395"/>
    <cellStyle name="Bad 2 8" xfId="396"/>
    <cellStyle name="Bad 2 9" xfId="397"/>
    <cellStyle name="Bad 3" xfId="398"/>
    <cellStyle name="Calculation 2" xfId="399"/>
    <cellStyle name="Calculation 2 10" xfId="400"/>
    <cellStyle name="Calculation 2 2" xfId="401"/>
    <cellStyle name="Calculation 2 3" xfId="402"/>
    <cellStyle name="Calculation 2 4" xfId="403"/>
    <cellStyle name="Calculation 2 5" xfId="404"/>
    <cellStyle name="Calculation 2 6" xfId="405"/>
    <cellStyle name="Calculation 2 7" xfId="406"/>
    <cellStyle name="Calculation 2 8" xfId="407"/>
    <cellStyle name="Calculation 2 9" xfId="408"/>
    <cellStyle name="Calculation 3" xfId="409"/>
    <cellStyle name="Check Cell 2" xfId="410"/>
    <cellStyle name="Check Cell 2 10" xfId="411"/>
    <cellStyle name="Check Cell 2 2" xfId="412"/>
    <cellStyle name="Check Cell 2 3" xfId="413"/>
    <cellStyle name="Check Cell 2 4" xfId="414"/>
    <cellStyle name="Check Cell 2 5" xfId="415"/>
    <cellStyle name="Check Cell 2 6" xfId="416"/>
    <cellStyle name="Check Cell 2 7" xfId="417"/>
    <cellStyle name="Check Cell 2 8" xfId="418"/>
    <cellStyle name="Check Cell 2 9" xfId="419"/>
    <cellStyle name="Check Cell 3" xfId="420"/>
    <cellStyle name="Comma [0] 2 10" xfId="421"/>
    <cellStyle name="Comma [0] 2 2" xfId="422"/>
    <cellStyle name="Comma [0] 2 3" xfId="423"/>
    <cellStyle name="Comma [0] 2 4" xfId="424"/>
    <cellStyle name="Comma [0] 2 5" xfId="425"/>
    <cellStyle name="Comma [0] 2 6" xfId="426"/>
    <cellStyle name="Comma [0] 2 7" xfId="427"/>
    <cellStyle name="Comma [0] 2 8" xfId="428"/>
    <cellStyle name="Comma [0] 2 9" xfId="429"/>
    <cellStyle name="Comma 10" xfId="430"/>
    <cellStyle name="Comma 10 2" xfId="431"/>
    <cellStyle name="Comma 10 2 10" xfId="432"/>
    <cellStyle name="Comma 10 2 11" xfId="433"/>
    <cellStyle name="Comma 10 2 12" xfId="434"/>
    <cellStyle name="Comma 10 2 13" xfId="435"/>
    <cellStyle name="Comma 10 2 14" xfId="436"/>
    <cellStyle name="Comma 10 2 15" xfId="437"/>
    <cellStyle name="Comma 10 2 16" xfId="438"/>
    <cellStyle name="Comma 10 2 17" xfId="439"/>
    <cellStyle name="Comma 10 2 2" xfId="440"/>
    <cellStyle name="Comma 10 2 3" xfId="441"/>
    <cellStyle name="Comma 10 2 4" xfId="442"/>
    <cellStyle name="Comma 10 2 5" xfId="443"/>
    <cellStyle name="Comma 10 2 6" xfId="444"/>
    <cellStyle name="Comma 10 2 7" xfId="445"/>
    <cellStyle name="Comma 10 2 8" xfId="446"/>
    <cellStyle name="Comma 10 2 9" xfId="447"/>
    <cellStyle name="Comma 10 3" xfId="448"/>
    <cellStyle name="Comma 10 3 10" xfId="449"/>
    <cellStyle name="Comma 10 3 11" xfId="450"/>
    <cellStyle name="Comma 10 3 12" xfId="451"/>
    <cellStyle name="Comma 10 3 13" xfId="452"/>
    <cellStyle name="Comma 10 3 14" xfId="453"/>
    <cellStyle name="Comma 10 3 15" xfId="454"/>
    <cellStyle name="Comma 10 3 16" xfId="455"/>
    <cellStyle name="Comma 10 3 17" xfId="456"/>
    <cellStyle name="Comma 10 3 2" xfId="457"/>
    <cellStyle name="Comma 10 3 3" xfId="458"/>
    <cellStyle name="Comma 10 3 4" xfId="459"/>
    <cellStyle name="Comma 10 3 5" xfId="460"/>
    <cellStyle name="Comma 10 3 6" xfId="461"/>
    <cellStyle name="Comma 10 3 7" xfId="462"/>
    <cellStyle name="Comma 10 3 8" xfId="463"/>
    <cellStyle name="Comma 10 3 9" xfId="464"/>
    <cellStyle name="Comma 10 4" xfId="465"/>
    <cellStyle name="Comma 10 4 10" xfId="466"/>
    <cellStyle name="Comma 10 4 11" xfId="467"/>
    <cellStyle name="Comma 10 4 12" xfId="468"/>
    <cellStyle name="Comma 10 4 13" xfId="469"/>
    <cellStyle name="Comma 10 4 14" xfId="470"/>
    <cellStyle name="Comma 10 4 15" xfId="471"/>
    <cellStyle name="Comma 10 4 16" xfId="472"/>
    <cellStyle name="Comma 10 4 17" xfId="473"/>
    <cellStyle name="Comma 10 4 2" xfId="474"/>
    <cellStyle name="Comma 10 4 3" xfId="475"/>
    <cellStyle name="Comma 10 4 4" xfId="476"/>
    <cellStyle name="Comma 10 4 5" xfId="477"/>
    <cellStyle name="Comma 10 4 6" xfId="478"/>
    <cellStyle name="Comma 10 4 7" xfId="479"/>
    <cellStyle name="Comma 10 4 8" xfId="480"/>
    <cellStyle name="Comma 10 4 9" xfId="481"/>
    <cellStyle name="Comma 10 5" xfId="482"/>
    <cellStyle name="Comma 10 5 10" xfId="483"/>
    <cellStyle name="Comma 10 5 11" xfId="484"/>
    <cellStyle name="Comma 10 5 12" xfId="485"/>
    <cellStyle name="Comma 10 5 13" xfId="486"/>
    <cellStyle name="Comma 10 5 14" xfId="487"/>
    <cellStyle name="Comma 10 5 15" xfId="488"/>
    <cellStyle name="Comma 10 5 16" xfId="489"/>
    <cellStyle name="Comma 10 5 17" xfId="490"/>
    <cellStyle name="Comma 10 5 2" xfId="491"/>
    <cellStyle name="Comma 10 5 3" xfId="492"/>
    <cellStyle name="Comma 10 5 4" xfId="493"/>
    <cellStyle name="Comma 10 5 5" xfId="494"/>
    <cellStyle name="Comma 10 5 6" xfId="495"/>
    <cellStyle name="Comma 10 5 7" xfId="496"/>
    <cellStyle name="Comma 10 5 8" xfId="497"/>
    <cellStyle name="Comma 10 5 9" xfId="498"/>
    <cellStyle name="Comma 10 6" xfId="499"/>
    <cellStyle name="Comma 10 6 10" xfId="500"/>
    <cellStyle name="Comma 10 6 11" xfId="501"/>
    <cellStyle name="Comma 10 6 12" xfId="502"/>
    <cellStyle name="Comma 10 6 13" xfId="503"/>
    <cellStyle name="Comma 10 6 14" xfId="504"/>
    <cellStyle name="Comma 10 6 15" xfId="505"/>
    <cellStyle name="Comma 10 6 16" xfId="506"/>
    <cellStyle name="Comma 10 6 17" xfId="507"/>
    <cellStyle name="Comma 10 6 2" xfId="508"/>
    <cellStyle name="Comma 10 6 3" xfId="509"/>
    <cellStyle name="Comma 10 6 4" xfId="510"/>
    <cellStyle name="Comma 10 6 5" xfId="511"/>
    <cellStyle name="Comma 10 6 6" xfId="512"/>
    <cellStyle name="Comma 10 6 7" xfId="513"/>
    <cellStyle name="Comma 10 6 8" xfId="514"/>
    <cellStyle name="Comma 10 6 9" xfId="515"/>
    <cellStyle name="Comma 10 7" xfId="516"/>
    <cellStyle name="Comma 10 7 10" xfId="517"/>
    <cellStyle name="Comma 10 7 11" xfId="518"/>
    <cellStyle name="Comma 10 7 12" xfId="519"/>
    <cellStyle name="Comma 10 7 13" xfId="520"/>
    <cellStyle name="Comma 10 7 14" xfId="521"/>
    <cellStyle name="Comma 10 7 15" xfId="522"/>
    <cellStyle name="Comma 10 7 16" xfId="523"/>
    <cellStyle name="Comma 10 7 17" xfId="524"/>
    <cellStyle name="Comma 10 7 2" xfId="525"/>
    <cellStyle name="Comma 10 7 3" xfId="526"/>
    <cellStyle name="Comma 10 7 4" xfId="527"/>
    <cellStyle name="Comma 10 7 5" xfId="528"/>
    <cellStyle name="Comma 10 7 6" xfId="529"/>
    <cellStyle name="Comma 10 7 7" xfId="530"/>
    <cellStyle name="Comma 10 7 8" xfId="531"/>
    <cellStyle name="Comma 10 7 9" xfId="532"/>
    <cellStyle name="Comma 10 8" xfId="533"/>
    <cellStyle name="Comma 10 8 10" xfId="534"/>
    <cellStyle name="Comma 10 8 11" xfId="535"/>
    <cellStyle name="Comma 10 8 12" xfId="536"/>
    <cellStyle name="Comma 10 8 13" xfId="537"/>
    <cellStyle name="Comma 10 8 14" xfId="538"/>
    <cellStyle name="Comma 10 8 15" xfId="539"/>
    <cellStyle name="Comma 10 8 16" xfId="540"/>
    <cellStyle name="Comma 10 8 17" xfId="541"/>
    <cellStyle name="Comma 10 8 2" xfId="542"/>
    <cellStyle name="Comma 10 8 3" xfId="543"/>
    <cellStyle name="Comma 10 8 4" xfId="544"/>
    <cellStyle name="Comma 10 8 5" xfId="545"/>
    <cellStyle name="Comma 10 8 6" xfId="546"/>
    <cellStyle name="Comma 10 8 7" xfId="547"/>
    <cellStyle name="Comma 10 8 8" xfId="548"/>
    <cellStyle name="Comma 10 8 9" xfId="549"/>
    <cellStyle name="Comma 11" xfId="550"/>
    <cellStyle name="Comma 12" xfId="551"/>
    <cellStyle name="Comma 13" xfId="552"/>
    <cellStyle name="Comma 14" xfId="553"/>
    <cellStyle name="Comma 15" xfId="554"/>
    <cellStyle name="Comma 16" xfId="555"/>
    <cellStyle name="Comma 17" xfId="556"/>
    <cellStyle name="Comma 18" xfId="557"/>
    <cellStyle name="Comma 19" xfId="558"/>
    <cellStyle name="Comma 2" xfId="559"/>
    <cellStyle name="Comma 2 10" xfId="560"/>
    <cellStyle name="Comma 2 11" xfId="561"/>
    <cellStyle name="Comma 2 12" xfId="562"/>
    <cellStyle name="Comma 2 13" xfId="563"/>
    <cellStyle name="Comma 2 14" xfId="564"/>
    <cellStyle name="Comma 2 15" xfId="565"/>
    <cellStyle name="Comma 2 16" xfId="566"/>
    <cellStyle name="Comma 2 17" xfId="567"/>
    <cellStyle name="Comma 2 18" xfId="568"/>
    <cellStyle name="Comma 2 19" xfId="569"/>
    <cellStyle name="Comma 2 19 2" xfId="570"/>
    <cellStyle name="Comma 2 19 3" xfId="571"/>
    <cellStyle name="Comma 2 2" xfId="572"/>
    <cellStyle name="Comma 2 2 2" xfId="573"/>
    <cellStyle name="Comma 2 2 3" xfId="574"/>
    <cellStyle name="Comma 2 2 4" xfId="575"/>
    <cellStyle name="Comma 2 2 5" xfId="576"/>
    <cellStyle name="Comma 2 20" xfId="577"/>
    <cellStyle name="Comma 2 21" xfId="578"/>
    <cellStyle name="Comma 2 3" xfId="579"/>
    <cellStyle name="Comma 2 3 2" xfId="580"/>
    <cellStyle name="Comma 2 3 3" xfId="581"/>
    <cellStyle name="Comma 2 4" xfId="582"/>
    <cellStyle name="Comma 2 5" xfId="583"/>
    <cellStyle name="Comma 2 6" xfId="584"/>
    <cellStyle name="Comma 2 7" xfId="585"/>
    <cellStyle name="Comma 2 8" xfId="586"/>
    <cellStyle name="Comma 2 9" xfId="587"/>
    <cellStyle name="Comma 3" xfId="588"/>
    <cellStyle name="Comma 3 10" xfId="589"/>
    <cellStyle name="Comma 3 2" xfId="590"/>
    <cellStyle name="Comma 3 3" xfId="591"/>
    <cellStyle name="Comma 3 4" xfId="592"/>
    <cellStyle name="Comma 3 5" xfId="593"/>
    <cellStyle name="Comma 3 6" xfId="594"/>
    <cellStyle name="Comma 3 7" xfId="595"/>
    <cellStyle name="Comma 3 8" xfId="596"/>
    <cellStyle name="Comma 3 9" xfId="597"/>
    <cellStyle name="Comma 4" xfId="598"/>
    <cellStyle name="Comma 4 2" xfId="599"/>
    <cellStyle name="Comma 4 3" xfId="600"/>
    <cellStyle name="Comma 4 4" xfId="601"/>
    <cellStyle name="Comma 4 5" xfId="602"/>
    <cellStyle name="Comma 4 6" xfId="603"/>
    <cellStyle name="Comma 4 7" xfId="604"/>
    <cellStyle name="Comma 4 8" xfId="605"/>
    <cellStyle name="Comma 4 9" xfId="606"/>
    <cellStyle name="Comma 5" xfId="607"/>
    <cellStyle name="Comma 5 2" xfId="608"/>
    <cellStyle name="Comma 5 3" xfId="609"/>
    <cellStyle name="Comma 5 4" xfId="610"/>
    <cellStyle name="Comma 5 5" xfId="611"/>
    <cellStyle name="Comma 5 6" xfId="612"/>
    <cellStyle name="Comma 5 7" xfId="613"/>
    <cellStyle name="Comma 5 8" xfId="614"/>
    <cellStyle name="Comma 6" xfId="615"/>
    <cellStyle name="Comma 6 2" xfId="616"/>
    <cellStyle name="Comma 6 3" xfId="617"/>
    <cellStyle name="Comma 6 4" xfId="618"/>
    <cellStyle name="Comma 6 5" xfId="619"/>
    <cellStyle name="Comma 6 6" xfId="620"/>
    <cellStyle name="Comma 6 7" xfId="621"/>
    <cellStyle name="Comma 6 8" xfId="622"/>
    <cellStyle name="Comma 7" xfId="623"/>
    <cellStyle name="Comma 7 10" xfId="624"/>
    <cellStyle name="Comma 7 11" xfId="625"/>
    <cellStyle name="Comma 7 12" xfId="626"/>
    <cellStyle name="Comma 7 13" xfId="627"/>
    <cellStyle name="Comma 7 14" xfId="628"/>
    <cellStyle name="Comma 7 15" xfId="629"/>
    <cellStyle name="Comma 7 16" xfId="630"/>
    <cellStyle name="Comma 7 17" xfId="631"/>
    <cellStyle name="Comma 7 18" xfId="632"/>
    <cellStyle name="Comma 7 19" xfId="633"/>
    <cellStyle name="Comma 7 2" xfId="634"/>
    <cellStyle name="Comma 7 20" xfId="635"/>
    <cellStyle name="Comma 7 21" xfId="636"/>
    <cellStyle name="Comma 7 3" xfId="637"/>
    <cellStyle name="Comma 7 3 10" xfId="638"/>
    <cellStyle name="Comma 7 3 11" xfId="639"/>
    <cellStyle name="Comma 7 3 12" xfId="640"/>
    <cellStyle name="Comma 7 3 13" xfId="641"/>
    <cellStyle name="Comma 7 3 14" xfId="642"/>
    <cellStyle name="Comma 7 3 15" xfId="643"/>
    <cellStyle name="Comma 7 3 2" xfId="644"/>
    <cellStyle name="Comma 7 3 3" xfId="645"/>
    <cellStyle name="Comma 7 3 4" xfId="646"/>
    <cellStyle name="Comma 7 3 5" xfId="647"/>
    <cellStyle name="Comma 7 3 6" xfId="648"/>
    <cellStyle name="Comma 7 3 7" xfId="649"/>
    <cellStyle name="Comma 7 3 8" xfId="650"/>
    <cellStyle name="Comma 7 3 9" xfId="651"/>
    <cellStyle name="Comma 7 4" xfId="652"/>
    <cellStyle name="Comma 7 5" xfId="653"/>
    <cellStyle name="Comma 7 6" xfId="654"/>
    <cellStyle name="Comma 7 7" xfId="655"/>
    <cellStyle name="Comma 7 8" xfId="656"/>
    <cellStyle name="Comma 7 9" xfId="657"/>
    <cellStyle name="Comma 8" xfId="658"/>
    <cellStyle name="Comma 8 2" xfId="659"/>
    <cellStyle name="Comma 8 3" xfId="660"/>
    <cellStyle name="Comma 8 4" xfId="661"/>
    <cellStyle name="Comma 8 5" xfId="662"/>
    <cellStyle name="Comma 8 6" xfId="663"/>
    <cellStyle name="Comma 8 7" xfId="664"/>
    <cellStyle name="Comma 8 8" xfId="665"/>
    <cellStyle name="Comma 9" xfId="666"/>
    <cellStyle name="Comma 9 2" xfId="667"/>
    <cellStyle name="Comma 9 3" xfId="668"/>
    <cellStyle name="Comma 9 4" xfId="669"/>
    <cellStyle name="Comma 9 5" xfId="670"/>
    <cellStyle name="Comma 9 6" xfId="671"/>
    <cellStyle name="Comma 9 7" xfId="672"/>
    <cellStyle name="Comma 9 8" xfId="673"/>
    <cellStyle name="Comma 9 9" xfId="674"/>
    <cellStyle name="Currency 2 2" xfId="675"/>
    <cellStyle name="CustomizationCells" xfId="676"/>
    <cellStyle name="Euro" xfId="677"/>
    <cellStyle name="Euro 2" xfId="678"/>
    <cellStyle name="Euro 2 2" xfId="679"/>
    <cellStyle name="Euro 2 2 2" xfId="680"/>
    <cellStyle name="Euro 3" xfId="681"/>
    <cellStyle name="Euro 3 2" xfId="682"/>
    <cellStyle name="Euro 3 3" xfId="683"/>
    <cellStyle name="Euro 4" xfId="684"/>
    <cellStyle name="Euro 4 2" xfId="685"/>
    <cellStyle name="Euro 4 3" xfId="686"/>
    <cellStyle name="Euro 4 4" xfId="687"/>
    <cellStyle name="Euro 5" xfId="688"/>
    <cellStyle name="Euro 6" xfId="689"/>
    <cellStyle name="Euro_UC_ICM" xfId="690"/>
    <cellStyle name="Explanatory Text 2" xfId="691"/>
    <cellStyle name="Explanatory Text 2 10" xfId="692"/>
    <cellStyle name="Explanatory Text 2 2" xfId="693"/>
    <cellStyle name="Explanatory Text 2 3" xfId="694"/>
    <cellStyle name="Explanatory Text 2 4" xfId="695"/>
    <cellStyle name="Explanatory Text 2 5" xfId="696"/>
    <cellStyle name="Explanatory Text 2 6" xfId="697"/>
    <cellStyle name="Explanatory Text 2 7" xfId="698"/>
    <cellStyle name="Explanatory Text 2 8" xfId="699"/>
    <cellStyle name="Explanatory Text 2 9" xfId="700"/>
    <cellStyle name="Explanatory Text 3" xfId="701"/>
    <cellStyle name="Float" xfId="702"/>
    <cellStyle name="Float 2" xfId="703"/>
    <cellStyle name="Float 2 2" xfId="704"/>
    <cellStyle name="Float 3" xfId="705"/>
    <cellStyle name="Good 2" xfId="706"/>
    <cellStyle name="Good 2 10" xfId="707"/>
    <cellStyle name="Good 2 2" xfId="708"/>
    <cellStyle name="Good 2 3" xfId="709"/>
    <cellStyle name="Good 2 4" xfId="710"/>
    <cellStyle name="Good 2 5" xfId="711"/>
    <cellStyle name="Good 2 6" xfId="712"/>
    <cellStyle name="Good 2 7" xfId="713"/>
    <cellStyle name="Good 2 8" xfId="714"/>
    <cellStyle name="Good 2 9" xfId="715"/>
    <cellStyle name="Good 3" xfId="716"/>
    <cellStyle name="Heading 1 2" xfId="717"/>
    <cellStyle name="Heading 1 2 10" xfId="718"/>
    <cellStyle name="Heading 1 2 2" xfId="719"/>
    <cellStyle name="Heading 1 2 3" xfId="720"/>
    <cellStyle name="Heading 1 2 4" xfId="721"/>
    <cellStyle name="Heading 1 2 5" xfId="722"/>
    <cellStyle name="Heading 1 2 6" xfId="723"/>
    <cellStyle name="Heading 1 2 7" xfId="724"/>
    <cellStyle name="Heading 1 2 8" xfId="725"/>
    <cellStyle name="Heading 1 2 9" xfId="726"/>
    <cellStyle name="Heading 1 3" xfId="727"/>
    <cellStyle name="Heading 2 2" xfId="728"/>
    <cellStyle name="Heading 2 2 10" xfId="729"/>
    <cellStyle name="Heading 2 2 2" xfId="730"/>
    <cellStyle name="Heading 2 2 3" xfId="731"/>
    <cellStyle name="Heading 2 2 4" xfId="732"/>
    <cellStyle name="Heading 2 2 5" xfId="733"/>
    <cellStyle name="Heading 2 2 6" xfId="734"/>
    <cellStyle name="Heading 2 2 7" xfId="735"/>
    <cellStyle name="Heading 2 2 8" xfId="736"/>
    <cellStyle name="Heading 2 2 9" xfId="737"/>
    <cellStyle name="Heading 2 3" xfId="738"/>
    <cellStyle name="Heading 3 2" xfId="739"/>
    <cellStyle name="Heading 3 2 10" xfId="740"/>
    <cellStyle name="Heading 3 2 2" xfId="741"/>
    <cellStyle name="Heading 3 2 3" xfId="742"/>
    <cellStyle name="Heading 3 2 4" xfId="743"/>
    <cellStyle name="Heading 3 2 5" xfId="744"/>
    <cellStyle name="Heading 3 2 6" xfId="745"/>
    <cellStyle name="Heading 3 2 7" xfId="746"/>
    <cellStyle name="Heading 3 2 8" xfId="747"/>
    <cellStyle name="Heading 3 2 9" xfId="748"/>
    <cellStyle name="Heading 3 3" xfId="749"/>
    <cellStyle name="Heading 4 2" xfId="750"/>
    <cellStyle name="Heading 4 2 10" xfId="751"/>
    <cellStyle name="Heading 4 2 2" xfId="752"/>
    <cellStyle name="Heading 4 2 3" xfId="753"/>
    <cellStyle name="Heading 4 2 4" xfId="754"/>
    <cellStyle name="Heading 4 2 5" xfId="755"/>
    <cellStyle name="Heading 4 2 6" xfId="756"/>
    <cellStyle name="Heading 4 2 7" xfId="757"/>
    <cellStyle name="Heading 4 2 8" xfId="758"/>
    <cellStyle name="Heading 4 2 9" xfId="759"/>
    <cellStyle name="Heading 4 3" xfId="760"/>
    <cellStyle name="Input 2" xfId="761"/>
    <cellStyle name="Input 2 10" xfId="762"/>
    <cellStyle name="Input 2 2" xfId="763"/>
    <cellStyle name="Input 2 3" xfId="764"/>
    <cellStyle name="Input 2 4" xfId="765"/>
    <cellStyle name="Input 2 5" xfId="766"/>
    <cellStyle name="Input 2 6" xfId="767"/>
    <cellStyle name="Input 2 7" xfId="768"/>
    <cellStyle name="Input 2 8" xfId="769"/>
    <cellStyle name="Input 2 9" xfId="770"/>
    <cellStyle name="Input 3" xfId="771"/>
    <cellStyle name="InputCells" xfId="772"/>
    <cellStyle name="Linked Cell 2" xfId="773"/>
    <cellStyle name="Linked Cell 2 10" xfId="774"/>
    <cellStyle name="Linked Cell 2 2" xfId="775"/>
    <cellStyle name="Linked Cell 2 3" xfId="776"/>
    <cellStyle name="Linked Cell 2 4" xfId="777"/>
    <cellStyle name="Linked Cell 2 5" xfId="778"/>
    <cellStyle name="Linked Cell 2 6" xfId="779"/>
    <cellStyle name="Linked Cell 2 7" xfId="780"/>
    <cellStyle name="Linked Cell 2 8" xfId="781"/>
    <cellStyle name="Linked Cell 2 9" xfId="782"/>
    <cellStyle name="Linked Cell 3" xfId="783"/>
    <cellStyle name="Migliaia_Oil&amp;Gas IFE ARC POLITO" xfId="784"/>
    <cellStyle name="Neutral 2" xfId="785"/>
    <cellStyle name="Neutral 2 10" xfId="786"/>
    <cellStyle name="Neutral 2 2" xfId="787"/>
    <cellStyle name="Neutral 2 3" xfId="788"/>
    <cellStyle name="Neutral 2 4" xfId="789"/>
    <cellStyle name="Neutral 2 5" xfId="790"/>
    <cellStyle name="Neutral 2 6" xfId="791"/>
    <cellStyle name="Neutral 2 7" xfId="792"/>
    <cellStyle name="Neutral 2 8" xfId="793"/>
    <cellStyle name="Neutral 2 9" xfId="794"/>
    <cellStyle name="Neutral 3" xfId="795"/>
    <cellStyle name="Normal" xfId="0" builtinId="0"/>
    <cellStyle name="Normal 10" xfId="796"/>
    <cellStyle name="Normal 10 2" xfId="797"/>
    <cellStyle name="Normal 10 3" xfId="798"/>
    <cellStyle name="Normal 10 4" xfId="799"/>
    <cellStyle name="Normal 10 5" xfId="800"/>
    <cellStyle name="Normal 10 6" xfId="801"/>
    <cellStyle name="Normal 10 7" xfId="802"/>
    <cellStyle name="Normal 10 8" xfId="803"/>
    <cellStyle name="Normal 10 9" xfId="804"/>
    <cellStyle name="Normal 11" xfId="805"/>
    <cellStyle name="Normal 11 2" xfId="806"/>
    <cellStyle name="Normal 11 3" xfId="807"/>
    <cellStyle name="Normal 11 4" xfId="808"/>
    <cellStyle name="Normal 11 5" xfId="809"/>
    <cellStyle name="Normal 11 6" xfId="810"/>
    <cellStyle name="Normal 11 7" xfId="811"/>
    <cellStyle name="Normal 11 8" xfId="812"/>
    <cellStyle name="Normal 12" xfId="813"/>
    <cellStyle name="Normal 12 2" xfId="814"/>
    <cellStyle name="Normal 12 3" xfId="815"/>
    <cellStyle name="Normal 12 4" xfId="816"/>
    <cellStyle name="Normal 12 5" xfId="817"/>
    <cellStyle name="Normal 12 6" xfId="818"/>
    <cellStyle name="Normal 12 7" xfId="819"/>
    <cellStyle name="Normal 12 8" xfId="820"/>
    <cellStyle name="Normal 13" xfId="821"/>
    <cellStyle name="Normal 13 10" xfId="822"/>
    <cellStyle name="Normal 13 11" xfId="823"/>
    <cellStyle name="Normal 13 12" xfId="824"/>
    <cellStyle name="Normal 13 13" xfId="825"/>
    <cellStyle name="Normal 13 14" xfId="826"/>
    <cellStyle name="Normal 13 15" xfId="827"/>
    <cellStyle name="Normal 13 16" xfId="828"/>
    <cellStyle name="Normal 13 17" xfId="829"/>
    <cellStyle name="Normal 13 18" xfId="830"/>
    <cellStyle name="Normal 13 19" xfId="831"/>
    <cellStyle name="Normal 13 2" xfId="832"/>
    <cellStyle name="Normal 13 2 2" xfId="833"/>
    <cellStyle name="Normal 13 2 3" xfId="834"/>
    <cellStyle name="Normal 13 2 4" xfId="835"/>
    <cellStyle name="Normal 13 2 5" xfId="836"/>
    <cellStyle name="Normal 13 2 6" xfId="837"/>
    <cellStyle name="Normal 13 2 7" xfId="838"/>
    <cellStyle name="Normal 13 2 8" xfId="839"/>
    <cellStyle name="Normal 13 20" xfId="840"/>
    <cellStyle name="Normal 13 21" xfId="841"/>
    <cellStyle name="Normal 13 22" xfId="842"/>
    <cellStyle name="Normal 13 23" xfId="843"/>
    <cellStyle name="Normal 13 24" xfId="844"/>
    <cellStyle name="Normal 13 25" xfId="845"/>
    <cellStyle name="Normal 13 26" xfId="846"/>
    <cellStyle name="Normal 13 27" xfId="847"/>
    <cellStyle name="Normal 13 28" xfId="848"/>
    <cellStyle name="Normal 13 29" xfId="849"/>
    <cellStyle name="Normal 13 3" xfId="850"/>
    <cellStyle name="Normal 13 30" xfId="851"/>
    <cellStyle name="Normal 13 31" xfId="852"/>
    <cellStyle name="Normal 13 32" xfId="853"/>
    <cellStyle name="Normal 13 33" xfId="854"/>
    <cellStyle name="Normal 13 34" xfId="855"/>
    <cellStyle name="Normal 13 35" xfId="856"/>
    <cellStyle name="Normal 13 36" xfId="857"/>
    <cellStyle name="Normal 13 37" xfId="858"/>
    <cellStyle name="Normal 13 38" xfId="859"/>
    <cellStyle name="Normal 13 4" xfId="860"/>
    <cellStyle name="Normal 13 5" xfId="861"/>
    <cellStyle name="Normal 13 6" xfId="862"/>
    <cellStyle name="Normal 13 7" xfId="863"/>
    <cellStyle name="Normal 13 8" xfId="864"/>
    <cellStyle name="Normal 13 9" xfId="865"/>
    <cellStyle name="Normal 14" xfId="866"/>
    <cellStyle name="Normal 14 10" xfId="867"/>
    <cellStyle name="Normal 14 11" xfId="868"/>
    <cellStyle name="Normal 14 12" xfId="869"/>
    <cellStyle name="Normal 14 13" xfId="870"/>
    <cellStyle name="Normal 14 14" xfId="871"/>
    <cellStyle name="Normal 14 15" xfId="872"/>
    <cellStyle name="Normal 14 2" xfId="873"/>
    <cellStyle name="Normal 14 2 2" xfId="874"/>
    <cellStyle name="Normal 14 2 3" xfId="875"/>
    <cellStyle name="Normal 14 2 4" xfId="876"/>
    <cellStyle name="Normal 14 2 5" xfId="877"/>
    <cellStyle name="Normal 14 2 6" xfId="878"/>
    <cellStyle name="Normal 14 2 7" xfId="879"/>
    <cellStyle name="Normal 14 3" xfId="880"/>
    <cellStyle name="Normal 14 4" xfId="881"/>
    <cellStyle name="Normal 14 5" xfId="882"/>
    <cellStyle name="Normal 14 6" xfId="883"/>
    <cellStyle name="Normal 14 7" xfId="884"/>
    <cellStyle name="Normal 14 8" xfId="885"/>
    <cellStyle name="Normal 14 9" xfId="886"/>
    <cellStyle name="Normal 15" xfId="887"/>
    <cellStyle name="Normal 15 2" xfId="888"/>
    <cellStyle name="Normal 15 3" xfId="889"/>
    <cellStyle name="Normal 15 4" xfId="890"/>
    <cellStyle name="Normal 15 5" xfId="891"/>
    <cellStyle name="Normal 15 6" xfId="892"/>
    <cellStyle name="Normal 16" xfId="893"/>
    <cellStyle name="Normal 16 2" xfId="894"/>
    <cellStyle name="Normal 16 3" xfId="895"/>
    <cellStyle name="Normal 16 4" xfId="896"/>
    <cellStyle name="Normal 16 5" xfId="897"/>
    <cellStyle name="Normal 16 6" xfId="898"/>
    <cellStyle name="Normal 17" xfId="899"/>
    <cellStyle name="Normal 17 10" xfId="900"/>
    <cellStyle name="Normal 17 11" xfId="901"/>
    <cellStyle name="Normal 17 12" xfId="902"/>
    <cellStyle name="Normal 17 13" xfId="903"/>
    <cellStyle name="Normal 17 2" xfId="904"/>
    <cellStyle name="Normal 17 3" xfId="905"/>
    <cellStyle name="Normal 17 4" xfId="906"/>
    <cellStyle name="Normal 17 5" xfId="907"/>
    <cellStyle name="Normal 17 6" xfId="908"/>
    <cellStyle name="Normal 17 7" xfId="909"/>
    <cellStyle name="Normal 17 8" xfId="910"/>
    <cellStyle name="Normal 17 9" xfId="911"/>
    <cellStyle name="Normal 18" xfId="912"/>
    <cellStyle name="Normal 19" xfId="913"/>
    <cellStyle name="Normal 2" xfId="914"/>
    <cellStyle name="Normal 2 10" xfId="915"/>
    <cellStyle name="Normal 2 11" xfId="916"/>
    <cellStyle name="Normal 2 12" xfId="917"/>
    <cellStyle name="Normal 2 13" xfId="918"/>
    <cellStyle name="Normal 2 14" xfId="919"/>
    <cellStyle name="Normal 2 15" xfId="920"/>
    <cellStyle name="Normal 2 16" xfId="921"/>
    <cellStyle name="Normal 2 17" xfId="922"/>
    <cellStyle name="Normal 2 18" xfId="923"/>
    <cellStyle name="Normal 2 19" xfId="924"/>
    <cellStyle name="Normal 2 2" xfId="925"/>
    <cellStyle name="Normal 2 2 10" xfId="926"/>
    <cellStyle name="Normal 2 2 11" xfId="927"/>
    <cellStyle name="Normal 2 2 12" xfId="928"/>
    <cellStyle name="Normal 2 2 13" xfId="929"/>
    <cellStyle name="Normal 2 2 14" xfId="930"/>
    <cellStyle name="Normal 2 2 2" xfId="931"/>
    <cellStyle name="Normal 2 2 2 2" xfId="932"/>
    <cellStyle name="Normal 2 2 3" xfId="933"/>
    <cellStyle name="Normal 2 2 4" xfId="934"/>
    <cellStyle name="Normal 2 2 5" xfId="935"/>
    <cellStyle name="Normal 2 2 6" xfId="936"/>
    <cellStyle name="Normal 2 2 7" xfId="937"/>
    <cellStyle name="Normal 2 2 8" xfId="938"/>
    <cellStyle name="Normal 2 2 9" xfId="939"/>
    <cellStyle name="Normal 2 3" xfId="940"/>
    <cellStyle name="Normal 2 3 10" xfId="941"/>
    <cellStyle name="Normal 2 3 11" xfId="942"/>
    <cellStyle name="Normal 2 3 12" xfId="943"/>
    <cellStyle name="Normal 2 3 13" xfId="944"/>
    <cellStyle name="Normal 2 3 14" xfId="945"/>
    <cellStyle name="Normal 2 3 2" xfId="946"/>
    <cellStyle name="Normal 2 3 2 2" xfId="947"/>
    <cellStyle name="Normal 2 3 3" xfId="948"/>
    <cellStyle name="Normal 2 3 4" xfId="949"/>
    <cellStyle name="Normal 2 3 4 2" xfId="950"/>
    <cellStyle name="Normal 2 3 5" xfId="951"/>
    <cellStyle name="Normal 2 3 6" xfId="952"/>
    <cellStyle name="Normal 2 3 7" xfId="953"/>
    <cellStyle name="Normal 2 3 8" xfId="954"/>
    <cellStyle name="Normal 2 3 9" xfId="955"/>
    <cellStyle name="Normal 2 4" xfId="956"/>
    <cellStyle name="Normal 2 4 10" xfId="957"/>
    <cellStyle name="Normal 2 4 11" xfId="958"/>
    <cellStyle name="Normal 2 4 12" xfId="959"/>
    <cellStyle name="Normal 2 4 13" xfId="960"/>
    <cellStyle name="Normal 2 4 2" xfId="961"/>
    <cellStyle name="Normal 2 4 3" xfId="962"/>
    <cellStyle name="Normal 2 4 4" xfId="963"/>
    <cellStyle name="Normal 2 4 5" xfId="964"/>
    <cellStyle name="Normal 2 4 6" xfId="965"/>
    <cellStyle name="Normal 2 4 7" xfId="966"/>
    <cellStyle name="Normal 2 4 8" xfId="967"/>
    <cellStyle name="Normal 2 4 9" xfId="968"/>
    <cellStyle name="Normal 2 5" xfId="969"/>
    <cellStyle name="Normal 2 5 2" xfId="970"/>
    <cellStyle name="Normal 2 6" xfId="971"/>
    <cellStyle name="Normal 2 6 2" xfId="972"/>
    <cellStyle name="Normal 2 7" xfId="973"/>
    <cellStyle name="Normal 2 7 2" xfId="974"/>
    <cellStyle name="Normal 2 8" xfId="975"/>
    <cellStyle name="Normal 2 9" xfId="976"/>
    <cellStyle name="Normal 2_FILL-ICM" xfId="977"/>
    <cellStyle name="Normal 20" xfId="978"/>
    <cellStyle name="Normal 21" xfId="979"/>
    <cellStyle name="Normal 26" xfId="980"/>
    <cellStyle name="Normal 3 10" xfId="981"/>
    <cellStyle name="Normal 3 11" xfId="982"/>
    <cellStyle name="Normal 3 12" xfId="983"/>
    <cellStyle name="Normal 3 2" xfId="984"/>
    <cellStyle name="Normal 3 2 10" xfId="985"/>
    <cellStyle name="Normal 3 2 2" xfId="986"/>
    <cellStyle name="Normal 3 2 3" xfId="987"/>
    <cellStyle name="Normal 3 2 4" xfId="988"/>
    <cellStyle name="Normal 3 2 5" xfId="989"/>
    <cellStyle name="Normal 3 2 6" xfId="990"/>
    <cellStyle name="Normal 3 2 7" xfId="991"/>
    <cellStyle name="Normal 3 2 8" xfId="992"/>
    <cellStyle name="Normal 3 2 9" xfId="993"/>
    <cellStyle name="Normal 3 2 9 2" xfId="994"/>
    <cellStyle name="Normal 3 3" xfId="995"/>
    <cellStyle name="Normal 3 3 2" xfId="996"/>
    <cellStyle name="Normal 3 3 3" xfId="997"/>
    <cellStyle name="Normal 3 3 4" xfId="998"/>
    <cellStyle name="Normal 3 3 5" xfId="999"/>
    <cellStyle name="Normal 3 3 6" xfId="1000"/>
    <cellStyle name="Normal 3 3 7" xfId="1001"/>
    <cellStyle name="Normal 3 3 8" xfId="1002"/>
    <cellStyle name="Normal 3 3 9" xfId="1003"/>
    <cellStyle name="Normal 3 4" xfId="1004"/>
    <cellStyle name="Normal 3 4 2" xfId="1005"/>
    <cellStyle name="Normal 3 4 3" xfId="1006"/>
    <cellStyle name="Normal 3 4 4" xfId="1007"/>
    <cellStyle name="Normal 3 4 5" xfId="1008"/>
    <cellStyle name="Normal 3 4 6" xfId="1009"/>
    <cellStyle name="Normal 3 4 7" xfId="1010"/>
    <cellStyle name="Normal 3 4 8" xfId="1011"/>
    <cellStyle name="Normal 3 5" xfId="1012"/>
    <cellStyle name="Normal 3 5 2" xfId="1013"/>
    <cellStyle name="Normal 3 5 3" xfId="1014"/>
    <cellStyle name="Normal 3 5 4" xfId="1015"/>
    <cellStyle name="Normal 3 5 5" xfId="1016"/>
    <cellStyle name="Normal 3 5 6" xfId="1017"/>
    <cellStyle name="Normal 3 5 7" xfId="1018"/>
    <cellStyle name="Normal 3 5 8" xfId="1019"/>
    <cellStyle name="Normal 3 6" xfId="1020"/>
    <cellStyle name="Normal 3 7" xfId="1021"/>
    <cellStyle name="Normal 3 8" xfId="1022"/>
    <cellStyle name="Normal 3 9" xfId="1023"/>
    <cellStyle name="Normal 4" xfId="1024"/>
    <cellStyle name="Normal 4 10" xfId="1025"/>
    <cellStyle name="Normal 4 11" xfId="1026"/>
    <cellStyle name="Normal 4 12" xfId="1027"/>
    <cellStyle name="Normal 4 2" xfId="1028"/>
    <cellStyle name="Normal 4 2 2" xfId="1029"/>
    <cellStyle name="Normal 4 2 2 10" xfId="1030"/>
    <cellStyle name="Normal 4 2 2 11" xfId="1031"/>
    <cellStyle name="Normal 4 2 2 12" xfId="1032"/>
    <cellStyle name="Normal 4 2 2 13" xfId="1033"/>
    <cellStyle name="Normal 4 2 2 2" xfId="1034"/>
    <cellStyle name="Normal 4 2 2 2 10" xfId="1035"/>
    <cellStyle name="Normal 4 2 2 2 11" xfId="1036"/>
    <cellStyle name="Normal 4 2 2 2 12" xfId="1037"/>
    <cellStyle name="Normal 4 2 2 2 13" xfId="1038"/>
    <cellStyle name="Normal 4 2 2 2 2" xfId="1039"/>
    <cellStyle name="Normal 4 2 2 2 3" xfId="1040"/>
    <cellStyle name="Normal 4 2 2 2 4" xfId="1041"/>
    <cellStyle name="Normal 4 2 2 2 5" xfId="1042"/>
    <cellStyle name="Normal 4 2 2 2 6" xfId="1043"/>
    <cellStyle name="Normal 4 2 2 2 7" xfId="1044"/>
    <cellStyle name="Normal 4 2 2 2 8" xfId="1045"/>
    <cellStyle name="Normal 4 2 2 2 9" xfId="1046"/>
    <cellStyle name="Normal 4 2 2 3" xfId="1047"/>
    <cellStyle name="Normal 4 2 2 4" xfId="1048"/>
    <cellStyle name="Normal 4 2 2 5" xfId="1049"/>
    <cellStyle name="Normal 4 2 2 6" xfId="1050"/>
    <cellStyle name="Normal 4 2 2 7" xfId="1051"/>
    <cellStyle name="Normal 4 2 2 8" xfId="1052"/>
    <cellStyle name="Normal 4 2 2 9" xfId="1053"/>
    <cellStyle name="Normal 4 2 3" xfId="1054"/>
    <cellStyle name="Normal 4 2 4" xfId="1055"/>
    <cellStyle name="Normal 4 2 5" xfId="1056"/>
    <cellStyle name="Normal 4 2 6" xfId="1057"/>
    <cellStyle name="Normal 4 2 7" xfId="1058"/>
    <cellStyle name="Normal 4 2 8" xfId="1059"/>
    <cellStyle name="Normal 4 2 9" xfId="1060"/>
    <cellStyle name="Normal 4 3" xfId="1061"/>
    <cellStyle name="Normal 4 3 2" xfId="1062"/>
    <cellStyle name="Normal 4 3 3" xfId="1063"/>
    <cellStyle name="Normal 4 3 4" xfId="1064"/>
    <cellStyle name="Normal 4 3 5" xfId="1065"/>
    <cellStyle name="Normal 4 3 6" xfId="1066"/>
    <cellStyle name="Normal 4 3 7" xfId="1067"/>
    <cellStyle name="Normal 4 3 8" xfId="1068"/>
    <cellStyle name="Normal 4 4" xfId="1069"/>
    <cellStyle name="Normal 4 4 2" xfId="1070"/>
    <cellStyle name="Normal 4 4 3" xfId="1071"/>
    <cellStyle name="Normal 4 4 4" xfId="1072"/>
    <cellStyle name="Normal 4 4 5" xfId="1073"/>
    <cellStyle name="Normal 4 4 6" xfId="1074"/>
    <cellStyle name="Normal 4 4 7" xfId="1075"/>
    <cellStyle name="Normal 4 4 8" xfId="1076"/>
    <cellStyle name="Normal 4 5" xfId="1077"/>
    <cellStyle name="Normal 4 5 2" xfId="1078"/>
    <cellStyle name="Normal 4 5 3" xfId="1079"/>
    <cellStyle name="Normal 4 5 4" xfId="1080"/>
    <cellStyle name="Normal 4 5 5" xfId="1081"/>
    <cellStyle name="Normal 4 5 6" xfId="1082"/>
    <cellStyle name="Normal 4 5 7" xfId="1083"/>
    <cellStyle name="Normal 4 5 8" xfId="1084"/>
    <cellStyle name="Normal 4 6" xfId="1085"/>
    <cellStyle name="Normal 4 7" xfId="1086"/>
    <cellStyle name="Normal 4 8" xfId="1087"/>
    <cellStyle name="Normal 4 9" xfId="1088"/>
    <cellStyle name="Normal 4_SUP" xfId="1089"/>
    <cellStyle name="Normal 5" xfId="1090"/>
    <cellStyle name="Normal 5 10" xfId="1091"/>
    <cellStyle name="Normal 5 11" xfId="1092"/>
    <cellStyle name="Normal 5 12" xfId="1093"/>
    <cellStyle name="Normal 5 2" xfId="1094"/>
    <cellStyle name="Normal 5 2 2" xfId="1095"/>
    <cellStyle name="Normal 5 2 2 10" xfId="1096"/>
    <cellStyle name="Normal 5 2 2 11" xfId="1097"/>
    <cellStyle name="Normal 5 2 2 12" xfId="1098"/>
    <cellStyle name="Normal 5 2 2 13" xfId="1099"/>
    <cellStyle name="Normal 5 2 2 2" xfId="1100"/>
    <cellStyle name="Normal 5 2 2 2 10" xfId="1101"/>
    <cellStyle name="Normal 5 2 2 2 11" xfId="1102"/>
    <cellStyle name="Normal 5 2 2 2 12" xfId="1103"/>
    <cellStyle name="Normal 5 2 2 2 13" xfId="1104"/>
    <cellStyle name="Normal 5 2 2 2 2" xfId="1105"/>
    <cellStyle name="Normal 5 2 2 2 3" xfId="1106"/>
    <cellStyle name="Normal 5 2 2 2 4" xfId="1107"/>
    <cellStyle name="Normal 5 2 2 2 5" xfId="1108"/>
    <cellStyle name="Normal 5 2 2 2 6" xfId="1109"/>
    <cellStyle name="Normal 5 2 2 2 7" xfId="1110"/>
    <cellStyle name="Normal 5 2 2 2 8" xfId="1111"/>
    <cellStyle name="Normal 5 2 2 2 9" xfId="1112"/>
    <cellStyle name="Normal 5 2 2 3" xfId="1113"/>
    <cellStyle name="Normal 5 2 2 4" xfId="1114"/>
    <cellStyle name="Normal 5 2 2 5" xfId="1115"/>
    <cellStyle name="Normal 5 2 2 6" xfId="1116"/>
    <cellStyle name="Normal 5 2 2 7" xfId="1117"/>
    <cellStyle name="Normal 5 2 2 8" xfId="1118"/>
    <cellStyle name="Normal 5 2 2 9" xfId="1119"/>
    <cellStyle name="Normal 5 2 3" xfId="1120"/>
    <cellStyle name="Normal 5 2 4" xfId="1121"/>
    <cellStyle name="Normal 5 2 5" xfId="1122"/>
    <cellStyle name="Normal 5 2 6" xfId="1123"/>
    <cellStyle name="Normal 5 2 7" xfId="1124"/>
    <cellStyle name="Normal 5 2 8" xfId="1125"/>
    <cellStyle name="Normal 5 3" xfId="1126"/>
    <cellStyle name="Normal 5 3 2" xfId="1127"/>
    <cellStyle name="Normal 5 3 3" xfId="1128"/>
    <cellStyle name="Normal 5 3 4" xfId="1129"/>
    <cellStyle name="Normal 5 3 5" xfId="1130"/>
    <cellStyle name="Normal 5 3 6" xfId="1131"/>
    <cellStyle name="Normal 5 3 7" xfId="1132"/>
    <cellStyle name="Normal 5 3 8" xfId="1133"/>
    <cellStyle name="Normal 5 4" xfId="1134"/>
    <cellStyle name="Normal 5 4 2" xfId="1135"/>
    <cellStyle name="Normal 5 4 3" xfId="1136"/>
    <cellStyle name="Normal 5 4 4" xfId="1137"/>
    <cellStyle name="Normal 5 4 5" xfId="1138"/>
    <cellStyle name="Normal 5 4 6" xfId="1139"/>
    <cellStyle name="Normal 5 4 7" xfId="1140"/>
    <cellStyle name="Normal 5 4 8" xfId="1141"/>
    <cellStyle name="Normal 5 5" xfId="1142"/>
    <cellStyle name="Normal 5 5 2" xfId="1143"/>
    <cellStyle name="Normal 5 5 3" xfId="1144"/>
    <cellStyle name="Normal 5 5 4" xfId="1145"/>
    <cellStyle name="Normal 5 5 5" xfId="1146"/>
    <cellStyle name="Normal 5 5 6" xfId="1147"/>
    <cellStyle name="Normal 5 5 7" xfId="1148"/>
    <cellStyle name="Normal 5 5 8" xfId="1149"/>
    <cellStyle name="Normal 5 6" xfId="1150"/>
    <cellStyle name="Normal 5 7" xfId="1151"/>
    <cellStyle name="Normal 5 8" xfId="1152"/>
    <cellStyle name="Normal 5 9" xfId="1153"/>
    <cellStyle name="Normal 6" xfId="1154"/>
    <cellStyle name="Normal 6 10" xfId="1155"/>
    <cellStyle name="Normal 6 11" xfId="1156"/>
    <cellStyle name="Normal 6 12" xfId="1157"/>
    <cellStyle name="Normal 6 2" xfId="1158"/>
    <cellStyle name="Normal 6 2 2" xfId="1159"/>
    <cellStyle name="Normal 6 2 2 10" xfId="1160"/>
    <cellStyle name="Normal 6 2 2 11" xfId="1161"/>
    <cellStyle name="Normal 6 2 2 12" xfId="1162"/>
    <cellStyle name="Normal 6 2 2 13" xfId="1163"/>
    <cellStyle name="Normal 6 2 2 2" xfId="1164"/>
    <cellStyle name="Normal 6 2 2 3" xfId="1165"/>
    <cellStyle name="Normal 6 2 2 4" xfId="1166"/>
    <cellStyle name="Normal 6 2 2 5" xfId="1167"/>
    <cellStyle name="Normal 6 2 2 6" xfId="1168"/>
    <cellStyle name="Normal 6 2 2 7" xfId="1169"/>
    <cellStyle name="Normal 6 2 2 8" xfId="1170"/>
    <cellStyle name="Normal 6 2 2 9" xfId="1171"/>
    <cellStyle name="Normal 6 2 3" xfId="1172"/>
    <cellStyle name="Normal 6 2 4" xfId="1173"/>
    <cellStyle name="Normal 6 2 5" xfId="1174"/>
    <cellStyle name="Normal 6 2 6" xfId="1175"/>
    <cellStyle name="Normal 6 2 7" xfId="1176"/>
    <cellStyle name="Normal 6 2 8" xfId="1177"/>
    <cellStyle name="Normal 6 3" xfId="1178"/>
    <cellStyle name="Normal 6 3 2" xfId="1179"/>
    <cellStyle name="Normal 6 3 3" xfId="1180"/>
    <cellStyle name="Normal 6 3 4" xfId="1181"/>
    <cellStyle name="Normal 6 3 5" xfId="1182"/>
    <cellStyle name="Normal 6 3 6" xfId="1183"/>
    <cellStyle name="Normal 6 3 7" xfId="1184"/>
    <cellStyle name="Normal 6 3 8" xfId="1185"/>
    <cellStyle name="Normal 6 4" xfId="1186"/>
    <cellStyle name="Normal 6 4 2" xfId="1187"/>
    <cellStyle name="Normal 6 4 3" xfId="1188"/>
    <cellStyle name="Normal 6 4 4" xfId="1189"/>
    <cellStyle name="Normal 6 4 5" xfId="1190"/>
    <cellStyle name="Normal 6 4 6" xfId="1191"/>
    <cellStyle name="Normal 6 4 7" xfId="1192"/>
    <cellStyle name="Normal 6 4 8" xfId="1193"/>
    <cellStyle name="Normal 6 5" xfId="1194"/>
    <cellStyle name="Normal 6 5 2" xfId="1195"/>
    <cellStyle name="Normal 6 5 3" xfId="1196"/>
    <cellStyle name="Normal 6 5 4" xfId="1197"/>
    <cellStyle name="Normal 6 5 5" xfId="1198"/>
    <cellStyle name="Normal 6 5 6" xfId="1199"/>
    <cellStyle name="Normal 6 5 7" xfId="1200"/>
    <cellStyle name="Normal 6 5 8" xfId="1201"/>
    <cellStyle name="Normal 6 6" xfId="1202"/>
    <cellStyle name="Normal 6 7" xfId="1203"/>
    <cellStyle name="Normal 6 8" xfId="1204"/>
    <cellStyle name="Normal 6 9" xfId="1205"/>
    <cellStyle name="Normal 7" xfId="1206"/>
    <cellStyle name="Normal 7 10" xfId="1207"/>
    <cellStyle name="Normal 7 11" xfId="1208"/>
    <cellStyle name="Normal 7 12" xfId="1209"/>
    <cellStyle name="Normal 7 13" xfId="1210"/>
    <cellStyle name="Normal 7 2" xfId="1211"/>
    <cellStyle name="Normal 7 2 2" xfId="1212"/>
    <cellStyle name="Normal 7 2 3" xfId="1213"/>
    <cellStyle name="Normal 7 2 4" xfId="1214"/>
    <cellStyle name="Normal 7 2 5" xfId="1215"/>
    <cellStyle name="Normal 7 2 6" xfId="1216"/>
    <cellStyle name="Normal 7 2 7" xfId="1217"/>
    <cellStyle name="Normal 7 2 8" xfId="1218"/>
    <cellStyle name="Normal 7 2 9" xfId="1219"/>
    <cellStyle name="Normal 7 3" xfId="1220"/>
    <cellStyle name="Normal 7 3 2" xfId="1221"/>
    <cellStyle name="Normal 7 3 3" xfId="1222"/>
    <cellStyle name="Normal 7 3 4" xfId="1223"/>
    <cellStyle name="Normal 7 3 5" xfId="1224"/>
    <cellStyle name="Normal 7 3 6" xfId="1225"/>
    <cellStyle name="Normal 7 3 7" xfId="1226"/>
    <cellStyle name="Normal 7 3 8" xfId="1227"/>
    <cellStyle name="Normal 7 4" xfId="1228"/>
    <cellStyle name="Normal 7 4 2" xfId="1229"/>
    <cellStyle name="Normal 7 4 3" xfId="1230"/>
    <cellStyle name="Normal 7 4 4" xfId="1231"/>
    <cellStyle name="Normal 7 4 5" xfId="1232"/>
    <cellStyle name="Normal 7 4 6" xfId="1233"/>
    <cellStyle name="Normal 7 4 7" xfId="1234"/>
    <cellStyle name="Normal 7 4 8" xfId="1235"/>
    <cellStyle name="Normal 7 5" xfId="1236"/>
    <cellStyle name="Normal 7 5 2" xfId="1237"/>
    <cellStyle name="Normal 7 5 3" xfId="1238"/>
    <cellStyle name="Normal 7 5 4" xfId="1239"/>
    <cellStyle name="Normal 7 5 5" xfId="1240"/>
    <cellStyle name="Normal 7 5 6" xfId="1241"/>
    <cellStyle name="Normal 7 5 7" xfId="1242"/>
    <cellStyle name="Normal 7 5 8" xfId="1243"/>
    <cellStyle name="Normal 7 6" xfId="1244"/>
    <cellStyle name="Normal 7 7" xfId="1245"/>
    <cellStyle name="Normal 7 8" xfId="1246"/>
    <cellStyle name="Normal 7 9" xfId="1247"/>
    <cellStyle name="Normal 8" xfId="1248"/>
    <cellStyle name="Normal 8 10" xfId="1249"/>
    <cellStyle name="Normal 8 11" xfId="1250"/>
    <cellStyle name="Normal 8 12" xfId="1251"/>
    <cellStyle name="Normal 8 13" xfId="1252"/>
    <cellStyle name="Normal 8 2" xfId="1253"/>
    <cellStyle name="Normal 8 2 2" xfId="1254"/>
    <cellStyle name="Normal 8 2 3" xfId="1255"/>
    <cellStyle name="Normal 8 2 4" xfId="1256"/>
    <cellStyle name="Normal 8 2 5" xfId="1257"/>
    <cellStyle name="Normal 8 2 6" xfId="1258"/>
    <cellStyle name="Normal 8 2 7" xfId="1259"/>
    <cellStyle name="Normal 8 2 8" xfId="1260"/>
    <cellStyle name="Normal 8 2 9" xfId="1261"/>
    <cellStyle name="Normal 8 3" xfId="1262"/>
    <cellStyle name="Normal 8 3 2" xfId="1263"/>
    <cellStyle name="Normal 8 3 3" xfId="1264"/>
    <cellStyle name="Normal 8 3 4" xfId="1265"/>
    <cellStyle name="Normal 8 3 5" xfId="1266"/>
    <cellStyle name="Normal 8 3 6" xfId="1267"/>
    <cellStyle name="Normal 8 3 7" xfId="1268"/>
    <cellStyle name="Normal 8 3 8" xfId="1269"/>
    <cellStyle name="Normal 8 4" xfId="1270"/>
    <cellStyle name="Normal 8 4 2" xfId="1271"/>
    <cellStyle name="Normal 8 4 3" xfId="1272"/>
    <cellStyle name="Normal 8 4 4" xfId="1273"/>
    <cellStyle name="Normal 8 4 5" xfId="1274"/>
    <cellStyle name="Normal 8 4 6" xfId="1275"/>
    <cellStyle name="Normal 8 4 7" xfId="1276"/>
    <cellStyle name="Normal 8 4 8" xfId="1277"/>
    <cellStyle name="Normal 8 5" xfId="1278"/>
    <cellStyle name="Normal 8 5 2" xfId="1279"/>
    <cellStyle name="Normal 8 5 3" xfId="1280"/>
    <cellStyle name="Normal 8 5 4" xfId="1281"/>
    <cellStyle name="Normal 8 5 5" xfId="1282"/>
    <cellStyle name="Normal 8 5 6" xfId="1283"/>
    <cellStyle name="Normal 8 5 7" xfId="1284"/>
    <cellStyle name="Normal 8 5 8" xfId="1285"/>
    <cellStyle name="Normal 8 6" xfId="1286"/>
    <cellStyle name="Normal 8 7" xfId="1287"/>
    <cellStyle name="Normal 8 8" xfId="1288"/>
    <cellStyle name="Normal 8 9" xfId="1289"/>
    <cellStyle name="Normal 9" xfId="1290"/>
    <cellStyle name="Normal 9 2" xfId="1291"/>
    <cellStyle name="Normal 9 3" xfId="1292"/>
    <cellStyle name="Normal 9 4" xfId="1293"/>
    <cellStyle name="Normal 9 5" xfId="1294"/>
    <cellStyle name="Normal 9 6" xfId="1295"/>
    <cellStyle name="Normal 9 7" xfId="1296"/>
    <cellStyle name="Normal 9 8" xfId="1297"/>
    <cellStyle name="Normal GHG Numbers (0.00)" xfId="1298"/>
    <cellStyle name="Normal GHG Textfiels Bold" xfId="1299"/>
    <cellStyle name="Normal GHG-Shade" xfId="1300"/>
    <cellStyle name="Normal_SUBRES_B-NTech-BE 3" xfId="1301"/>
    <cellStyle name="Normale_B2020" xfId="1302"/>
    <cellStyle name="Note 2" xfId="1303"/>
    <cellStyle name="Note 2 10" xfId="1304"/>
    <cellStyle name="Note 2 11" xfId="1305"/>
    <cellStyle name="Note 2 12" xfId="1306"/>
    <cellStyle name="Note 2 13" xfId="1307"/>
    <cellStyle name="Note 2 14" xfId="1308"/>
    <cellStyle name="Note 2 15" xfId="1309"/>
    <cellStyle name="Note 2 2" xfId="1310"/>
    <cellStyle name="Note 2 3" xfId="1311"/>
    <cellStyle name="Note 2 4" xfId="1312"/>
    <cellStyle name="Note 2 5" xfId="1313"/>
    <cellStyle name="Note 2 6" xfId="1314"/>
    <cellStyle name="Note 2 7" xfId="1315"/>
    <cellStyle name="Note 2 8" xfId="1316"/>
    <cellStyle name="Note 2 9" xfId="1317"/>
    <cellStyle name="Note 3" xfId="1318"/>
    <cellStyle name="Note 3 2" xfId="1319"/>
    <cellStyle name="Note 4" xfId="1320"/>
    <cellStyle name="Note 5" xfId="1321"/>
    <cellStyle name="Note 6" xfId="1322"/>
    <cellStyle name="Note 7" xfId="1323"/>
    <cellStyle name="Note 8" xfId="1324"/>
    <cellStyle name="Nuovo" xfId="1325"/>
    <cellStyle name="Nuovo 2" xfId="1326"/>
    <cellStyle name="Output 2" xfId="1327"/>
    <cellStyle name="Output 2 10" xfId="1328"/>
    <cellStyle name="Output 2 2" xfId="1329"/>
    <cellStyle name="Output 2 3" xfId="1330"/>
    <cellStyle name="Output 2 4" xfId="1331"/>
    <cellStyle name="Output 2 5" xfId="1332"/>
    <cellStyle name="Output 2 6" xfId="1333"/>
    <cellStyle name="Output 2 7" xfId="1334"/>
    <cellStyle name="Output 2 8" xfId="1335"/>
    <cellStyle name="Output 2 9" xfId="1336"/>
    <cellStyle name="Output 3" xfId="1337"/>
    <cellStyle name="Percent 10" xfId="1338"/>
    <cellStyle name="Percent 10 2" xfId="1339"/>
    <cellStyle name="Percent 10 3" xfId="1340"/>
    <cellStyle name="Percent 10 4" xfId="1341"/>
    <cellStyle name="Percent 10 5" xfId="1342"/>
    <cellStyle name="Percent 10 6" xfId="1343"/>
    <cellStyle name="Percent 10 7" xfId="1344"/>
    <cellStyle name="Percent 10 8" xfId="1345"/>
    <cellStyle name="Percent 11" xfId="1346"/>
    <cellStyle name="Percent 11 2" xfId="1347"/>
    <cellStyle name="Percent 11 3" xfId="1348"/>
    <cellStyle name="Percent 11 4" xfId="1349"/>
    <cellStyle name="Percent 11 5" xfId="1350"/>
    <cellStyle name="Percent 11 6" xfId="1351"/>
    <cellStyle name="Percent 11 7" xfId="1352"/>
    <cellStyle name="Percent 11 8" xfId="1353"/>
    <cellStyle name="Percent 12" xfId="1354"/>
    <cellStyle name="Percent 12 2" xfId="1355"/>
    <cellStyle name="Percent 12 3" xfId="1356"/>
    <cellStyle name="Percent 12 4" xfId="1357"/>
    <cellStyle name="Percent 12 5" xfId="1358"/>
    <cellStyle name="Percent 12 6" xfId="1359"/>
    <cellStyle name="Percent 12 7" xfId="1360"/>
    <cellStyle name="Percent 12 8" xfId="1361"/>
    <cellStyle name="Percent 13" xfId="1362"/>
    <cellStyle name="Percent 13 2" xfId="1363"/>
    <cellStyle name="Percent 13 3" xfId="1364"/>
    <cellStyle name="Percent 13 4" xfId="1365"/>
    <cellStyle name="Percent 13 5" xfId="1366"/>
    <cellStyle name="Percent 13 6" xfId="1367"/>
    <cellStyle name="Percent 13 7" xfId="1368"/>
    <cellStyle name="Percent 13 8" xfId="1369"/>
    <cellStyle name="Percent 14" xfId="1370"/>
    <cellStyle name="Percent 14 2" xfId="1371"/>
    <cellStyle name="Percent 14 3" xfId="1372"/>
    <cellStyle name="Percent 14 4" xfId="1373"/>
    <cellStyle name="Percent 14 5" xfId="1374"/>
    <cellStyle name="Percent 14 6" xfId="1375"/>
    <cellStyle name="Percent 14 7" xfId="1376"/>
    <cellStyle name="Percent 14 8" xfId="1377"/>
    <cellStyle name="Percent 15" xfId="1378"/>
    <cellStyle name="Percent 15 10" xfId="1379"/>
    <cellStyle name="Percent 15 11" xfId="1380"/>
    <cellStyle name="Percent 15 12" xfId="1381"/>
    <cellStyle name="Percent 15 13" xfId="1382"/>
    <cellStyle name="Percent 15 14" xfId="1383"/>
    <cellStyle name="Percent 15 2" xfId="1384"/>
    <cellStyle name="Percent 15 2 2" xfId="1385"/>
    <cellStyle name="Percent 15 2 3" xfId="1386"/>
    <cellStyle name="Percent 15 2 4" xfId="1387"/>
    <cellStyle name="Percent 15 2 5" xfId="1388"/>
    <cellStyle name="Percent 15 2 6" xfId="1389"/>
    <cellStyle name="Percent 15 2 7" xfId="1390"/>
    <cellStyle name="Percent 15 3" xfId="1391"/>
    <cellStyle name="Percent 15 4" xfId="1392"/>
    <cellStyle name="Percent 15 5" xfId="1393"/>
    <cellStyle name="Percent 15 6" xfId="1394"/>
    <cellStyle name="Percent 15 7" xfId="1395"/>
    <cellStyle name="Percent 15 8" xfId="1396"/>
    <cellStyle name="Percent 15 9" xfId="1397"/>
    <cellStyle name="Percent 16" xfId="1398"/>
    <cellStyle name="Percent 16 2" xfId="1399"/>
    <cellStyle name="Percent 16 3" xfId="1400"/>
    <cellStyle name="Percent 16 3 10" xfId="1401"/>
    <cellStyle name="Percent 16 3 11" xfId="1402"/>
    <cellStyle name="Percent 16 3 12" xfId="1403"/>
    <cellStyle name="Percent 16 3 13" xfId="1404"/>
    <cellStyle name="Percent 16 3 14" xfId="1405"/>
    <cellStyle name="Percent 16 3 15" xfId="1406"/>
    <cellStyle name="Percent 16 3 16" xfId="1407"/>
    <cellStyle name="Percent 16 3 17" xfId="1408"/>
    <cellStyle name="Percent 16 3 2" xfId="1409"/>
    <cellStyle name="Percent 16 3 3" xfId="1410"/>
    <cellStyle name="Percent 16 3 4" xfId="1411"/>
    <cellStyle name="Percent 16 3 5" xfId="1412"/>
    <cellStyle name="Percent 16 3 6" xfId="1413"/>
    <cellStyle name="Percent 16 3 7" xfId="1414"/>
    <cellStyle name="Percent 16 3 8" xfId="1415"/>
    <cellStyle name="Percent 16 3 9" xfId="1416"/>
    <cellStyle name="Percent 16 4" xfId="1417"/>
    <cellStyle name="Percent 16 4 10" xfId="1418"/>
    <cellStyle name="Percent 16 4 11" xfId="1419"/>
    <cellStyle name="Percent 16 4 12" xfId="1420"/>
    <cellStyle name="Percent 16 4 13" xfId="1421"/>
    <cellStyle name="Percent 16 4 14" xfId="1422"/>
    <cellStyle name="Percent 16 4 15" xfId="1423"/>
    <cellStyle name="Percent 16 4 16" xfId="1424"/>
    <cellStyle name="Percent 16 4 17" xfId="1425"/>
    <cellStyle name="Percent 16 4 2" xfId="1426"/>
    <cellStyle name="Percent 16 4 3" xfId="1427"/>
    <cellStyle name="Percent 16 4 4" xfId="1428"/>
    <cellStyle name="Percent 16 4 5" xfId="1429"/>
    <cellStyle name="Percent 16 4 6" xfId="1430"/>
    <cellStyle name="Percent 16 4 7" xfId="1431"/>
    <cellStyle name="Percent 16 4 8" xfId="1432"/>
    <cellStyle name="Percent 16 4 9" xfId="1433"/>
    <cellStyle name="Percent 16 5" xfId="1434"/>
    <cellStyle name="Percent 16 5 10" xfId="1435"/>
    <cellStyle name="Percent 16 5 11" xfId="1436"/>
    <cellStyle name="Percent 16 5 12" xfId="1437"/>
    <cellStyle name="Percent 16 5 13" xfId="1438"/>
    <cellStyle name="Percent 16 5 14" xfId="1439"/>
    <cellStyle name="Percent 16 5 15" xfId="1440"/>
    <cellStyle name="Percent 16 5 16" xfId="1441"/>
    <cellStyle name="Percent 16 5 17" xfId="1442"/>
    <cellStyle name="Percent 16 5 2" xfId="1443"/>
    <cellStyle name="Percent 16 5 3" xfId="1444"/>
    <cellStyle name="Percent 16 5 4" xfId="1445"/>
    <cellStyle name="Percent 16 5 5" xfId="1446"/>
    <cellStyle name="Percent 16 5 6" xfId="1447"/>
    <cellStyle name="Percent 16 5 7" xfId="1448"/>
    <cellStyle name="Percent 16 5 8" xfId="1449"/>
    <cellStyle name="Percent 16 5 9" xfId="1450"/>
    <cellStyle name="Percent 16 6" xfId="1451"/>
    <cellStyle name="Percent 16 6 10" xfId="1452"/>
    <cellStyle name="Percent 16 6 11" xfId="1453"/>
    <cellStyle name="Percent 16 6 12" xfId="1454"/>
    <cellStyle name="Percent 16 6 13" xfId="1455"/>
    <cellStyle name="Percent 16 6 14" xfId="1456"/>
    <cellStyle name="Percent 16 6 15" xfId="1457"/>
    <cellStyle name="Percent 16 6 16" xfId="1458"/>
    <cellStyle name="Percent 16 6 17" xfId="1459"/>
    <cellStyle name="Percent 16 6 2" xfId="1460"/>
    <cellStyle name="Percent 16 6 3" xfId="1461"/>
    <cellStyle name="Percent 16 6 4" xfId="1462"/>
    <cellStyle name="Percent 16 6 5" xfId="1463"/>
    <cellStyle name="Percent 16 6 6" xfId="1464"/>
    <cellStyle name="Percent 16 6 7" xfId="1465"/>
    <cellStyle name="Percent 16 6 8" xfId="1466"/>
    <cellStyle name="Percent 16 6 9" xfId="1467"/>
    <cellStyle name="Percent 16 7" xfId="1468"/>
    <cellStyle name="Percent 16 7 10" xfId="1469"/>
    <cellStyle name="Percent 16 7 11" xfId="1470"/>
    <cellStyle name="Percent 16 7 12" xfId="1471"/>
    <cellStyle name="Percent 16 7 13" xfId="1472"/>
    <cellStyle name="Percent 16 7 14" xfId="1473"/>
    <cellStyle name="Percent 16 7 15" xfId="1474"/>
    <cellStyle name="Percent 16 7 16" xfId="1475"/>
    <cellStyle name="Percent 16 7 17" xfId="1476"/>
    <cellStyle name="Percent 16 7 2" xfId="1477"/>
    <cellStyle name="Percent 16 7 3" xfId="1478"/>
    <cellStyle name="Percent 16 7 4" xfId="1479"/>
    <cellStyle name="Percent 16 7 5" xfId="1480"/>
    <cellStyle name="Percent 16 7 6" xfId="1481"/>
    <cellStyle name="Percent 16 7 7" xfId="1482"/>
    <cellStyle name="Percent 16 7 8" xfId="1483"/>
    <cellStyle name="Percent 16 7 9" xfId="1484"/>
    <cellStyle name="Percent 16 8" xfId="1485"/>
    <cellStyle name="Percent 16 8 10" xfId="1486"/>
    <cellStyle name="Percent 16 8 11" xfId="1487"/>
    <cellStyle name="Percent 16 8 12" xfId="1488"/>
    <cellStyle name="Percent 16 8 13" xfId="1489"/>
    <cellStyle name="Percent 16 8 14" xfId="1490"/>
    <cellStyle name="Percent 16 8 15" xfId="1491"/>
    <cellStyle name="Percent 16 8 16" xfId="1492"/>
    <cellStyle name="Percent 16 8 17" xfId="1493"/>
    <cellStyle name="Percent 16 8 2" xfId="1494"/>
    <cellStyle name="Percent 16 8 3" xfId="1495"/>
    <cellStyle name="Percent 16 8 4" xfId="1496"/>
    <cellStyle name="Percent 16 8 5" xfId="1497"/>
    <cellStyle name="Percent 16 8 6" xfId="1498"/>
    <cellStyle name="Percent 16 8 7" xfId="1499"/>
    <cellStyle name="Percent 16 8 8" xfId="1500"/>
    <cellStyle name="Percent 16 8 9" xfId="1501"/>
    <cellStyle name="Percent 16 9" xfId="1502"/>
    <cellStyle name="Percent 16 9 10" xfId="1503"/>
    <cellStyle name="Percent 16 9 11" xfId="1504"/>
    <cellStyle name="Percent 16 9 12" xfId="1505"/>
    <cellStyle name="Percent 16 9 13" xfId="1506"/>
    <cellStyle name="Percent 16 9 14" xfId="1507"/>
    <cellStyle name="Percent 16 9 15" xfId="1508"/>
    <cellStyle name="Percent 16 9 16" xfId="1509"/>
    <cellStyle name="Percent 16 9 17" xfId="1510"/>
    <cellStyle name="Percent 16 9 2" xfId="1511"/>
    <cellStyle name="Percent 16 9 3" xfId="1512"/>
    <cellStyle name="Percent 16 9 4" xfId="1513"/>
    <cellStyle name="Percent 16 9 5" xfId="1514"/>
    <cellStyle name="Percent 16 9 6" xfId="1515"/>
    <cellStyle name="Percent 16 9 7" xfId="1516"/>
    <cellStyle name="Percent 16 9 8" xfId="1517"/>
    <cellStyle name="Percent 16 9 9" xfId="1518"/>
    <cellStyle name="Percent 17" xfId="1519"/>
    <cellStyle name="Percent 18" xfId="1520"/>
    <cellStyle name="Percent 18 2" xfId="1521"/>
    <cellStyle name="Percent 19" xfId="1522"/>
    <cellStyle name="Percent 2" xfId="1523"/>
    <cellStyle name="Percent 2 10" xfId="1524"/>
    <cellStyle name="Percent 2 10 2" xfId="1525"/>
    <cellStyle name="Percent 2 10 3" xfId="1526"/>
    <cellStyle name="Percent 2 10 4" xfId="1527"/>
    <cellStyle name="Percent 2 10 5" xfId="1528"/>
    <cellStyle name="Percent 2 10 6" xfId="1529"/>
    <cellStyle name="Percent 2 10 7" xfId="1530"/>
    <cellStyle name="Percent 2 10 8" xfId="1531"/>
    <cellStyle name="Percent 2 11" xfId="1532"/>
    <cellStyle name="Percent 2 11 2" xfId="1533"/>
    <cellStyle name="Percent 2 11 3" xfId="1534"/>
    <cellStyle name="Percent 2 11 4" xfId="1535"/>
    <cellStyle name="Percent 2 11 5" xfId="1536"/>
    <cellStyle name="Percent 2 11 6" xfId="1537"/>
    <cellStyle name="Percent 2 11 7" xfId="1538"/>
    <cellStyle name="Percent 2 11 8" xfId="1539"/>
    <cellStyle name="Percent 2 12" xfId="1540"/>
    <cellStyle name="Percent 2 13" xfId="1541"/>
    <cellStyle name="Percent 2 14" xfId="1542"/>
    <cellStyle name="Percent 2 15" xfId="1543"/>
    <cellStyle name="Percent 2 16" xfId="1544"/>
    <cellStyle name="Percent 2 17" xfId="1545"/>
    <cellStyle name="Percent 2 18" xfId="1546"/>
    <cellStyle name="Percent 2 19" xfId="1547"/>
    <cellStyle name="Percent 2 2" xfId="1548"/>
    <cellStyle name="Percent 2 2 2" xfId="1549"/>
    <cellStyle name="Percent 2 2 3" xfId="1550"/>
    <cellStyle name="Percent 2 2 3 2" xfId="1551"/>
    <cellStyle name="Percent 2 2 4" xfId="1552"/>
    <cellStyle name="Percent 2 2 5" xfId="1553"/>
    <cellStyle name="Percent 2 2 6" xfId="1554"/>
    <cellStyle name="Percent 2 2 7" xfId="1555"/>
    <cellStyle name="Percent 2 2 8" xfId="1556"/>
    <cellStyle name="Percent 2 2 9" xfId="1557"/>
    <cellStyle name="Percent 2 3" xfId="1558"/>
    <cellStyle name="Percent 2 3 2" xfId="1559"/>
    <cellStyle name="Percent 2 3 3" xfId="1560"/>
    <cellStyle name="Percent 2 3 3 2" xfId="1561"/>
    <cellStyle name="Percent 2 3 3 3" xfId="1562"/>
    <cellStyle name="Percent 2 3 4" xfId="1563"/>
    <cellStyle name="Percent 2 3 5" xfId="1564"/>
    <cellStyle name="Percent 2 3 6" xfId="1565"/>
    <cellStyle name="Percent 2 3 7" xfId="1566"/>
    <cellStyle name="Percent 2 3 8" xfId="1567"/>
    <cellStyle name="Percent 2 4" xfId="1568"/>
    <cellStyle name="Percent 2 4 2" xfId="1569"/>
    <cellStyle name="Percent 2 4 3" xfId="1570"/>
    <cellStyle name="Percent 2 4 4" xfId="1571"/>
    <cellStyle name="Percent 2 4 5" xfId="1572"/>
    <cellStyle name="Percent 2 4 6" xfId="1573"/>
    <cellStyle name="Percent 2 4 7" xfId="1574"/>
    <cellStyle name="Percent 2 4 8" xfId="1575"/>
    <cellStyle name="Percent 2 5" xfId="1576"/>
    <cellStyle name="Percent 2 5 2" xfId="1577"/>
    <cellStyle name="Percent 2 5 3" xfId="1578"/>
    <cellStyle name="Percent 2 5 4" xfId="1579"/>
    <cellStyle name="Percent 2 5 5" xfId="1580"/>
    <cellStyle name="Percent 2 5 6" xfId="1581"/>
    <cellStyle name="Percent 2 5 7" xfId="1582"/>
    <cellStyle name="Percent 2 5 8" xfId="1583"/>
    <cellStyle name="Percent 2 6" xfId="1584"/>
    <cellStyle name="Percent 2 6 2" xfId="1585"/>
    <cellStyle name="Percent 2 6 3" xfId="1586"/>
    <cellStyle name="Percent 2 6 4" xfId="1587"/>
    <cellStyle name="Percent 2 6 5" xfId="1588"/>
    <cellStyle name="Percent 2 6 6" xfId="1589"/>
    <cellStyle name="Percent 2 6 7" xfId="1590"/>
    <cellStyle name="Percent 2 6 8" xfId="1591"/>
    <cellStyle name="Percent 2 7" xfId="1592"/>
    <cellStyle name="Percent 2 7 2" xfId="1593"/>
    <cellStyle name="Percent 2 7 3" xfId="1594"/>
    <cellStyle name="Percent 2 7 4" xfId="1595"/>
    <cellStyle name="Percent 2 7 5" xfId="1596"/>
    <cellStyle name="Percent 2 7 6" xfId="1597"/>
    <cellStyle name="Percent 2 7 7" xfId="1598"/>
    <cellStyle name="Percent 2 7 8" xfId="1599"/>
    <cellStyle name="Percent 2 8" xfId="1600"/>
    <cellStyle name="Percent 2 8 2" xfId="1601"/>
    <cellStyle name="Percent 2 8 3" xfId="1602"/>
    <cellStyle name="Percent 2 8 4" xfId="1603"/>
    <cellStyle name="Percent 2 8 5" xfId="1604"/>
    <cellStyle name="Percent 2 8 6" xfId="1605"/>
    <cellStyle name="Percent 2 8 7" xfId="1606"/>
    <cellStyle name="Percent 2 8 8" xfId="1607"/>
    <cellStyle name="Percent 2 9" xfId="1608"/>
    <cellStyle name="Percent 2 9 2" xfId="1609"/>
    <cellStyle name="Percent 2 9 3" xfId="1610"/>
    <cellStyle name="Percent 2 9 4" xfId="1611"/>
    <cellStyle name="Percent 2 9 5" xfId="1612"/>
    <cellStyle name="Percent 2 9 6" xfId="1613"/>
    <cellStyle name="Percent 2 9 7" xfId="1614"/>
    <cellStyle name="Percent 2 9 8" xfId="1615"/>
    <cellStyle name="Percent 3" xfId="1616"/>
    <cellStyle name="Percent 3 2" xfId="1617"/>
    <cellStyle name="Percent 3 2 2" xfId="1618"/>
    <cellStyle name="Percent 3 2 2 2" xfId="1619"/>
    <cellStyle name="Percent 3 2 3" xfId="1620"/>
    <cellStyle name="Percent 3 2 4" xfId="1621"/>
    <cellStyle name="Percent 3 3" xfId="1622"/>
    <cellStyle name="Percent 3 3 2" xfId="1623"/>
    <cellStyle name="Percent 3 3 3" xfId="1624"/>
    <cellStyle name="Percent 3 3 3 2" xfId="1625"/>
    <cellStyle name="Percent 3 3 3 3" xfId="1626"/>
    <cellStyle name="Percent 3 3 4" xfId="1627"/>
    <cellStyle name="Percent 3 4" xfId="1628"/>
    <cellStyle name="Percent 3 4 2" xfId="1629"/>
    <cellStyle name="Percent 3 5" xfId="1630"/>
    <cellStyle name="Percent 3 6" xfId="1631"/>
    <cellStyle name="Percent 3 7" xfId="1632"/>
    <cellStyle name="Percent 3 8" xfId="1633"/>
    <cellStyle name="Percent 4" xfId="1634"/>
    <cellStyle name="Percent 4 10" xfId="1635"/>
    <cellStyle name="Percent 4 11" xfId="1636"/>
    <cellStyle name="Percent 4 12" xfId="1637"/>
    <cellStyle name="Percent 4 13" xfId="1638"/>
    <cellStyle name="Percent 4 14" xfId="1639"/>
    <cellStyle name="Percent 4 15" xfId="1640"/>
    <cellStyle name="Percent 4 16" xfId="1641"/>
    <cellStyle name="Percent 4 16 2" xfId="1642"/>
    <cellStyle name="Percent 4 16 3" xfId="1643"/>
    <cellStyle name="Percent 4 17" xfId="1644"/>
    <cellStyle name="Percent 4 18" xfId="1645"/>
    <cellStyle name="Percent 4 2" xfId="1646"/>
    <cellStyle name="Percent 4 2 2" xfId="1647"/>
    <cellStyle name="Percent 4 2 3" xfId="1648"/>
    <cellStyle name="Percent 4 2 4" xfId="1649"/>
    <cellStyle name="Percent 4 2 5" xfId="1650"/>
    <cellStyle name="Percent 4 2 6" xfId="1651"/>
    <cellStyle name="Percent 4 2 7" xfId="1652"/>
    <cellStyle name="Percent 4 2 8" xfId="1653"/>
    <cellStyle name="Percent 4 2 9" xfId="1654"/>
    <cellStyle name="Percent 4 3" xfId="1655"/>
    <cellStyle name="Percent 4 3 2" xfId="1656"/>
    <cellStyle name="Percent 4 3 3" xfId="1657"/>
    <cellStyle name="Percent 4 3 4" xfId="1658"/>
    <cellStyle name="Percent 4 3 5" xfId="1659"/>
    <cellStyle name="Percent 4 3 6" xfId="1660"/>
    <cellStyle name="Percent 4 3 7" xfId="1661"/>
    <cellStyle name="Percent 4 3 8" xfId="1662"/>
    <cellStyle name="Percent 4 4" xfId="1663"/>
    <cellStyle name="Percent 4 4 2" xfId="1664"/>
    <cellStyle name="Percent 4 4 3" xfId="1665"/>
    <cellStyle name="Percent 4 4 4" xfId="1666"/>
    <cellStyle name="Percent 4 4 5" xfId="1667"/>
    <cellStyle name="Percent 4 4 6" xfId="1668"/>
    <cellStyle name="Percent 4 4 7" xfId="1669"/>
    <cellStyle name="Percent 4 4 8" xfId="1670"/>
    <cellStyle name="Percent 4 5" xfId="1671"/>
    <cellStyle name="Percent 4 5 2" xfId="1672"/>
    <cellStyle name="Percent 4 5 3" xfId="1673"/>
    <cellStyle name="Percent 4 5 4" xfId="1674"/>
    <cellStyle name="Percent 4 5 5" xfId="1675"/>
    <cellStyle name="Percent 4 5 6" xfId="1676"/>
    <cellStyle name="Percent 4 5 7" xfId="1677"/>
    <cellStyle name="Percent 4 5 8" xfId="1678"/>
    <cellStyle name="Percent 4 6" xfId="1679"/>
    <cellStyle name="Percent 4 6 2" xfId="1680"/>
    <cellStyle name="Percent 4 6 3" xfId="1681"/>
    <cellStyle name="Percent 4 6 4" xfId="1682"/>
    <cellStyle name="Percent 4 6 5" xfId="1683"/>
    <cellStyle name="Percent 4 6 6" xfId="1684"/>
    <cellStyle name="Percent 4 6 7" xfId="1685"/>
    <cellStyle name="Percent 4 6 8" xfId="1686"/>
    <cellStyle name="Percent 4 7" xfId="1687"/>
    <cellStyle name="Percent 4 8" xfId="1688"/>
    <cellStyle name="Percent 4 9" xfId="1689"/>
    <cellStyle name="Percent 5" xfId="1690"/>
    <cellStyle name="Percent 5 10" xfId="1691"/>
    <cellStyle name="Percent 5 11" xfId="1692"/>
    <cellStyle name="Percent 5 12" xfId="1693"/>
    <cellStyle name="Percent 5 2" xfId="1694"/>
    <cellStyle name="Percent 5 3" xfId="1695"/>
    <cellStyle name="Percent 5 4" xfId="1696"/>
    <cellStyle name="Percent 5 5" xfId="1697"/>
    <cellStyle name="Percent 5 6" xfId="1698"/>
    <cellStyle name="Percent 5 7" xfId="1699"/>
    <cellStyle name="Percent 5 8" xfId="1700"/>
    <cellStyle name="Percent 5 9" xfId="1701"/>
    <cellStyle name="Percent 5 9 2" xfId="1702"/>
    <cellStyle name="Percent 5 9 2 2" xfId="1703"/>
    <cellStyle name="Percent 6" xfId="1704"/>
    <cellStyle name="Percent 6 2" xfId="1705"/>
    <cellStyle name="Percent 6 3" xfId="1706"/>
    <cellStyle name="Percent 6 4" xfId="1707"/>
    <cellStyle name="Percent 6 5" xfId="1708"/>
    <cellStyle name="Percent 6 6" xfId="1709"/>
    <cellStyle name="Percent 6 7" xfId="1710"/>
    <cellStyle name="Percent 6 8" xfId="1711"/>
    <cellStyle name="Percent 6 9" xfId="1712"/>
    <cellStyle name="Percent 7" xfId="1713"/>
    <cellStyle name="Percent 7 2" xfId="1714"/>
    <cellStyle name="Percent 7 3" xfId="1715"/>
    <cellStyle name="Percent 7 4" xfId="1716"/>
    <cellStyle name="Percent 7 5" xfId="1717"/>
    <cellStyle name="Percent 7 6" xfId="1718"/>
    <cellStyle name="Percent 7 7" xfId="1719"/>
    <cellStyle name="Percent 7 8" xfId="1720"/>
    <cellStyle name="Percent 8" xfId="1721"/>
    <cellStyle name="Percent 8 2" xfId="1722"/>
    <cellStyle name="Percent 8 3" xfId="1723"/>
    <cellStyle name="Percent 8 4" xfId="1724"/>
    <cellStyle name="Percent 8 5" xfId="1725"/>
    <cellStyle name="Percent 8 6" xfId="1726"/>
    <cellStyle name="Percent 8 7" xfId="1727"/>
    <cellStyle name="Percent 8 8" xfId="1728"/>
    <cellStyle name="Percent 9" xfId="1729"/>
    <cellStyle name="Percent 9 2" xfId="1730"/>
    <cellStyle name="Percent 9 3" xfId="1731"/>
    <cellStyle name="Percent 9 4" xfId="1732"/>
    <cellStyle name="Percent 9 5" xfId="1733"/>
    <cellStyle name="Percent 9 6" xfId="1734"/>
    <cellStyle name="Percent 9 7" xfId="1735"/>
    <cellStyle name="Percent 9 8" xfId="1736"/>
    <cellStyle name="Pilkku_Layo9704" xfId="1737"/>
    <cellStyle name="Pyör. luku_Layo9704" xfId="1738"/>
    <cellStyle name="Pyör. valuutta_Layo9704" xfId="1739"/>
    <cellStyle name="Standard_Sce_D_Extraction" xfId="1740"/>
    <cellStyle name="Style 21" xfId="1741"/>
    <cellStyle name="Style 21 2" xfId="1742"/>
    <cellStyle name="Style 21 2 2" xfId="1743"/>
    <cellStyle name="Style 21 3" xfId="1744"/>
    <cellStyle name="Style 22" xfId="1745"/>
    <cellStyle name="Style 23" xfId="1746"/>
    <cellStyle name="Style 24" xfId="1747"/>
    <cellStyle name="Style 25" xfId="1748"/>
    <cellStyle name="Style 25 2" xfId="1749"/>
    <cellStyle name="Style 25 2 2" xfId="1750"/>
    <cellStyle name="Style 25 3" xfId="1751"/>
    <cellStyle name="Style 26" xfId="1752"/>
    <cellStyle name="Title 2" xfId="1753"/>
    <cellStyle name="Title 2 10" xfId="1754"/>
    <cellStyle name="Title 2 2" xfId="1755"/>
    <cellStyle name="Title 2 3" xfId="1756"/>
    <cellStyle name="Title 2 4" xfId="1757"/>
    <cellStyle name="Title 2 5" xfId="1758"/>
    <cellStyle name="Title 2 6" xfId="1759"/>
    <cellStyle name="Title 2 7" xfId="1760"/>
    <cellStyle name="Title 2 8" xfId="1761"/>
    <cellStyle name="Title 2 9" xfId="1762"/>
    <cellStyle name="Title 3" xfId="1763"/>
    <cellStyle name="Total 2" xfId="1764"/>
    <cellStyle name="Total 2 10" xfId="1765"/>
    <cellStyle name="Total 2 2" xfId="1766"/>
    <cellStyle name="Total 2 3" xfId="1767"/>
    <cellStyle name="Total 2 4" xfId="1768"/>
    <cellStyle name="Total 2 5" xfId="1769"/>
    <cellStyle name="Total 2 6" xfId="1770"/>
    <cellStyle name="Total 2 7" xfId="1771"/>
    <cellStyle name="Total 2 8" xfId="1772"/>
    <cellStyle name="Total 2 9" xfId="1773"/>
    <cellStyle name="Total 3" xfId="1774"/>
    <cellStyle name="Valuutta_Layo9704" xfId="1775"/>
    <cellStyle name="Warning Text 2" xfId="1776"/>
    <cellStyle name="Warning Text 2 10" xfId="1777"/>
    <cellStyle name="Warning Text 2 2" xfId="1778"/>
    <cellStyle name="Warning Text 2 3" xfId="1779"/>
    <cellStyle name="Warning Text 2 4" xfId="1780"/>
    <cellStyle name="Warning Text 2 5" xfId="1781"/>
    <cellStyle name="Warning Text 2 6" xfId="1782"/>
    <cellStyle name="Warning Text 2 7" xfId="1783"/>
    <cellStyle name="Warning Text 2 8" xfId="1784"/>
    <cellStyle name="Warning Text 2 9" xfId="1785"/>
    <cellStyle name="Warning Text 3" xfId="1786"/>
    <cellStyle name="Обычный_CRF2002 (1)" xfId="1787"/>
    <cellStyle name="已访问的超链接" xfId="178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22</xdr:row>
      <xdr:rowOff>0</xdr:rowOff>
    </xdr:from>
    <xdr:to>
      <xdr:col>11</xdr:col>
      <xdr:colOff>109538</xdr:colOff>
      <xdr:row>55</xdr:row>
      <xdr:rowOff>66675</xdr:rowOff>
    </xdr:to>
    <xdr:pic>
      <xdr:nvPicPr>
        <xdr:cNvPr id="9226" name="Picture 1" descr="C:\Users\nijswou\AppData\Local\Temp\1\ScreenClip.png">
          <a:extLst>
            <a:ext uri="{FF2B5EF4-FFF2-40B4-BE49-F238E27FC236}">
              <a16:creationId xmlns:a16="http://schemas.microsoft.com/office/drawing/2014/main" id="{ED1EB587-35C5-4FFF-99EB-681688AC3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733800"/>
          <a:ext cx="7486650" cy="541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647700</xdr:colOff>
      <xdr:row>23</xdr:row>
      <xdr:rowOff>161925</xdr:rowOff>
    </xdr:from>
    <xdr:to>
      <xdr:col>25</xdr:col>
      <xdr:colOff>295275</xdr:colOff>
      <xdr:row>53</xdr:row>
      <xdr:rowOff>133350</xdr:rowOff>
    </xdr:to>
    <xdr:pic>
      <xdr:nvPicPr>
        <xdr:cNvPr id="9227" name="Picture 2" descr="C:\Users\nijswou\AppData\Local\Temp\1\ScreenClip.png">
          <a:extLst>
            <a:ext uri="{FF2B5EF4-FFF2-40B4-BE49-F238E27FC236}">
              <a16:creationId xmlns:a16="http://schemas.microsoft.com/office/drawing/2014/main" id="{819D58DE-7E64-4FE8-97AD-FE998AED8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3088" y="4057650"/>
          <a:ext cx="7419975" cy="482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4"/>
  </sheetPr>
  <dimension ref="A2:BL124"/>
  <sheetViews>
    <sheetView tabSelected="1" zoomScaleNormal="100" workbookViewId="0">
      <selection activeCell="N50" sqref="N50"/>
    </sheetView>
  </sheetViews>
  <sheetFormatPr defaultRowHeight="12.75"/>
  <cols>
    <col min="1" max="1" width="19.265625" customWidth="1"/>
    <col min="2" max="2" width="12.59765625" customWidth="1"/>
    <col min="3" max="3" width="14.86328125" bestFit="1" customWidth="1"/>
    <col min="4" max="4" width="11.59765625" bestFit="1" customWidth="1"/>
    <col min="5" max="5" width="15.59765625" bestFit="1" customWidth="1"/>
    <col min="6" max="9" width="15.59765625" customWidth="1"/>
    <col min="10" max="10" width="7.1328125" customWidth="1"/>
    <col min="11" max="40" width="9.86328125" customWidth="1"/>
    <col min="42" max="42" width="19.265625" customWidth="1"/>
    <col min="43" max="43" width="17" customWidth="1"/>
    <col min="44" max="44" width="20.59765625" customWidth="1"/>
    <col min="49" max="49" width="13" customWidth="1"/>
    <col min="51" max="51" width="16.1328125" customWidth="1"/>
    <col min="52" max="52" width="13.1328125" customWidth="1"/>
    <col min="54" max="54" width="13" customWidth="1"/>
  </cols>
  <sheetData>
    <row r="2" spans="1:64">
      <c r="A2" t="s">
        <v>1</v>
      </c>
      <c r="O2" s="36" t="s">
        <v>298</v>
      </c>
    </row>
    <row r="3" spans="1:64" ht="13.5" thickBot="1">
      <c r="A3" s="15" t="s">
        <v>56</v>
      </c>
      <c r="B3" s="15" t="s">
        <v>57</v>
      </c>
      <c r="C3" s="15" t="s">
        <v>58</v>
      </c>
      <c r="D3" s="15" t="s">
        <v>59</v>
      </c>
      <c r="E3" s="15" t="s">
        <v>0</v>
      </c>
      <c r="F3" s="15" t="s">
        <v>149</v>
      </c>
      <c r="G3" s="15" t="s">
        <v>60</v>
      </c>
      <c r="H3" s="15" t="s">
        <v>61</v>
      </c>
      <c r="I3" s="15" t="s">
        <v>62</v>
      </c>
      <c r="J3" s="16" t="s">
        <v>63</v>
      </c>
      <c r="R3" s="36" t="s">
        <v>295</v>
      </c>
      <c r="S3" s="36" t="s">
        <v>296</v>
      </c>
    </row>
    <row r="4" spans="1:64" s="3" customFormat="1">
      <c r="A4" s="4"/>
      <c r="B4" s="4"/>
      <c r="C4" s="5" t="s">
        <v>281</v>
      </c>
      <c r="D4" s="5"/>
      <c r="E4" s="5" t="s">
        <v>6</v>
      </c>
      <c r="F4" s="5" t="str">
        <f>E4</f>
        <v>ELCOIL</v>
      </c>
      <c r="G4" s="5" t="s">
        <v>151</v>
      </c>
      <c r="H4" s="5" t="s">
        <v>153</v>
      </c>
      <c r="I4" s="5" t="s">
        <v>3</v>
      </c>
      <c r="J4" s="11">
        <f>0.12*J24</f>
        <v>9.0405204460966537</v>
      </c>
      <c r="K4"/>
      <c r="L4" s="36" t="s">
        <v>294</v>
      </c>
      <c r="O4" t="s">
        <v>282</v>
      </c>
      <c r="P4" t="s">
        <v>283</v>
      </c>
      <c r="R4" s="36">
        <v>86</v>
      </c>
      <c r="S4" s="36">
        <v>14.000000000000002</v>
      </c>
      <c r="T4" s="36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s="3" customFormat="1">
      <c r="A5" s="4"/>
      <c r="B5" s="4"/>
      <c r="C5" s="5" t="s">
        <v>281</v>
      </c>
      <c r="D5" s="5"/>
      <c r="E5" s="5" t="s">
        <v>8</v>
      </c>
      <c r="F5" s="5" t="str">
        <f t="shared" ref="F5:F33" si="0">E5</f>
        <v>ELCRFG</v>
      </c>
      <c r="G5" s="5" t="s">
        <v>151</v>
      </c>
      <c r="H5" s="5" t="s">
        <v>153</v>
      </c>
      <c r="I5" s="5" t="s">
        <v>3</v>
      </c>
      <c r="J5" s="11">
        <f t="shared" ref="J5:J13" si="1">0.12*J25</f>
        <v>6.7320000000000002</v>
      </c>
      <c r="K5"/>
      <c r="O5" t="s">
        <v>284</v>
      </c>
      <c r="P5" t="s">
        <v>285</v>
      </c>
      <c r="R5" s="36">
        <v>87</v>
      </c>
      <c r="S5" s="36">
        <v>13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s="3" customFormat="1">
      <c r="A6" s="4"/>
      <c r="B6" s="4"/>
      <c r="C6" s="5" t="s">
        <v>2</v>
      </c>
      <c r="D6" s="5"/>
      <c r="E6" s="5" t="s">
        <v>9</v>
      </c>
      <c r="F6" s="5" t="str">
        <f t="shared" si="0"/>
        <v>ELCDST</v>
      </c>
      <c r="G6" s="5" t="s">
        <v>151</v>
      </c>
      <c r="H6" s="5" t="s">
        <v>153</v>
      </c>
      <c r="I6" s="5" t="s">
        <v>3</v>
      </c>
      <c r="J6" s="11">
        <f t="shared" si="1"/>
        <v>8.868398190045248</v>
      </c>
      <c r="K6"/>
      <c r="O6" t="s">
        <v>286</v>
      </c>
      <c r="P6" t="s">
        <v>287</v>
      </c>
      <c r="R6" s="36">
        <v>87</v>
      </c>
      <c r="S6" s="36">
        <v>13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s="3" customFormat="1">
      <c r="A7" s="4"/>
      <c r="B7" s="4"/>
      <c r="C7" s="5" t="s">
        <v>281</v>
      </c>
      <c r="D7" s="5"/>
      <c r="E7" s="5" t="s">
        <v>10</v>
      </c>
      <c r="F7" s="5" t="str">
        <f t="shared" si="0"/>
        <v>ELCHFO</v>
      </c>
      <c r="G7" s="5" t="s">
        <v>151</v>
      </c>
      <c r="H7" s="5" t="s">
        <v>153</v>
      </c>
      <c r="I7" s="5" t="s">
        <v>3</v>
      </c>
      <c r="J7" s="11">
        <f t="shared" si="1"/>
        <v>9.2880000000000003</v>
      </c>
      <c r="K7"/>
      <c r="O7" t="s">
        <v>288</v>
      </c>
      <c r="P7" t="s">
        <v>289</v>
      </c>
      <c r="R7" s="36">
        <v>89</v>
      </c>
      <c r="S7" s="36">
        <v>10.999999999999998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s="3" customFormat="1">
      <c r="A8" s="4"/>
      <c r="B8" s="4"/>
      <c r="C8" s="5" t="s">
        <v>2</v>
      </c>
      <c r="D8" s="5"/>
      <c r="E8" s="5" t="s">
        <v>11</v>
      </c>
      <c r="F8" s="5" t="str">
        <f t="shared" si="0"/>
        <v>ELCGAS</v>
      </c>
      <c r="G8" s="5" t="s">
        <v>151</v>
      </c>
      <c r="H8" s="5" t="s">
        <v>153</v>
      </c>
      <c r="I8" s="5" t="s">
        <v>3</v>
      </c>
      <c r="J8" s="11">
        <f>0.14*J28</f>
        <v>7.854000000000001</v>
      </c>
      <c r="K8"/>
      <c r="O8" t="s">
        <v>290</v>
      </c>
      <c r="P8" t="s">
        <v>291</v>
      </c>
      <c r="R8" s="36">
        <v>90</v>
      </c>
      <c r="S8" s="36">
        <v>9.9999999999999982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s="3" customFormat="1">
      <c r="A9" s="4"/>
      <c r="B9" s="4"/>
      <c r="C9" s="5" t="s">
        <v>281</v>
      </c>
      <c r="D9" s="5"/>
      <c r="E9" s="5" t="s">
        <v>12</v>
      </c>
      <c r="F9" s="5" t="str">
        <f t="shared" si="0"/>
        <v>ELCDGS</v>
      </c>
      <c r="G9" s="5" t="s">
        <v>151</v>
      </c>
      <c r="H9" s="5" t="s">
        <v>153</v>
      </c>
      <c r="I9" s="5" t="s">
        <v>3</v>
      </c>
      <c r="J9" s="11">
        <f t="shared" si="1"/>
        <v>12.984</v>
      </c>
      <c r="K9"/>
      <c r="O9" t="s">
        <v>292</v>
      </c>
      <c r="P9" t="s">
        <v>293</v>
      </c>
      <c r="R9" s="36">
        <v>88</v>
      </c>
      <c r="S9" s="36">
        <v>12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s="3" customFormat="1">
      <c r="A10" s="4"/>
      <c r="B10" s="4"/>
      <c r="C10" s="59" t="s">
        <v>2</v>
      </c>
      <c r="D10" s="59"/>
      <c r="E10" s="59" t="s">
        <v>13</v>
      </c>
      <c r="F10" s="59" t="str">
        <f t="shared" si="0"/>
        <v>ELCWOO</v>
      </c>
      <c r="G10" s="59" t="s">
        <v>151</v>
      </c>
      <c r="H10" s="59" t="s">
        <v>153</v>
      </c>
      <c r="I10" s="59" t="s">
        <v>3</v>
      </c>
      <c r="J10" s="58">
        <f>J30-J20</f>
        <v>-98.56</v>
      </c>
      <c r="K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s="3" customFormat="1">
      <c r="A11" s="4"/>
      <c r="B11" s="4"/>
      <c r="C11" s="5" t="s">
        <v>281</v>
      </c>
      <c r="D11" s="5"/>
      <c r="E11" s="5" t="s">
        <v>14</v>
      </c>
      <c r="F11" s="5" t="str">
        <f t="shared" si="0"/>
        <v>ELCBGS</v>
      </c>
      <c r="G11" s="5" t="s">
        <v>151</v>
      </c>
      <c r="H11" s="5" t="s">
        <v>153</v>
      </c>
      <c r="I11" s="5" t="s">
        <v>3</v>
      </c>
      <c r="J11" s="11">
        <f>J31-J21</f>
        <v>-84.304000000000002</v>
      </c>
      <c r="K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s="3" customFormat="1">
      <c r="A12" s="4"/>
      <c r="B12" s="4"/>
      <c r="C12" s="5" t="s">
        <v>281</v>
      </c>
      <c r="D12" s="5"/>
      <c r="E12" s="5" t="s">
        <v>15</v>
      </c>
      <c r="F12" s="5" t="str">
        <f t="shared" si="0"/>
        <v>ELCMUN</v>
      </c>
      <c r="G12" s="5" t="s">
        <v>151</v>
      </c>
      <c r="H12" s="5" t="s">
        <v>153</v>
      </c>
      <c r="I12" s="5" t="s">
        <v>3</v>
      </c>
      <c r="J12" s="11">
        <f>0.12*J32</f>
        <v>10.302</v>
      </c>
      <c r="K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s="3" customFormat="1">
      <c r="A13" s="4"/>
      <c r="B13" s="4"/>
      <c r="C13" s="5" t="s">
        <v>281</v>
      </c>
      <c r="D13" s="5"/>
      <c r="E13" s="5" t="s">
        <v>16</v>
      </c>
      <c r="F13" s="5" t="str">
        <f t="shared" si="0"/>
        <v>ELCSLU</v>
      </c>
      <c r="G13" s="5" t="s">
        <v>151</v>
      </c>
      <c r="H13" s="5" t="s">
        <v>153</v>
      </c>
      <c r="I13" s="5" t="s">
        <v>3</v>
      </c>
      <c r="J13" s="11">
        <f t="shared" si="1"/>
        <v>10.302</v>
      </c>
      <c r="K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s="8" customFormat="1">
      <c r="C14" s="7" t="s">
        <v>281</v>
      </c>
      <c r="D14" s="7"/>
      <c r="E14" s="7" t="s">
        <v>6</v>
      </c>
      <c r="F14" s="7" t="str">
        <f t="shared" si="0"/>
        <v>ELCOIL</v>
      </c>
      <c r="G14" s="7" t="s">
        <v>151</v>
      </c>
      <c r="H14" s="7" t="s">
        <v>153</v>
      </c>
      <c r="I14" s="7" t="s">
        <v>7</v>
      </c>
      <c r="J14" s="10">
        <f>0.88*J24</f>
        <v>66.297149938042139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s="8" customFormat="1">
      <c r="C15" s="7" t="s">
        <v>281</v>
      </c>
      <c r="D15" s="7"/>
      <c r="E15" s="7" t="s">
        <v>8</v>
      </c>
      <c r="F15" s="7" t="str">
        <f t="shared" si="0"/>
        <v>ELCRFG</v>
      </c>
      <c r="G15" s="7" t="s">
        <v>151</v>
      </c>
      <c r="H15" s="7" t="s">
        <v>153</v>
      </c>
      <c r="I15" s="7" t="s">
        <v>7</v>
      </c>
      <c r="J15" s="10">
        <f t="shared" ref="J15:J23" si="2">0.88*J25</f>
        <v>49.368000000000002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s="8" customFormat="1">
      <c r="C16" s="7" t="s">
        <v>2</v>
      </c>
      <c r="D16" s="7"/>
      <c r="E16" s="7" t="s">
        <v>9</v>
      </c>
      <c r="F16" s="7" t="str">
        <f t="shared" si="0"/>
        <v>ELCDST</v>
      </c>
      <c r="G16" s="7" t="s">
        <v>151</v>
      </c>
      <c r="H16" s="7" t="s">
        <v>153</v>
      </c>
      <c r="I16" s="7" t="s">
        <v>7</v>
      </c>
      <c r="J16" s="10">
        <f t="shared" si="2"/>
        <v>65.034920060331828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s="8" customFormat="1">
      <c r="C17" s="7" t="s">
        <v>281</v>
      </c>
      <c r="D17" s="7"/>
      <c r="E17" s="7" t="s">
        <v>10</v>
      </c>
      <c r="F17" s="7" t="str">
        <f t="shared" si="0"/>
        <v>ELCHFO</v>
      </c>
      <c r="G17" s="7" t="s">
        <v>151</v>
      </c>
      <c r="H17" s="7" t="s">
        <v>153</v>
      </c>
      <c r="I17" s="7" t="s">
        <v>7</v>
      </c>
      <c r="J17" s="10">
        <f t="shared" si="2"/>
        <v>68.112000000000009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s="8" customFormat="1">
      <c r="C18" s="7" t="s">
        <v>2</v>
      </c>
      <c r="D18" s="7"/>
      <c r="E18" s="7" t="s">
        <v>11</v>
      </c>
      <c r="F18" s="7" t="str">
        <f t="shared" si="0"/>
        <v>ELCGAS</v>
      </c>
      <c r="G18" s="7" t="s">
        <v>151</v>
      </c>
      <c r="H18" s="7" t="s">
        <v>153</v>
      </c>
      <c r="I18" s="7" t="s">
        <v>7</v>
      </c>
      <c r="J18" s="10">
        <f>0.86*J28</f>
        <v>48.246000000000002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</row>
    <row r="19" spans="1:64" s="8" customFormat="1">
      <c r="C19" s="7" t="s">
        <v>281</v>
      </c>
      <c r="D19" s="7"/>
      <c r="E19" s="7" t="s">
        <v>12</v>
      </c>
      <c r="F19" s="7" t="str">
        <f t="shared" si="0"/>
        <v>ELCDGS</v>
      </c>
      <c r="G19" s="7" t="s">
        <v>151</v>
      </c>
      <c r="H19" s="7" t="s">
        <v>153</v>
      </c>
      <c r="I19" s="7" t="s">
        <v>7</v>
      </c>
      <c r="J19" s="10">
        <f t="shared" si="2"/>
        <v>95.216000000000008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</row>
    <row r="20" spans="1:64" s="8" customFormat="1">
      <c r="C20" s="59" t="s">
        <v>2</v>
      </c>
      <c r="D20" s="59"/>
      <c r="E20" s="59" t="s">
        <v>13</v>
      </c>
      <c r="F20" s="59" t="str">
        <f t="shared" si="0"/>
        <v>ELCWOO</v>
      </c>
      <c r="G20" s="59" t="s">
        <v>151</v>
      </c>
      <c r="H20" s="59" t="s">
        <v>153</v>
      </c>
      <c r="I20" s="59" t="s">
        <v>7</v>
      </c>
      <c r="J20" s="58">
        <f>0.88*112</f>
        <v>98.56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</row>
    <row r="21" spans="1:64" s="8" customFormat="1">
      <c r="C21" s="7" t="s">
        <v>281</v>
      </c>
      <c r="D21" s="7"/>
      <c r="E21" s="7" t="s">
        <v>14</v>
      </c>
      <c r="F21" s="7" t="str">
        <f t="shared" si="0"/>
        <v>ELCBGS</v>
      </c>
      <c r="G21" s="7" t="s">
        <v>151</v>
      </c>
      <c r="H21" s="7" t="s">
        <v>153</v>
      </c>
      <c r="I21" s="7" t="s">
        <v>7</v>
      </c>
      <c r="J21" s="10">
        <f>$J$61</f>
        <v>84.304000000000002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</row>
    <row r="22" spans="1:64" s="8" customFormat="1">
      <c r="C22" s="7" t="s">
        <v>281</v>
      </c>
      <c r="D22" s="7"/>
      <c r="E22" s="7" t="s">
        <v>15</v>
      </c>
      <c r="F22" s="7" t="str">
        <f t="shared" si="0"/>
        <v>ELCMUN</v>
      </c>
      <c r="G22" s="7" t="s">
        <v>151</v>
      </c>
      <c r="H22" s="7" t="s">
        <v>153</v>
      </c>
      <c r="I22" s="7" t="s">
        <v>7</v>
      </c>
      <c r="J22" s="10">
        <f>0.88*J32</f>
        <v>75.548000000000002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</row>
    <row r="23" spans="1:64" s="8" customFormat="1">
      <c r="C23" s="7" t="s">
        <v>281</v>
      </c>
      <c r="D23" s="7"/>
      <c r="E23" s="7" t="s">
        <v>16</v>
      </c>
      <c r="F23" s="7" t="str">
        <f t="shared" si="0"/>
        <v>ELCSLU</v>
      </c>
      <c r="G23" s="7" t="s">
        <v>151</v>
      </c>
      <c r="H23" s="7" t="s">
        <v>153</v>
      </c>
      <c r="I23" s="7" t="s">
        <v>7</v>
      </c>
      <c r="J23" s="10">
        <f t="shared" si="2"/>
        <v>75.548000000000002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</row>
    <row r="24" spans="1:64" s="9" customFormat="1">
      <c r="C24" s="7" t="s">
        <v>2</v>
      </c>
      <c r="D24" s="7"/>
      <c r="E24" s="7" t="s">
        <v>6</v>
      </c>
      <c r="F24" s="7" t="str">
        <f t="shared" si="0"/>
        <v>ELCOIL</v>
      </c>
      <c r="G24" s="7" t="s">
        <v>152</v>
      </c>
      <c r="H24" s="28" t="s">
        <v>150</v>
      </c>
      <c r="I24" s="7" t="s">
        <v>3</v>
      </c>
      <c r="J24" s="20">
        <v>75.337670384138789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</row>
    <row r="25" spans="1:64" s="9" customFormat="1" ht="14.25">
      <c r="A25"/>
      <c r="B25"/>
      <c r="C25" t="s">
        <v>281</v>
      </c>
      <c r="D25"/>
      <c r="E25" t="s">
        <v>8</v>
      </c>
      <c r="F25" s="7" t="str">
        <f t="shared" si="0"/>
        <v>ELCRFG</v>
      </c>
      <c r="G25" s="7" t="s">
        <v>152</v>
      </c>
      <c r="H25" s="28" t="s">
        <v>150</v>
      </c>
      <c r="I25" t="s">
        <v>3</v>
      </c>
      <c r="J25" s="20">
        <v>56.1</v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</row>
    <row r="26" spans="1:64">
      <c r="C26" t="s">
        <v>2</v>
      </c>
      <c r="E26" t="s">
        <v>9</v>
      </c>
      <c r="F26" s="7" t="str">
        <f t="shared" si="0"/>
        <v>ELCDST</v>
      </c>
      <c r="G26" s="7" t="s">
        <v>152</v>
      </c>
      <c r="H26" s="28" t="s">
        <v>150</v>
      </c>
      <c r="I26" t="s">
        <v>3</v>
      </c>
      <c r="J26" s="20">
        <v>73.903318250377069</v>
      </c>
    </row>
    <row r="27" spans="1:64">
      <c r="C27" t="s">
        <v>2</v>
      </c>
      <c r="E27" t="s">
        <v>10</v>
      </c>
      <c r="F27" s="7" t="str">
        <f t="shared" si="0"/>
        <v>ELCHFO</v>
      </c>
      <c r="G27" s="7" t="s">
        <v>152</v>
      </c>
      <c r="H27" s="28" t="s">
        <v>150</v>
      </c>
      <c r="I27" t="s">
        <v>3</v>
      </c>
      <c r="J27" s="20">
        <v>77.400000000000006</v>
      </c>
    </row>
    <row r="28" spans="1:64">
      <c r="C28" t="s">
        <v>2</v>
      </c>
      <c r="E28" t="s">
        <v>11</v>
      </c>
      <c r="F28" s="7" t="str">
        <f t="shared" si="0"/>
        <v>ELCGAS</v>
      </c>
      <c r="G28" s="7" t="s">
        <v>152</v>
      </c>
      <c r="H28" s="28" t="s">
        <v>150</v>
      </c>
      <c r="I28" t="s">
        <v>3</v>
      </c>
      <c r="J28" s="20">
        <v>56.1</v>
      </c>
    </row>
    <row r="29" spans="1:64">
      <c r="C29" t="s">
        <v>2</v>
      </c>
      <c r="E29" t="s">
        <v>12</v>
      </c>
      <c r="F29" s="7" t="str">
        <f t="shared" si="0"/>
        <v>ELCDGS</v>
      </c>
      <c r="G29" s="7" t="s">
        <v>152</v>
      </c>
      <c r="H29" s="28" t="s">
        <v>150</v>
      </c>
      <c r="I29" t="s">
        <v>3</v>
      </c>
      <c r="J29" s="20">
        <v>108.2</v>
      </c>
    </row>
    <row r="30" spans="1:64">
      <c r="C30" s="60" t="s">
        <v>2</v>
      </c>
      <c r="D30" s="60"/>
      <c r="E30" s="60" t="s">
        <v>13</v>
      </c>
      <c r="F30" s="59" t="str">
        <f t="shared" si="0"/>
        <v>ELCWOO</v>
      </c>
      <c r="G30" s="59" t="s">
        <v>152</v>
      </c>
      <c r="H30" s="88" t="s">
        <v>150</v>
      </c>
      <c r="I30" s="60" t="s">
        <v>3</v>
      </c>
      <c r="J30" s="58">
        <v>0</v>
      </c>
    </row>
    <row r="31" spans="1:64">
      <c r="C31" t="s">
        <v>2</v>
      </c>
      <c r="E31" t="s">
        <v>14</v>
      </c>
      <c r="F31" s="7" t="str">
        <f t="shared" si="0"/>
        <v>ELCBGS</v>
      </c>
      <c r="G31" s="7" t="s">
        <v>152</v>
      </c>
      <c r="H31" s="28" t="s">
        <v>150</v>
      </c>
      <c r="I31" t="s">
        <v>3</v>
      </c>
      <c r="J31" s="20">
        <v>0</v>
      </c>
    </row>
    <row r="32" spans="1:64">
      <c r="C32" t="s">
        <v>2</v>
      </c>
      <c r="E32" t="s">
        <v>15</v>
      </c>
      <c r="F32" s="7" t="str">
        <f t="shared" si="0"/>
        <v>ELCMUN</v>
      </c>
      <c r="G32" s="7" t="s">
        <v>152</v>
      </c>
      <c r="H32" s="28" t="s">
        <v>150</v>
      </c>
      <c r="I32" t="s">
        <v>3</v>
      </c>
      <c r="J32" s="20">
        <v>85.85</v>
      </c>
    </row>
    <row r="33" spans="1:12">
      <c r="C33" t="s">
        <v>2</v>
      </c>
      <c r="E33" t="s">
        <v>16</v>
      </c>
      <c r="F33" s="7" t="str">
        <f t="shared" si="0"/>
        <v>ELCSLU</v>
      </c>
      <c r="G33" s="7" t="s">
        <v>152</v>
      </c>
      <c r="H33" s="28" t="s">
        <v>150</v>
      </c>
      <c r="I33" t="s">
        <v>3</v>
      </c>
      <c r="J33" s="20">
        <v>85.85</v>
      </c>
    </row>
    <row r="34" spans="1:12">
      <c r="A34" s="46"/>
      <c r="B34" s="46"/>
      <c r="C34" s="47" t="s">
        <v>2</v>
      </c>
      <c r="D34" s="47"/>
      <c r="E34" s="47" t="s">
        <v>168</v>
      </c>
      <c r="F34" s="47" t="s">
        <v>168</v>
      </c>
      <c r="G34" s="48" t="s">
        <v>175</v>
      </c>
      <c r="H34" s="47"/>
      <c r="I34" s="47" t="s">
        <v>3</v>
      </c>
      <c r="J34" s="49">
        <f>J44*0.12</f>
        <v>34.32</v>
      </c>
    </row>
    <row r="35" spans="1:12">
      <c r="A35" s="46"/>
      <c r="B35" s="46"/>
      <c r="C35" s="47" t="s">
        <v>2</v>
      </c>
      <c r="D35" s="47"/>
      <c r="E35" s="47" t="s">
        <v>169</v>
      </c>
      <c r="F35" s="47" t="s">
        <v>169</v>
      </c>
      <c r="G35" s="48" t="s">
        <v>175</v>
      </c>
      <c r="H35" s="47"/>
      <c r="I35" s="47" t="s">
        <v>3</v>
      </c>
      <c r="J35" s="49">
        <f>J45*0.12</f>
        <v>107.28</v>
      </c>
    </row>
    <row r="36" spans="1:12">
      <c r="A36" s="46"/>
      <c r="B36" s="46"/>
      <c r="C36" s="47" t="s">
        <v>2</v>
      </c>
      <c r="D36" s="47"/>
      <c r="E36" s="47" t="s">
        <v>170</v>
      </c>
      <c r="F36" s="47" t="s">
        <v>170</v>
      </c>
      <c r="G36" s="48" t="s">
        <v>175</v>
      </c>
      <c r="H36" s="47"/>
      <c r="I36" s="47" t="s">
        <v>3</v>
      </c>
      <c r="J36" s="49">
        <f>J46*0.12</f>
        <v>5.3999999999999995</v>
      </c>
    </row>
    <row r="37" spans="1:12">
      <c r="A37" s="46"/>
      <c r="B37" s="46"/>
      <c r="C37" s="47" t="s">
        <v>2</v>
      </c>
      <c r="D37" s="47"/>
      <c r="E37" s="47" t="s">
        <v>171</v>
      </c>
      <c r="F37" s="47" t="s">
        <v>171</v>
      </c>
      <c r="G37" s="48" t="s">
        <v>175</v>
      </c>
      <c r="H37" s="47"/>
      <c r="I37" s="47" t="s">
        <v>3</v>
      </c>
      <c r="J37" s="49">
        <f>J47*0.12</f>
        <v>23.4</v>
      </c>
      <c r="L37" s="45"/>
    </row>
    <row r="38" spans="1:12">
      <c r="A38" s="46"/>
      <c r="B38" s="46"/>
      <c r="C38" s="47" t="s">
        <v>2</v>
      </c>
      <c r="D38" s="47"/>
      <c r="E38" s="47" t="s">
        <v>172</v>
      </c>
      <c r="F38" s="47" t="s">
        <v>172</v>
      </c>
      <c r="G38" s="48" t="s">
        <v>175</v>
      </c>
      <c r="H38" s="47"/>
      <c r="I38" s="47" t="s">
        <v>3</v>
      </c>
      <c r="J38" s="49">
        <f>J48*0.12</f>
        <v>14.639999999999999</v>
      </c>
    </row>
    <row r="39" spans="1:12">
      <c r="A39" s="8"/>
      <c r="B39" s="8"/>
      <c r="C39" s="7" t="s">
        <v>2</v>
      </c>
      <c r="D39" s="7"/>
      <c r="E39" s="7" t="s">
        <v>168</v>
      </c>
      <c r="F39" s="7" t="s">
        <v>168</v>
      </c>
      <c r="G39" s="44" t="s">
        <v>175</v>
      </c>
      <c r="H39" s="7"/>
      <c r="I39" s="7" t="s">
        <v>7</v>
      </c>
      <c r="J39" s="10">
        <f>J44*0.88</f>
        <v>251.68</v>
      </c>
    </row>
    <row r="40" spans="1:12">
      <c r="A40" s="8"/>
      <c r="B40" s="8"/>
      <c r="C40" s="7" t="s">
        <v>2</v>
      </c>
      <c r="D40" s="7"/>
      <c r="E40" s="7" t="s">
        <v>169</v>
      </c>
      <c r="F40" s="7" t="s">
        <v>169</v>
      </c>
      <c r="G40" s="44" t="s">
        <v>175</v>
      </c>
      <c r="H40" s="7"/>
      <c r="I40" s="7" t="s">
        <v>7</v>
      </c>
      <c r="J40" s="10">
        <f>J45*0.88</f>
        <v>786.72</v>
      </c>
    </row>
    <row r="41" spans="1:12">
      <c r="A41" s="8"/>
      <c r="B41" s="8"/>
      <c r="C41" s="7" t="s">
        <v>2</v>
      </c>
      <c r="D41" s="7"/>
      <c r="E41" s="7" t="s">
        <v>170</v>
      </c>
      <c r="F41" s="7" t="s">
        <v>170</v>
      </c>
      <c r="G41" s="44" t="s">
        <v>175</v>
      </c>
      <c r="H41" s="7"/>
      <c r="I41" s="7" t="s">
        <v>7</v>
      </c>
      <c r="J41" s="10">
        <f>J46*0.88</f>
        <v>39.6</v>
      </c>
    </row>
    <row r="42" spans="1:12">
      <c r="A42" s="8"/>
      <c r="B42" s="8"/>
      <c r="C42" s="7" t="s">
        <v>2</v>
      </c>
      <c r="D42" s="7"/>
      <c r="E42" s="7" t="s">
        <v>171</v>
      </c>
      <c r="F42" s="7" t="s">
        <v>171</v>
      </c>
      <c r="G42" s="44" t="s">
        <v>175</v>
      </c>
      <c r="H42" s="7"/>
      <c r="I42" s="7" t="s">
        <v>7</v>
      </c>
      <c r="J42" s="10">
        <f>J47*0.88</f>
        <v>171.6</v>
      </c>
    </row>
    <row r="43" spans="1:12">
      <c r="A43" s="8"/>
      <c r="B43" s="8"/>
      <c r="C43" s="7" t="s">
        <v>2</v>
      </c>
      <c r="D43" s="7"/>
      <c r="E43" s="7" t="s">
        <v>172</v>
      </c>
      <c r="F43" s="7" t="s">
        <v>172</v>
      </c>
      <c r="G43" s="44" t="s">
        <v>175</v>
      </c>
      <c r="H43" s="7"/>
      <c r="I43" s="7" t="s">
        <v>7</v>
      </c>
      <c r="J43" s="10">
        <f>J48*0.88</f>
        <v>107.36</v>
      </c>
    </row>
    <row r="44" spans="1:12">
      <c r="C44" t="s">
        <v>2</v>
      </c>
      <c r="E44" s="7" t="s">
        <v>168</v>
      </c>
      <c r="F44" s="7" t="s">
        <v>168</v>
      </c>
      <c r="G44" s="7" t="s">
        <v>176</v>
      </c>
      <c r="H44" s="28"/>
      <c r="I44" t="s">
        <v>3</v>
      </c>
      <c r="J44" s="20">
        <v>286</v>
      </c>
    </row>
    <row r="45" spans="1:12">
      <c r="C45" t="s">
        <v>2</v>
      </c>
      <c r="E45" s="7" t="s">
        <v>169</v>
      </c>
      <c r="F45" s="7" t="s">
        <v>169</v>
      </c>
      <c r="G45" s="7" t="s">
        <v>176</v>
      </c>
      <c r="H45" s="28"/>
      <c r="I45" t="s">
        <v>3</v>
      </c>
      <c r="J45" s="20">
        <v>894</v>
      </c>
    </row>
    <row r="46" spans="1:12">
      <c r="C46" t="s">
        <v>2</v>
      </c>
      <c r="E46" s="7" t="s">
        <v>170</v>
      </c>
      <c r="F46" s="7" t="s">
        <v>170</v>
      </c>
      <c r="G46" s="7" t="s">
        <v>176</v>
      </c>
      <c r="H46" s="28"/>
      <c r="I46" t="s">
        <v>3</v>
      </c>
      <c r="J46" s="20">
        <v>45</v>
      </c>
    </row>
    <row r="47" spans="1:12">
      <c r="C47" t="s">
        <v>2</v>
      </c>
      <c r="E47" s="7" t="s">
        <v>171</v>
      </c>
      <c r="F47" s="7" t="s">
        <v>171</v>
      </c>
      <c r="G47" s="7" t="s">
        <v>176</v>
      </c>
      <c r="H47" s="28"/>
      <c r="I47" t="s">
        <v>3</v>
      </c>
      <c r="J47" s="20">
        <v>195</v>
      </c>
    </row>
    <row r="48" spans="1:12">
      <c r="C48" t="s">
        <v>2</v>
      </c>
      <c r="E48" s="7" t="s">
        <v>172</v>
      </c>
      <c r="F48" s="7" t="s">
        <v>172</v>
      </c>
      <c r="G48" s="7" t="s">
        <v>176</v>
      </c>
      <c r="H48" s="28"/>
      <c r="I48" t="s">
        <v>3</v>
      </c>
      <c r="J48" s="20">
        <v>122</v>
      </c>
    </row>
    <row r="55" spans="1:64" ht="13.15">
      <c r="A55" s="29" t="s">
        <v>1</v>
      </c>
    </row>
    <row r="56" spans="1:64" ht="13.5" thickBot="1">
      <c r="A56" s="15" t="s">
        <v>56</v>
      </c>
      <c r="B56" s="15" t="s">
        <v>57</v>
      </c>
      <c r="C56" s="15" t="s">
        <v>58</v>
      </c>
      <c r="D56" s="15" t="s">
        <v>59</v>
      </c>
      <c r="E56" s="15" t="s">
        <v>0</v>
      </c>
      <c r="F56" s="30" t="s">
        <v>60</v>
      </c>
      <c r="G56" s="30" t="s">
        <v>149</v>
      </c>
      <c r="H56" s="30" t="s">
        <v>61</v>
      </c>
      <c r="I56" s="15" t="s">
        <v>62</v>
      </c>
      <c r="J56" s="15" t="s">
        <v>63</v>
      </c>
      <c r="K56" s="31" t="s">
        <v>104</v>
      </c>
      <c r="L56" s="31" t="s">
        <v>103</v>
      </c>
      <c r="M56" s="31" t="s">
        <v>102</v>
      </c>
      <c r="N56" s="31" t="s">
        <v>101</v>
      </c>
      <c r="O56" s="31" t="s">
        <v>100</v>
      </c>
      <c r="P56" s="31" t="s">
        <v>99</v>
      </c>
      <c r="Q56" s="31" t="s">
        <v>98</v>
      </c>
      <c r="R56" s="31" t="s">
        <v>97</v>
      </c>
      <c r="S56" s="31" t="s">
        <v>96</v>
      </c>
      <c r="T56" s="31" t="s">
        <v>95</v>
      </c>
      <c r="U56" s="31" t="s">
        <v>94</v>
      </c>
      <c r="V56" s="31" t="s">
        <v>93</v>
      </c>
      <c r="W56" s="31" t="s">
        <v>316</v>
      </c>
      <c r="X56" s="31" t="s">
        <v>92</v>
      </c>
      <c r="Y56" s="31" t="s">
        <v>91</v>
      </c>
      <c r="Z56" s="31" t="s">
        <v>90</v>
      </c>
      <c r="AA56" s="31" t="s">
        <v>89</v>
      </c>
      <c r="AB56" s="31" t="s">
        <v>88</v>
      </c>
      <c r="AC56" s="31" t="s">
        <v>87</v>
      </c>
      <c r="AD56" s="31" t="s">
        <v>86</v>
      </c>
      <c r="AE56" s="31" t="s">
        <v>85</v>
      </c>
      <c r="AF56" s="31" t="s">
        <v>84</v>
      </c>
      <c r="AG56" s="31" t="s">
        <v>83</v>
      </c>
      <c r="AH56" s="31" t="s">
        <v>82</v>
      </c>
      <c r="AI56" s="31" t="s">
        <v>81</v>
      </c>
      <c r="AJ56" s="31" t="s">
        <v>80</v>
      </c>
      <c r="AK56" s="31" t="s">
        <v>79</v>
      </c>
      <c r="AL56" s="31" t="s">
        <v>78</v>
      </c>
      <c r="AM56" s="31" t="s">
        <v>77</v>
      </c>
      <c r="AN56" s="31" t="s">
        <v>76</v>
      </c>
      <c r="AO56" s="31" t="s">
        <v>154</v>
      </c>
      <c r="AP56" s="31" t="s">
        <v>155</v>
      </c>
      <c r="AQ56" s="31" t="s">
        <v>156</v>
      </c>
      <c r="AR56" s="31" t="s">
        <v>157</v>
      </c>
      <c r="AS56" s="31" t="s">
        <v>158</v>
      </c>
      <c r="AT56" s="31" t="s">
        <v>159</v>
      </c>
      <c r="AU56" s="31" t="s">
        <v>160</v>
      </c>
    </row>
    <row r="57" spans="1:64">
      <c r="C57" s="7" t="s">
        <v>2</v>
      </c>
      <c r="E57" s="7" t="s">
        <v>4</v>
      </c>
      <c r="F57" s="7" t="s">
        <v>152</v>
      </c>
      <c r="G57" s="7" t="str">
        <f t="shared" ref="G57:G62" si="3">E57</f>
        <v>ELCCOH</v>
      </c>
      <c r="H57" s="28" t="s">
        <v>150</v>
      </c>
      <c r="I57" s="7" t="s">
        <v>3</v>
      </c>
      <c r="J57" s="37">
        <f t="shared" ref="J57:J67" si="4">AVERAGE(AH57,AL57,AM57)</f>
        <v>96.100000000000009</v>
      </c>
      <c r="K57" s="32">
        <f>'ETS Emissions'!C80</f>
        <v>95</v>
      </c>
      <c r="L57" s="32">
        <f>'ETS Emissions'!D80</f>
        <v>98.3</v>
      </c>
      <c r="M57" s="32">
        <f>'ETS Emissions'!E80</f>
        <v>98.3</v>
      </c>
      <c r="N57" s="32">
        <f>'ETS Emissions'!F80</f>
        <v>98.3</v>
      </c>
      <c r="O57" s="32">
        <f>'ETS Emissions'!G80</f>
        <v>98.3</v>
      </c>
      <c r="P57" s="32">
        <f>'ETS Emissions'!H80</f>
        <v>95</v>
      </c>
      <c r="Q57" s="32">
        <f>'ETS Emissions'!I80</f>
        <v>98.3</v>
      </c>
      <c r="R57" s="32">
        <f>'ETS Emissions'!J80</f>
        <v>98.3</v>
      </c>
      <c r="S57" s="32">
        <f>'ETS Emissions'!K80</f>
        <v>98.3</v>
      </c>
      <c r="T57" s="32">
        <f>'ETS Emissions'!L80</f>
        <v>98.3</v>
      </c>
      <c r="U57" s="32">
        <f>'ETS Emissions'!M80</f>
        <v>98.3</v>
      </c>
      <c r="V57" s="32">
        <f>'ETS Emissions'!N80</f>
        <v>98.3</v>
      </c>
      <c r="W57" s="32">
        <f>'ETS Emissions'!O80</f>
        <v>98.3</v>
      </c>
      <c r="X57" s="32">
        <f>'ETS Emissions'!P80</f>
        <v>95</v>
      </c>
      <c r="Y57" s="32">
        <f>'ETS Emissions'!Q80</f>
        <v>98.3</v>
      </c>
      <c r="Z57" s="32">
        <f>'ETS Emissions'!R80</f>
        <v>98.3</v>
      </c>
      <c r="AA57" s="32">
        <f>'ETS Emissions'!S80</f>
        <v>98.3</v>
      </c>
      <c r="AB57" s="32">
        <f>'ETS Emissions'!T80</f>
        <v>98.3</v>
      </c>
      <c r="AC57" s="32">
        <f>'ETS Emissions'!U80</f>
        <v>98.3</v>
      </c>
      <c r="AD57" s="32">
        <f>'ETS Emissions'!V80</f>
        <v>98.3</v>
      </c>
      <c r="AE57" s="32">
        <f>'ETS Emissions'!W80</f>
        <v>98.3</v>
      </c>
      <c r="AF57" s="32">
        <f>'ETS Emissions'!X80</f>
        <v>98.3</v>
      </c>
      <c r="AG57" s="32">
        <f>'ETS Emissions'!Y80</f>
        <v>98.3</v>
      </c>
      <c r="AH57" s="32">
        <f>'ETS Emissions'!Z80</f>
        <v>95</v>
      </c>
      <c r="AI57" s="32">
        <f>'ETS Emissions'!AA80</f>
        <v>98.3</v>
      </c>
      <c r="AJ57" s="32">
        <f>'ETS Emissions'!AB80</f>
        <v>98.3</v>
      </c>
      <c r="AK57" s="32">
        <f>'ETS Emissions'!AC80</f>
        <v>98.3</v>
      </c>
      <c r="AL57" s="32">
        <f>'ETS Emissions'!AD80</f>
        <v>98.3</v>
      </c>
      <c r="AM57" s="32">
        <f>'ETS Emissions'!AE80</f>
        <v>95</v>
      </c>
      <c r="AN57" s="32">
        <f>'ETS Emissions'!AF80</f>
        <v>98.3</v>
      </c>
      <c r="AO57" s="32">
        <f>'ETS Emissions'!AG80</f>
        <v>98.3</v>
      </c>
      <c r="AP57" s="32">
        <f>'ETS Emissions'!AH80</f>
        <v>98.3</v>
      </c>
      <c r="AQ57" s="32">
        <f>'ETS Emissions'!AI80</f>
        <v>98.3</v>
      </c>
      <c r="AR57" s="32">
        <f>'ETS Emissions'!AJ80</f>
        <v>98.3</v>
      </c>
      <c r="AS57" s="32">
        <f>'ETS Emissions'!AK80</f>
        <v>98.3</v>
      </c>
      <c r="AT57" s="32">
        <f>'ETS Emissions'!AL80</f>
        <v>98.3</v>
      </c>
      <c r="AU57" s="32">
        <f>'ETS Emissions'!AM80</f>
        <v>98.3</v>
      </c>
    </row>
    <row r="58" spans="1:64" s="9" customFormat="1">
      <c r="A58"/>
      <c r="B58"/>
      <c r="C58" s="7" t="s">
        <v>2</v>
      </c>
      <c r="D58"/>
      <c r="E58" s="6" t="s">
        <v>5</v>
      </c>
      <c r="F58" s="7" t="s">
        <v>152</v>
      </c>
      <c r="G58" s="7" t="str">
        <f t="shared" si="3"/>
        <v>ELCCOL</v>
      </c>
      <c r="H58" s="28" t="s">
        <v>150</v>
      </c>
      <c r="I58" s="7" t="s">
        <v>3</v>
      </c>
      <c r="J58" s="37">
        <f t="shared" si="4"/>
        <v>107.46666666666665</v>
      </c>
      <c r="K58" s="32">
        <f>'ETS Emissions'!C81</f>
        <v>110.6</v>
      </c>
      <c r="L58" s="32">
        <f>'ETS Emissions'!D81</f>
        <v>101.2</v>
      </c>
      <c r="M58" s="32">
        <f>'ETS Emissions'!E81</f>
        <v>101.2</v>
      </c>
      <c r="N58" s="32">
        <f>'ETS Emissions'!F81</f>
        <v>101.2</v>
      </c>
      <c r="O58" s="32">
        <f>'ETS Emissions'!G81</f>
        <v>101.2</v>
      </c>
      <c r="P58" s="32">
        <f>'ETS Emissions'!H81</f>
        <v>110.6</v>
      </c>
      <c r="Q58" s="32">
        <f>'ETS Emissions'!I81</f>
        <v>101.2</v>
      </c>
      <c r="R58" s="32">
        <f>'ETS Emissions'!J81</f>
        <v>101.2</v>
      </c>
      <c r="S58" s="32">
        <f>'ETS Emissions'!K81</f>
        <v>101.2</v>
      </c>
      <c r="T58" s="32">
        <f>'ETS Emissions'!L81</f>
        <v>101.2</v>
      </c>
      <c r="U58" s="32">
        <f>'ETS Emissions'!M81</f>
        <v>101.2</v>
      </c>
      <c r="V58" s="32">
        <f>'ETS Emissions'!N81</f>
        <v>101.2</v>
      </c>
      <c r="W58" s="32">
        <f>'ETS Emissions'!O81</f>
        <v>101.2</v>
      </c>
      <c r="X58" s="32">
        <f>'ETS Emissions'!P81</f>
        <v>110.6</v>
      </c>
      <c r="Y58" s="32">
        <f>'ETS Emissions'!Q81</f>
        <v>101.2</v>
      </c>
      <c r="Z58" s="32">
        <f>'ETS Emissions'!R81</f>
        <v>101.2</v>
      </c>
      <c r="AA58" s="32">
        <f>'ETS Emissions'!S81</f>
        <v>101.2</v>
      </c>
      <c r="AB58" s="32">
        <f>'ETS Emissions'!T81</f>
        <v>101.2</v>
      </c>
      <c r="AC58" s="32">
        <f>'ETS Emissions'!U81</f>
        <v>101.2</v>
      </c>
      <c r="AD58" s="32">
        <f>'ETS Emissions'!V81</f>
        <v>101.2</v>
      </c>
      <c r="AE58" s="32">
        <f>'ETS Emissions'!W81</f>
        <v>101.2</v>
      </c>
      <c r="AF58" s="32">
        <f>'ETS Emissions'!X81</f>
        <v>101.2</v>
      </c>
      <c r="AG58" s="32">
        <f>'ETS Emissions'!Y81</f>
        <v>101.2</v>
      </c>
      <c r="AH58" s="32">
        <f>'ETS Emissions'!Z81</f>
        <v>110.6</v>
      </c>
      <c r="AI58" s="32">
        <f>'ETS Emissions'!AA81</f>
        <v>101.2</v>
      </c>
      <c r="AJ58" s="32">
        <f>'ETS Emissions'!AB81</f>
        <v>101.2</v>
      </c>
      <c r="AK58" s="32">
        <f>'ETS Emissions'!AC81</f>
        <v>101.2</v>
      </c>
      <c r="AL58" s="32">
        <f>'ETS Emissions'!AD81</f>
        <v>101.2</v>
      </c>
      <c r="AM58" s="32">
        <f>'ETS Emissions'!AE81</f>
        <v>110.6</v>
      </c>
      <c r="AN58" s="32">
        <f>'ETS Emissions'!AF81</f>
        <v>101.2</v>
      </c>
      <c r="AO58" s="32">
        <f>'ETS Emissions'!AG81</f>
        <v>101.2</v>
      </c>
      <c r="AP58" s="32">
        <f>'ETS Emissions'!AH81</f>
        <v>101.2</v>
      </c>
      <c r="AQ58" s="32">
        <f>'ETS Emissions'!AI81</f>
        <v>101.2</v>
      </c>
      <c r="AR58" s="32">
        <f>'ETS Emissions'!AJ81</f>
        <v>101.2</v>
      </c>
      <c r="AS58" s="32">
        <f>'ETS Emissions'!AK81</f>
        <v>101.2</v>
      </c>
      <c r="AT58" s="32">
        <f>'ETS Emissions'!AL81</f>
        <v>101.2</v>
      </c>
      <c r="AU58" s="32">
        <f>'ETS Emissions'!AM81</f>
        <v>101.2</v>
      </c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</row>
    <row r="59" spans="1:64" s="9" customFormat="1">
      <c r="A59" s="33"/>
      <c r="B59" s="33"/>
      <c r="C59" s="34" t="s">
        <v>2</v>
      </c>
      <c r="D59"/>
      <c r="E59" s="34" t="s">
        <v>4</v>
      </c>
      <c r="F59" s="7" t="s">
        <v>152</v>
      </c>
      <c r="G59" s="7" t="str">
        <f t="shared" si="3"/>
        <v>ELCCOH</v>
      </c>
      <c r="H59" s="34" t="s">
        <v>153</v>
      </c>
      <c r="I59" s="34" t="s">
        <v>3</v>
      </c>
      <c r="J59" s="37">
        <f t="shared" si="4"/>
        <v>11.795999999999999</v>
      </c>
      <c r="K59" s="35">
        <v>11.795999999999999</v>
      </c>
      <c r="L59" s="35">
        <v>11.795999999999999</v>
      </c>
      <c r="M59" s="35">
        <v>11.795999999999999</v>
      </c>
      <c r="N59" s="35">
        <v>11.795999999999999</v>
      </c>
      <c r="O59" s="35">
        <v>11.795999999999999</v>
      </c>
      <c r="P59" s="35">
        <v>11.795999999999999</v>
      </c>
      <c r="Q59" s="35">
        <v>11.795999999999999</v>
      </c>
      <c r="R59" s="35">
        <v>11.795999999999999</v>
      </c>
      <c r="S59" s="35">
        <v>11.795999999999999</v>
      </c>
      <c r="T59" s="35">
        <v>11.795999999999999</v>
      </c>
      <c r="U59" s="35">
        <v>11.795999999999999</v>
      </c>
      <c r="V59" s="35">
        <v>11.795999999999999</v>
      </c>
      <c r="W59" s="35">
        <v>11.795999999999999</v>
      </c>
      <c r="X59" s="35">
        <v>11.795999999999999</v>
      </c>
      <c r="Y59" s="35">
        <v>11.795999999999999</v>
      </c>
      <c r="Z59" s="35">
        <v>11.795999999999999</v>
      </c>
      <c r="AA59" s="35">
        <v>11.795999999999999</v>
      </c>
      <c r="AB59" s="35">
        <v>11.795999999999999</v>
      </c>
      <c r="AC59" s="35">
        <v>11.795999999999999</v>
      </c>
      <c r="AD59" s="35">
        <v>11.795999999999999</v>
      </c>
      <c r="AE59" s="35">
        <v>11.795999999999999</v>
      </c>
      <c r="AF59" s="35">
        <v>11.795999999999999</v>
      </c>
      <c r="AG59" s="35">
        <v>11.795999999999999</v>
      </c>
      <c r="AH59" s="35">
        <v>11.795999999999999</v>
      </c>
      <c r="AI59" s="35">
        <v>11.795999999999999</v>
      </c>
      <c r="AJ59" s="35">
        <v>11.795999999999999</v>
      </c>
      <c r="AK59" s="35">
        <v>11.795999999999999</v>
      </c>
      <c r="AL59" s="35">
        <v>11.795999999999999</v>
      </c>
      <c r="AM59" s="35">
        <v>11.795999999999999</v>
      </c>
      <c r="AN59" s="35">
        <v>11.795999999999999</v>
      </c>
      <c r="AO59" s="35">
        <v>11.795999999999999</v>
      </c>
      <c r="AP59" s="35">
        <v>11.795999999999999</v>
      </c>
      <c r="AQ59" s="35">
        <v>11.795999999999999</v>
      </c>
      <c r="AR59" s="35">
        <v>11.795999999999999</v>
      </c>
      <c r="AS59" s="35">
        <v>11.795999999999999</v>
      </c>
      <c r="AT59" s="35">
        <v>11.795999999999999</v>
      </c>
      <c r="AU59" s="35">
        <v>11.795999999999999</v>
      </c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</row>
    <row r="60" spans="1:64" s="9" customFormat="1">
      <c r="A60" s="33"/>
      <c r="B60" s="33"/>
      <c r="C60" s="34" t="s">
        <v>2</v>
      </c>
      <c r="D60"/>
      <c r="E60" s="34" t="s">
        <v>5</v>
      </c>
      <c r="F60" s="7" t="s">
        <v>152</v>
      </c>
      <c r="G60" s="7" t="str">
        <f t="shared" si="3"/>
        <v>ELCCOL</v>
      </c>
      <c r="H60" s="34" t="s">
        <v>153</v>
      </c>
      <c r="I60" s="34" t="s">
        <v>3</v>
      </c>
      <c r="J60" s="37">
        <f t="shared" si="4"/>
        <v>12.144</v>
      </c>
      <c r="K60" s="35">
        <v>12.144</v>
      </c>
      <c r="L60" s="35">
        <v>12.144</v>
      </c>
      <c r="M60" s="35">
        <v>12.144</v>
      </c>
      <c r="N60" s="35">
        <v>12.144</v>
      </c>
      <c r="O60" s="35">
        <v>12.144</v>
      </c>
      <c r="P60" s="35">
        <v>12.144</v>
      </c>
      <c r="Q60" s="35">
        <v>12.144</v>
      </c>
      <c r="R60" s="35">
        <v>12.144</v>
      </c>
      <c r="S60" s="35">
        <v>12.144</v>
      </c>
      <c r="T60" s="35">
        <v>12.144</v>
      </c>
      <c r="U60" s="35">
        <v>12.144</v>
      </c>
      <c r="V60" s="35">
        <v>12.144</v>
      </c>
      <c r="W60" s="35">
        <v>12.144</v>
      </c>
      <c r="X60" s="35">
        <v>12.144</v>
      </c>
      <c r="Y60" s="35">
        <v>12.144</v>
      </c>
      <c r="Z60" s="35">
        <v>12.144</v>
      </c>
      <c r="AA60" s="35">
        <v>12.144</v>
      </c>
      <c r="AB60" s="35">
        <v>12.144</v>
      </c>
      <c r="AC60" s="35">
        <v>12.144</v>
      </c>
      <c r="AD60" s="35">
        <v>12.144</v>
      </c>
      <c r="AE60" s="35">
        <v>12.144</v>
      </c>
      <c r="AF60" s="35">
        <v>12.144</v>
      </c>
      <c r="AG60" s="35">
        <v>12.144</v>
      </c>
      <c r="AH60" s="35">
        <v>12.144</v>
      </c>
      <c r="AI60" s="35">
        <v>12.144</v>
      </c>
      <c r="AJ60" s="35">
        <v>12.144</v>
      </c>
      <c r="AK60" s="35">
        <v>12.144</v>
      </c>
      <c r="AL60" s="35">
        <v>12.144</v>
      </c>
      <c r="AM60" s="35">
        <v>12.144</v>
      </c>
      <c r="AN60" s="35">
        <v>12.144</v>
      </c>
      <c r="AO60" s="35">
        <v>12.144</v>
      </c>
      <c r="AP60" s="35">
        <v>12.144</v>
      </c>
      <c r="AQ60" s="35">
        <v>12.144</v>
      </c>
      <c r="AR60" s="35">
        <v>12.144</v>
      </c>
      <c r="AS60" s="35">
        <v>12.144</v>
      </c>
      <c r="AT60" s="35">
        <v>12.144</v>
      </c>
      <c r="AU60" s="35">
        <v>12.144</v>
      </c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</row>
    <row r="61" spans="1:64" s="9" customFormat="1">
      <c r="A61" s="33"/>
      <c r="B61" s="33"/>
      <c r="C61" s="34" t="s">
        <v>2</v>
      </c>
      <c r="D61"/>
      <c r="E61" s="34" t="s">
        <v>4</v>
      </c>
      <c r="F61" s="7" t="s">
        <v>152</v>
      </c>
      <c r="G61" s="7" t="str">
        <f t="shared" si="3"/>
        <v>ELCCOH</v>
      </c>
      <c r="H61" s="34" t="s">
        <v>153</v>
      </c>
      <c r="I61" s="34" t="s">
        <v>7</v>
      </c>
      <c r="J61" s="37">
        <f t="shared" si="4"/>
        <v>84.304000000000002</v>
      </c>
      <c r="K61" s="35">
        <f>K57-K59</f>
        <v>83.204000000000008</v>
      </c>
      <c r="L61" s="35">
        <f t="shared" ref="L61:AN62" si="5">L57-L59</f>
        <v>86.503999999999991</v>
      </c>
      <c r="M61" s="35">
        <f t="shared" si="5"/>
        <v>86.503999999999991</v>
      </c>
      <c r="N61" s="35">
        <f t="shared" si="5"/>
        <v>86.503999999999991</v>
      </c>
      <c r="O61" s="35">
        <f t="shared" si="5"/>
        <v>86.503999999999991</v>
      </c>
      <c r="P61" s="35">
        <f t="shared" si="5"/>
        <v>83.204000000000008</v>
      </c>
      <c r="Q61" s="35">
        <f t="shared" si="5"/>
        <v>86.503999999999991</v>
      </c>
      <c r="R61" s="35">
        <f t="shared" si="5"/>
        <v>86.503999999999991</v>
      </c>
      <c r="S61" s="35">
        <f t="shared" si="5"/>
        <v>86.503999999999991</v>
      </c>
      <c r="T61" s="35">
        <f t="shared" si="5"/>
        <v>86.503999999999991</v>
      </c>
      <c r="U61" s="35">
        <f t="shared" si="5"/>
        <v>86.503999999999991</v>
      </c>
      <c r="V61" s="35">
        <f t="shared" si="5"/>
        <v>86.503999999999991</v>
      </c>
      <c r="W61" s="35">
        <f t="shared" si="5"/>
        <v>86.503999999999991</v>
      </c>
      <c r="X61" s="35">
        <f t="shared" si="5"/>
        <v>83.204000000000008</v>
      </c>
      <c r="Y61" s="35">
        <f t="shared" si="5"/>
        <v>86.503999999999991</v>
      </c>
      <c r="Z61" s="35">
        <f>Z57-Z59</f>
        <v>86.503999999999991</v>
      </c>
      <c r="AA61" s="35">
        <f t="shared" si="5"/>
        <v>86.503999999999991</v>
      </c>
      <c r="AB61" s="35">
        <f t="shared" si="5"/>
        <v>86.503999999999991</v>
      </c>
      <c r="AC61" s="35">
        <f t="shared" si="5"/>
        <v>86.503999999999991</v>
      </c>
      <c r="AD61" s="35">
        <f t="shared" si="5"/>
        <v>86.503999999999991</v>
      </c>
      <c r="AE61" s="35">
        <f t="shared" si="5"/>
        <v>86.503999999999991</v>
      </c>
      <c r="AF61" s="35">
        <f t="shared" si="5"/>
        <v>86.503999999999991</v>
      </c>
      <c r="AG61" s="35">
        <f t="shared" si="5"/>
        <v>86.503999999999991</v>
      </c>
      <c r="AH61" s="35">
        <f t="shared" si="5"/>
        <v>83.204000000000008</v>
      </c>
      <c r="AI61" s="35">
        <f t="shared" si="5"/>
        <v>86.503999999999991</v>
      </c>
      <c r="AJ61" s="35">
        <f t="shared" si="5"/>
        <v>86.503999999999991</v>
      </c>
      <c r="AK61" s="35">
        <f t="shared" si="5"/>
        <v>86.503999999999991</v>
      </c>
      <c r="AL61" s="35">
        <f t="shared" si="5"/>
        <v>86.503999999999991</v>
      </c>
      <c r="AM61" s="35">
        <f t="shared" si="5"/>
        <v>83.204000000000008</v>
      </c>
      <c r="AN61" s="35">
        <f t="shared" si="5"/>
        <v>86.503999999999991</v>
      </c>
      <c r="AO61" s="35">
        <f t="shared" ref="AO61:AU61" si="6">AO57-AO59</f>
        <v>86.503999999999991</v>
      </c>
      <c r="AP61" s="35">
        <f t="shared" si="6"/>
        <v>86.503999999999991</v>
      </c>
      <c r="AQ61" s="35">
        <f t="shared" si="6"/>
        <v>86.503999999999991</v>
      </c>
      <c r="AR61" s="35">
        <f t="shared" si="6"/>
        <v>86.503999999999991</v>
      </c>
      <c r="AS61" s="35">
        <f t="shared" si="6"/>
        <v>86.503999999999991</v>
      </c>
      <c r="AT61" s="35">
        <f t="shared" si="6"/>
        <v>86.503999999999991</v>
      </c>
      <c r="AU61" s="35">
        <f t="shared" si="6"/>
        <v>86.503999999999991</v>
      </c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</row>
    <row r="62" spans="1:64" s="9" customFormat="1">
      <c r="A62" s="33"/>
      <c r="B62" s="33"/>
      <c r="C62" s="34" t="s">
        <v>2</v>
      </c>
      <c r="D62"/>
      <c r="E62" s="34" t="s">
        <v>5</v>
      </c>
      <c r="F62" s="7" t="s">
        <v>152</v>
      </c>
      <c r="G62" s="7" t="str">
        <f t="shared" si="3"/>
        <v>ELCCOL</v>
      </c>
      <c r="H62" s="34" t="s">
        <v>153</v>
      </c>
      <c r="I62" s="34" t="s">
        <v>7</v>
      </c>
      <c r="J62" s="37">
        <f t="shared" si="4"/>
        <v>95.322666666666649</v>
      </c>
      <c r="K62" s="35">
        <f>K58-K60</f>
        <v>98.455999999999989</v>
      </c>
      <c r="L62" s="35">
        <f t="shared" si="5"/>
        <v>89.055999999999997</v>
      </c>
      <c r="M62" s="35">
        <f t="shared" si="5"/>
        <v>89.055999999999997</v>
      </c>
      <c r="N62" s="35">
        <f t="shared" si="5"/>
        <v>89.055999999999997</v>
      </c>
      <c r="O62" s="35">
        <f t="shared" si="5"/>
        <v>89.055999999999997</v>
      </c>
      <c r="P62" s="35">
        <f t="shared" si="5"/>
        <v>98.455999999999989</v>
      </c>
      <c r="Q62" s="35">
        <f t="shared" si="5"/>
        <v>89.055999999999997</v>
      </c>
      <c r="R62" s="35">
        <f t="shared" si="5"/>
        <v>89.055999999999997</v>
      </c>
      <c r="S62" s="35">
        <f t="shared" si="5"/>
        <v>89.055999999999997</v>
      </c>
      <c r="T62" s="35">
        <f t="shared" si="5"/>
        <v>89.055999999999997</v>
      </c>
      <c r="U62" s="35">
        <f t="shared" si="5"/>
        <v>89.055999999999997</v>
      </c>
      <c r="V62" s="35">
        <f t="shared" si="5"/>
        <v>89.055999999999997</v>
      </c>
      <c r="W62" s="35">
        <f t="shared" si="5"/>
        <v>89.055999999999997</v>
      </c>
      <c r="X62" s="35">
        <f t="shared" si="5"/>
        <v>98.455999999999989</v>
      </c>
      <c r="Y62" s="35">
        <f t="shared" si="5"/>
        <v>89.055999999999997</v>
      </c>
      <c r="Z62" s="35">
        <f>Z58-Z60</f>
        <v>89.055999999999997</v>
      </c>
      <c r="AA62" s="35">
        <f t="shared" si="5"/>
        <v>89.055999999999997</v>
      </c>
      <c r="AB62" s="35">
        <f t="shared" si="5"/>
        <v>89.055999999999997</v>
      </c>
      <c r="AC62" s="35">
        <f t="shared" si="5"/>
        <v>89.055999999999997</v>
      </c>
      <c r="AD62" s="35">
        <f t="shared" si="5"/>
        <v>89.055999999999997</v>
      </c>
      <c r="AE62" s="35">
        <f t="shared" si="5"/>
        <v>89.055999999999997</v>
      </c>
      <c r="AF62" s="35">
        <f t="shared" si="5"/>
        <v>89.055999999999997</v>
      </c>
      <c r="AG62" s="35">
        <f t="shared" si="5"/>
        <v>89.055999999999997</v>
      </c>
      <c r="AH62" s="35">
        <f t="shared" si="5"/>
        <v>98.455999999999989</v>
      </c>
      <c r="AI62" s="35">
        <f t="shared" si="5"/>
        <v>89.055999999999997</v>
      </c>
      <c r="AJ62" s="35">
        <f t="shared" si="5"/>
        <v>89.055999999999997</v>
      </c>
      <c r="AK62" s="35">
        <f t="shared" si="5"/>
        <v>89.055999999999997</v>
      </c>
      <c r="AL62" s="35">
        <f t="shared" si="5"/>
        <v>89.055999999999997</v>
      </c>
      <c r="AM62" s="35">
        <f t="shared" si="5"/>
        <v>98.455999999999989</v>
      </c>
      <c r="AN62" s="35">
        <f t="shared" si="5"/>
        <v>89.055999999999997</v>
      </c>
      <c r="AO62" s="35">
        <f t="shared" ref="AO62:AU62" si="7">AO58-AO60</f>
        <v>89.055999999999997</v>
      </c>
      <c r="AP62" s="35">
        <f t="shared" si="7"/>
        <v>89.055999999999997</v>
      </c>
      <c r="AQ62" s="35">
        <f t="shared" si="7"/>
        <v>89.055999999999997</v>
      </c>
      <c r="AR62" s="35">
        <f t="shared" si="7"/>
        <v>89.055999999999997</v>
      </c>
      <c r="AS62" s="35">
        <f t="shared" si="7"/>
        <v>89.055999999999997</v>
      </c>
      <c r="AT62" s="35">
        <f t="shared" si="7"/>
        <v>89.055999999999997</v>
      </c>
      <c r="AU62" s="35">
        <f t="shared" si="7"/>
        <v>89.055999999999997</v>
      </c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</row>
    <row r="63" spans="1:64" s="9" customFormat="1">
      <c r="C63" s="34" t="s">
        <v>2</v>
      </c>
      <c r="D63" s="7"/>
      <c r="E63" s="6" t="s">
        <v>5</v>
      </c>
      <c r="F63" t="s">
        <v>285</v>
      </c>
      <c r="G63" s="7"/>
      <c r="H63" s="7"/>
      <c r="I63" s="7" t="s">
        <v>3</v>
      </c>
      <c r="J63" s="37">
        <f>AVERAGE(AH63,AL63,AM63)</f>
        <v>13.970666666666666</v>
      </c>
      <c r="K63" s="89">
        <f>0.13*K58</f>
        <v>14.378</v>
      </c>
      <c r="L63" s="89">
        <f t="shared" ref="L63:AU63" si="8">0.13*L58</f>
        <v>13.156000000000001</v>
      </c>
      <c r="M63" s="89">
        <f t="shared" si="8"/>
        <v>13.156000000000001</v>
      </c>
      <c r="N63" s="89">
        <f t="shared" si="8"/>
        <v>13.156000000000001</v>
      </c>
      <c r="O63" s="89">
        <f t="shared" si="8"/>
        <v>13.156000000000001</v>
      </c>
      <c r="P63" s="89">
        <f t="shared" si="8"/>
        <v>14.378</v>
      </c>
      <c r="Q63" s="89">
        <f t="shared" si="8"/>
        <v>13.156000000000001</v>
      </c>
      <c r="R63" s="89">
        <f t="shared" si="8"/>
        <v>13.156000000000001</v>
      </c>
      <c r="S63" s="89">
        <f t="shared" si="8"/>
        <v>13.156000000000001</v>
      </c>
      <c r="T63" s="89">
        <f t="shared" si="8"/>
        <v>13.156000000000001</v>
      </c>
      <c r="U63" s="89">
        <f t="shared" si="8"/>
        <v>13.156000000000001</v>
      </c>
      <c r="V63" s="89">
        <f t="shared" si="8"/>
        <v>13.156000000000001</v>
      </c>
      <c r="W63" s="89">
        <f t="shared" si="8"/>
        <v>13.156000000000001</v>
      </c>
      <c r="X63" s="89">
        <f t="shared" si="8"/>
        <v>14.378</v>
      </c>
      <c r="Y63" s="89">
        <f t="shared" si="8"/>
        <v>13.156000000000001</v>
      </c>
      <c r="Z63" s="89">
        <f t="shared" si="8"/>
        <v>13.156000000000001</v>
      </c>
      <c r="AA63" s="89">
        <f t="shared" si="8"/>
        <v>13.156000000000001</v>
      </c>
      <c r="AB63" s="89">
        <f t="shared" si="8"/>
        <v>13.156000000000001</v>
      </c>
      <c r="AC63" s="89">
        <f t="shared" si="8"/>
        <v>13.156000000000001</v>
      </c>
      <c r="AD63" s="89">
        <f t="shared" si="8"/>
        <v>13.156000000000001</v>
      </c>
      <c r="AE63" s="89">
        <f t="shared" si="8"/>
        <v>13.156000000000001</v>
      </c>
      <c r="AF63" s="89">
        <f t="shared" si="8"/>
        <v>13.156000000000001</v>
      </c>
      <c r="AG63" s="89">
        <f t="shared" si="8"/>
        <v>13.156000000000001</v>
      </c>
      <c r="AH63" s="89">
        <f t="shared" si="8"/>
        <v>14.378</v>
      </c>
      <c r="AI63" s="89">
        <f t="shared" si="8"/>
        <v>13.156000000000001</v>
      </c>
      <c r="AJ63" s="89">
        <f t="shared" si="8"/>
        <v>13.156000000000001</v>
      </c>
      <c r="AK63" s="89">
        <f t="shared" si="8"/>
        <v>13.156000000000001</v>
      </c>
      <c r="AL63" s="89">
        <f t="shared" si="8"/>
        <v>13.156000000000001</v>
      </c>
      <c r="AM63" s="89">
        <f t="shared" si="8"/>
        <v>14.378</v>
      </c>
      <c r="AN63" s="89">
        <f t="shared" si="8"/>
        <v>13.156000000000001</v>
      </c>
      <c r="AO63" s="89">
        <f t="shared" si="8"/>
        <v>13.156000000000001</v>
      </c>
      <c r="AP63" s="89">
        <f t="shared" si="8"/>
        <v>13.156000000000001</v>
      </c>
      <c r="AQ63" s="89">
        <f t="shared" si="8"/>
        <v>13.156000000000001</v>
      </c>
      <c r="AR63" s="89">
        <f t="shared" si="8"/>
        <v>13.156000000000001</v>
      </c>
      <c r="AS63" s="89">
        <f t="shared" si="8"/>
        <v>13.156000000000001</v>
      </c>
      <c r="AT63" s="89">
        <f t="shared" si="8"/>
        <v>13.156000000000001</v>
      </c>
      <c r="AU63" s="89">
        <f t="shared" si="8"/>
        <v>13.156000000000001</v>
      </c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</row>
    <row r="64" spans="1:64" s="9" customFormat="1">
      <c r="C64" s="34" t="s">
        <v>2</v>
      </c>
      <c r="D64" s="7"/>
      <c r="E64" s="7" t="s">
        <v>4</v>
      </c>
      <c r="F64" t="s">
        <v>287</v>
      </c>
      <c r="G64" s="7"/>
      <c r="H64" s="7"/>
      <c r="I64" s="7" t="s">
        <v>3</v>
      </c>
      <c r="J64" s="37">
        <f t="shared" si="4"/>
        <v>12.493</v>
      </c>
      <c r="K64" s="89">
        <f>0.13*K57</f>
        <v>12.35</v>
      </c>
      <c r="L64" s="89">
        <f t="shared" ref="L64:AU64" si="9">0.13*L57</f>
        <v>12.779</v>
      </c>
      <c r="M64" s="89">
        <f t="shared" si="9"/>
        <v>12.779</v>
      </c>
      <c r="N64" s="89">
        <f t="shared" si="9"/>
        <v>12.779</v>
      </c>
      <c r="O64" s="89">
        <f t="shared" si="9"/>
        <v>12.779</v>
      </c>
      <c r="P64" s="89">
        <f t="shared" si="9"/>
        <v>12.35</v>
      </c>
      <c r="Q64" s="89">
        <f t="shared" si="9"/>
        <v>12.779</v>
      </c>
      <c r="R64" s="89">
        <f t="shared" si="9"/>
        <v>12.779</v>
      </c>
      <c r="S64" s="89">
        <f t="shared" si="9"/>
        <v>12.779</v>
      </c>
      <c r="T64" s="89">
        <f t="shared" si="9"/>
        <v>12.779</v>
      </c>
      <c r="U64" s="89">
        <f t="shared" si="9"/>
        <v>12.779</v>
      </c>
      <c r="V64" s="89">
        <f t="shared" si="9"/>
        <v>12.779</v>
      </c>
      <c r="W64" s="89">
        <f t="shared" si="9"/>
        <v>12.779</v>
      </c>
      <c r="X64" s="89">
        <f t="shared" si="9"/>
        <v>12.35</v>
      </c>
      <c r="Y64" s="89">
        <f t="shared" si="9"/>
        <v>12.779</v>
      </c>
      <c r="Z64" s="89">
        <f t="shared" si="9"/>
        <v>12.779</v>
      </c>
      <c r="AA64" s="89">
        <f t="shared" si="9"/>
        <v>12.779</v>
      </c>
      <c r="AB64" s="89">
        <f t="shared" si="9"/>
        <v>12.779</v>
      </c>
      <c r="AC64" s="89">
        <f t="shared" si="9"/>
        <v>12.779</v>
      </c>
      <c r="AD64" s="89">
        <f t="shared" si="9"/>
        <v>12.779</v>
      </c>
      <c r="AE64" s="89">
        <f t="shared" si="9"/>
        <v>12.779</v>
      </c>
      <c r="AF64" s="89">
        <f t="shared" si="9"/>
        <v>12.779</v>
      </c>
      <c r="AG64" s="89">
        <f t="shared" si="9"/>
        <v>12.779</v>
      </c>
      <c r="AH64" s="89">
        <f t="shared" si="9"/>
        <v>12.35</v>
      </c>
      <c r="AI64" s="89">
        <f t="shared" si="9"/>
        <v>12.779</v>
      </c>
      <c r="AJ64" s="89">
        <f t="shared" si="9"/>
        <v>12.779</v>
      </c>
      <c r="AK64" s="89">
        <f t="shared" si="9"/>
        <v>12.779</v>
      </c>
      <c r="AL64" s="89">
        <f t="shared" si="9"/>
        <v>12.779</v>
      </c>
      <c r="AM64" s="89">
        <f t="shared" si="9"/>
        <v>12.35</v>
      </c>
      <c r="AN64" s="89">
        <f t="shared" si="9"/>
        <v>12.779</v>
      </c>
      <c r="AO64" s="89">
        <f t="shared" si="9"/>
        <v>12.779</v>
      </c>
      <c r="AP64" s="89">
        <f t="shared" si="9"/>
        <v>12.779</v>
      </c>
      <c r="AQ64" s="89">
        <f t="shared" si="9"/>
        <v>12.779</v>
      </c>
      <c r="AR64" s="89">
        <f t="shared" si="9"/>
        <v>12.779</v>
      </c>
      <c r="AS64" s="89">
        <f t="shared" si="9"/>
        <v>12.779</v>
      </c>
      <c r="AT64" s="89">
        <f t="shared" si="9"/>
        <v>12.779</v>
      </c>
      <c r="AU64" s="89">
        <f t="shared" si="9"/>
        <v>12.779</v>
      </c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</row>
    <row r="65" spans="3:63" s="9" customFormat="1">
      <c r="C65" s="34" t="s">
        <v>2</v>
      </c>
      <c r="D65" s="7"/>
      <c r="E65" s="6" t="s">
        <v>5</v>
      </c>
      <c r="F65" t="s">
        <v>289</v>
      </c>
      <c r="G65" s="7"/>
      <c r="H65" s="7"/>
      <c r="I65" s="7" t="s">
        <v>3</v>
      </c>
      <c r="J65" s="37">
        <f t="shared" si="4"/>
        <v>11.821333333333333</v>
      </c>
      <c r="K65" s="89">
        <f>0.11*K58</f>
        <v>12.165999999999999</v>
      </c>
      <c r="L65" s="89">
        <f t="shared" ref="L65:AU65" si="10">0.11*L58</f>
        <v>11.132</v>
      </c>
      <c r="M65" s="89">
        <f t="shared" si="10"/>
        <v>11.132</v>
      </c>
      <c r="N65" s="89">
        <f t="shared" si="10"/>
        <v>11.132</v>
      </c>
      <c r="O65" s="89">
        <f t="shared" si="10"/>
        <v>11.132</v>
      </c>
      <c r="P65" s="89">
        <f t="shared" si="10"/>
        <v>12.165999999999999</v>
      </c>
      <c r="Q65" s="89">
        <f t="shared" si="10"/>
        <v>11.132</v>
      </c>
      <c r="R65" s="89">
        <f t="shared" si="10"/>
        <v>11.132</v>
      </c>
      <c r="S65" s="89">
        <f t="shared" si="10"/>
        <v>11.132</v>
      </c>
      <c r="T65" s="89">
        <f t="shared" si="10"/>
        <v>11.132</v>
      </c>
      <c r="U65" s="89">
        <f t="shared" si="10"/>
        <v>11.132</v>
      </c>
      <c r="V65" s="89">
        <f t="shared" si="10"/>
        <v>11.132</v>
      </c>
      <c r="W65" s="89">
        <f t="shared" si="10"/>
        <v>11.132</v>
      </c>
      <c r="X65" s="89">
        <f t="shared" si="10"/>
        <v>12.165999999999999</v>
      </c>
      <c r="Y65" s="89">
        <f t="shared" si="10"/>
        <v>11.132</v>
      </c>
      <c r="Z65" s="89">
        <f t="shared" si="10"/>
        <v>11.132</v>
      </c>
      <c r="AA65" s="89">
        <f t="shared" si="10"/>
        <v>11.132</v>
      </c>
      <c r="AB65" s="89">
        <f t="shared" si="10"/>
        <v>11.132</v>
      </c>
      <c r="AC65" s="89">
        <f t="shared" si="10"/>
        <v>11.132</v>
      </c>
      <c r="AD65" s="89">
        <f t="shared" si="10"/>
        <v>11.132</v>
      </c>
      <c r="AE65" s="89">
        <f t="shared" si="10"/>
        <v>11.132</v>
      </c>
      <c r="AF65" s="89">
        <f t="shared" si="10"/>
        <v>11.132</v>
      </c>
      <c r="AG65" s="89">
        <f t="shared" si="10"/>
        <v>11.132</v>
      </c>
      <c r="AH65" s="89">
        <f t="shared" si="10"/>
        <v>12.165999999999999</v>
      </c>
      <c r="AI65" s="89">
        <f t="shared" si="10"/>
        <v>11.132</v>
      </c>
      <c r="AJ65" s="89">
        <f t="shared" si="10"/>
        <v>11.132</v>
      </c>
      <c r="AK65" s="89">
        <f t="shared" si="10"/>
        <v>11.132</v>
      </c>
      <c r="AL65" s="89">
        <f t="shared" si="10"/>
        <v>11.132</v>
      </c>
      <c r="AM65" s="89">
        <f t="shared" si="10"/>
        <v>12.165999999999999</v>
      </c>
      <c r="AN65" s="89">
        <f t="shared" si="10"/>
        <v>11.132</v>
      </c>
      <c r="AO65" s="89">
        <f t="shared" si="10"/>
        <v>11.132</v>
      </c>
      <c r="AP65" s="89">
        <f t="shared" si="10"/>
        <v>11.132</v>
      </c>
      <c r="AQ65" s="89">
        <f t="shared" si="10"/>
        <v>11.132</v>
      </c>
      <c r="AR65" s="89">
        <f t="shared" si="10"/>
        <v>11.132</v>
      </c>
      <c r="AS65" s="89">
        <f t="shared" si="10"/>
        <v>11.132</v>
      </c>
      <c r="AT65" s="89">
        <f t="shared" si="10"/>
        <v>11.132</v>
      </c>
      <c r="AU65" s="89">
        <f t="shared" si="10"/>
        <v>11.132</v>
      </c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</row>
    <row r="66" spans="3:63" s="9" customFormat="1">
      <c r="C66" s="34" t="s">
        <v>2</v>
      </c>
      <c r="D66" s="7"/>
      <c r="E66" s="7" t="s">
        <v>4</v>
      </c>
      <c r="F66" t="s">
        <v>291</v>
      </c>
      <c r="G66" s="7"/>
      <c r="H66" s="7"/>
      <c r="I66" s="7" t="s">
        <v>3</v>
      </c>
      <c r="J66" s="37">
        <f t="shared" si="4"/>
        <v>9.61</v>
      </c>
      <c r="K66" s="89">
        <f>0.1*K57</f>
        <v>9.5</v>
      </c>
      <c r="L66" s="89">
        <f t="shared" ref="L66:AU66" si="11">0.1*L57</f>
        <v>9.83</v>
      </c>
      <c r="M66" s="89">
        <f t="shared" si="11"/>
        <v>9.83</v>
      </c>
      <c r="N66" s="89">
        <f t="shared" si="11"/>
        <v>9.83</v>
      </c>
      <c r="O66" s="89">
        <f t="shared" si="11"/>
        <v>9.83</v>
      </c>
      <c r="P66" s="89">
        <f t="shared" si="11"/>
        <v>9.5</v>
      </c>
      <c r="Q66" s="89">
        <f t="shared" si="11"/>
        <v>9.83</v>
      </c>
      <c r="R66" s="89">
        <f t="shared" si="11"/>
        <v>9.83</v>
      </c>
      <c r="S66" s="89">
        <f t="shared" si="11"/>
        <v>9.83</v>
      </c>
      <c r="T66" s="89">
        <f t="shared" si="11"/>
        <v>9.83</v>
      </c>
      <c r="U66" s="89">
        <f t="shared" si="11"/>
        <v>9.83</v>
      </c>
      <c r="V66" s="89">
        <f t="shared" si="11"/>
        <v>9.83</v>
      </c>
      <c r="W66" s="89">
        <f t="shared" si="11"/>
        <v>9.83</v>
      </c>
      <c r="X66" s="89">
        <f t="shared" si="11"/>
        <v>9.5</v>
      </c>
      <c r="Y66" s="89">
        <f t="shared" si="11"/>
        <v>9.83</v>
      </c>
      <c r="Z66" s="89">
        <f t="shared" si="11"/>
        <v>9.83</v>
      </c>
      <c r="AA66" s="89">
        <f t="shared" si="11"/>
        <v>9.83</v>
      </c>
      <c r="AB66" s="89">
        <f t="shared" si="11"/>
        <v>9.83</v>
      </c>
      <c r="AC66" s="89">
        <f t="shared" si="11"/>
        <v>9.83</v>
      </c>
      <c r="AD66" s="89">
        <f t="shared" si="11"/>
        <v>9.83</v>
      </c>
      <c r="AE66" s="89">
        <f t="shared" si="11"/>
        <v>9.83</v>
      </c>
      <c r="AF66" s="89">
        <f t="shared" si="11"/>
        <v>9.83</v>
      </c>
      <c r="AG66" s="89">
        <f t="shared" si="11"/>
        <v>9.83</v>
      </c>
      <c r="AH66" s="89">
        <f t="shared" si="11"/>
        <v>9.5</v>
      </c>
      <c r="AI66" s="89">
        <f t="shared" si="11"/>
        <v>9.83</v>
      </c>
      <c r="AJ66" s="89">
        <f t="shared" si="11"/>
        <v>9.83</v>
      </c>
      <c r="AK66" s="89">
        <f t="shared" si="11"/>
        <v>9.83</v>
      </c>
      <c r="AL66" s="89">
        <f t="shared" si="11"/>
        <v>9.83</v>
      </c>
      <c r="AM66" s="89">
        <f t="shared" si="11"/>
        <v>9.5</v>
      </c>
      <c r="AN66" s="89">
        <f t="shared" si="11"/>
        <v>9.83</v>
      </c>
      <c r="AO66" s="89">
        <f t="shared" si="11"/>
        <v>9.83</v>
      </c>
      <c r="AP66" s="89">
        <f t="shared" si="11"/>
        <v>9.83</v>
      </c>
      <c r="AQ66" s="89">
        <f t="shared" si="11"/>
        <v>9.83</v>
      </c>
      <c r="AR66" s="89">
        <f t="shared" si="11"/>
        <v>9.83</v>
      </c>
      <c r="AS66" s="89">
        <f t="shared" si="11"/>
        <v>9.83</v>
      </c>
      <c r="AT66" s="89">
        <f t="shared" si="11"/>
        <v>9.83</v>
      </c>
      <c r="AU66" s="89">
        <f t="shared" si="11"/>
        <v>9.83</v>
      </c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</row>
    <row r="67" spans="3:63" s="9" customFormat="1">
      <c r="C67" s="34" t="s">
        <v>2</v>
      </c>
      <c r="D67" s="7"/>
      <c r="E67" s="7" t="s">
        <v>4</v>
      </c>
      <c r="F67" t="s">
        <v>293</v>
      </c>
      <c r="G67" s="7"/>
      <c r="H67" s="7"/>
      <c r="I67" s="7" t="s">
        <v>3</v>
      </c>
      <c r="J67" s="37">
        <f t="shared" si="4"/>
        <v>11.531999999999998</v>
      </c>
      <c r="K67" s="89">
        <f>0.12*K57</f>
        <v>11.4</v>
      </c>
      <c r="L67" s="89">
        <f t="shared" ref="L67:AU67" si="12">0.12*L57</f>
        <v>11.795999999999999</v>
      </c>
      <c r="M67" s="89">
        <f t="shared" si="12"/>
        <v>11.795999999999999</v>
      </c>
      <c r="N67" s="89">
        <f t="shared" si="12"/>
        <v>11.795999999999999</v>
      </c>
      <c r="O67" s="89">
        <f t="shared" si="12"/>
        <v>11.795999999999999</v>
      </c>
      <c r="P67" s="89">
        <f t="shared" si="12"/>
        <v>11.4</v>
      </c>
      <c r="Q67" s="89">
        <f t="shared" si="12"/>
        <v>11.795999999999999</v>
      </c>
      <c r="R67" s="89">
        <f t="shared" si="12"/>
        <v>11.795999999999999</v>
      </c>
      <c r="S67" s="89">
        <f t="shared" si="12"/>
        <v>11.795999999999999</v>
      </c>
      <c r="T67" s="89">
        <f t="shared" si="12"/>
        <v>11.795999999999999</v>
      </c>
      <c r="U67" s="89">
        <f t="shared" si="12"/>
        <v>11.795999999999999</v>
      </c>
      <c r="V67" s="89">
        <f t="shared" si="12"/>
        <v>11.795999999999999</v>
      </c>
      <c r="W67" s="89">
        <f t="shared" si="12"/>
        <v>11.795999999999999</v>
      </c>
      <c r="X67" s="89">
        <f t="shared" si="12"/>
        <v>11.4</v>
      </c>
      <c r="Y67" s="89">
        <f t="shared" si="12"/>
        <v>11.795999999999999</v>
      </c>
      <c r="Z67" s="89">
        <f t="shared" si="12"/>
        <v>11.795999999999999</v>
      </c>
      <c r="AA67" s="89">
        <f t="shared" si="12"/>
        <v>11.795999999999999</v>
      </c>
      <c r="AB67" s="89">
        <f t="shared" si="12"/>
        <v>11.795999999999999</v>
      </c>
      <c r="AC67" s="89">
        <f t="shared" si="12"/>
        <v>11.795999999999999</v>
      </c>
      <c r="AD67" s="89">
        <f t="shared" si="12"/>
        <v>11.795999999999999</v>
      </c>
      <c r="AE67" s="89">
        <f t="shared" si="12"/>
        <v>11.795999999999999</v>
      </c>
      <c r="AF67" s="89">
        <f t="shared" si="12"/>
        <v>11.795999999999999</v>
      </c>
      <c r="AG67" s="89">
        <f t="shared" si="12"/>
        <v>11.795999999999999</v>
      </c>
      <c r="AH67" s="89">
        <f t="shared" si="12"/>
        <v>11.4</v>
      </c>
      <c r="AI67" s="89">
        <f t="shared" si="12"/>
        <v>11.795999999999999</v>
      </c>
      <c r="AJ67" s="89">
        <f t="shared" si="12"/>
        <v>11.795999999999999</v>
      </c>
      <c r="AK67" s="89">
        <f t="shared" si="12"/>
        <v>11.795999999999999</v>
      </c>
      <c r="AL67" s="89">
        <f t="shared" si="12"/>
        <v>11.795999999999999</v>
      </c>
      <c r="AM67" s="89">
        <f t="shared" si="12"/>
        <v>11.4</v>
      </c>
      <c r="AN67" s="89">
        <f t="shared" si="12"/>
        <v>11.795999999999999</v>
      </c>
      <c r="AO67" s="89">
        <f t="shared" si="12"/>
        <v>11.795999999999999</v>
      </c>
      <c r="AP67" s="89">
        <f t="shared" si="12"/>
        <v>11.795999999999999</v>
      </c>
      <c r="AQ67" s="89">
        <f t="shared" si="12"/>
        <v>11.795999999999999</v>
      </c>
      <c r="AR67" s="89">
        <f t="shared" si="12"/>
        <v>11.795999999999999</v>
      </c>
      <c r="AS67" s="89">
        <f t="shared" si="12"/>
        <v>11.795999999999999</v>
      </c>
      <c r="AT67" s="89">
        <f t="shared" si="12"/>
        <v>11.795999999999999</v>
      </c>
      <c r="AU67" s="89">
        <f t="shared" si="12"/>
        <v>11.795999999999999</v>
      </c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</row>
    <row r="68" spans="3:63" s="9" customFormat="1">
      <c r="C68" s="34" t="s">
        <v>2</v>
      </c>
      <c r="D68" s="7"/>
      <c r="E68" s="6" t="s">
        <v>5</v>
      </c>
      <c r="F68" t="s">
        <v>285</v>
      </c>
      <c r="G68" s="7"/>
      <c r="H68" s="7"/>
      <c r="I68" s="34" t="s">
        <v>7</v>
      </c>
      <c r="J68" s="37">
        <f>AVERAGE(AH68,AL68,AM68)</f>
        <v>93.495999999999995</v>
      </c>
      <c r="K68" s="90">
        <f>0.87*K58</f>
        <v>96.221999999999994</v>
      </c>
      <c r="L68" s="90">
        <f t="shared" ref="L68:AU68" si="13">0.87*L58</f>
        <v>88.043999999999997</v>
      </c>
      <c r="M68" s="90">
        <f t="shared" si="13"/>
        <v>88.043999999999997</v>
      </c>
      <c r="N68" s="90">
        <f t="shared" si="13"/>
        <v>88.043999999999997</v>
      </c>
      <c r="O68" s="90">
        <f t="shared" si="13"/>
        <v>88.043999999999997</v>
      </c>
      <c r="P68" s="90">
        <f t="shared" si="13"/>
        <v>96.221999999999994</v>
      </c>
      <c r="Q68" s="90">
        <f t="shared" si="13"/>
        <v>88.043999999999997</v>
      </c>
      <c r="R68" s="90">
        <f t="shared" si="13"/>
        <v>88.043999999999997</v>
      </c>
      <c r="S68" s="90">
        <f t="shared" si="13"/>
        <v>88.043999999999997</v>
      </c>
      <c r="T68" s="90">
        <f t="shared" si="13"/>
        <v>88.043999999999997</v>
      </c>
      <c r="U68" s="90">
        <f t="shared" si="13"/>
        <v>88.043999999999997</v>
      </c>
      <c r="V68" s="90">
        <f t="shared" si="13"/>
        <v>88.043999999999997</v>
      </c>
      <c r="W68" s="90">
        <f t="shared" si="13"/>
        <v>88.043999999999997</v>
      </c>
      <c r="X68" s="90">
        <f t="shared" si="13"/>
        <v>96.221999999999994</v>
      </c>
      <c r="Y68" s="90">
        <f t="shared" si="13"/>
        <v>88.043999999999997</v>
      </c>
      <c r="Z68" s="90">
        <f t="shared" si="13"/>
        <v>88.043999999999997</v>
      </c>
      <c r="AA68" s="90">
        <f t="shared" si="13"/>
        <v>88.043999999999997</v>
      </c>
      <c r="AB68" s="90">
        <f t="shared" si="13"/>
        <v>88.043999999999997</v>
      </c>
      <c r="AC68" s="90">
        <f t="shared" si="13"/>
        <v>88.043999999999997</v>
      </c>
      <c r="AD68" s="90">
        <f t="shared" si="13"/>
        <v>88.043999999999997</v>
      </c>
      <c r="AE68" s="90">
        <f t="shared" si="13"/>
        <v>88.043999999999997</v>
      </c>
      <c r="AF68" s="90">
        <f t="shared" si="13"/>
        <v>88.043999999999997</v>
      </c>
      <c r="AG68" s="90">
        <f t="shared" si="13"/>
        <v>88.043999999999997</v>
      </c>
      <c r="AH68" s="90">
        <f t="shared" si="13"/>
        <v>96.221999999999994</v>
      </c>
      <c r="AI68" s="90">
        <f t="shared" si="13"/>
        <v>88.043999999999997</v>
      </c>
      <c r="AJ68" s="90">
        <f t="shared" si="13"/>
        <v>88.043999999999997</v>
      </c>
      <c r="AK68" s="90">
        <f t="shared" si="13"/>
        <v>88.043999999999997</v>
      </c>
      <c r="AL68" s="90">
        <f t="shared" si="13"/>
        <v>88.043999999999997</v>
      </c>
      <c r="AM68" s="90">
        <f t="shared" si="13"/>
        <v>96.221999999999994</v>
      </c>
      <c r="AN68" s="90">
        <f t="shared" si="13"/>
        <v>88.043999999999997</v>
      </c>
      <c r="AO68" s="90">
        <f t="shared" si="13"/>
        <v>88.043999999999997</v>
      </c>
      <c r="AP68" s="90">
        <f t="shared" si="13"/>
        <v>88.043999999999997</v>
      </c>
      <c r="AQ68" s="90">
        <f t="shared" si="13"/>
        <v>88.043999999999997</v>
      </c>
      <c r="AR68" s="90">
        <f t="shared" si="13"/>
        <v>88.043999999999997</v>
      </c>
      <c r="AS68" s="90">
        <f t="shared" si="13"/>
        <v>88.043999999999997</v>
      </c>
      <c r="AT68" s="90">
        <f t="shared" si="13"/>
        <v>88.043999999999997</v>
      </c>
      <c r="AU68" s="90">
        <f t="shared" si="13"/>
        <v>88.043999999999997</v>
      </c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</row>
    <row r="69" spans="3:63" s="9" customFormat="1">
      <c r="C69" s="34" t="s">
        <v>2</v>
      </c>
      <c r="D69" s="7"/>
      <c r="E69" s="7" t="s">
        <v>4</v>
      </c>
      <c r="F69" t="s">
        <v>287</v>
      </c>
      <c r="G69" s="7"/>
      <c r="H69" s="7"/>
      <c r="I69" s="34" t="s">
        <v>7</v>
      </c>
      <c r="J69" s="37">
        <f>AVERAGE(AH69,AL69,AM69)</f>
        <v>83.606999999999999</v>
      </c>
      <c r="K69" s="90">
        <f>0.87*K57</f>
        <v>82.65</v>
      </c>
      <c r="L69" s="90">
        <f t="shared" ref="L69:AU69" si="14">0.87*L57</f>
        <v>85.521000000000001</v>
      </c>
      <c r="M69" s="90">
        <f t="shared" si="14"/>
        <v>85.521000000000001</v>
      </c>
      <c r="N69" s="90">
        <f t="shared" si="14"/>
        <v>85.521000000000001</v>
      </c>
      <c r="O69" s="90">
        <f t="shared" si="14"/>
        <v>85.521000000000001</v>
      </c>
      <c r="P69" s="90">
        <f t="shared" si="14"/>
        <v>82.65</v>
      </c>
      <c r="Q69" s="90">
        <f t="shared" si="14"/>
        <v>85.521000000000001</v>
      </c>
      <c r="R69" s="90">
        <f t="shared" si="14"/>
        <v>85.521000000000001</v>
      </c>
      <c r="S69" s="90">
        <f t="shared" si="14"/>
        <v>85.521000000000001</v>
      </c>
      <c r="T69" s="90">
        <f t="shared" si="14"/>
        <v>85.521000000000001</v>
      </c>
      <c r="U69" s="90">
        <f t="shared" si="14"/>
        <v>85.521000000000001</v>
      </c>
      <c r="V69" s="90">
        <f t="shared" si="14"/>
        <v>85.521000000000001</v>
      </c>
      <c r="W69" s="90">
        <f t="shared" si="14"/>
        <v>85.521000000000001</v>
      </c>
      <c r="X69" s="90">
        <f t="shared" si="14"/>
        <v>82.65</v>
      </c>
      <c r="Y69" s="90">
        <f t="shared" si="14"/>
        <v>85.521000000000001</v>
      </c>
      <c r="Z69" s="90">
        <f t="shared" si="14"/>
        <v>85.521000000000001</v>
      </c>
      <c r="AA69" s="90">
        <f t="shared" si="14"/>
        <v>85.521000000000001</v>
      </c>
      <c r="AB69" s="90">
        <f t="shared" si="14"/>
        <v>85.521000000000001</v>
      </c>
      <c r="AC69" s="90">
        <f t="shared" si="14"/>
        <v>85.521000000000001</v>
      </c>
      <c r="AD69" s="90">
        <f t="shared" si="14"/>
        <v>85.521000000000001</v>
      </c>
      <c r="AE69" s="90">
        <f t="shared" si="14"/>
        <v>85.521000000000001</v>
      </c>
      <c r="AF69" s="90">
        <f t="shared" si="14"/>
        <v>85.521000000000001</v>
      </c>
      <c r="AG69" s="90">
        <f t="shared" si="14"/>
        <v>85.521000000000001</v>
      </c>
      <c r="AH69" s="90">
        <f t="shared" si="14"/>
        <v>82.65</v>
      </c>
      <c r="AI69" s="90">
        <f t="shared" si="14"/>
        <v>85.521000000000001</v>
      </c>
      <c r="AJ69" s="90">
        <f t="shared" si="14"/>
        <v>85.521000000000001</v>
      </c>
      <c r="AK69" s="90">
        <f t="shared" si="14"/>
        <v>85.521000000000001</v>
      </c>
      <c r="AL69" s="90">
        <f t="shared" si="14"/>
        <v>85.521000000000001</v>
      </c>
      <c r="AM69" s="90">
        <f t="shared" si="14"/>
        <v>82.65</v>
      </c>
      <c r="AN69" s="90">
        <f t="shared" si="14"/>
        <v>85.521000000000001</v>
      </c>
      <c r="AO69" s="90">
        <f t="shared" si="14"/>
        <v>85.521000000000001</v>
      </c>
      <c r="AP69" s="90">
        <f t="shared" si="14"/>
        <v>85.521000000000001</v>
      </c>
      <c r="AQ69" s="90">
        <f t="shared" si="14"/>
        <v>85.521000000000001</v>
      </c>
      <c r="AR69" s="90">
        <f t="shared" si="14"/>
        <v>85.521000000000001</v>
      </c>
      <c r="AS69" s="90">
        <f t="shared" si="14"/>
        <v>85.521000000000001</v>
      </c>
      <c r="AT69" s="90">
        <f t="shared" si="14"/>
        <v>85.521000000000001</v>
      </c>
      <c r="AU69" s="90">
        <f t="shared" si="14"/>
        <v>85.521000000000001</v>
      </c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</row>
    <row r="70" spans="3:63" s="9" customFormat="1">
      <c r="C70" s="34" t="s">
        <v>2</v>
      </c>
      <c r="D70" s="7"/>
      <c r="E70" s="6" t="s">
        <v>5</v>
      </c>
      <c r="F70" t="s">
        <v>289</v>
      </c>
      <c r="G70" s="7"/>
      <c r="H70" s="7"/>
      <c r="I70" s="34" t="s">
        <v>7</v>
      </c>
      <c r="J70" s="37">
        <f>AVERAGE(AH70,AL70,AM70)</f>
        <v>95.64533333333334</v>
      </c>
      <c r="K70" s="90">
        <f>0.89*K58</f>
        <v>98.433999999999997</v>
      </c>
      <c r="L70" s="90">
        <f t="shared" ref="L70:AU70" si="15">0.89*L58</f>
        <v>90.067999999999998</v>
      </c>
      <c r="M70" s="90">
        <f t="shared" si="15"/>
        <v>90.067999999999998</v>
      </c>
      <c r="N70" s="90">
        <f t="shared" si="15"/>
        <v>90.067999999999998</v>
      </c>
      <c r="O70" s="90">
        <f t="shared" si="15"/>
        <v>90.067999999999998</v>
      </c>
      <c r="P70" s="90">
        <f t="shared" si="15"/>
        <v>98.433999999999997</v>
      </c>
      <c r="Q70" s="90">
        <f t="shared" si="15"/>
        <v>90.067999999999998</v>
      </c>
      <c r="R70" s="90">
        <f t="shared" si="15"/>
        <v>90.067999999999998</v>
      </c>
      <c r="S70" s="90">
        <f t="shared" si="15"/>
        <v>90.067999999999998</v>
      </c>
      <c r="T70" s="90">
        <f t="shared" si="15"/>
        <v>90.067999999999998</v>
      </c>
      <c r="U70" s="90">
        <f t="shared" si="15"/>
        <v>90.067999999999998</v>
      </c>
      <c r="V70" s="90">
        <f t="shared" si="15"/>
        <v>90.067999999999998</v>
      </c>
      <c r="W70" s="90">
        <f t="shared" si="15"/>
        <v>90.067999999999998</v>
      </c>
      <c r="X70" s="90">
        <f t="shared" si="15"/>
        <v>98.433999999999997</v>
      </c>
      <c r="Y70" s="90">
        <f t="shared" si="15"/>
        <v>90.067999999999998</v>
      </c>
      <c r="Z70" s="90">
        <f t="shared" si="15"/>
        <v>90.067999999999998</v>
      </c>
      <c r="AA70" s="90">
        <f t="shared" si="15"/>
        <v>90.067999999999998</v>
      </c>
      <c r="AB70" s="90">
        <f t="shared" si="15"/>
        <v>90.067999999999998</v>
      </c>
      <c r="AC70" s="90">
        <f t="shared" si="15"/>
        <v>90.067999999999998</v>
      </c>
      <c r="AD70" s="90">
        <f t="shared" si="15"/>
        <v>90.067999999999998</v>
      </c>
      <c r="AE70" s="90">
        <f t="shared" si="15"/>
        <v>90.067999999999998</v>
      </c>
      <c r="AF70" s="90">
        <f t="shared" si="15"/>
        <v>90.067999999999998</v>
      </c>
      <c r="AG70" s="90">
        <f t="shared" si="15"/>
        <v>90.067999999999998</v>
      </c>
      <c r="AH70" s="90">
        <f t="shared" si="15"/>
        <v>98.433999999999997</v>
      </c>
      <c r="AI70" s="90">
        <f t="shared" si="15"/>
        <v>90.067999999999998</v>
      </c>
      <c r="AJ70" s="90">
        <f t="shared" si="15"/>
        <v>90.067999999999998</v>
      </c>
      <c r="AK70" s="90">
        <f t="shared" si="15"/>
        <v>90.067999999999998</v>
      </c>
      <c r="AL70" s="90">
        <f t="shared" si="15"/>
        <v>90.067999999999998</v>
      </c>
      <c r="AM70" s="90">
        <f t="shared" si="15"/>
        <v>98.433999999999997</v>
      </c>
      <c r="AN70" s="90">
        <f t="shared" si="15"/>
        <v>90.067999999999998</v>
      </c>
      <c r="AO70" s="90">
        <f t="shared" si="15"/>
        <v>90.067999999999998</v>
      </c>
      <c r="AP70" s="90">
        <f t="shared" si="15"/>
        <v>90.067999999999998</v>
      </c>
      <c r="AQ70" s="90">
        <f t="shared" si="15"/>
        <v>90.067999999999998</v>
      </c>
      <c r="AR70" s="90">
        <f t="shared" si="15"/>
        <v>90.067999999999998</v>
      </c>
      <c r="AS70" s="90">
        <f t="shared" si="15"/>
        <v>90.067999999999998</v>
      </c>
      <c r="AT70" s="90">
        <f t="shared" si="15"/>
        <v>90.067999999999998</v>
      </c>
      <c r="AU70" s="90">
        <f t="shared" si="15"/>
        <v>90.067999999999998</v>
      </c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</row>
    <row r="71" spans="3:63" s="9" customFormat="1">
      <c r="C71" s="34" t="s">
        <v>2</v>
      </c>
      <c r="D71" s="7"/>
      <c r="E71" s="7" t="s">
        <v>4</v>
      </c>
      <c r="F71" t="s">
        <v>291</v>
      </c>
      <c r="G71" s="7"/>
      <c r="H71" s="7"/>
      <c r="I71" s="34" t="s">
        <v>7</v>
      </c>
      <c r="J71" s="37">
        <f>AVERAGE(AH71,AL71,AM71)</f>
        <v>86.490000000000009</v>
      </c>
      <c r="K71" s="90">
        <f>0.9*K57</f>
        <v>85.5</v>
      </c>
      <c r="L71" s="90">
        <f t="shared" ref="L71:AU71" si="16">0.9*L57</f>
        <v>88.47</v>
      </c>
      <c r="M71" s="90">
        <f t="shared" si="16"/>
        <v>88.47</v>
      </c>
      <c r="N71" s="90">
        <f t="shared" si="16"/>
        <v>88.47</v>
      </c>
      <c r="O71" s="90">
        <f t="shared" si="16"/>
        <v>88.47</v>
      </c>
      <c r="P71" s="90">
        <f t="shared" si="16"/>
        <v>85.5</v>
      </c>
      <c r="Q71" s="90">
        <f t="shared" si="16"/>
        <v>88.47</v>
      </c>
      <c r="R71" s="90">
        <f t="shared" si="16"/>
        <v>88.47</v>
      </c>
      <c r="S71" s="90">
        <f t="shared" si="16"/>
        <v>88.47</v>
      </c>
      <c r="T71" s="90">
        <f t="shared" si="16"/>
        <v>88.47</v>
      </c>
      <c r="U71" s="90">
        <f t="shared" si="16"/>
        <v>88.47</v>
      </c>
      <c r="V71" s="90">
        <f t="shared" si="16"/>
        <v>88.47</v>
      </c>
      <c r="W71" s="90">
        <f t="shared" si="16"/>
        <v>88.47</v>
      </c>
      <c r="X71" s="90">
        <f t="shared" si="16"/>
        <v>85.5</v>
      </c>
      <c r="Y71" s="90">
        <f t="shared" si="16"/>
        <v>88.47</v>
      </c>
      <c r="Z71" s="90">
        <f t="shared" si="16"/>
        <v>88.47</v>
      </c>
      <c r="AA71" s="90">
        <f t="shared" si="16"/>
        <v>88.47</v>
      </c>
      <c r="AB71" s="90">
        <f t="shared" si="16"/>
        <v>88.47</v>
      </c>
      <c r="AC71" s="90">
        <f t="shared" si="16"/>
        <v>88.47</v>
      </c>
      <c r="AD71" s="90">
        <f t="shared" si="16"/>
        <v>88.47</v>
      </c>
      <c r="AE71" s="90">
        <f t="shared" si="16"/>
        <v>88.47</v>
      </c>
      <c r="AF71" s="90">
        <f t="shared" si="16"/>
        <v>88.47</v>
      </c>
      <c r="AG71" s="90">
        <f t="shared" si="16"/>
        <v>88.47</v>
      </c>
      <c r="AH71" s="90">
        <f t="shared" si="16"/>
        <v>85.5</v>
      </c>
      <c r="AI71" s="90">
        <f t="shared" si="16"/>
        <v>88.47</v>
      </c>
      <c r="AJ71" s="90">
        <f t="shared" si="16"/>
        <v>88.47</v>
      </c>
      <c r="AK71" s="90">
        <f t="shared" si="16"/>
        <v>88.47</v>
      </c>
      <c r="AL71" s="90">
        <f t="shared" si="16"/>
        <v>88.47</v>
      </c>
      <c r="AM71" s="90">
        <f t="shared" si="16"/>
        <v>85.5</v>
      </c>
      <c r="AN71" s="90">
        <f t="shared" si="16"/>
        <v>88.47</v>
      </c>
      <c r="AO71" s="90">
        <f t="shared" si="16"/>
        <v>88.47</v>
      </c>
      <c r="AP71" s="90">
        <f t="shared" si="16"/>
        <v>88.47</v>
      </c>
      <c r="AQ71" s="90">
        <f t="shared" si="16"/>
        <v>88.47</v>
      </c>
      <c r="AR71" s="90">
        <f t="shared" si="16"/>
        <v>88.47</v>
      </c>
      <c r="AS71" s="90">
        <f t="shared" si="16"/>
        <v>88.47</v>
      </c>
      <c r="AT71" s="90">
        <f t="shared" si="16"/>
        <v>88.47</v>
      </c>
      <c r="AU71" s="90">
        <f t="shared" si="16"/>
        <v>88.47</v>
      </c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</row>
    <row r="72" spans="3:63" s="9" customFormat="1">
      <c r="C72" s="34" t="s">
        <v>2</v>
      </c>
      <c r="D72" s="7"/>
      <c r="E72" s="7" t="s">
        <v>4</v>
      </c>
      <c r="F72" t="s">
        <v>293</v>
      </c>
      <c r="G72" s="7"/>
      <c r="H72" s="7"/>
      <c r="I72" s="34" t="s">
        <v>7</v>
      </c>
      <c r="J72" s="37">
        <f>AVERAGE(AH72,AL72,AM72)</f>
        <v>84.567999999999998</v>
      </c>
      <c r="K72" s="90">
        <f>0.88*K57</f>
        <v>83.6</v>
      </c>
      <c r="L72" s="90">
        <f t="shared" ref="L72:AU72" si="17">0.88*L57</f>
        <v>86.504000000000005</v>
      </c>
      <c r="M72" s="90">
        <f t="shared" si="17"/>
        <v>86.504000000000005</v>
      </c>
      <c r="N72" s="90">
        <f t="shared" si="17"/>
        <v>86.504000000000005</v>
      </c>
      <c r="O72" s="90">
        <f t="shared" si="17"/>
        <v>86.504000000000005</v>
      </c>
      <c r="P72" s="90">
        <f t="shared" si="17"/>
        <v>83.6</v>
      </c>
      <c r="Q72" s="90">
        <f t="shared" si="17"/>
        <v>86.504000000000005</v>
      </c>
      <c r="R72" s="90">
        <f t="shared" si="17"/>
        <v>86.504000000000005</v>
      </c>
      <c r="S72" s="90">
        <f t="shared" si="17"/>
        <v>86.504000000000005</v>
      </c>
      <c r="T72" s="90">
        <f t="shared" si="17"/>
        <v>86.504000000000005</v>
      </c>
      <c r="U72" s="90">
        <f t="shared" si="17"/>
        <v>86.504000000000005</v>
      </c>
      <c r="V72" s="90">
        <f t="shared" si="17"/>
        <v>86.504000000000005</v>
      </c>
      <c r="W72" s="90">
        <f t="shared" si="17"/>
        <v>86.504000000000005</v>
      </c>
      <c r="X72" s="90">
        <f t="shared" si="17"/>
        <v>83.6</v>
      </c>
      <c r="Y72" s="90">
        <f t="shared" si="17"/>
        <v>86.504000000000005</v>
      </c>
      <c r="Z72" s="90">
        <f t="shared" si="17"/>
        <v>86.504000000000005</v>
      </c>
      <c r="AA72" s="90">
        <f t="shared" si="17"/>
        <v>86.504000000000005</v>
      </c>
      <c r="AB72" s="90">
        <f t="shared" si="17"/>
        <v>86.504000000000005</v>
      </c>
      <c r="AC72" s="90">
        <f t="shared" si="17"/>
        <v>86.504000000000005</v>
      </c>
      <c r="AD72" s="90">
        <f t="shared" si="17"/>
        <v>86.504000000000005</v>
      </c>
      <c r="AE72" s="90">
        <f t="shared" si="17"/>
        <v>86.504000000000005</v>
      </c>
      <c r="AF72" s="90">
        <f t="shared" si="17"/>
        <v>86.504000000000005</v>
      </c>
      <c r="AG72" s="90">
        <f t="shared" si="17"/>
        <v>86.504000000000005</v>
      </c>
      <c r="AH72" s="90">
        <f t="shared" si="17"/>
        <v>83.6</v>
      </c>
      <c r="AI72" s="90">
        <f t="shared" si="17"/>
        <v>86.504000000000005</v>
      </c>
      <c r="AJ72" s="90">
        <f t="shared" si="17"/>
        <v>86.504000000000005</v>
      </c>
      <c r="AK72" s="90">
        <f t="shared" si="17"/>
        <v>86.504000000000005</v>
      </c>
      <c r="AL72" s="90">
        <f t="shared" si="17"/>
        <v>86.504000000000005</v>
      </c>
      <c r="AM72" s="90">
        <f t="shared" si="17"/>
        <v>83.6</v>
      </c>
      <c r="AN72" s="90">
        <f t="shared" si="17"/>
        <v>86.504000000000005</v>
      </c>
      <c r="AO72" s="90">
        <f t="shared" si="17"/>
        <v>86.504000000000005</v>
      </c>
      <c r="AP72" s="90">
        <f t="shared" si="17"/>
        <v>86.504000000000005</v>
      </c>
      <c r="AQ72" s="90">
        <f t="shared" si="17"/>
        <v>86.504000000000005</v>
      </c>
      <c r="AR72" s="90">
        <f t="shared" si="17"/>
        <v>86.504000000000005</v>
      </c>
      <c r="AS72" s="90">
        <f t="shared" si="17"/>
        <v>86.504000000000005</v>
      </c>
      <c r="AT72" s="90">
        <f t="shared" si="17"/>
        <v>86.504000000000005</v>
      </c>
      <c r="AU72" s="90">
        <f t="shared" si="17"/>
        <v>86.504000000000005</v>
      </c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</row>
    <row r="73" spans="3:63" s="9" customFormat="1">
      <c r="C73" s="7"/>
      <c r="D73" s="7"/>
      <c r="E73" s="7"/>
      <c r="F73" s="7"/>
      <c r="G73" s="7"/>
      <c r="H73" s="7"/>
      <c r="I73" s="7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</row>
    <row r="74" spans="3:63" s="9" customFormat="1">
      <c r="C74" s="7"/>
      <c r="D74" s="7"/>
      <c r="E74" s="7"/>
      <c r="F74" s="7"/>
      <c r="G74" s="7"/>
      <c r="H74" s="7"/>
      <c r="J74" s="7" t="s">
        <v>297</v>
      </c>
      <c r="K74" s="90">
        <f>K63+K68</f>
        <v>110.6</v>
      </c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</row>
    <row r="75" spans="3:63" s="9" customFormat="1">
      <c r="C75" s="7"/>
      <c r="D75" s="7"/>
      <c r="E75" s="7"/>
      <c r="F75" s="7"/>
      <c r="G75" s="7"/>
      <c r="H75" s="7"/>
      <c r="I75" s="7"/>
      <c r="J75"/>
      <c r="K75" s="90">
        <f>K64+K69</f>
        <v>95</v>
      </c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</row>
    <row r="76" spans="3:63" s="9" customFormat="1">
      <c r="C76" s="7"/>
      <c r="D76" s="7"/>
      <c r="E76" s="7"/>
      <c r="F76" s="7"/>
      <c r="G76" s="7"/>
      <c r="H76" s="7"/>
      <c r="I76" s="7"/>
      <c r="J76"/>
      <c r="K76" s="90">
        <f>K65+K70</f>
        <v>110.6</v>
      </c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</row>
    <row r="77" spans="3:63" s="9" customFormat="1">
      <c r="C77" s="7"/>
      <c r="D77" s="7"/>
      <c r="E77" s="7"/>
      <c r="F77" s="7"/>
      <c r="G77" s="7"/>
      <c r="H77" s="7"/>
      <c r="I77" s="7"/>
      <c r="J77"/>
      <c r="K77" s="90">
        <f>K66+K71</f>
        <v>95</v>
      </c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</row>
    <row r="78" spans="3:63" s="9" customFormat="1">
      <c r="C78" s="7"/>
      <c r="D78" s="7"/>
      <c r="E78" s="7"/>
      <c r="F78" s="7"/>
      <c r="G78" s="7"/>
      <c r="H78" s="7"/>
      <c r="I78" s="7"/>
      <c r="J78"/>
      <c r="K78" s="90">
        <f>K67+K72</f>
        <v>95</v>
      </c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</row>
    <row r="79" spans="3:63" s="9" customFormat="1">
      <c r="C79" s="7"/>
      <c r="D79" s="7"/>
      <c r="E79" s="7"/>
      <c r="F79" s="7"/>
      <c r="G79" s="7"/>
      <c r="H79" s="7"/>
      <c r="I79" s="7"/>
      <c r="J79"/>
      <c r="K79" s="90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</row>
    <row r="80" spans="3:63" s="9" customFormat="1">
      <c r="C80" s="7"/>
      <c r="D80" s="7"/>
      <c r="E80" s="7"/>
      <c r="F80" s="7"/>
      <c r="G80" s="7"/>
      <c r="H80" s="7"/>
      <c r="I80" s="7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</row>
    <row r="81" spans="3:63" s="9" customFormat="1">
      <c r="C81" s="7"/>
      <c r="D81" s="7"/>
      <c r="E81" s="7"/>
      <c r="F81" s="7"/>
      <c r="G81" s="7"/>
      <c r="H81" s="7"/>
      <c r="I81" s="7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</row>
    <row r="82" spans="3:63" s="9" customFormat="1">
      <c r="C82" s="7"/>
      <c r="D82" s="7"/>
      <c r="E82" s="7"/>
      <c r="F82" s="7"/>
      <c r="G82" s="7"/>
      <c r="H82" s="7"/>
      <c r="I82" s="7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3:63" s="9" customFormat="1">
      <c r="C83" s="7"/>
      <c r="D83" s="7"/>
      <c r="E83" s="7"/>
      <c r="F83" s="7"/>
      <c r="G83" s="7"/>
      <c r="H83" s="7"/>
      <c r="I83" s="7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</row>
    <row r="84" spans="3:63" s="9" customFormat="1">
      <c r="C84" s="7"/>
      <c r="D84" s="7"/>
      <c r="E84" s="7"/>
      <c r="F84" s="7"/>
      <c r="G84" s="7"/>
      <c r="H84" s="7"/>
      <c r="I84" s="7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</row>
    <row r="85" spans="3:63" s="9" customFormat="1">
      <c r="C85" s="7"/>
      <c r="D85" s="7"/>
      <c r="E85" s="7"/>
      <c r="F85" s="7"/>
      <c r="G85" s="7"/>
      <c r="H85" s="7"/>
      <c r="I85" s="7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</row>
    <row r="86" spans="3:63" s="9" customFormat="1">
      <c r="C86" s="7"/>
      <c r="D86" s="7"/>
      <c r="E86" s="7"/>
      <c r="F86" s="7"/>
      <c r="G86" s="7"/>
      <c r="H86" s="7"/>
      <c r="I86" s="7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</row>
    <row r="87" spans="3:63" s="9" customFormat="1">
      <c r="C87" s="7"/>
      <c r="D87" s="7"/>
      <c r="E87" s="7"/>
      <c r="F87" s="7"/>
      <c r="G87" s="7"/>
      <c r="H87" s="7"/>
      <c r="I87" s="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</row>
    <row r="88" spans="3:63" s="9" customFormat="1">
      <c r="C88" s="7"/>
      <c r="D88" s="7"/>
      <c r="E88" s="7"/>
      <c r="F88" s="7"/>
      <c r="G88" s="7"/>
      <c r="H88" s="7"/>
      <c r="I88" s="7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</row>
    <row r="89" spans="3:63" s="9" customFormat="1">
      <c r="C89" s="7"/>
      <c r="D89" s="7"/>
      <c r="E89" s="7"/>
      <c r="F89" s="7"/>
      <c r="G89" s="7"/>
      <c r="H89" s="7"/>
      <c r="I89" s="7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</row>
    <row r="90" spans="3:63" s="9" customFormat="1">
      <c r="C90" s="7"/>
      <c r="D90" s="7"/>
      <c r="E90" s="7"/>
      <c r="F90" s="7"/>
      <c r="G90" s="7"/>
      <c r="H90" s="7"/>
      <c r="I90" s="7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</row>
    <row r="91" spans="3:63" s="9" customFormat="1">
      <c r="C91" s="7"/>
      <c r="D91" s="7"/>
      <c r="E91" s="7"/>
      <c r="F91" s="7"/>
      <c r="G91" s="7"/>
      <c r="H91" s="7"/>
      <c r="I91" s="7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</row>
    <row r="92" spans="3:63" s="9" customFormat="1">
      <c r="C92" s="7"/>
      <c r="D92" s="7"/>
      <c r="E92" s="7"/>
      <c r="F92" s="7"/>
      <c r="G92" s="7"/>
      <c r="H92" s="7"/>
      <c r="I92" s="7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</row>
    <row r="93" spans="3:63" s="9" customFormat="1">
      <c r="C93" s="7"/>
      <c r="D93" s="7"/>
      <c r="E93" s="7"/>
      <c r="F93" s="7"/>
      <c r="G93" s="7"/>
      <c r="H93" s="7"/>
      <c r="I93" s="7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</row>
    <row r="94" spans="3:63" s="9" customFormat="1">
      <c r="C94" s="7"/>
      <c r="D94" s="7"/>
      <c r="E94" s="7"/>
      <c r="F94" s="7"/>
      <c r="G94" s="7"/>
      <c r="H94" s="7"/>
      <c r="I94" s="7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</row>
    <row r="95" spans="3:63" s="9" customFormat="1">
      <c r="C95" s="7"/>
      <c r="D95" s="7"/>
      <c r="E95" s="7"/>
      <c r="F95" s="7"/>
      <c r="G95" s="7"/>
      <c r="H95" s="7"/>
      <c r="I95" s="7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</row>
    <row r="96" spans="3:63" s="9" customFormat="1">
      <c r="C96" s="7"/>
      <c r="D96" s="7"/>
      <c r="E96" s="7"/>
      <c r="F96" s="7"/>
      <c r="G96" s="7"/>
      <c r="H96" s="7"/>
      <c r="I96" s="7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</row>
    <row r="97" spans="3:63" s="9" customFormat="1">
      <c r="C97" s="7"/>
      <c r="D97" s="7"/>
      <c r="E97" s="7"/>
      <c r="F97" s="7"/>
      <c r="G97" s="7"/>
      <c r="H97" s="7"/>
      <c r="I97" s="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</row>
    <row r="98" spans="3:63" s="9" customFormat="1">
      <c r="C98" s="7"/>
      <c r="D98" s="7"/>
      <c r="E98" s="7"/>
      <c r="F98" s="7"/>
      <c r="G98" s="7"/>
      <c r="H98" s="7"/>
      <c r="I98" s="7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</row>
    <row r="99" spans="3:63" s="9" customFormat="1">
      <c r="C99" s="7"/>
      <c r="D99" s="7"/>
      <c r="E99" s="7"/>
      <c r="F99" s="7"/>
      <c r="G99" s="7"/>
      <c r="H99" s="7"/>
      <c r="I99" s="7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</row>
    <row r="100" spans="3:63" s="9" customFormat="1">
      <c r="C100" s="7"/>
      <c r="D100" s="7"/>
      <c r="E100" s="7"/>
      <c r="F100" s="7"/>
      <c r="G100" s="7"/>
      <c r="H100" s="7"/>
      <c r="I100" s="7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</row>
    <row r="101" spans="3:63" s="9" customFormat="1">
      <c r="C101" s="7"/>
      <c r="D101" s="7"/>
      <c r="E101" s="7"/>
      <c r="F101" s="7"/>
      <c r="G101" s="7"/>
      <c r="H101" s="7"/>
      <c r="I101" s="7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</row>
    <row r="102" spans="3:63" s="9" customFormat="1">
      <c r="C102" s="7"/>
      <c r="D102" s="7"/>
      <c r="E102" s="7"/>
      <c r="F102" s="7"/>
      <c r="G102" s="7"/>
      <c r="H102" s="7"/>
      <c r="I102" s="7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</row>
    <row r="103" spans="3:63" s="9" customFormat="1">
      <c r="C103" s="7"/>
      <c r="D103" s="7"/>
      <c r="E103" s="7"/>
      <c r="F103" s="7"/>
      <c r="G103" s="7"/>
      <c r="H103" s="7"/>
      <c r="I103" s="7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</row>
    <row r="104" spans="3:63" s="9" customFormat="1">
      <c r="C104" s="7"/>
      <c r="D104" s="7"/>
      <c r="E104" s="7"/>
      <c r="F104" s="7"/>
      <c r="G104" s="7"/>
      <c r="H104" s="7"/>
      <c r="I104" s="7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</row>
    <row r="105" spans="3:63" s="9" customFormat="1">
      <c r="C105" s="7"/>
      <c r="D105" s="7"/>
      <c r="E105" s="7"/>
      <c r="F105" s="7"/>
      <c r="G105" s="7"/>
      <c r="H105" s="7"/>
      <c r="I105" s="7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</row>
    <row r="106" spans="3:63" s="9" customFormat="1">
      <c r="C106" s="7"/>
      <c r="D106" s="7"/>
      <c r="E106" s="7"/>
      <c r="F106" s="7"/>
      <c r="G106" s="7"/>
      <c r="H106" s="7"/>
      <c r="I106" s="7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</row>
    <row r="107" spans="3:63" s="9" customFormat="1">
      <c r="C107" s="7"/>
      <c r="D107" s="7"/>
      <c r="E107" s="7"/>
      <c r="F107" s="7"/>
      <c r="G107" s="7"/>
      <c r="H107" s="7"/>
      <c r="I107" s="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</row>
    <row r="108" spans="3:63" s="9" customFormat="1">
      <c r="C108" s="7"/>
      <c r="D108" s="7"/>
      <c r="E108" s="7"/>
      <c r="F108" s="7"/>
      <c r="G108" s="7"/>
      <c r="H108" s="7"/>
      <c r="I108" s="7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</row>
    <row r="109" spans="3:63" s="9" customFormat="1">
      <c r="C109" s="7"/>
      <c r="D109" s="7"/>
      <c r="E109" s="7"/>
      <c r="F109" s="7"/>
      <c r="G109" s="7"/>
      <c r="H109" s="7"/>
      <c r="I109" s="7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</row>
    <row r="110" spans="3:63" s="9" customFormat="1"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</row>
    <row r="111" spans="3:63" s="9" customFormat="1"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</row>
    <row r="112" spans="3:63" s="9" customFormat="1"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</row>
    <row r="113" spans="10:63" s="9" customFormat="1"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</row>
    <row r="114" spans="10:63" s="9" customFormat="1"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</row>
    <row r="115" spans="10:63" s="9" customFormat="1"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</row>
    <row r="116" spans="10:63" s="9" customFormat="1"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</row>
    <row r="117" spans="10:63" s="9" customFormat="1"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</row>
    <row r="118" spans="10:63" s="9" customFormat="1"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</row>
    <row r="119" spans="10:63" s="9" customFormat="1"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</row>
    <row r="120" spans="10:63" s="9" customFormat="1"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</row>
    <row r="121" spans="10:63" s="9" customFormat="1"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</row>
    <row r="122" spans="10:63" s="9" customFormat="1"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</row>
    <row r="123" spans="10:63" s="9" customFormat="1"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</row>
    <row r="124" spans="10:63" s="9" customFormat="1"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</row>
  </sheetData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4"/>
  </sheetPr>
  <dimension ref="A2:BH110"/>
  <sheetViews>
    <sheetView workbookViewId="0">
      <selection activeCell="H18" sqref="H18"/>
    </sheetView>
  </sheetViews>
  <sheetFormatPr defaultRowHeight="12.75"/>
  <cols>
    <col min="1" max="1" width="4.265625" bestFit="1" customWidth="1"/>
    <col min="2" max="2" width="4.73046875" bestFit="1" customWidth="1"/>
    <col min="3" max="3" width="14.86328125" bestFit="1" customWidth="1"/>
    <col min="4" max="4" width="11.59765625" bestFit="1" customWidth="1"/>
    <col min="5" max="5" width="15.59765625" bestFit="1" customWidth="1"/>
    <col min="6" max="6" width="25.73046875" customWidth="1"/>
    <col min="7" max="7" width="18" bestFit="1" customWidth="1"/>
    <col min="8" max="8" width="12.86328125" customWidth="1"/>
    <col min="9" max="9" width="8.73046875" customWidth="1"/>
    <col min="10" max="10" width="14.3984375" bestFit="1" customWidth="1"/>
    <col min="11" max="11" width="5.73046875" customWidth="1"/>
    <col min="12" max="12" width="70.265625" bestFit="1" customWidth="1"/>
    <col min="13" max="13" width="8.265625" bestFit="1" customWidth="1"/>
    <col min="14" max="14" width="13.3984375" bestFit="1" customWidth="1"/>
    <col min="15" max="15" width="14.265625" bestFit="1" customWidth="1"/>
    <col min="16" max="16" width="14.1328125" bestFit="1" customWidth="1"/>
    <col min="17" max="17" width="8.86328125" bestFit="1" customWidth="1"/>
    <col min="18" max="18" width="11.1328125" bestFit="1" customWidth="1"/>
    <col min="19" max="19" width="8.59765625" customWidth="1"/>
    <col min="20" max="20" width="5.73046875" customWidth="1"/>
    <col min="21" max="23" width="5.59765625" bestFit="1" customWidth="1"/>
    <col min="24" max="24" width="5.265625" customWidth="1"/>
    <col min="25" max="25" width="5.59765625" bestFit="1" customWidth="1"/>
    <col min="26" max="27" width="4.1328125" customWidth="1"/>
    <col min="28" max="28" width="4.86328125" customWidth="1"/>
    <col min="29" max="29" width="8.1328125" customWidth="1"/>
    <col min="30" max="30" width="5.265625" customWidth="1"/>
    <col min="31" max="31" width="4.265625" customWidth="1"/>
    <col min="32" max="32" width="5.73046875" customWidth="1"/>
    <col min="33" max="33" width="4.73046875" customWidth="1"/>
    <col min="34" max="34" width="5.73046875" customWidth="1"/>
    <col min="35" max="35" width="3.59765625" customWidth="1"/>
    <col min="36" max="36" width="4.265625" customWidth="1"/>
    <col min="37" max="37" width="5.73046875" customWidth="1"/>
    <col min="38" max="38" width="6.59765625" customWidth="1"/>
    <col min="41" max="41" width="19.265625" customWidth="1"/>
    <col min="42" max="42" width="17" customWidth="1"/>
    <col min="43" max="43" width="20.59765625" customWidth="1"/>
    <col min="48" max="48" width="13" customWidth="1"/>
    <col min="50" max="50" width="16.1328125" customWidth="1"/>
    <col min="51" max="51" width="13.1328125" customWidth="1"/>
    <col min="53" max="53" width="13" customWidth="1"/>
  </cols>
  <sheetData>
    <row r="2" spans="1:60">
      <c r="A2" t="s">
        <v>1</v>
      </c>
      <c r="J2" s="36" t="s">
        <v>279</v>
      </c>
    </row>
    <row r="3" spans="1:60" ht="13.5" thickBot="1">
      <c r="A3" s="15" t="s">
        <v>56</v>
      </c>
      <c r="B3" s="15" t="s">
        <v>57</v>
      </c>
      <c r="C3" s="15" t="s">
        <v>58</v>
      </c>
      <c r="D3" s="15" t="s">
        <v>59</v>
      </c>
      <c r="E3" s="15" t="s">
        <v>0</v>
      </c>
      <c r="F3" s="15" t="s">
        <v>60</v>
      </c>
      <c r="G3" s="15" t="s">
        <v>62</v>
      </c>
      <c r="H3" s="15" t="s">
        <v>63</v>
      </c>
      <c r="J3" s="73" t="s">
        <v>241</v>
      </c>
      <c r="K3" s="74"/>
      <c r="L3" s="75" t="s">
        <v>256</v>
      </c>
      <c r="N3" s="55" t="s">
        <v>255</v>
      </c>
    </row>
    <row r="4" spans="1:60" s="9" customFormat="1">
      <c r="C4" s="65" t="s">
        <v>2</v>
      </c>
      <c r="D4" s="64"/>
      <c r="E4" s="68" t="s">
        <v>64</v>
      </c>
      <c r="F4" s="70" t="s">
        <v>241</v>
      </c>
      <c r="G4" s="65" t="s">
        <v>161</v>
      </c>
      <c r="H4" s="71">
        <f>'Final Coeffs_ELC'!J57</f>
        <v>96.100000000000009</v>
      </c>
      <c r="J4" s="76" t="s">
        <v>242</v>
      </c>
      <c r="K4" s="77"/>
      <c r="L4" s="78" t="s">
        <v>257</v>
      </c>
      <c r="M4" s="7"/>
      <c r="N4" s="6" t="s">
        <v>2</v>
      </c>
      <c r="O4" s="6"/>
      <c r="P4" s="36" t="s">
        <v>64</v>
      </c>
      <c r="Q4" s="60" t="s">
        <v>66</v>
      </c>
      <c r="R4" s="59" t="s">
        <v>161</v>
      </c>
      <c r="S4" s="58">
        <v>183.30600000000001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r="5" spans="1:60" s="9" customFormat="1">
      <c r="C5" s="65" t="s">
        <v>2</v>
      </c>
      <c r="D5" s="64"/>
      <c r="E5" s="68" t="s">
        <v>64</v>
      </c>
      <c r="F5" s="70" t="s">
        <v>241</v>
      </c>
      <c r="G5" s="65" t="s">
        <v>135</v>
      </c>
      <c r="H5" s="71">
        <f>H4</f>
        <v>96.100000000000009</v>
      </c>
      <c r="J5" s="76" t="s">
        <v>243</v>
      </c>
      <c r="K5" s="77"/>
      <c r="L5" s="78" t="s">
        <v>258</v>
      </c>
      <c r="M5" s="7"/>
      <c r="N5" s="6" t="s">
        <v>2</v>
      </c>
      <c r="O5" s="6"/>
      <c r="P5" s="36" t="s">
        <v>64</v>
      </c>
      <c r="Q5" s="60" t="s">
        <v>66</v>
      </c>
      <c r="R5" s="59" t="s">
        <v>135</v>
      </c>
      <c r="S5" s="58">
        <f>S4</f>
        <v>183.30600000000001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1:60" s="9" customFormat="1">
      <c r="C6" s="6" t="s">
        <v>2</v>
      </c>
      <c r="E6" s="36" t="s">
        <v>64</v>
      </c>
      <c r="F6" s="36" t="s">
        <v>242</v>
      </c>
      <c r="G6" s="7" t="s">
        <v>161</v>
      </c>
      <c r="H6" s="10">
        <f>'Final Coeffs_ELC'!J57</f>
        <v>96.100000000000009</v>
      </c>
      <c r="J6" s="76" t="s">
        <v>244</v>
      </c>
      <c r="K6" s="77"/>
      <c r="L6" s="78" t="s">
        <v>259</v>
      </c>
      <c r="M6" s="7"/>
      <c r="N6" s="6" t="s">
        <v>2</v>
      </c>
      <c r="O6" s="6"/>
      <c r="P6" s="36" t="s">
        <v>64</v>
      </c>
      <c r="Q6" s="9" t="s">
        <v>18</v>
      </c>
      <c r="R6" s="7" t="s">
        <v>161</v>
      </c>
      <c r="S6" s="10">
        <v>5.63900000000001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1:60" s="9" customFormat="1">
      <c r="C7" s="6" t="s">
        <v>2</v>
      </c>
      <c r="E7" s="36" t="s">
        <v>64</v>
      </c>
      <c r="F7" s="36" t="s">
        <v>242</v>
      </c>
      <c r="G7" s="7" t="s">
        <v>135</v>
      </c>
      <c r="H7" s="10">
        <f>H6</f>
        <v>96.100000000000009</v>
      </c>
      <c r="J7" s="76" t="s">
        <v>260</v>
      </c>
      <c r="K7" s="77"/>
      <c r="L7" s="78" t="s">
        <v>261</v>
      </c>
      <c r="M7" s="7"/>
      <c r="N7" s="6" t="s">
        <v>2</v>
      </c>
      <c r="O7" s="6"/>
      <c r="P7" s="36" t="s">
        <v>64</v>
      </c>
      <c r="Q7" s="9" t="s">
        <v>18</v>
      </c>
      <c r="R7" s="7" t="s">
        <v>17</v>
      </c>
      <c r="S7" s="10">
        <v>177.667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1:60" s="9" customFormat="1">
      <c r="C8" s="65" t="s">
        <v>2</v>
      </c>
      <c r="D8" s="64"/>
      <c r="E8" s="68" t="s">
        <v>64</v>
      </c>
      <c r="F8" s="87" t="s">
        <v>243</v>
      </c>
      <c r="G8" s="65" t="s">
        <v>161</v>
      </c>
      <c r="H8" s="71">
        <f>H10-H9</f>
        <v>9.61</v>
      </c>
      <c r="J8" s="76" t="s">
        <v>262</v>
      </c>
      <c r="K8" s="77"/>
      <c r="L8" s="78" t="s">
        <v>263</v>
      </c>
      <c r="M8" s="7"/>
      <c r="N8" s="6" t="s">
        <v>2</v>
      </c>
      <c r="O8" s="6"/>
      <c r="P8" s="36" t="s">
        <v>64</v>
      </c>
      <c r="Q8" s="9" t="s">
        <v>18</v>
      </c>
      <c r="R8" s="7" t="s">
        <v>135</v>
      </c>
      <c r="S8" s="10">
        <f>S6+S7</f>
        <v>183.30600000000001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1:60" s="9" customFormat="1">
      <c r="C9" s="65" t="s">
        <v>2</v>
      </c>
      <c r="D9" s="64"/>
      <c r="E9" s="68" t="s">
        <v>64</v>
      </c>
      <c r="F9" s="87" t="s">
        <v>243</v>
      </c>
      <c r="G9" s="65" t="s">
        <v>17</v>
      </c>
      <c r="H9" s="71">
        <f>0.9*H10</f>
        <v>86.490000000000009</v>
      </c>
      <c r="J9" s="76" t="s">
        <v>245</v>
      </c>
      <c r="K9" s="77"/>
      <c r="L9" s="78" t="s">
        <v>264</v>
      </c>
      <c r="M9" s="7"/>
      <c r="N9" s="6" t="s">
        <v>2</v>
      </c>
      <c r="O9" s="6"/>
      <c r="P9" s="36" t="s">
        <v>64</v>
      </c>
      <c r="Q9" s="60" t="s">
        <v>19</v>
      </c>
      <c r="R9" s="59" t="s">
        <v>161</v>
      </c>
      <c r="S9" s="58">
        <v>1.833059999999989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1:60" s="9" customFormat="1">
      <c r="C10" s="65" t="s">
        <v>2</v>
      </c>
      <c r="D10" s="64"/>
      <c r="E10" s="68" t="s">
        <v>64</v>
      </c>
      <c r="F10" s="87" t="s">
        <v>243</v>
      </c>
      <c r="G10" s="65" t="s">
        <v>135</v>
      </c>
      <c r="H10" s="71">
        <f>H7</f>
        <v>96.100000000000009</v>
      </c>
      <c r="J10" s="76" t="s">
        <v>246</v>
      </c>
      <c r="K10" s="77"/>
      <c r="L10" s="78" t="s">
        <v>265</v>
      </c>
      <c r="M10" s="7"/>
      <c r="N10" s="6" t="s">
        <v>2</v>
      </c>
      <c r="O10" s="6"/>
      <c r="P10" s="36" t="s">
        <v>64</v>
      </c>
      <c r="Q10" s="60" t="s">
        <v>19</v>
      </c>
      <c r="R10" s="59" t="s">
        <v>17</v>
      </c>
      <c r="S10" s="58">
        <v>181.47294000000002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60" s="9" customFormat="1">
      <c r="C11" s="6" t="s">
        <v>2</v>
      </c>
      <c r="E11" s="36" t="s">
        <v>64</v>
      </c>
      <c r="F11" s="87" t="s">
        <v>244</v>
      </c>
      <c r="G11" s="7" t="s">
        <v>161</v>
      </c>
      <c r="H11" s="83">
        <f>H13-H12</f>
        <v>4.8050000000000068</v>
      </c>
      <c r="J11" s="76" t="s">
        <v>266</v>
      </c>
      <c r="K11" s="77"/>
      <c r="L11" s="78" t="s">
        <v>267</v>
      </c>
      <c r="M11" s="7"/>
      <c r="N11" s="6" t="s">
        <v>2</v>
      </c>
      <c r="O11" s="6"/>
      <c r="P11" s="36" t="s">
        <v>64</v>
      </c>
      <c r="Q11" s="60" t="s">
        <v>19</v>
      </c>
      <c r="R11" s="59" t="s">
        <v>135</v>
      </c>
      <c r="S11" s="58">
        <f>S9+S10</f>
        <v>183.30600000000001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60" s="9" customFormat="1">
      <c r="C12" s="6" t="s">
        <v>2</v>
      </c>
      <c r="E12" s="36" t="s">
        <v>64</v>
      </c>
      <c r="F12" s="87" t="s">
        <v>244</v>
      </c>
      <c r="G12" s="7" t="s">
        <v>17</v>
      </c>
      <c r="H12" s="83">
        <f>H13*0.95</f>
        <v>91.295000000000002</v>
      </c>
      <c r="J12" s="76" t="s">
        <v>247</v>
      </c>
      <c r="K12" s="77"/>
      <c r="L12" s="78" t="s">
        <v>268</v>
      </c>
      <c r="M12" s="7"/>
      <c r="N12" s="6" t="s">
        <v>2</v>
      </c>
      <c r="O12" s="6"/>
      <c r="P12" s="36" t="s">
        <v>65</v>
      </c>
      <c r="Q12" s="9" t="s">
        <v>196</v>
      </c>
      <c r="R12" s="7" t="s">
        <v>161</v>
      </c>
      <c r="S12" s="10">
        <v>84.15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60" s="9" customFormat="1">
      <c r="C13" s="6" t="s">
        <v>2</v>
      </c>
      <c r="E13" s="36" t="s">
        <v>64</v>
      </c>
      <c r="F13" s="87" t="s">
        <v>244</v>
      </c>
      <c r="G13" s="7" t="s">
        <v>135</v>
      </c>
      <c r="H13" s="83">
        <f>H10</f>
        <v>96.100000000000009</v>
      </c>
      <c r="J13" s="76" t="s">
        <v>248</v>
      </c>
      <c r="K13" s="77"/>
      <c r="L13" s="78" t="s">
        <v>269</v>
      </c>
      <c r="M13" s="7"/>
      <c r="N13" s="6" t="s">
        <v>2</v>
      </c>
      <c r="O13" s="6"/>
      <c r="P13" s="36" t="s">
        <v>65</v>
      </c>
      <c r="Q13" s="9" t="s">
        <v>196</v>
      </c>
      <c r="R13" s="7" t="s">
        <v>135</v>
      </c>
      <c r="S13" s="10">
        <f>S12</f>
        <v>84.15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60" s="9" customFormat="1">
      <c r="C14" s="65" t="s">
        <v>2</v>
      </c>
      <c r="D14" s="64"/>
      <c r="E14" s="68" t="s">
        <v>205</v>
      </c>
      <c r="F14" s="87" t="s">
        <v>245</v>
      </c>
      <c r="G14" s="65" t="s">
        <v>161</v>
      </c>
      <c r="H14" s="82">
        <f>-H15</f>
        <v>-98.56</v>
      </c>
      <c r="J14" s="76" t="s">
        <v>249</v>
      </c>
      <c r="K14" s="77"/>
      <c r="L14" s="78" t="s">
        <v>270</v>
      </c>
      <c r="M14" s="7"/>
      <c r="N14" s="6" t="s">
        <v>2</v>
      </c>
      <c r="O14" s="6"/>
      <c r="P14" s="36" t="s">
        <v>65</v>
      </c>
      <c r="Q14" s="60" t="s">
        <v>74</v>
      </c>
      <c r="R14" s="59" t="s">
        <v>161</v>
      </c>
      <c r="S14" s="58">
        <v>75.734999999999999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60" s="9" customFormat="1">
      <c r="C15" s="65" t="s">
        <v>2</v>
      </c>
      <c r="D15" s="64"/>
      <c r="E15" s="68" t="s">
        <v>205</v>
      </c>
      <c r="F15" s="87" t="s">
        <v>245</v>
      </c>
      <c r="G15" s="65" t="s">
        <v>17</v>
      </c>
      <c r="H15" s="82">
        <f>112*0.88</f>
        <v>98.56</v>
      </c>
      <c r="J15" s="76" t="s">
        <v>250</v>
      </c>
      <c r="K15" s="77"/>
      <c r="L15" s="78" t="s">
        <v>271</v>
      </c>
      <c r="M15" s="7"/>
      <c r="N15" s="6" t="s">
        <v>2</v>
      </c>
      <c r="O15" s="6"/>
      <c r="P15" s="36" t="s">
        <v>65</v>
      </c>
      <c r="Q15" s="60" t="s">
        <v>74</v>
      </c>
      <c r="R15" s="59" t="s">
        <v>135</v>
      </c>
      <c r="S15" s="58">
        <f>S14</f>
        <v>75.734999999999999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60" s="9" customFormat="1">
      <c r="C16" s="65" t="s">
        <v>2</v>
      </c>
      <c r="D16" s="64"/>
      <c r="E16" s="68" t="s">
        <v>205</v>
      </c>
      <c r="F16" s="87" t="s">
        <v>245</v>
      </c>
      <c r="G16" s="65" t="s">
        <v>135</v>
      </c>
      <c r="H16" s="82">
        <f>H15+H14</f>
        <v>0</v>
      </c>
      <c r="J16" s="76" t="s">
        <v>251</v>
      </c>
      <c r="K16" s="77"/>
      <c r="L16" s="78" t="s">
        <v>272</v>
      </c>
      <c r="M16" s="7"/>
      <c r="N16" s="6" t="s">
        <v>2</v>
      </c>
      <c r="O16" s="6"/>
      <c r="P16" s="36" t="s">
        <v>65</v>
      </c>
      <c r="Q16" s="9" t="s">
        <v>55</v>
      </c>
      <c r="R16" s="7" t="s">
        <v>161</v>
      </c>
      <c r="S16" s="10">
        <v>2.1316999999999999E-2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3:60" s="9" customFormat="1">
      <c r="C17" s="6" t="s">
        <v>2</v>
      </c>
      <c r="E17" s="36" t="s">
        <v>65</v>
      </c>
      <c r="F17" s="50" t="s">
        <v>246</v>
      </c>
      <c r="G17" s="7" t="s">
        <v>161</v>
      </c>
      <c r="H17" s="10">
        <v>56.1</v>
      </c>
      <c r="J17" s="76" t="s">
        <v>252</v>
      </c>
      <c r="K17" s="77"/>
      <c r="L17" s="78" t="s">
        <v>273</v>
      </c>
      <c r="M17" s="7"/>
      <c r="N17" s="6" t="s">
        <v>2</v>
      </c>
      <c r="O17" s="6"/>
      <c r="P17" s="36" t="s">
        <v>65</v>
      </c>
      <c r="Q17" s="9" t="s">
        <v>55</v>
      </c>
      <c r="R17" s="7" t="s">
        <v>135</v>
      </c>
      <c r="S17" s="10">
        <f>S16</f>
        <v>2.1316999999999999E-2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3:60" s="9" customFormat="1">
      <c r="C18" s="6" t="s">
        <v>2</v>
      </c>
      <c r="E18" s="36" t="s">
        <v>65</v>
      </c>
      <c r="F18" s="51" t="s">
        <v>246</v>
      </c>
      <c r="G18" s="7" t="s">
        <v>135</v>
      </c>
      <c r="H18" s="10">
        <f>H17</f>
        <v>56.1</v>
      </c>
      <c r="J18" s="84" t="s">
        <v>280</v>
      </c>
      <c r="K18" s="77"/>
      <c r="L18" s="78" t="s">
        <v>274</v>
      </c>
      <c r="M18" s="7"/>
      <c r="N18" s="6" t="s">
        <v>2</v>
      </c>
      <c r="O18" s="6"/>
      <c r="P18" s="36" t="s">
        <v>73</v>
      </c>
      <c r="Q18" s="60" t="s">
        <v>72</v>
      </c>
      <c r="R18" s="59" t="s">
        <v>161</v>
      </c>
      <c r="S18" s="58">
        <v>100.62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3:60" s="9" customFormat="1">
      <c r="C19" s="65" t="s">
        <v>2</v>
      </c>
      <c r="D19" s="64"/>
      <c r="E19" s="68" t="s">
        <v>65</v>
      </c>
      <c r="F19" s="70" t="s">
        <v>247</v>
      </c>
      <c r="G19" s="65" t="s">
        <v>161</v>
      </c>
      <c r="H19" s="71">
        <f>'Final Coeffs_ELC'!J28</f>
        <v>56.1</v>
      </c>
      <c r="J19" s="76" t="s">
        <v>275</v>
      </c>
      <c r="K19" s="77"/>
      <c r="L19" s="78" t="s">
        <v>276</v>
      </c>
      <c r="M19" s="7"/>
      <c r="N19" s="6" t="s">
        <v>2</v>
      </c>
      <c r="O19" s="6"/>
      <c r="P19" s="36" t="s">
        <v>73</v>
      </c>
      <c r="Q19" s="60" t="s">
        <v>72</v>
      </c>
      <c r="R19" s="59" t="s">
        <v>135</v>
      </c>
      <c r="S19" s="58">
        <f>S18</f>
        <v>100.62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3:60" s="9" customFormat="1">
      <c r="C20" s="65" t="s">
        <v>2</v>
      </c>
      <c r="D20" s="64"/>
      <c r="E20" s="68" t="s">
        <v>65</v>
      </c>
      <c r="F20" s="70" t="s">
        <v>247</v>
      </c>
      <c r="G20" s="65" t="s">
        <v>135</v>
      </c>
      <c r="H20" s="71">
        <f>H19</f>
        <v>56.1</v>
      </c>
      <c r="J20" s="76" t="s">
        <v>253</v>
      </c>
      <c r="K20" s="77"/>
      <c r="L20" s="78" t="s">
        <v>277</v>
      </c>
      <c r="M20" s="7"/>
      <c r="N20" s="6" t="s">
        <v>2</v>
      </c>
      <c r="O20" s="7"/>
      <c r="P20" s="36" t="s">
        <v>65</v>
      </c>
      <c r="Q20" s="9" t="s">
        <v>54</v>
      </c>
      <c r="R20" s="7" t="s">
        <v>161</v>
      </c>
      <c r="S20" s="10">
        <v>84.15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3:60" s="9" customFormat="1">
      <c r="C21" s="6" t="s">
        <v>2</v>
      </c>
      <c r="E21" s="36" t="s">
        <v>65</v>
      </c>
      <c r="F21" s="50" t="s">
        <v>248</v>
      </c>
      <c r="G21" s="7" t="s">
        <v>161</v>
      </c>
      <c r="H21" s="10">
        <f>H19</f>
        <v>56.1</v>
      </c>
      <c r="J21" s="79" t="s">
        <v>254</v>
      </c>
      <c r="K21" s="80"/>
      <c r="L21" s="81" t="s">
        <v>278</v>
      </c>
      <c r="M21" s="7"/>
      <c r="N21" s="6" t="s">
        <v>2</v>
      </c>
      <c r="O21" s="7"/>
      <c r="P21" s="36" t="s">
        <v>65</v>
      </c>
      <c r="Q21" s="9" t="s">
        <v>54</v>
      </c>
      <c r="R21" s="7" t="s">
        <v>135</v>
      </c>
      <c r="S21" s="10">
        <f>S20</f>
        <v>84.15</v>
      </c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3:60" s="9" customFormat="1">
      <c r="C22" s="6" t="s">
        <v>2</v>
      </c>
      <c r="E22" s="36" t="s">
        <v>65</v>
      </c>
      <c r="F22" s="51" t="s">
        <v>248</v>
      </c>
      <c r="G22" s="7" t="s">
        <v>135</v>
      </c>
      <c r="H22" s="10">
        <f>H21</f>
        <v>56.1</v>
      </c>
      <c r="I22"/>
      <c r="K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3:60" s="9" customFormat="1">
      <c r="C23" s="65" t="s">
        <v>2</v>
      </c>
      <c r="D23" s="64"/>
      <c r="E23" s="68" t="s">
        <v>65</v>
      </c>
      <c r="F23" s="87" t="s">
        <v>249</v>
      </c>
      <c r="G23" s="65" t="s">
        <v>161</v>
      </c>
      <c r="H23" s="71">
        <f>H19*0.05</f>
        <v>2.8050000000000002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3:60" s="9" customFormat="1">
      <c r="C24" s="65" t="s">
        <v>2</v>
      </c>
      <c r="D24" s="64"/>
      <c r="E24" s="68" t="s">
        <v>65</v>
      </c>
      <c r="F24" s="87" t="s">
        <v>249</v>
      </c>
      <c r="G24" s="65" t="s">
        <v>17</v>
      </c>
      <c r="H24" s="71">
        <f>H19*0.95</f>
        <v>53.295000000000002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3:60" s="9" customFormat="1">
      <c r="C25" s="65" t="s">
        <v>2</v>
      </c>
      <c r="D25" s="64"/>
      <c r="E25" s="68" t="s">
        <v>65</v>
      </c>
      <c r="F25" s="87" t="s">
        <v>249</v>
      </c>
      <c r="G25" s="65" t="s">
        <v>135</v>
      </c>
      <c r="H25" s="71">
        <f>H24+H23</f>
        <v>56.1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3:60" s="9" customFormat="1">
      <c r="C26" s="6" t="s">
        <v>2</v>
      </c>
      <c r="E26" s="36" t="s">
        <v>65</v>
      </c>
      <c r="F26" s="87" t="s">
        <v>250</v>
      </c>
      <c r="G26" s="7" t="s">
        <v>161</v>
      </c>
      <c r="H26" s="10">
        <f>H21*0.05</f>
        <v>2.8050000000000002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3:60" s="9" customFormat="1">
      <c r="C27" s="6" t="s">
        <v>2</v>
      </c>
      <c r="E27" s="36" t="s">
        <v>65</v>
      </c>
      <c r="F27" s="87" t="s">
        <v>250</v>
      </c>
      <c r="G27" s="7" t="s">
        <v>17</v>
      </c>
      <c r="H27" s="10">
        <f>H21*0.95</f>
        <v>53.295000000000002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3:60" s="9" customFormat="1">
      <c r="C28" s="6" t="s">
        <v>2</v>
      </c>
      <c r="E28" s="36" t="s">
        <v>65</v>
      </c>
      <c r="F28" s="87" t="s">
        <v>250</v>
      </c>
      <c r="G28" s="7" t="s">
        <v>135</v>
      </c>
      <c r="H28" s="72">
        <f>H27+H26</f>
        <v>56.1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3:60" s="9" customFormat="1">
      <c r="C29" s="65" t="s">
        <v>2</v>
      </c>
      <c r="D29" s="64"/>
      <c r="E29" s="68" t="s">
        <v>65</v>
      </c>
      <c r="F29" s="70" t="s">
        <v>251</v>
      </c>
      <c r="G29" s="65" t="s">
        <v>161</v>
      </c>
      <c r="H29" s="71">
        <f>H19</f>
        <v>56.1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3:60" s="9" customFormat="1">
      <c r="C30" s="65" t="s">
        <v>2</v>
      </c>
      <c r="D30" s="64"/>
      <c r="E30" s="68" t="s">
        <v>65</v>
      </c>
      <c r="F30" s="70" t="s">
        <v>251</v>
      </c>
      <c r="G30" s="65" t="s">
        <v>135</v>
      </c>
      <c r="H30" s="71">
        <f>H29</f>
        <v>56.1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3:60" s="9" customFormat="1">
      <c r="C31" s="6" t="s">
        <v>2</v>
      </c>
      <c r="E31" s="36" t="s">
        <v>65</v>
      </c>
      <c r="F31" s="7" t="s">
        <v>252</v>
      </c>
      <c r="G31" s="7" t="s">
        <v>161</v>
      </c>
      <c r="H31" s="72">
        <f>H29</f>
        <v>56.1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3:60" s="9" customFormat="1">
      <c r="C32" s="6" t="s">
        <v>2</v>
      </c>
      <c r="E32" s="36" t="s">
        <v>65</v>
      </c>
      <c r="F32" s="7" t="s">
        <v>252</v>
      </c>
      <c r="G32" s="7" t="s">
        <v>135</v>
      </c>
      <c r="H32" s="9">
        <f>H31</f>
        <v>56.1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60" s="9" customFormat="1">
      <c r="C33" s="65" t="s">
        <v>2</v>
      </c>
      <c r="D33" s="64"/>
      <c r="E33" s="68" t="s">
        <v>65</v>
      </c>
      <c r="F33" s="70" t="s">
        <v>280</v>
      </c>
      <c r="G33" s="65" t="s">
        <v>161</v>
      </c>
      <c r="H33" s="82">
        <f>H29</f>
        <v>56.1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60" s="9" customFormat="1">
      <c r="C34" s="65" t="s">
        <v>2</v>
      </c>
      <c r="D34" s="64"/>
      <c r="E34" s="68" t="s">
        <v>65</v>
      </c>
      <c r="F34" s="70" t="s">
        <v>280</v>
      </c>
      <c r="G34" s="65" t="s">
        <v>135</v>
      </c>
      <c r="H34" s="82">
        <f>H33</f>
        <v>56.1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60" s="9" customFormat="1">
      <c r="C35" s="6" t="s">
        <v>2</v>
      </c>
      <c r="E35" s="36" t="s">
        <v>65</v>
      </c>
      <c r="F35" s="7" t="s">
        <v>253</v>
      </c>
      <c r="G35" s="7" t="s">
        <v>161</v>
      </c>
      <c r="H35" s="72">
        <f>H29</f>
        <v>56.1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60" s="9" customFormat="1">
      <c r="C36" s="6" t="s">
        <v>2</v>
      </c>
      <c r="E36" s="36" t="s">
        <v>65</v>
      </c>
      <c r="F36" s="7" t="s">
        <v>253</v>
      </c>
      <c r="G36" s="7" t="s">
        <v>135</v>
      </c>
      <c r="H36" s="9">
        <f>H35</f>
        <v>56.1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60" s="9" customFormat="1">
      <c r="B37" s="7"/>
      <c r="C37" s="65" t="s">
        <v>2</v>
      </c>
      <c r="D37" s="64"/>
      <c r="E37" s="68" t="s">
        <v>73</v>
      </c>
      <c r="F37" s="64" t="s">
        <v>254</v>
      </c>
      <c r="G37" s="65" t="s">
        <v>161</v>
      </c>
      <c r="H37" s="85">
        <f>'Final Coeffs_ELC'!J24</f>
        <v>75.337670384138789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60" s="9" customFormat="1">
      <c r="B38" s="7"/>
      <c r="C38" s="67" t="s">
        <v>2</v>
      </c>
      <c r="D38" s="66"/>
      <c r="E38" s="69" t="s">
        <v>73</v>
      </c>
      <c r="F38" s="66" t="s">
        <v>254</v>
      </c>
      <c r="G38" s="67" t="s">
        <v>135</v>
      </c>
      <c r="H38" s="86">
        <f>H37</f>
        <v>75.337670384138789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60" s="9" customFormat="1">
      <c r="A39" s="7"/>
      <c r="B39" s="7"/>
      <c r="C39" s="6" t="s">
        <v>2</v>
      </c>
      <c r="D39" s="7"/>
      <c r="E39" s="36" t="s">
        <v>64</v>
      </c>
      <c r="F39" s="57" t="s">
        <v>67</v>
      </c>
      <c r="G39" s="59" t="s">
        <v>161</v>
      </c>
      <c r="H39" s="58">
        <v>60.347532638888886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60" s="9" customFormat="1">
      <c r="A40" s="7"/>
      <c r="B40" s="7"/>
      <c r="C40" s="6" t="s">
        <v>2</v>
      </c>
      <c r="D40" s="7"/>
      <c r="E40" s="36" t="s">
        <v>64</v>
      </c>
      <c r="F40" s="57" t="s">
        <v>67</v>
      </c>
      <c r="G40" s="59" t="s">
        <v>135</v>
      </c>
      <c r="H40" s="58">
        <v>60.347532638888886</v>
      </c>
      <c r="I40"/>
      <c r="J40"/>
      <c r="K40"/>
      <c r="L40"/>
      <c r="M40"/>
      <c r="N40"/>
      <c r="O40"/>
      <c r="P40" s="56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60" s="9" customFormat="1">
      <c r="A41" s="7"/>
      <c r="B41" s="7"/>
      <c r="C41" s="6" t="s">
        <v>2</v>
      </c>
      <c r="D41" s="7"/>
      <c r="E41" s="36" t="s">
        <v>64</v>
      </c>
      <c r="F41" s="51" t="s">
        <v>68</v>
      </c>
      <c r="G41" s="7" t="s">
        <v>161</v>
      </c>
      <c r="H41" s="10">
        <v>64.91794999999999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60" s="9" customFormat="1">
      <c r="A42" s="7"/>
      <c r="B42" s="7"/>
      <c r="C42" s="6" t="s">
        <v>2</v>
      </c>
      <c r="D42" s="7"/>
      <c r="E42" s="36" t="s">
        <v>64</v>
      </c>
      <c r="F42" s="51" t="s">
        <v>68</v>
      </c>
      <c r="G42" s="7" t="s">
        <v>135</v>
      </c>
      <c r="H42" s="10">
        <v>64.91794999999999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60" s="9" customFormat="1">
      <c r="A43" s="7"/>
      <c r="B43" s="7"/>
      <c r="C43" s="6" t="s">
        <v>2</v>
      </c>
      <c r="D43" s="7"/>
      <c r="E43" s="36" t="s">
        <v>64</v>
      </c>
      <c r="F43" s="57" t="s">
        <v>69</v>
      </c>
      <c r="G43" s="59" t="s">
        <v>161</v>
      </c>
      <c r="H43" s="58">
        <v>60.270091919330497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60" s="9" customFormat="1">
      <c r="A44" s="7"/>
      <c r="B44" s="7"/>
      <c r="C44" s="6" t="s">
        <v>2</v>
      </c>
      <c r="D44" s="7"/>
      <c r="E44" s="36" t="s">
        <v>64</v>
      </c>
      <c r="F44" s="57" t="s">
        <v>69</v>
      </c>
      <c r="G44" s="59" t="s">
        <v>135</v>
      </c>
      <c r="H44" s="58">
        <v>60.270091919330497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1:60" s="9" customFormat="1" ht="13.15">
      <c r="A45" s="7"/>
      <c r="B45" s="7"/>
      <c r="C45" s="6" t="s">
        <v>2</v>
      </c>
      <c r="D45" s="7"/>
      <c r="E45" s="36" t="s">
        <v>64</v>
      </c>
      <c r="F45" s="51" t="s">
        <v>231</v>
      </c>
      <c r="G45" s="7" t="s">
        <v>161</v>
      </c>
      <c r="H45" s="10">
        <v>60.347532638888886</v>
      </c>
      <c r="I45"/>
      <c r="J45"/>
      <c r="K45"/>
      <c r="L45" s="55" t="s">
        <v>203</v>
      </c>
      <c r="M45" s="54" t="s">
        <v>204</v>
      </c>
      <c r="N45" s="55" t="s">
        <v>202</v>
      </c>
      <c r="O45" s="55" t="s">
        <v>161</v>
      </c>
      <c r="P45" s="55" t="s">
        <v>17</v>
      </c>
      <c r="Q45" s="55" t="s">
        <v>211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1:60" s="9" customFormat="1">
      <c r="A46" s="7"/>
      <c r="B46" s="7"/>
      <c r="C46" s="6" t="s">
        <v>2</v>
      </c>
      <c r="D46" s="7"/>
      <c r="E46" s="36" t="s">
        <v>64</v>
      </c>
      <c r="F46" s="51" t="s">
        <v>231</v>
      </c>
      <c r="G46" s="7" t="s">
        <v>135</v>
      </c>
      <c r="H46" s="10">
        <v>60.347532638888886</v>
      </c>
      <c r="I46"/>
      <c r="J46"/>
      <c r="K46"/>
      <c r="L46" s="36" t="s">
        <v>64</v>
      </c>
      <c r="M46"/>
      <c r="N46" s="63">
        <f>O46</f>
        <v>183.30600000000001</v>
      </c>
      <c r="O46" s="63">
        <v>183.30600000000001</v>
      </c>
      <c r="P46" s="63">
        <v>0</v>
      </c>
      <c r="Q46" s="36" t="s">
        <v>212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1:60" s="9" customFormat="1">
      <c r="A47" s="7"/>
      <c r="B47" s="7"/>
      <c r="C47" s="6" t="s">
        <v>2</v>
      </c>
      <c r="D47" s="7"/>
      <c r="E47" s="36" t="s">
        <v>65</v>
      </c>
      <c r="F47" s="57" t="s">
        <v>75</v>
      </c>
      <c r="G47" s="59" t="s">
        <v>161</v>
      </c>
      <c r="H47" s="58">
        <v>6.899897119341567</v>
      </c>
      <c r="I47"/>
      <c r="J47"/>
      <c r="K47"/>
      <c r="L47" s="36" t="s">
        <v>64</v>
      </c>
      <c r="M47"/>
      <c r="N47" s="63">
        <f t="shared" ref="N47:N54" si="0">O47</f>
        <v>5.63900000000001</v>
      </c>
      <c r="O47" s="63">
        <f>O46-P47</f>
        <v>5.63900000000001</v>
      </c>
      <c r="P47" s="63">
        <v>177.667</v>
      </c>
      <c r="Q47" s="36" t="s">
        <v>212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1:60" s="9" customFormat="1">
      <c r="A48" s="7"/>
      <c r="B48" s="7"/>
      <c r="C48" s="6" t="s">
        <v>2</v>
      </c>
      <c r="D48" s="7"/>
      <c r="E48" s="36" t="s">
        <v>65</v>
      </c>
      <c r="F48" s="57" t="s">
        <v>75</v>
      </c>
      <c r="G48" s="59" t="s">
        <v>135</v>
      </c>
      <c r="H48" s="58">
        <v>6.899897119341567</v>
      </c>
      <c r="I48"/>
      <c r="J48"/>
      <c r="K48"/>
      <c r="L48" s="36" t="s">
        <v>64</v>
      </c>
      <c r="M48"/>
      <c r="N48" s="63">
        <f t="shared" si="0"/>
        <v>1.833059999999989</v>
      </c>
      <c r="O48" s="63">
        <f>O46-P48</f>
        <v>1.833059999999989</v>
      </c>
      <c r="P48" s="63">
        <f>O46*0.99</f>
        <v>181.47294000000002</v>
      </c>
      <c r="Q48" s="36" t="s">
        <v>240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1:60" s="9" customFormat="1">
      <c r="A49" s="7"/>
      <c r="B49" s="7"/>
      <c r="C49" s="6" t="s">
        <v>2</v>
      </c>
      <c r="D49" s="7"/>
      <c r="E49" s="36" t="s">
        <v>65</v>
      </c>
      <c r="F49" s="51" t="s">
        <v>70</v>
      </c>
      <c r="G49" s="7" t="s">
        <v>161</v>
      </c>
      <c r="H49" s="10">
        <v>13.757142857142867</v>
      </c>
      <c r="I49"/>
      <c r="J49"/>
      <c r="K49"/>
      <c r="L49" s="36" t="s">
        <v>205</v>
      </c>
      <c r="M49" s="36" t="s">
        <v>206</v>
      </c>
      <c r="N49" s="63">
        <f t="shared" si="0"/>
        <v>0</v>
      </c>
      <c r="O49" s="63">
        <v>0</v>
      </c>
      <c r="P49" s="63">
        <v>0</v>
      </c>
      <c r="Q49" s="36" t="s">
        <v>212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1:60" s="9" customFormat="1">
      <c r="A50" s="7"/>
      <c r="B50" s="7"/>
      <c r="C50" s="6" t="s">
        <v>2</v>
      </c>
      <c r="D50" s="7"/>
      <c r="E50" s="36" t="s">
        <v>65</v>
      </c>
      <c r="F50" s="51" t="s">
        <v>70</v>
      </c>
      <c r="G50" s="7" t="s">
        <v>135</v>
      </c>
      <c r="H50" s="10">
        <v>13.757142857142867</v>
      </c>
      <c r="I50"/>
      <c r="J50"/>
      <c r="K50"/>
      <c r="L50" s="36" t="s">
        <v>205</v>
      </c>
      <c r="M50" s="36"/>
      <c r="N50" s="63">
        <f t="shared" si="0"/>
        <v>0</v>
      </c>
      <c r="O50" s="63">
        <v>0</v>
      </c>
      <c r="P50" s="63">
        <v>0</v>
      </c>
      <c r="Q50" s="36" t="s">
        <v>212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1:60" s="9" customFormat="1">
      <c r="A51" s="7"/>
      <c r="B51" s="7"/>
      <c r="C51" s="6" t="s">
        <v>2</v>
      </c>
      <c r="D51" s="7"/>
      <c r="E51" s="36" t="s">
        <v>65</v>
      </c>
      <c r="F51" s="57" t="s">
        <v>71</v>
      </c>
      <c r="G51" s="59" t="s">
        <v>161</v>
      </c>
      <c r="H51" s="58">
        <v>13.757142857142867</v>
      </c>
      <c r="I51"/>
      <c r="J51"/>
      <c r="K51"/>
      <c r="L51" s="36" t="s">
        <v>206</v>
      </c>
      <c r="M51" s="36" t="s">
        <v>207</v>
      </c>
      <c r="N51" s="63">
        <f t="shared" si="0"/>
        <v>0</v>
      </c>
      <c r="O51" s="63">
        <v>0</v>
      </c>
      <c r="P51" s="63">
        <v>0</v>
      </c>
      <c r="Q51" s="36" t="s">
        <v>212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1:60" s="9" customFormat="1">
      <c r="A52" s="7"/>
      <c r="B52" s="7"/>
      <c r="C52" s="6" t="s">
        <v>2</v>
      </c>
      <c r="D52" s="7"/>
      <c r="E52" s="36" t="s">
        <v>65</v>
      </c>
      <c r="F52" s="57" t="s">
        <v>71</v>
      </c>
      <c r="G52" s="59" t="s">
        <v>135</v>
      </c>
      <c r="H52" s="58">
        <v>13.757142857142867</v>
      </c>
      <c r="I52"/>
      <c r="J52"/>
      <c r="K52"/>
      <c r="L52" s="36" t="s">
        <v>206</v>
      </c>
      <c r="M52"/>
      <c r="N52" s="63">
        <f t="shared" si="0"/>
        <v>0</v>
      </c>
      <c r="O52" s="63">
        <v>0</v>
      </c>
      <c r="P52" s="63">
        <v>0</v>
      </c>
      <c r="Q52" s="36" t="s">
        <v>212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1:60" s="9" customFormat="1">
      <c r="A53" s="7"/>
      <c r="B53" s="7"/>
      <c r="C53" s="65" t="s">
        <v>2</v>
      </c>
      <c r="D53" s="64"/>
      <c r="E53" s="91" t="s">
        <v>301</v>
      </c>
      <c r="F53" s="87" t="s">
        <v>299</v>
      </c>
      <c r="G53" s="65" t="s">
        <v>161</v>
      </c>
      <c r="H53" s="82">
        <f>-H54</f>
        <v>-5.9805333333333328</v>
      </c>
      <c r="I53"/>
      <c r="J53"/>
      <c r="K53"/>
      <c r="L53" s="36" t="s">
        <v>206</v>
      </c>
      <c r="M53"/>
      <c r="N53" s="63">
        <f t="shared" si="0"/>
        <v>0</v>
      </c>
      <c r="O53" s="63">
        <v>0</v>
      </c>
      <c r="P53" s="63">
        <v>0</v>
      </c>
      <c r="Q53" s="36" t="s">
        <v>212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1:60" s="9" customFormat="1">
      <c r="A54" s="7"/>
      <c r="B54" s="7"/>
      <c r="C54" s="65" t="s">
        <v>2</v>
      </c>
      <c r="D54" s="64"/>
      <c r="E54" s="91" t="s">
        <v>301</v>
      </c>
      <c r="F54" s="87" t="s">
        <v>299</v>
      </c>
      <c r="G54" s="65" t="s">
        <v>17</v>
      </c>
      <c r="H54" s="82">
        <f>'Biofuel 2nd with CCS'!J3</f>
        <v>5.9805333333333328</v>
      </c>
      <c r="I54"/>
      <c r="J54"/>
      <c r="K54"/>
      <c r="L54" s="36" t="s">
        <v>206</v>
      </c>
      <c r="M54"/>
      <c r="N54" s="63">
        <f t="shared" si="0"/>
        <v>0</v>
      </c>
      <c r="O54" s="63">
        <v>0</v>
      </c>
      <c r="P54" s="63">
        <v>0</v>
      </c>
      <c r="Q54" s="36" t="s">
        <v>212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1:60" s="9" customFormat="1">
      <c r="A55" s="7"/>
      <c r="B55" s="7"/>
      <c r="C55" s="65" t="s">
        <v>2</v>
      </c>
      <c r="D55" s="64"/>
      <c r="E55" s="91" t="s">
        <v>301</v>
      </c>
      <c r="F55" s="87" t="s">
        <v>299</v>
      </c>
      <c r="G55" s="65" t="s">
        <v>135</v>
      </c>
      <c r="H55" s="82">
        <f>H54+H53</f>
        <v>0</v>
      </c>
      <c r="I55"/>
      <c r="J55"/>
      <c r="K55"/>
      <c r="L55" s="36" t="s">
        <v>65</v>
      </c>
      <c r="M55"/>
      <c r="N55" s="62">
        <f>O55</f>
        <v>84.15</v>
      </c>
      <c r="O55" s="62">
        <v>84.15</v>
      </c>
      <c r="P55" s="63">
        <v>0</v>
      </c>
      <c r="Q55" s="36" t="s">
        <v>212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1:60" s="9" customFormat="1">
      <c r="A56" s="7"/>
      <c r="B56" s="7"/>
      <c r="C56" s="65" t="s">
        <v>2</v>
      </c>
      <c r="D56" s="64"/>
      <c r="E56" s="92" t="s">
        <v>302</v>
      </c>
      <c r="F56" s="87" t="s">
        <v>300</v>
      </c>
      <c r="G56" s="65" t="s">
        <v>161</v>
      </c>
      <c r="H56" s="82">
        <f>-H57</f>
        <v>-6.3320266666666658</v>
      </c>
      <c r="I56"/>
      <c r="J56"/>
      <c r="K56"/>
      <c r="L56" s="36" t="s">
        <v>65</v>
      </c>
      <c r="M56"/>
      <c r="N56" s="62">
        <f>O56</f>
        <v>75.734999999999999</v>
      </c>
      <c r="O56" s="62">
        <v>75.734999999999999</v>
      </c>
      <c r="P56" s="63">
        <v>0</v>
      </c>
      <c r="Q56" s="36" t="s">
        <v>212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60" s="9" customFormat="1">
      <c r="A57" s="7"/>
      <c r="C57" s="65" t="s">
        <v>2</v>
      </c>
      <c r="D57" s="64"/>
      <c r="E57" s="92" t="s">
        <v>302</v>
      </c>
      <c r="F57" s="87" t="s">
        <v>300</v>
      </c>
      <c r="G57" s="65" t="s">
        <v>17</v>
      </c>
      <c r="H57" s="82">
        <f>'Biofuel 2nd with CCS'!J8</f>
        <v>6.3320266666666658</v>
      </c>
      <c r="I57"/>
      <c r="J57"/>
      <c r="K57"/>
      <c r="L57" s="36" t="s">
        <v>65</v>
      </c>
      <c r="M57" s="36" t="s">
        <v>206</v>
      </c>
      <c r="N57" s="62">
        <f>O57</f>
        <v>2.1316999999999999E-2</v>
      </c>
      <c r="O57" s="62">
        <v>2.1316999999999999E-2</v>
      </c>
      <c r="P57" s="63">
        <v>0</v>
      </c>
      <c r="Q57" s="36" t="s">
        <v>212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 spans="1:60" s="9" customFormat="1">
      <c r="A58" s="7"/>
      <c r="C58" s="65" t="s">
        <v>2</v>
      </c>
      <c r="D58" s="64"/>
      <c r="E58" s="92" t="s">
        <v>302</v>
      </c>
      <c r="F58" s="87" t="s">
        <v>300</v>
      </c>
      <c r="G58" s="65" t="s">
        <v>135</v>
      </c>
      <c r="H58" s="82">
        <f>H57+H56</f>
        <v>0</v>
      </c>
      <c r="I58"/>
      <c r="J58"/>
      <c r="K58"/>
      <c r="L58" s="36" t="s">
        <v>73</v>
      </c>
      <c r="M58" s="36" t="s">
        <v>206</v>
      </c>
      <c r="N58" s="62">
        <f>O58</f>
        <v>100.62</v>
      </c>
      <c r="O58" s="62">
        <v>100.62</v>
      </c>
      <c r="P58" s="63">
        <v>0</v>
      </c>
      <c r="Q58" s="36" t="s">
        <v>212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 spans="1:60" s="9" customFormat="1">
      <c r="C59" s="7"/>
      <c r="D59" s="7"/>
      <c r="E59" s="7"/>
      <c r="F59" s="7"/>
      <c r="G59" s="7"/>
      <c r="H59" s="7"/>
      <c r="I59"/>
      <c r="J59"/>
      <c r="K59"/>
      <c r="L59" s="36" t="s">
        <v>65</v>
      </c>
      <c r="M59" s="36" t="s">
        <v>209</v>
      </c>
      <c r="N59" s="62">
        <f>N55</f>
        <v>84.15</v>
      </c>
      <c r="O59" s="62">
        <f>O55</f>
        <v>84.15</v>
      </c>
      <c r="P59" s="63">
        <v>0</v>
      </c>
      <c r="Q59" s="36" t="s">
        <v>213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 spans="1:60" s="9" customFormat="1">
      <c r="C60" s="7"/>
      <c r="D60" s="7"/>
      <c r="E60" s="7"/>
      <c r="F60" s="7"/>
      <c r="G60" s="7"/>
      <c r="H60" s="7"/>
      <c r="I60"/>
      <c r="J60"/>
      <c r="K60"/>
      <c r="L60" s="36" t="s">
        <v>235</v>
      </c>
      <c r="M60"/>
      <c r="N60" s="63"/>
      <c r="O60" s="63"/>
      <c r="P60" s="63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 spans="1:60" s="9" customFormat="1" ht="13.15">
      <c r="C61" s="7"/>
      <c r="D61" s="7"/>
      <c r="E61" s="7"/>
      <c r="F61" s="53" t="s">
        <v>210</v>
      </c>
      <c r="G61" s="7"/>
      <c r="H61" s="7"/>
      <c r="I61"/>
      <c r="J61"/>
      <c r="K61"/>
      <c r="L61"/>
      <c r="M61"/>
      <c r="N61" s="63"/>
      <c r="O61" s="63"/>
      <c r="P61" s="63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 spans="1:60" s="9" customFormat="1">
      <c r="C62" s="7"/>
      <c r="D62" s="7"/>
      <c r="E62" s="7"/>
      <c r="F62" s="52" t="s">
        <v>208</v>
      </c>
      <c r="G62" s="7"/>
      <c r="H62" s="7"/>
      <c r="I62"/>
      <c r="J62"/>
      <c r="K62"/>
      <c r="L62" s="36" t="s">
        <v>235</v>
      </c>
      <c r="M62"/>
      <c r="N62" s="62">
        <f>O62</f>
        <v>0</v>
      </c>
      <c r="O62" s="63">
        <v>0</v>
      </c>
      <c r="P62" s="63"/>
      <c r="Q62" s="36" t="s">
        <v>238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 spans="1:60" s="9" customFormat="1">
      <c r="C63" s="7"/>
      <c r="D63" s="7"/>
      <c r="E63" s="7">
        <v>1</v>
      </c>
      <c r="F63" s="60" t="s">
        <v>66</v>
      </c>
      <c r="G63" s="9" t="s">
        <v>181</v>
      </c>
      <c r="H63" s="7"/>
      <c r="I63"/>
      <c r="J63"/>
      <c r="K63"/>
      <c r="L63" s="36" t="s">
        <v>235</v>
      </c>
      <c r="M63"/>
      <c r="N63" s="62">
        <f t="shared" ref="N63:N74" si="1">O63</f>
        <v>0</v>
      </c>
      <c r="O63" s="63">
        <v>0</v>
      </c>
      <c r="P63" s="63"/>
      <c r="Q63" s="36" t="s">
        <v>238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</row>
    <row r="64" spans="1:60" s="9" customFormat="1">
      <c r="C64" s="7"/>
      <c r="D64" s="7"/>
      <c r="E64" s="7">
        <v>2</v>
      </c>
      <c r="F64" s="60" t="s">
        <v>18</v>
      </c>
      <c r="G64" s="9" t="s">
        <v>182</v>
      </c>
      <c r="H64" s="7"/>
      <c r="I64"/>
      <c r="J64"/>
      <c r="K64"/>
      <c r="L64" s="36" t="s">
        <v>235</v>
      </c>
      <c r="M64"/>
      <c r="N64" s="62">
        <f t="shared" si="1"/>
        <v>0</v>
      </c>
      <c r="O64" s="63">
        <v>0</v>
      </c>
      <c r="P64" s="63"/>
      <c r="Q64" s="36" t="s">
        <v>238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</row>
    <row r="65" spans="3:60" s="9" customFormat="1">
      <c r="C65" s="7"/>
      <c r="D65" s="7"/>
      <c r="E65" s="7">
        <v>3</v>
      </c>
      <c r="F65" s="60" t="s">
        <v>19</v>
      </c>
      <c r="G65" s="9" t="s">
        <v>183</v>
      </c>
      <c r="H65" s="7"/>
      <c r="I65"/>
      <c r="J65"/>
      <c r="K65"/>
      <c r="L65" s="36" t="s">
        <v>235</v>
      </c>
      <c r="M65"/>
      <c r="N65" s="62">
        <f t="shared" si="1"/>
        <v>0</v>
      </c>
      <c r="O65" s="63">
        <v>0</v>
      </c>
      <c r="P65" s="63"/>
      <c r="Q65" s="36" t="s">
        <v>238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</row>
    <row r="66" spans="3:60" s="9" customFormat="1">
      <c r="C66" s="7"/>
      <c r="D66" s="7"/>
      <c r="E66" s="7">
        <v>4</v>
      </c>
      <c r="F66" s="60" t="s">
        <v>184</v>
      </c>
      <c r="G66" s="9" t="s">
        <v>185</v>
      </c>
      <c r="H66" s="7"/>
      <c r="I66"/>
      <c r="J66"/>
      <c r="K66"/>
      <c r="L66" s="36" t="s">
        <v>236</v>
      </c>
      <c r="M66"/>
      <c r="N66" s="62">
        <f t="shared" si="1"/>
        <v>0</v>
      </c>
      <c r="O66" s="63">
        <v>0</v>
      </c>
      <c r="P66" s="63"/>
      <c r="Q66" s="36" t="s">
        <v>238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</row>
    <row r="67" spans="3:60" s="9" customFormat="1">
      <c r="C67" s="7"/>
      <c r="D67" s="7"/>
      <c r="E67" s="7">
        <v>5</v>
      </c>
      <c r="F67" s="60" t="s">
        <v>186</v>
      </c>
      <c r="G67" s="9" t="s">
        <v>187</v>
      </c>
      <c r="H67" s="7"/>
      <c r="I67"/>
      <c r="J67"/>
      <c r="K67"/>
      <c r="L67" s="36" t="s">
        <v>205</v>
      </c>
      <c r="M67"/>
      <c r="N67" s="62">
        <f t="shared" si="1"/>
        <v>0</v>
      </c>
      <c r="O67" s="63">
        <v>0</v>
      </c>
      <c r="P67" s="63"/>
      <c r="Q67" s="36" t="s">
        <v>238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</row>
    <row r="68" spans="3:60" s="9" customFormat="1">
      <c r="C68" s="7"/>
      <c r="D68" s="7"/>
      <c r="E68" s="7">
        <v>6</v>
      </c>
      <c r="F68" s="60" t="s">
        <v>188</v>
      </c>
      <c r="G68" s="9" t="s">
        <v>189</v>
      </c>
      <c r="H68" s="7"/>
      <c r="I68"/>
      <c r="J68"/>
      <c r="K68"/>
      <c r="L68" s="36" t="s">
        <v>64</v>
      </c>
      <c r="M68"/>
      <c r="N68" s="62">
        <f t="shared" si="1"/>
        <v>60.347532638888886</v>
      </c>
      <c r="O68" s="61">
        <v>60.347532638888886</v>
      </c>
      <c r="P68" s="63"/>
      <c r="Q68" s="36" t="s">
        <v>238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</row>
    <row r="69" spans="3:60" s="9" customFormat="1">
      <c r="C69" s="7"/>
      <c r="D69" s="7"/>
      <c r="E69" s="7">
        <v>7</v>
      </c>
      <c r="F69" s="60" t="s">
        <v>190</v>
      </c>
      <c r="G69" s="9" t="s">
        <v>191</v>
      </c>
      <c r="H69" s="7"/>
      <c r="I69"/>
      <c r="J69"/>
      <c r="K69"/>
      <c r="L69" s="36" t="s">
        <v>64</v>
      </c>
      <c r="M69"/>
      <c r="N69" s="62">
        <f t="shared" si="1"/>
        <v>64.91794999999999</v>
      </c>
      <c r="O69" s="61">
        <v>64.91794999999999</v>
      </c>
      <c r="P69" s="63"/>
      <c r="Q69" s="36" t="s">
        <v>238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</row>
    <row r="70" spans="3:60" s="9" customFormat="1">
      <c r="C70" s="7"/>
      <c r="D70" s="7"/>
      <c r="E70" s="7">
        <v>8</v>
      </c>
      <c r="F70" s="60" t="s">
        <v>192</v>
      </c>
      <c r="G70" s="9" t="s">
        <v>193</v>
      </c>
      <c r="H70" s="7"/>
      <c r="I70"/>
      <c r="J70"/>
      <c r="K70"/>
      <c r="L70" s="36" t="s">
        <v>64</v>
      </c>
      <c r="M70"/>
      <c r="N70" s="62">
        <f t="shared" si="1"/>
        <v>60.270091919330497</v>
      </c>
      <c r="O70" s="61">
        <v>60.270091919330497</v>
      </c>
      <c r="P70" s="63"/>
      <c r="Q70" s="36" t="s">
        <v>238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</row>
    <row r="71" spans="3:60" s="9" customFormat="1">
      <c r="C71" s="7"/>
      <c r="D71" s="7"/>
      <c r="E71" s="7">
        <v>9</v>
      </c>
      <c r="F71" s="60" t="s">
        <v>194</v>
      </c>
      <c r="G71" s="9" t="s">
        <v>195</v>
      </c>
      <c r="H71" s="7"/>
      <c r="I71"/>
      <c r="J71"/>
      <c r="K71"/>
      <c r="L71" s="36" t="s">
        <v>64</v>
      </c>
      <c r="M71"/>
      <c r="N71" s="62">
        <f t="shared" si="1"/>
        <v>60.347532638888886</v>
      </c>
      <c r="O71" s="62">
        <f>O68</f>
        <v>60.347532638888886</v>
      </c>
      <c r="P71" s="63"/>
      <c r="Q71" s="36" t="s">
        <v>239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</row>
    <row r="72" spans="3:60" s="9" customFormat="1">
      <c r="C72" s="7"/>
      <c r="D72" s="7"/>
      <c r="E72" s="7">
        <v>10</v>
      </c>
      <c r="F72" s="60" t="s">
        <v>196</v>
      </c>
      <c r="G72" s="9" t="s">
        <v>197</v>
      </c>
      <c r="H72" s="7"/>
      <c r="I72"/>
      <c r="J72"/>
      <c r="K72"/>
      <c r="L72" s="36" t="s">
        <v>65</v>
      </c>
      <c r="M72"/>
      <c r="N72" s="62">
        <f t="shared" si="1"/>
        <v>6.899897119341567</v>
      </c>
      <c r="O72" s="61">
        <v>6.899897119341567</v>
      </c>
      <c r="P72" s="63"/>
      <c r="Q72" s="36" t="s">
        <v>238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</row>
    <row r="73" spans="3:60" s="9" customFormat="1">
      <c r="C73" s="7"/>
      <c r="D73" s="7"/>
      <c r="E73" s="7">
        <v>11</v>
      </c>
      <c r="F73" s="60" t="s">
        <v>74</v>
      </c>
      <c r="G73" s="9" t="s">
        <v>198</v>
      </c>
      <c r="H73" s="7"/>
      <c r="I73"/>
      <c r="J73"/>
      <c r="K73"/>
      <c r="L73" s="36" t="s">
        <v>65</v>
      </c>
      <c r="M73"/>
      <c r="N73" s="62">
        <f t="shared" si="1"/>
        <v>13.757142857142867</v>
      </c>
      <c r="O73" s="61">
        <v>13.757142857142867</v>
      </c>
      <c r="P73" s="63"/>
      <c r="Q73" s="36" t="s">
        <v>238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</row>
    <row r="74" spans="3:60" s="9" customFormat="1">
      <c r="C74" s="7"/>
      <c r="D74" s="7"/>
      <c r="E74" s="7">
        <v>12</v>
      </c>
      <c r="F74" s="60" t="s">
        <v>55</v>
      </c>
      <c r="G74" s="9" t="s">
        <v>199</v>
      </c>
      <c r="H74" s="7"/>
      <c r="I74"/>
      <c r="J74"/>
      <c r="K74"/>
      <c r="L74" s="36" t="s">
        <v>65</v>
      </c>
      <c r="M74"/>
      <c r="N74" s="62">
        <f t="shared" si="1"/>
        <v>13.757142857142867</v>
      </c>
      <c r="O74" s="61">
        <v>13.757142857142867</v>
      </c>
      <c r="P74" s="63"/>
      <c r="Q74" s="36" t="s">
        <v>238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</row>
    <row r="75" spans="3:60" s="9" customFormat="1">
      <c r="C75" s="7"/>
      <c r="D75" s="7"/>
      <c r="E75" s="7">
        <v>13</v>
      </c>
      <c r="F75" s="60" t="s">
        <v>72</v>
      </c>
      <c r="G75" s="9" t="s">
        <v>200</v>
      </c>
      <c r="H75" s="7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</row>
    <row r="76" spans="3:60" s="9" customFormat="1">
      <c r="C76" s="7"/>
      <c r="D76" s="7"/>
      <c r="E76" s="7">
        <v>14</v>
      </c>
      <c r="F76" s="60" t="s">
        <v>54</v>
      </c>
      <c r="G76" s="9" t="s">
        <v>201</v>
      </c>
      <c r="H76" s="7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</row>
    <row r="77" spans="3:60" s="9" customFormat="1">
      <c r="C77" s="7"/>
      <c r="D77" s="7"/>
      <c r="E77" s="7">
        <v>15</v>
      </c>
      <c r="F77" s="57" t="s">
        <v>226</v>
      </c>
      <c r="G77" s="50" t="s">
        <v>227</v>
      </c>
      <c r="H77" s="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</row>
    <row r="78" spans="3:60" s="9" customFormat="1">
      <c r="C78" s="7"/>
      <c r="D78" s="7"/>
      <c r="E78" s="7"/>
      <c r="F78" s="52" t="s">
        <v>237</v>
      </c>
      <c r="G78" s="7"/>
      <c r="H78" s="7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</row>
    <row r="79" spans="3:60" s="9" customFormat="1">
      <c r="C79" s="7"/>
      <c r="D79" s="7"/>
      <c r="E79" s="7"/>
      <c r="F79" s="51" t="s">
        <v>214</v>
      </c>
      <c r="G79" s="51" t="s">
        <v>215</v>
      </c>
      <c r="H79" s="7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</row>
    <row r="80" spans="3:60" s="9" customFormat="1">
      <c r="C80" s="7"/>
      <c r="D80" s="7"/>
      <c r="E80" s="7"/>
      <c r="F80" s="51" t="s">
        <v>216</v>
      </c>
      <c r="G80" s="51" t="s">
        <v>217</v>
      </c>
      <c r="H80" s="7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</row>
    <row r="81" spans="1:60" s="9" customFormat="1">
      <c r="C81" s="7"/>
      <c r="D81" s="7"/>
      <c r="E81" s="7"/>
      <c r="F81" s="51" t="s">
        <v>218</v>
      </c>
      <c r="G81" s="51" t="s">
        <v>219</v>
      </c>
      <c r="H81" s="7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</row>
    <row r="82" spans="1:60" s="9" customFormat="1">
      <c r="C82" s="7"/>
      <c r="D82" s="7"/>
      <c r="E82" s="7"/>
      <c r="F82" s="50" t="s">
        <v>220</v>
      </c>
      <c r="G82" s="51" t="s">
        <v>221</v>
      </c>
      <c r="H82" s="7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</row>
    <row r="83" spans="1:60" s="9" customFormat="1">
      <c r="C83" s="7"/>
      <c r="D83" s="7"/>
      <c r="E83" s="7"/>
      <c r="F83" s="51" t="s">
        <v>222</v>
      </c>
      <c r="G83" s="51" t="s">
        <v>223</v>
      </c>
      <c r="H83" s="7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</row>
    <row r="84" spans="1:60" s="9" customFormat="1">
      <c r="C84" s="7"/>
      <c r="D84" s="7"/>
      <c r="E84" s="7"/>
      <c r="F84" s="51" t="s">
        <v>224</v>
      </c>
      <c r="G84" s="51" t="s">
        <v>225</v>
      </c>
      <c r="H84" s="7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</row>
    <row r="85" spans="1:60">
      <c r="A85" s="9"/>
      <c r="B85" s="9"/>
      <c r="C85" s="7"/>
      <c r="D85" s="7"/>
      <c r="E85" s="7"/>
      <c r="F85" s="51" t="s">
        <v>67</v>
      </c>
      <c r="G85" s="51" t="s">
        <v>228</v>
      </c>
      <c r="H85" s="7"/>
    </row>
    <row r="86" spans="1:60">
      <c r="A86" s="9"/>
      <c r="B86" s="9"/>
      <c r="C86" s="7"/>
      <c r="D86" s="7"/>
      <c r="E86" s="7"/>
      <c r="F86" s="51" t="s">
        <v>68</v>
      </c>
      <c r="G86" s="51" t="s">
        <v>229</v>
      </c>
      <c r="H86" s="7"/>
    </row>
    <row r="87" spans="1:60">
      <c r="A87" s="9"/>
      <c r="B87" s="9"/>
      <c r="C87" s="7"/>
      <c r="D87" s="7"/>
      <c r="E87" s="7"/>
      <c r="F87" s="51" t="s">
        <v>69</v>
      </c>
      <c r="G87" s="51" t="s">
        <v>230</v>
      </c>
      <c r="H87" s="7"/>
    </row>
    <row r="88" spans="1:60">
      <c r="A88" s="9"/>
      <c r="B88" s="9"/>
      <c r="C88" s="7"/>
      <c r="D88" s="7"/>
      <c r="E88" s="7"/>
      <c r="F88" s="51" t="s">
        <v>231</v>
      </c>
      <c r="G88" s="51" t="s">
        <v>232</v>
      </c>
      <c r="H88" s="7"/>
    </row>
    <row r="89" spans="1:60">
      <c r="A89" s="9"/>
      <c r="B89" s="9"/>
      <c r="C89" s="9"/>
      <c r="D89" s="9"/>
      <c r="E89" s="9"/>
      <c r="F89" s="51" t="s">
        <v>75</v>
      </c>
      <c r="G89" s="51" t="s">
        <v>233</v>
      </c>
      <c r="H89" s="9"/>
    </row>
    <row r="90" spans="1:60">
      <c r="A90" s="9"/>
      <c r="B90" s="9"/>
      <c r="C90" s="9"/>
      <c r="D90" s="9"/>
      <c r="E90" s="9"/>
      <c r="F90" s="51" t="s">
        <v>70</v>
      </c>
      <c r="G90" s="51" t="s">
        <v>234</v>
      </c>
      <c r="H90" s="9"/>
    </row>
    <row r="91" spans="1:60">
      <c r="A91" s="9"/>
      <c r="B91" s="9"/>
      <c r="C91" s="9"/>
      <c r="D91" s="9"/>
      <c r="E91" s="9"/>
      <c r="F91" s="51" t="s">
        <v>71</v>
      </c>
      <c r="G91" s="51" t="s">
        <v>234</v>
      </c>
      <c r="H91" s="9"/>
    </row>
    <row r="92" spans="1:60">
      <c r="A92" s="9"/>
      <c r="B92" s="9"/>
      <c r="C92" s="9"/>
      <c r="D92" s="9"/>
      <c r="E92" s="9"/>
      <c r="F92" s="9"/>
      <c r="G92" s="9"/>
      <c r="H92" s="9"/>
    </row>
    <row r="93" spans="1:60">
      <c r="A93" s="9"/>
      <c r="B93" s="9"/>
      <c r="C93" s="9"/>
      <c r="D93" s="9"/>
      <c r="E93" s="9"/>
      <c r="F93" s="9"/>
      <c r="G93" s="9"/>
      <c r="H93" s="9"/>
    </row>
    <row r="94" spans="1:60">
      <c r="A94" s="9"/>
      <c r="B94" s="9"/>
      <c r="C94" s="9"/>
      <c r="D94" s="9"/>
      <c r="E94" s="9"/>
      <c r="F94" s="9"/>
      <c r="G94" s="9"/>
      <c r="H94" s="9"/>
    </row>
    <row r="95" spans="1:60">
      <c r="A95" s="9"/>
      <c r="B95" s="9"/>
      <c r="C95" s="9"/>
      <c r="D95" s="9"/>
      <c r="E95" s="9"/>
      <c r="F95" s="9"/>
      <c r="G95" s="9"/>
      <c r="H95" s="9"/>
    </row>
    <row r="96" spans="1:60">
      <c r="A96" s="9"/>
      <c r="B96" s="9"/>
      <c r="C96" s="9"/>
      <c r="D96" s="9"/>
      <c r="E96" s="9"/>
      <c r="F96" s="9"/>
      <c r="G96" s="9"/>
      <c r="H96" s="9"/>
    </row>
    <row r="97" spans="1:8">
      <c r="A97" s="9"/>
      <c r="B97" s="9"/>
      <c r="C97" s="9"/>
      <c r="D97" s="9"/>
      <c r="E97" s="9"/>
      <c r="F97" s="9"/>
      <c r="G97" s="9"/>
      <c r="H97" s="9"/>
    </row>
    <row r="98" spans="1:8">
      <c r="A98" s="9"/>
      <c r="B98" s="9"/>
      <c r="C98" s="9"/>
      <c r="D98" s="9"/>
      <c r="E98" s="9"/>
      <c r="F98" s="9"/>
      <c r="G98" s="9"/>
      <c r="H98" s="9"/>
    </row>
    <row r="99" spans="1:8">
      <c r="A99" s="9"/>
      <c r="B99" s="9"/>
      <c r="C99" s="9"/>
      <c r="D99" s="9"/>
      <c r="E99" s="9"/>
      <c r="F99" s="9"/>
      <c r="G99" s="9"/>
      <c r="H99" s="9"/>
    </row>
    <row r="100" spans="1:8">
      <c r="A100" s="9"/>
      <c r="B100" s="9"/>
      <c r="C100" s="9"/>
      <c r="D100" s="9"/>
      <c r="E100" s="9"/>
      <c r="F100" s="9"/>
      <c r="G100" s="9"/>
      <c r="H100" s="9"/>
    </row>
    <row r="101" spans="1:8">
      <c r="A101" s="9"/>
      <c r="B101" s="9"/>
      <c r="C101" s="9"/>
      <c r="D101" s="9"/>
      <c r="E101" s="9"/>
      <c r="F101" s="9"/>
      <c r="G101" s="9"/>
      <c r="H101" s="9"/>
    </row>
    <row r="102" spans="1:8">
      <c r="A102" s="9"/>
      <c r="B102" s="9"/>
      <c r="C102" s="9"/>
      <c r="D102" s="9"/>
      <c r="E102" s="9"/>
      <c r="F102" s="9"/>
      <c r="G102" s="9"/>
      <c r="H102" s="9"/>
    </row>
    <row r="103" spans="1:8">
      <c r="A103" s="9"/>
      <c r="B103" s="9"/>
    </row>
    <row r="104" spans="1:8">
      <c r="A104" s="9"/>
      <c r="B104" s="9"/>
    </row>
    <row r="105" spans="1:8">
      <c r="A105" s="9"/>
      <c r="B105" s="9"/>
    </row>
    <row r="106" spans="1:8">
      <c r="A106" s="9"/>
      <c r="B106" s="9"/>
    </row>
    <row r="107" spans="1:8">
      <c r="A107" s="9"/>
      <c r="B107" s="9"/>
    </row>
    <row r="108" spans="1:8">
      <c r="A108" s="9"/>
      <c r="B108" s="9"/>
    </row>
    <row r="109" spans="1:8">
      <c r="A109" s="9"/>
    </row>
    <row r="110" spans="1:8">
      <c r="A110" s="9"/>
    </row>
  </sheetData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4"/>
  </sheetPr>
  <dimension ref="A2:BO119"/>
  <sheetViews>
    <sheetView zoomScale="115" zoomScaleNormal="115" workbookViewId="0">
      <selection activeCell="M32" sqref="M32"/>
    </sheetView>
  </sheetViews>
  <sheetFormatPr defaultRowHeight="12.75"/>
  <cols>
    <col min="1" max="1" width="4.265625" bestFit="1" customWidth="1"/>
    <col min="2" max="2" width="4.73046875" bestFit="1" customWidth="1"/>
    <col min="3" max="3" width="14.86328125" bestFit="1" customWidth="1"/>
    <col min="4" max="4" width="11.59765625" bestFit="1" customWidth="1"/>
    <col min="5" max="5" width="15.59765625" bestFit="1" customWidth="1"/>
    <col min="6" max="6" width="20.86328125" customWidth="1"/>
    <col min="7" max="7" width="16.1328125" customWidth="1"/>
    <col min="8" max="8" width="15.59765625" customWidth="1"/>
    <col min="9" max="9" width="10.86328125" bestFit="1" customWidth="1"/>
    <col min="10" max="10" width="8.73046875" customWidth="1"/>
    <col min="11" max="11" width="5.73046875" customWidth="1"/>
    <col min="12" max="12" width="10.265625" bestFit="1" customWidth="1"/>
    <col min="13" max="13" width="6" bestFit="1" customWidth="1"/>
    <col min="14" max="14" width="15.59765625" bestFit="1" customWidth="1"/>
    <col min="15" max="15" width="14.59765625" bestFit="1" customWidth="1"/>
    <col min="16" max="17" width="10.3984375" bestFit="1" customWidth="1"/>
    <col min="18" max="18" width="12.265625" bestFit="1" customWidth="1"/>
    <col min="19" max="19" width="8.59765625" customWidth="1"/>
    <col min="20" max="20" width="5.73046875" customWidth="1"/>
    <col min="21" max="23" width="5.59765625" bestFit="1" customWidth="1"/>
    <col min="24" max="24" width="5.265625" customWidth="1"/>
    <col min="25" max="25" width="5.59765625" bestFit="1" customWidth="1"/>
    <col min="26" max="27" width="4.1328125" customWidth="1"/>
    <col min="28" max="28" width="4.86328125" customWidth="1"/>
    <col min="29" max="29" width="8.1328125" customWidth="1"/>
    <col min="30" max="30" width="5.265625" customWidth="1"/>
    <col min="31" max="31" width="4.265625" customWidth="1"/>
    <col min="32" max="32" width="5.73046875" customWidth="1"/>
    <col min="33" max="33" width="4.73046875" customWidth="1"/>
    <col min="34" max="34" width="5.73046875" customWidth="1"/>
    <col min="35" max="35" width="3.59765625" customWidth="1"/>
    <col min="36" max="36" width="4.265625" customWidth="1"/>
    <col min="37" max="37" width="5.73046875" customWidth="1"/>
    <col min="38" max="38" width="6.59765625" customWidth="1"/>
    <col min="41" max="41" width="19.265625" customWidth="1"/>
    <col min="42" max="42" width="17" customWidth="1"/>
    <col min="43" max="43" width="20.59765625" customWidth="1"/>
    <col min="48" max="48" width="13" customWidth="1"/>
    <col min="50" max="50" width="16.1328125" customWidth="1"/>
    <col min="51" max="51" width="13.1328125" customWidth="1"/>
    <col min="53" max="53" width="13" customWidth="1"/>
  </cols>
  <sheetData>
    <row r="2" spans="1:67">
      <c r="A2" t="s">
        <v>1</v>
      </c>
      <c r="L2" s="9"/>
      <c r="M2" s="9"/>
      <c r="N2" s="9"/>
      <c r="O2" s="9"/>
      <c r="P2" s="9"/>
      <c r="Q2" s="9"/>
      <c r="R2" s="9"/>
      <c r="S2" s="9"/>
    </row>
    <row r="3" spans="1:67" ht="13.5" thickBot="1">
      <c r="A3" s="15" t="s">
        <v>56</v>
      </c>
      <c r="B3" s="15" t="s">
        <v>57</v>
      </c>
      <c r="C3" s="15" t="s">
        <v>58</v>
      </c>
      <c r="D3" s="15" t="s">
        <v>59</v>
      </c>
      <c r="E3" s="1" t="s">
        <v>0</v>
      </c>
      <c r="F3" s="2" t="s">
        <v>60</v>
      </c>
      <c r="G3" s="1" t="s">
        <v>62</v>
      </c>
      <c r="H3" s="16" t="s">
        <v>63</v>
      </c>
      <c r="L3" s="9"/>
      <c r="M3" s="9"/>
      <c r="N3" s="9"/>
      <c r="O3" s="9"/>
      <c r="P3" s="9"/>
      <c r="Q3" s="9"/>
      <c r="R3" s="9"/>
      <c r="S3" s="9"/>
    </row>
    <row r="4" spans="1:67" s="9" customFormat="1">
      <c r="C4" s="7" t="s">
        <v>2</v>
      </c>
      <c r="D4" s="7"/>
      <c r="E4" s="7" t="s">
        <v>21</v>
      </c>
      <c r="F4" s="7" t="s">
        <v>22</v>
      </c>
      <c r="G4" s="7" t="s">
        <v>20</v>
      </c>
      <c r="H4" s="10">
        <f>56*0.12</f>
        <v>6.72</v>
      </c>
      <c r="I4"/>
      <c r="J4"/>
      <c r="K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</row>
    <row r="5" spans="1:67" s="9" customFormat="1">
      <c r="C5" s="7" t="s">
        <v>2</v>
      </c>
      <c r="D5" s="7"/>
      <c r="E5" s="7" t="s">
        <v>21</v>
      </c>
      <c r="F5" s="7" t="s">
        <v>22</v>
      </c>
      <c r="G5" s="7" t="s">
        <v>23</v>
      </c>
      <c r="H5" s="10">
        <f>56*0.88</f>
        <v>49.28</v>
      </c>
      <c r="I5"/>
      <c r="J5"/>
      <c r="K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</row>
    <row r="6" spans="1:67" s="9" customFormat="1">
      <c r="C6" s="7" t="s">
        <v>2</v>
      </c>
      <c r="D6" s="7"/>
      <c r="E6" s="7" t="s">
        <v>21</v>
      </c>
      <c r="F6" s="7" t="s">
        <v>27</v>
      </c>
      <c r="G6" s="7" t="s">
        <v>20</v>
      </c>
      <c r="H6" s="10">
        <f>56*0.12</f>
        <v>6.72</v>
      </c>
      <c r="I6"/>
      <c r="J6"/>
      <c r="K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</row>
    <row r="7" spans="1:67" s="9" customFormat="1">
      <c r="C7" s="7" t="s">
        <v>2</v>
      </c>
      <c r="D7" s="7"/>
      <c r="E7" s="7" t="s">
        <v>21</v>
      </c>
      <c r="F7" s="7" t="s">
        <v>27</v>
      </c>
      <c r="G7" s="7" t="s">
        <v>23</v>
      </c>
      <c r="H7" s="10">
        <f>56*0.88</f>
        <v>49.28</v>
      </c>
      <c r="I7"/>
      <c r="J7"/>
      <c r="K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</row>
    <row r="8" spans="1:67" s="9" customFormat="1">
      <c r="C8" s="7" t="s">
        <v>2</v>
      </c>
      <c r="D8" s="7"/>
      <c r="E8" s="7" t="s">
        <v>25</v>
      </c>
      <c r="F8" s="7" t="s">
        <v>27</v>
      </c>
      <c r="G8" s="7" t="s">
        <v>20</v>
      </c>
      <c r="H8" s="10">
        <f>98.3*0.12</f>
        <v>11.795999999999999</v>
      </c>
      <c r="I8"/>
      <c r="J8"/>
      <c r="K8"/>
      <c r="N8" s="7"/>
      <c r="O8" s="7"/>
      <c r="P8" s="7"/>
      <c r="Q8" s="10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</row>
    <row r="9" spans="1:67" s="9" customFormat="1">
      <c r="C9" s="7" t="s">
        <v>2</v>
      </c>
      <c r="D9" s="7"/>
      <c r="E9" s="7" t="s">
        <v>25</v>
      </c>
      <c r="F9" s="7" t="s">
        <v>27</v>
      </c>
      <c r="G9" s="7" t="s">
        <v>23</v>
      </c>
      <c r="H9" s="10">
        <f>98.3*0.88</f>
        <v>86.504000000000005</v>
      </c>
      <c r="I9"/>
      <c r="J9"/>
      <c r="K9"/>
      <c r="N9" s="7"/>
      <c r="O9" s="7"/>
      <c r="P9" s="7"/>
      <c r="Q9" s="10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</row>
    <row r="10" spans="1:67" s="9" customFormat="1">
      <c r="C10" s="7" t="s">
        <v>2</v>
      </c>
      <c r="D10" s="7"/>
      <c r="E10" s="50" t="s">
        <v>21</v>
      </c>
      <c r="F10" s="41" t="s">
        <v>177</v>
      </c>
      <c r="G10" s="7" t="s">
        <v>20</v>
      </c>
      <c r="H10" s="10">
        <f>56-H11</f>
        <v>17.863999999999997</v>
      </c>
      <c r="I10"/>
      <c r="J10"/>
      <c r="K10"/>
      <c r="N10" s="7"/>
      <c r="O10" s="7"/>
      <c r="P10" s="7"/>
      <c r="Q10" s="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</row>
    <row r="11" spans="1:67" s="9" customFormat="1">
      <c r="C11" s="7" t="s">
        <v>2</v>
      </c>
      <c r="D11" s="7"/>
      <c r="E11" s="50" t="s">
        <v>21</v>
      </c>
      <c r="F11" s="41" t="s">
        <v>177</v>
      </c>
      <c r="G11" s="7" t="s">
        <v>23</v>
      </c>
      <c r="H11" s="10">
        <f>56*0.681</f>
        <v>38.136000000000003</v>
      </c>
      <c r="I11"/>
      <c r="J11"/>
      <c r="K11"/>
      <c r="N11" s="7"/>
      <c r="O11" s="7"/>
      <c r="P11" s="7"/>
      <c r="Q11" s="10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</row>
    <row r="12" spans="1:67" s="9" customFormat="1">
      <c r="C12" s="7" t="s">
        <v>2</v>
      </c>
      <c r="D12" s="7"/>
      <c r="E12" s="51" t="s">
        <v>24</v>
      </c>
      <c r="F12" s="41" t="s">
        <v>178</v>
      </c>
      <c r="G12" s="7" t="s">
        <v>20</v>
      </c>
      <c r="H12" s="10">
        <f>94.6-H13</f>
        <v>24.501400000000004</v>
      </c>
      <c r="I12"/>
      <c r="J12"/>
      <c r="K12"/>
      <c r="N12" s="7"/>
      <c r="O12" s="7"/>
      <c r="P12" s="7"/>
      <c r="Q12" s="10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</row>
    <row r="13" spans="1:67" s="9" customFormat="1">
      <c r="C13" s="7" t="s">
        <v>2</v>
      </c>
      <c r="D13" s="7"/>
      <c r="E13" s="51" t="s">
        <v>24</v>
      </c>
      <c r="F13" s="41" t="s">
        <v>178</v>
      </c>
      <c r="G13" s="7" t="s">
        <v>23</v>
      </c>
      <c r="H13" s="10">
        <f>94.6*0.741</f>
        <v>70.09859999999999</v>
      </c>
      <c r="I13"/>
      <c r="J13"/>
      <c r="K13"/>
      <c r="N13" s="7"/>
      <c r="O13" s="7"/>
      <c r="P13" s="7"/>
      <c r="Q13" s="10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</row>
    <row r="14" spans="1:67" s="9" customFormat="1">
      <c r="C14" s="7" t="s">
        <v>2</v>
      </c>
      <c r="D14" s="7"/>
      <c r="E14" s="51" t="s">
        <v>25</v>
      </c>
      <c r="F14" s="41" t="s">
        <v>178</v>
      </c>
      <c r="G14" s="7" t="s">
        <v>20</v>
      </c>
      <c r="H14" s="10">
        <f>98.3-H15</f>
        <v>25.459699999999998</v>
      </c>
      <c r="I14"/>
      <c r="J14"/>
      <c r="K14"/>
      <c r="N14" s="7"/>
      <c r="O14" s="7"/>
      <c r="P14" s="7"/>
      <c r="Q14" s="10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</row>
    <row r="15" spans="1:67" s="9" customFormat="1">
      <c r="C15" s="7" t="s">
        <v>2</v>
      </c>
      <c r="D15" s="7"/>
      <c r="E15" s="51" t="s">
        <v>25</v>
      </c>
      <c r="F15" s="41" t="s">
        <v>178</v>
      </c>
      <c r="G15" s="7" t="s">
        <v>23</v>
      </c>
      <c r="H15" s="10">
        <f>98.3*0.741</f>
        <v>72.840299999999999</v>
      </c>
      <c r="I15"/>
      <c r="J15"/>
      <c r="K15"/>
      <c r="N15" s="7"/>
      <c r="O15" s="7"/>
      <c r="P15" s="7"/>
      <c r="Q15" s="10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</row>
    <row r="16" spans="1:67" s="9" customFormat="1">
      <c r="C16" s="7" t="s">
        <v>2</v>
      </c>
      <c r="D16" s="7"/>
      <c r="E16" s="51" t="s">
        <v>24</v>
      </c>
      <c r="F16" s="41" t="s">
        <v>179</v>
      </c>
      <c r="G16" s="7" t="s">
        <v>20</v>
      </c>
      <c r="H16" s="10">
        <f>94.6*0.5</f>
        <v>47.3</v>
      </c>
      <c r="I16"/>
      <c r="J16"/>
      <c r="K16"/>
      <c r="L16"/>
      <c r="M16"/>
      <c r="N16" s="41"/>
      <c r="O16" s="50"/>
      <c r="P16" s="7"/>
      <c r="Q16" s="10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</row>
    <row r="17" spans="3:67" s="9" customFormat="1">
      <c r="C17" s="7" t="s">
        <v>2</v>
      </c>
      <c r="D17" s="7"/>
      <c r="E17" s="51" t="s">
        <v>24</v>
      </c>
      <c r="F17" s="41" t="s">
        <v>179</v>
      </c>
      <c r="G17" s="7" t="s">
        <v>23</v>
      </c>
      <c r="H17" s="10">
        <f>94.6*0.5</f>
        <v>47.3</v>
      </c>
      <c r="I17"/>
      <c r="J17"/>
      <c r="K17"/>
      <c r="L17"/>
      <c r="M17"/>
      <c r="N17" s="41"/>
      <c r="O17" s="50"/>
      <c r="P17" s="7"/>
      <c r="Q17" s="10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</row>
    <row r="18" spans="3:67" s="9" customFormat="1">
      <c r="C18" s="7" t="s">
        <v>2</v>
      </c>
      <c r="D18" s="7"/>
      <c r="E18" s="51" t="s">
        <v>25</v>
      </c>
      <c r="F18" s="41" t="s">
        <v>179</v>
      </c>
      <c r="G18" s="7" t="s">
        <v>20</v>
      </c>
      <c r="H18" s="10">
        <f>98.3-H19</f>
        <v>49.15</v>
      </c>
      <c r="I18"/>
      <c r="J18"/>
      <c r="K18"/>
      <c r="N18" s="7"/>
      <c r="O18" s="7"/>
      <c r="P18" s="7"/>
      <c r="Q18" s="10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</row>
    <row r="19" spans="3:67" s="9" customFormat="1">
      <c r="C19" s="7" t="s">
        <v>2</v>
      </c>
      <c r="D19" s="7"/>
      <c r="E19" s="51" t="s">
        <v>25</v>
      </c>
      <c r="F19" s="41" t="s">
        <v>179</v>
      </c>
      <c r="G19" s="7" t="s">
        <v>23</v>
      </c>
      <c r="H19" s="10">
        <f>98.3*0.5</f>
        <v>49.15</v>
      </c>
      <c r="I19"/>
      <c r="J19"/>
      <c r="K19"/>
      <c r="N19" s="7"/>
      <c r="O19" s="7"/>
      <c r="P19" s="7"/>
      <c r="Q19" s="10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</row>
    <row r="20" spans="3:67" s="9" customFormat="1">
      <c r="C20" s="7" t="s">
        <v>2</v>
      </c>
      <c r="D20" s="7"/>
      <c r="E20" s="51" t="s">
        <v>25</v>
      </c>
      <c r="F20" s="41" t="s">
        <v>180</v>
      </c>
      <c r="G20" s="7" t="s">
        <v>20</v>
      </c>
      <c r="H20" s="10">
        <f>98.3-H21</f>
        <v>72.840299999999999</v>
      </c>
      <c r="I20"/>
      <c r="J20"/>
      <c r="K20"/>
      <c r="L20"/>
      <c r="M20"/>
      <c r="O20" s="50"/>
      <c r="P20" s="7"/>
      <c r="Q20" s="1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</row>
    <row r="21" spans="3:67" s="9" customFormat="1">
      <c r="C21" s="7" t="s">
        <v>2</v>
      </c>
      <c r="D21" s="7"/>
      <c r="E21" s="51" t="s">
        <v>25</v>
      </c>
      <c r="F21" s="41" t="s">
        <v>180</v>
      </c>
      <c r="G21" s="7" t="s">
        <v>23</v>
      </c>
      <c r="H21" s="10">
        <f>98.3*0.259</f>
        <v>25.459700000000002</v>
      </c>
      <c r="I21"/>
      <c r="J21"/>
      <c r="K21"/>
      <c r="L21"/>
      <c r="M21"/>
      <c r="N21" s="41"/>
      <c r="O21" s="50"/>
      <c r="P21" s="7"/>
      <c r="Q21" s="10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</row>
    <row r="22" spans="3:67" s="9" customFormat="1">
      <c r="C22" s="7" t="s">
        <v>2</v>
      </c>
      <c r="D22" s="7"/>
      <c r="E22" s="51" t="s">
        <v>24</v>
      </c>
      <c r="F22" s="41" t="s">
        <v>180</v>
      </c>
      <c r="G22" s="7" t="s">
        <v>20</v>
      </c>
      <c r="H22" s="10">
        <f>94.6-H23</f>
        <v>70.09859999999999</v>
      </c>
      <c r="I22"/>
      <c r="J22"/>
      <c r="K22"/>
      <c r="L22"/>
      <c r="M22"/>
      <c r="O22" s="50"/>
      <c r="P22" s="7"/>
      <c r="Q22" s="10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</row>
    <row r="23" spans="3:67" s="9" customFormat="1">
      <c r="C23" s="7" t="s">
        <v>2</v>
      </c>
      <c r="D23" s="7"/>
      <c r="E23" s="51" t="s">
        <v>24</v>
      </c>
      <c r="F23" s="41" t="s">
        <v>180</v>
      </c>
      <c r="G23" s="7" t="s">
        <v>23</v>
      </c>
      <c r="H23" s="10">
        <f>94.6*0.259</f>
        <v>24.5014</v>
      </c>
      <c r="I23"/>
      <c r="J23"/>
      <c r="K23"/>
      <c r="L23"/>
      <c r="M23"/>
      <c r="N23" s="41"/>
      <c r="O23" s="50"/>
      <c r="P23" s="7"/>
      <c r="Q23" s="10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</row>
    <row r="24" spans="3:67" s="9" customFormat="1">
      <c r="C24" s="39" t="s">
        <v>2</v>
      </c>
      <c r="D24" s="39"/>
      <c r="E24" s="43" t="s">
        <v>21</v>
      </c>
      <c r="F24" s="43" t="s">
        <v>162</v>
      </c>
      <c r="G24" s="39" t="s">
        <v>20</v>
      </c>
      <c r="H24" s="38">
        <f>56*0.12</f>
        <v>6.72</v>
      </c>
      <c r="I24"/>
      <c r="J24"/>
      <c r="K24"/>
      <c r="L24"/>
      <c r="M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</row>
    <row r="25" spans="3:67" s="9" customFormat="1">
      <c r="C25" s="39" t="s">
        <v>2</v>
      </c>
      <c r="D25" s="39"/>
      <c r="E25" s="43" t="s">
        <v>21</v>
      </c>
      <c r="F25" s="43" t="s">
        <v>162</v>
      </c>
      <c r="G25" s="39" t="s">
        <v>23</v>
      </c>
      <c r="H25" s="38">
        <f>56*0.88</f>
        <v>49.28</v>
      </c>
      <c r="I25"/>
      <c r="J25"/>
      <c r="K25"/>
      <c r="L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</row>
    <row r="26" spans="3:67" s="9" customFormat="1">
      <c r="C26" s="39" t="s">
        <v>2</v>
      </c>
      <c r="D26" s="39"/>
      <c r="E26" s="43" t="s">
        <v>21</v>
      </c>
      <c r="F26" s="43" t="s">
        <v>163</v>
      </c>
      <c r="G26" s="39" t="s">
        <v>20</v>
      </c>
      <c r="H26" s="38">
        <f>56*0.12</f>
        <v>6.72</v>
      </c>
      <c r="I26"/>
      <c r="J26"/>
      <c r="K26"/>
      <c r="L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</row>
    <row r="27" spans="3:67" s="9" customFormat="1">
      <c r="C27" s="39" t="s">
        <v>2</v>
      </c>
      <c r="D27" s="39"/>
      <c r="E27" s="43" t="s">
        <v>21</v>
      </c>
      <c r="F27" s="43" t="s">
        <v>163</v>
      </c>
      <c r="G27" s="39" t="s">
        <v>23</v>
      </c>
      <c r="H27" s="38">
        <f>56*0.88</f>
        <v>49.28</v>
      </c>
      <c r="I27"/>
      <c r="J27"/>
      <c r="K27"/>
      <c r="L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</row>
    <row r="28" spans="3:67" s="9" customFormat="1">
      <c r="C28" s="39" t="s">
        <v>2</v>
      </c>
      <c r="D28" s="39"/>
      <c r="E28" s="43" t="s">
        <v>21</v>
      </c>
      <c r="F28" s="43" t="s">
        <v>164</v>
      </c>
      <c r="G28" s="39" t="s">
        <v>20</v>
      </c>
      <c r="H28" s="38">
        <f>56*0.12</f>
        <v>6.72</v>
      </c>
      <c r="I28"/>
      <c r="J28"/>
      <c r="K28"/>
      <c r="L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</row>
    <row r="29" spans="3:67" s="9" customFormat="1">
      <c r="C29" s="39" t="s">
        <v>2</v>
      </c>
      <c r="D29" s="39"/>
      <c r="E29" s="43" t="s">
        <v>21</v>
      </c>
      <c r="F29" s="43" t="s">
        <v>164</v>
      </c>
      <c r="G29" s="39" t="s">
        <v>23</v>
      </c>
      <c r="H29" s="38">
        <f>56*0.88</f>
        <v>49.28</v>
      </c>
      <c r="I29"/>
      <c r="J29"/>
      <c r="K29"/>
      <c r="L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</row>
    <row r="30" spans="3:67" s="9" customFormat="1">
      <c r="C30" s="39" t="s">
        <v>2</v>
      </c>
      <c r="D30" s="39"/>
      <c r="E30" s="43" t="s">
        <v>21</v>
      </c>
      <c r="F30" s="42" t="s">
        <v>165</v>
      </c>
      <c r="G30" s="39" t="s">
        <v>20</v>
      </c>
      <c r="H30" s="38">
        <f>56*0.12</f>
        <v>6.72</v>
      </c>
      <c r="I30"/>
      <c r="J30"/>
      <c r="K30"/>
      <c r="L30"/>
      <c r="M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</row>
    <row r="31" spans="3:67" s="9" customFormat="1">
      <c r="C31" s="39" t="s">
        <v>2</v>
      </c>
      <c r="D31" s="39"/>
      <c r="E31" s="43" t="s">
        <v>21</v>
      </c>
      <c r="F31" s="42" t="s">
        <v>165</v>
      </c>
      <c r="G31" s="39" t="s">
        <v>23</v>
      </c>
      <c r="H31" s="38">
        <f>56*0.88</f>
        <v>49.28</v>
      </c>
      <c r="I31"/>
      <c r="J31"/>
      <c r="K31"/>
      <c r="L31"/>
      <c r="M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</row>
    <row r="32" spans="3:67" s="9" customFormat="1">
      <c r="C32" s="39" t="s">
        <v>2</v>
      </c>
      <c r="D32" s="39"/>
      <c r="E32" s="43" t="s">
        <v>21</v>
      </c>
      <c r="F32" s="43" t="s">
        <v>166</v>
      </c>
      <c r="G32" s="43" t="s">
        <v>20</v>
      </c>
      <c r="H32" s="43">
        <f>56*0.12</f>
        <v>6.72</v>
      </c>
      <c r="I32"/>
      <c r="J32"/>
      <c r="K32"/>
      <c r="L32"/>
      <c r="M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</row>
    <row r="33" spans="3:67" s="9" customFormat="1">
      <c r="C33" s="39" t="s">
        <v>2</v>
      </c>
      <c r="D33" s="39"/>
      <c r="E33" s="43" t="s">
        <v>21</v>
      </c>
      <c r="F33" s="43" t="s">
        <v>166</v>
      </c>
      <c r="G33" s="43" t="s">
        <v>23</v>
      </c>
      <c r="H33" s="43">
        <f>56*0.88</f>
        <v>49.28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</row>
    <row r="34" spans="3:67" s="9" customFormat="1">
      <c r="C34" s="39" t="s">
        <v>2</v>
      </c>
      <c r="D34" s="39"/>
      <c r="E34" s="43" t="s">
        <v>26</v>
      </c>
      <c r="F34" s="43" t="s">
        <v>166</v>
      </c>
      <c r="G34" s="43" t="s">
        <v>20</v>
      </c>
      <c r="H34" s="43">
        <f>77.4*0.12</f>
        <v>9.2880000000000003</v>
      </c>
      <c r="I34"/>
      <c r="J34"/>
      <c r="K34"/>
      <c r="M34"/>
      <c r="N34"/>
      <c r="O34" s="50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</row>
    <row r="35" spans="3:67" s="9" customFormat="1">
      <c r="C35" s="39" t="s">
        <v>2</v>
      </c>
      <c r="D35" s="39"/>
      <c r="E35" s="43" t="s">
        <v>26</v>
      </c>
      <c r="F35" s="43" t="s">
        <v>166</v>
      </c>
      <c r="G35" s="43" t="s">
        <v>23</v>
      </c>
      <c r="H35" s="43">
        <f>77.4*0.88</f>
        <v>68.112000000000009</v>
      </c>
      <c r="I35"/>
      <c r="J35"/>
      <c r="K35"/>
      <c r="M35"/>
      <c r="N35"/>
      <c r="O35" s="50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</row>
    <row r="36" spans="3:67" s="9" customFormat="1">
      <c r="C36" s="39" t="s">
        <v>2</v>
      </c>
      <c r="D36" s="39"/>
      <c r="E36" s="43" t="s">
        <v>21</v>
      </c>
      <c r="F36" s="43" t="s">
        <v>167</v>
      </c>
      <c r="G36" s="43" t="s">
        <v>20</v>
      </c>
      <c r="H36" s="43">
        <f>56*0.12</f>
        <v>6.72</v>
      </c>
      <c r="I36"/>
      <c r="J36"/>
      <c r="K36"/>
      <c r="M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</row>
    <row r="37" spans="3:67" s="9" customFormat="1">
      <c r="C37" s="39" t="s">
        <v>2</v>
      </c>
      <c r="D37" s="39"/>
      <c r="E37" s="43" t="s">
        <v>21</v>
      </c>
      <c r="F37" s="43" t="s">
        <v>167</v>
      </c>
      <c r="G37" s="43" t="s">
        <v>23</v>
      </c>
      <c r="H37" s="43">
        <f>56*0.88</f>
        <v>49.28</v>
      </c>
      <c r="I37"/>
      <c r="J37"/>
      <c r="K37"/>
      <c r="M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</row>
    <row r="38" spans="3:67" s="9" customFormat="1">
      <c r="C38" s="39" t="s">
        <v>2</v>
      </c>
      <c r="D38" s="39"/>
      <c r="E38" s="43" t="s">
        <v>26</v>
      </c>
      <c r="F38" s="43" t="s">
        <v>167</v>
      </c>
      <c r="G38" s="43" t="s">
        <v>20</v>
      </c>
      <c r="H38" s="43">
        <f>77.4*0.12</f>
        <v>9.2880000000000003</v>
      </c>
      <c r="I38"/>
      <c r="J38"/>
      <c r="K38"/>
      <c r="M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</row>
    <row r="39" spans="3:67" s="9" customFormat="1">
      <c r="C39" s="39" t="s">
        <v>2</v>
      </c>
      <c r="D39" s="39"/>
      <c r="E39" s="43" t="s">
        <v>26</v>
      </c>
      <c r="F39" s="43" t="s">
        <v>167</v>
      </c>
      <c r="G39" s="43" t="s">
        <v>23</v>
      </c>
      <c r="H39" s="43">
        <f>77.4*0.88</f>
        <v>68.112000000000009</v>
      </c>
      <c r="I39"/>
      <c r="J39"/>
      <c r="K39"/>
      <c r="M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</row>
    <row r="40" spans="3:67" s="9" customFormat="1">
      <c r="C40" s="7" t="s">
        <v>28</v>
      </c>
      <c r="D40" s="7"/>
      <c r="E40" s="7"/>
      <c r="F40" s="12" t="s">
        <v>29</v>
      </c>
      <c r="G40" s="7" t="s">
        <v>30</v>
      </c>
      <c r="H40" s="11">
        <v>77</v>
      </c>
      <c r="K40"/>
      <c r="L40"/>
      <c r="M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</row>
    <row r="41" spans="3:67" s="9" customFormat="1">
      <c r="C41" s="7" t="s">
        <v>28</v>
      </c>
      <c r="D41" s="7"/>
      <c r="E41" s="7"/>
      <c r="F41" s="12" t="s">
        <v>31</v>
      </c>
      <c r="G41" s="7" t="s">
        <v>30</v>
      </c>
      <c r="H41" s="11">
        <v>150</v>
      </c>
      <c r="K41"/>
      <c r="L41"/>
      <c r="M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</row>
    <row r="42" spans="3:67" s="9" customFormat="1">
      <c r="C42" s="7" t="s">
        <v>28</v>
      </c>
      <c r="D42" s="7"/>
      <c r="E42" s="7"/>
      <c r="F42" s="12" t="s">
        <v>32</v>
      </c>
      <c r="G42" s="7" t="s">
        <v>30</v>
      </c>
      <c r="H42" s="11">
        <v>77</v>
      </c>
      <c r="K42"/>
      <c r="L42"/>
      <c r="M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</row>
    <row r="43" spans="3:67" s="9" customFormat="1">
      <c r="C43" s="7" t="s">
        <v>28</v>
      </c>
      <c r="D43" s="7"/>
      <c r="E43" s="7"/>
      <c r="F43" s="12" t="s">
        <v>33</v>
      </c>
      <c r="G43" s="7" t="s">
        <v>30</v>
      </c>
      <c r="H43" s="11">
        <v>77</v>
      </c>
      <c r="K43"/>
      <c r="L43"/>
      <c r="M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</row>
    <row r="44" spans="3:67" s="9" customFormat="1">
      <c r="C44" s="7" t="s">
        <v>28</v>
      </c>
      <c r="D44" s="7"/>
      <c r="E44" s="7"/>
      <c r="F44" s="14" t="s">
        <v>34</v>
      </c>
      <c r="G44" t="s">
        <v>30</v>
      </c>
      <c r="H44" s="17">
        <v>10000</v>
      </c>
      <c r="I44"/>
      <c r="J44"/>
      <c r="K44"/>
      <c r="M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</row>
    <row r="45" spans="3:67" s="9" customFormat="1">
      <c r="C45" s="7" t="s">
        <v>28</v>
      </c>
      <c r="D45" s="7"/>
      <c r="E45" s="7"/>
      <c r="F45" s="14" t="s">
        <v>34</v>
      </c>
      <c r="G45" t="s">
        <v>35</v>
      </c>
      <c r="H45" s="17">
        <v>1.25</v>
      </c>
      <c r="I45"/>
      <c r="J45"/>
      <c r="K45"/>
      <c r="L45"/>
      <c r="M45"/>
      <c r="O45" s="51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</row>
    <row r="46" spans="3:67" s="9" customFormat="1">
      <c r="C46" s="7" t="s">
        <v>28</v>
      </c>
      <c r="D46" s="7"/>
      <c r="E46" s="7"/>
      <c r="F46" s="14" t="s">
        <v>36</v>
      </c>
      <c r="G46" t="s">
        <v>30</v>
      </c>
      <c r="H46" s="17">
        <v>1000</v>
      </c>
      <c r="I46"/>
      <c r="J46"/>
      <c r="K46"/>
      <c r="M46"/>
      <c r="O46" s="51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</row>
    <row r="47" spans="3:67" s="9" customFormat="1">
      <c r="C47" s="7" t="s">
        <v>28</v>
      </c>
      <c r="D47" s="7"/>
      <c r="E47" s="7"/>
      <c r="F47" s="14" t="s">
        <v>36</v>
      </c>
      <c r="G47" t="s">
        <v>35</v>
      </c>
      <c r="H47" s="17">
        <v>0.125</v>
      </c>
      <c r="I47"/>
      <c r="J47"/>
      <c r="K47"/>
      <c r="M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</row>
    <row r="48" spans="3:67" s="9" customFormat="1">
      <c r="C48" s="7" t="s">
        <v>28</v>
      </c>
      <c r="D48" s="7"/>
      <c r="E48" s="7"/>
      <c r="F48" s="14" t="s">
        <v>37</v>
      </c>
      <c r="G48" t="s">
        <v>30</v>
      </c>
      <c r="H48" s="11">
        <v>510</v>
      </c>
      <c r="I48"/>
      <c r="J48"/>
      <c r="K48"/>
      <c r="M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</row>
    <row r="49" spans="3:67" s="9" customFormat="1">
      <c r="C49" s="7" t="s">
        <v>28</v>
      </c>
      <c r="D49" s="7"/>
      <c r="E49" s="7"/>
      <c r="F49" s="14" t="s">
        <v>38</v>
      </c>
      <c r="G49" t="s">
        <v>30</v>
      </c>
      <c r="H49" s="11">
        <v>510</v>
      </c>
      <c r="I49"/>
      <c r="J49"/>
      <c r="K49"/>
      <c r="M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</row>
    <row r="50" spans="3:67" s="9" customFormat="1">
      <c r="C50" s="7" t="s">
        <v>28</v>
      </c>
      <c r="D50" s="7"/>
      <c r="E50" s="7"/>
      <c r="F50" s="13" t="s">
        <v>39</v>
      </c>
      <c r="G50" t="s">
        <v>30</v>
      </c>
      <c r="H50" s="17">
        <v>1000</v>
      </c>
      <c r="I50"/>
      <c r="J50"/>
      <c r="K50"/>
      <c r="M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</row>
    <row r="51" spans="3:67" s="9" customFormat="1">
      <c r="C51" s="7" t="s">
        <v>28</v>
      </c>
      <c r="D51" s="7"/>
      <c r="E51" s="7"/>
      <c r="F51" s="13" t="s">
        <v>39</v>
      </c>
      <c r="G51" t="s">
        <v>35</v>
      </c>
      <c r="H51" s="17">
        <v>0.125</v>
      </c>
      <c r="I51"/>
      <c r="J51"/>
      <c r="K51"/>
      <c r="L51"/>
      <c r="M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</row>
    <row r="52" spans="3:67" s="9" customFormat="1">
      <c r="C52" s="7" t="s">
        <v>28</v>
      </c>
      <c r="D52" s="7"/>
      <c r="E52" s="7"/>
      <c r="F52" s="13" t="s">
        <v>40</v>
      </c>
      <c r="G52" t="s">
        <v>30</v>
      </c>
      <c r="H52" s="17">
        <v>10000</v>
      </c>
      <c r="I52"/>
      <c r="J52"/>
      <c r="K52"/>
      <c r="L52"/>
      <c r="M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</row>
    <row r="53" spans="3:67" s="9" customFormat="1">
      <c r="C53" s="7" t="s">
        <v>28</v>
      </c>
      <c r="D53" s="7"/>
      <c r="E53" s="7"/>
      <c r="F53" s="13" t="s">
        <v>40</v>
      </c>
      <c r="G53" t="s">
        <v>35</v>
      </c>
      <c r="H53" s="17">
        <v>1.25</v>
      </c>
      <c r="I53"/>
      <c r="J53"/>
      <c r="K53"/>
      <c r="M53"/>
      <c r="O53" s="51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</row>
    <row r="54" spans="3:67" s="9" customFormat="1">
      <c r="C54" s="7" t="s">
        <v>28</v>
      </c>
      <c r="D54" s="7"/>
      <c r="E54" s="7"/>
      <c r="F54" s="13" t="s">
        <v>41</v>
      </c>
      <c r="G54" t="s">
        <v>30</v>
      </c>
      <c r="H54" s="17">
        <v>7500</v>
      </c>
      <c r="I54"/>
      <c r="J54"/>
      <c r="K54"/>
      <c r="M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</row>
    <row r="55" spans="3:67" s="9" customFormat="1">
      <c r="C55" s="7" t="s">
        <v>28</v>
      </c>
      <c r="D55" s="7"/>
      <c r="E55" s="7"/>
      <c r="F55" s="13" t="s">
        <v>41</v>
      </c>
      <c r="G55" t="s">
        <v>35</v>
      </c>
      <c r="H55" s="17">
        <v>1.25</v>
      </c>
      <c r="I55"/>
      <c r="J55"/>
      <c r="K55"/>
      <c r="M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</row>
    <row r="56" spans="3:67" s="9" customFormat="1">
      <c r="C56" s="7" t="s">
        <v>28</v>
      </c>
      <c r="D56" s="7"/>
      <c r="E56" s="7"/>
      <c r="F56" s="13" t="s">
        <v>42</v>
      </c>
      <c r="G56" t="s">
        <v>30</v>
      </c>
      <c r="H56" s="17">
        <v>7500</v>
      </c>
      <c r="I56"/>
      <c r="J56"/>
      <c r="K56"/>
      <c r="L56"/>
      <c r="M56"/>
      <c r="O56" s="51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</row>
    <row r="57" spans="3:67" s="9" customFormat="1">
      <c r="C57" s="7" t="s">
        <v>28</v>
      </c>
      <c r="D57" s="7"/>
      <c r="E57" s="7"/>
      <c r="F57" s="13" t="s">
        <v>42</v>
      </c>
      <c r="G57" t="s">
        <v>35</v>
      </c>
      <c r="H57" s="17">
        <v>1.25</v>
      </c>
      <c r="I57"/>
      <c r="J57"/>
      <c r="K57"/>
      <c r="L57"/>
      <c r="M57"/>
      <c r="O57" s="51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</row>
    <row r="58" spans="3:67" s="9" customFormat="1">
      <c r="C58" s="7" t="s">
        <v>28</v>
      </c>
      <c r="D58" s="7"/>
      <c r="E58" s="7"/>
      <c r="F58" s="13" t="s">
        <v>43</v>
      </c>
      <c r="G58" t="s">
        <v>35</v>
      </c>
      <c r="H58" s="11">
        <v>1.25</v>
      </c>
      <c r="I58"/>
      <c r="J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</row>
    <row r="59" spans="3:67" s="9" customFormat="1">
      <c r="C59" s="7" t="s">
        <v>28</v>
      </c>
      <c r="D59" s="7"/>
      <c r="E59" s="7"/>
      <c r="F59" s="13" t="s">
        <v>44</v>
      </c>
      <c r="G59" t="s">
        <v>35</v>
      </c>
      <c r="H59" s="11">
        <v>1.25</v>
      </c>
      <c r="I59"/>
      <c r="J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</row>
    <row r="60" spans="3:67" s="9" customFormat="1">
      <c r="C60" s="7" t="s">
        <v>28</v>
      </c>
      <c r="D60" s="7"/>
      <c r="E60" s="7"/>
      <c r="F60" s="13" t="s">
        <v>45</v>
      </c>
      <c r="G60" t="s">
        <v>35</v>
      </c>
      <c r="H60" s="11">
        <v>0.125</v>
      </c>
      <c r="I60"/>
      <c r="J60"/>
      <c r="N60" s="41"/>
      <c r="O60" s="51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</row>
    <row r="61" spans="3:67" s="9" customFormat="1">
      <c r="C61" s="7" t="s">
        <v>28</v>
      </c>
      <c r="D61" s="7"/>
      <c r="E61" s="7"/>
      <c r="F61" s="13" t="s">
        <v>46</v>
      </c>
      <c r="G61" t="s">
        <v>35</v>
      </c>
      <c r="H61" s="11">
        <v>0.125</v>
      </c>
      <c r="I61"/>
      <c r="J61"/>
      <c r="N61" s="41"/>
      <c r="O61" s="50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</row>
    <row r="62" spans="3:67" s="9" customFormat="1">
      <c r="C62" s="7" t="s">
        <v>28</v>
      </c>
      <c r="D62" s="7"/>
      <c r="E62" s="7"/>
      <c r="F62" s="12" t="s">
        <v>22</v>
      </c>
      <c r="G62" t="s">
        <v>49</v>
      </c>
      <c r="H62" s="18" t="s">
        <v>47</v>
      </c>
      <c r="I62"/>
      <c r="J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</row>
    <row r="63" spans="3:67" s="9" customFormat="1">
      <c r="C63" s="7" t="s">
        <v>28</v>
      </c>
      <c r="D63" s="7"/>
      <c r="E63" s="7"/>
      <c r="F63" s="13" t="s">
        <v>48</v>
      </c>
      <c r="G63" t="s">
        <v>30</v>
      </c>
      <c r="H63" s="11">
        <v>510</v>
      </c>
      <c r="I63"/>
      <c r="J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</row>
    <row r="64" spans="3:67" s="9" customFormat="1">
      <c r="C64" s="7" t="s">
        <v>28</v>
      </c>
      <c r="D64" s="7"/>
      <c r="E64" s="7"/>
      <c r="F64" s="13" t="s">
        <v>27</v>
      </c>
      <c r="G64" t="s">
        <v>30</v>
      </c>
      <c r="H64" s="11">
        <v>32.505217391304299</v>
      </c>
      <c r="I64"/>
      <c r="J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</row>
    <row r="65" spans="1:67" s="9" customFormat="1">
      <c r="C65" s="7" t="s">
        <v>28</v>
      </c>
      <c r="D65" s="7"/>
      <c r="E65" s="7"/>
      <c r="F65" s="13" t="s">
        <v>27</v>
      </c>
      <c r="G65" t="s">
        <v>49</v>
      </c>
      <c r="H65" s="11">
        <v>477.49478260869569</v>
      </c>
      <c r="I65"/>
      <c r="J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</row>
    <row r="66" spans="1:67" s="9" customFormat="1">
      <c r="C66" s="7" t="s">
        <v>28</v>
      </c>
      <c r="D66" s="7"/>
      <c r="E66" s="7"/>
      <c r="F66" s="13" t="s">
        <v>50</v>
      </c>
      <c r="G66" t="s">
        <v>30</v>
      </c>
      <c r="H66" s="11">
        <v>510</v>
      </c>
      <c r="I66"/>
      <c r="J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</row>
    <row r="67" spans="1:67" s="9" customFormat="1">
      <c r="C67" s="7" t="s">
        <v>28</v>
      </c>
      <c r="D67" s="7"/>
      <c r="E67" s="7"/>
      <c r="F67" s="13" t="s">
        <v>51</v>
      </c>
      <c r="G67" t="s">
        <v>30</v>
      </c>
      <c r="H67" s="11">
        <v>210</v>
      </c>
      <c r="I67"/>
      <c r="J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</row>
    <row r="68" spans="1:67" s="9" customFormat="1">
      <c r="C68" s="7" t="s">
        <v>28</v>
      </c>
      <c r="D68" s="7"/>
      <c r="E68" s="7"/>
      <c r="F68" s="13" t="s">
        <v>52</v>
      </c>
      <c r="G68" t="s">
        <v>30</v>
      </c>
      <c r="H68" s="11">
        <v>210</v>
      </c>
      <c r="I68"/>
      <c r="J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</row>
    <row r="69" spans="1:67" s="9" customFormat="1">
      <c r="C69" s="7" t="s">
        <v>28</v>
      </c>
      <c r="D69" s="7"/>
      <c r="E69" s="7"/>
      <c r="F69" s="13" t="s">
        <v>53</v>
      </c>
      <c r="G69" t="s">
        <v>30</v>
      </c>
      <c r="H69" s="11">
        <v>786</v>
      </c>
      <c r="I69" s="7"/>
      <c r="J69" s="7"/>
      <c r="K69" s="7"/>
      <c r="L69" s="7"/>
      <c r="M69" s="7"/>
      <c r="N69" s="7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</row>
    <row r="70" spans="1:67" s="9" customFormat="1"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</row>
    <row r="71" spans="1:67" s="9" customFormat="1"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</row>
    <row r="72" spans="1:67" s="9" customFormat="1">
      <c r="A72" t="s">
        <v>1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</row>
    <row r="73" spans="1:67" s="9" customFormat="1" ht="13.5" thickBot="1">
      <c r="A73" s="15" t="s">
        <v>56</v>
      </c>
      <c r="B73" s="15" t="s">
        <v>57</v>
      </c>
      <c r="C73" s="15" t="s">
        <v>58</v>
      </c>
      <c r="D73" s="15" t="s">
        <v>59</v>
      </c>
      <c r="E73" s="15" t="s">
        <v>0</v>
      </c>
      <c r="F73" s="15" t="s">
        <v>149</v>
      </c>
      <c r="G73" s="15" t="s">
        <v>60</v>
      </c>
      <c r="H73" s="15" t="s">
        <v>61</v>
      </c>
      <c r="I73" s="15" t="s">
        <v>62</v>
      </c>
      <c r="J73" s="16" t="s">
        <v>63</v>
      </c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</row>
    <row r="74" spans="1:67">
      <c r="C74" t="s">
        <v>2</v>
      </c>
      <c r="D74" s="7">
        <v>2005</v>
      </c>
      <c r="E74" t="s">
        <v>168</v>
      </c>
      <c r="F74" t="s">
        <v>168</v>
      </c>
      <c r="G74" t="s">
        <v>173</v>
      </c>
      <c r="I74" t="s">
        <v>20</v>
      </c>
      <c r="J74">
        <v>-286</v>
      </c>
      <c r="L74" t="s">
        <v>174</v>
      </c>
    </row>
    <row r="75" spans="1:67">
      <c r="C75" t="s">
        <v>2</v>
      </c>
      <c r="D75" s="7">
        <v>2005</v>
      </c>
      <c r="E75" t="s">
        <v>171</v>
      </c>
      <c r="F75" t="s">
        <v>171</v>
      </c>
      <c r="G75" t="s">
        <v>173</v>
      </c>
      <c r="I75" t="s">
        <v>20</v>
      </c>
      <c r="J75">
        <v>-195</v>
      </c>
    </row>
    <row r="76" spans="1:67">
      <c r="C76" t="s">
        <v>2</v>
      </c>
      <c r="D76" s="7">
        <v>2005</v>
      </c>
      <c r="E76" t="s">
        <v>169</v>
      </c>
      <c r="F76" t="s">
        <v>169</v>
      </c>
      <c r="G76" t="s">
        <v>173</v>
      </c>
      <c r="I76" t="s">
        <v>20</v>
      </c>
      <c r="J76">
        <v>-894</v>
      </c>
    </row>
    <row r="77" spans="1:67">
      <c r="C77" t="s">
        <v>2</v>
      </c>
      <c r="D77" s="7">
        <v>2005</v>
      </c>
      <c r="E77" t="s">
        <v>172</v>
      </c>
      <c r="F77" t="s">
        <v>172</v>
      </c>
      <c r="G77" t="s">
        <v>173</v>
      </c>
      <c r="I77" t="s">
        <v>20</v>
      </c>
      <c r="J77">
        <v>-122</v>
      </c>
    </row>
    <row r="78" spans="1:67" s="9" customFormat="1"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</row>
    <row r="79" spans="1:67" s="9" customFormat="1"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</row>
    <row r="80" spans="1:67" s="9" customFormat="1">
      <c r="I80"/>
      <c r="J80"/>
      <c r="L80" s="41"/>
      <c r="M80" s="41"/>
      <c r="N80" s="41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</row>
    <row r="81" spans="3:67" s="9" customFormat="1">
      <c r="I81"/>
      <c r="J81"/>
      <c r="K81" s="41"/>
      <c r="L81" s="41"/>
      <c r="M81" s="41"/>
      <c r="N81" s="4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</row>
    <row r="82" spans="3:67" s="9" customFormat="1">
      <c r="I82"/>
      <c r="J82"/>
      <c r="K82" s="41"/>
      <c r="L82" s="41"/>
      <c r="M82" s="41"/>
      <c r="N82" s="41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</row>
    <row r="83" spans="3:67" s="9" customFormat="1" ht="14.25">
      <c r="E83"/>
      <c r="F83"/>
      <c r="G83"/>
      <c r="H83"/>
      <c r="I83"/>
      <c r="J83"/>
      <c r="K83" s="40"/>
      <c r="L83" s="41"/>
      <c r="M83" s="40"/>
      <c r="N83" s="40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</row>
    <row r="84" spans="3:67" s="9" customFormat="1">
      <c r="E84"/>
      <c r="F84"/>
      <c r="G84"/>
      <c r="H84"/>
      <c r="I84"/>
      <c r="J84"/>
      <c r="K84" s="41"/>
      <c r="L84" s="41"/>
      <c r="M84" s="41"/>
      <c r="N84" s="41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</row>
    <row r="85" spans="3:67" s="9" customFormat="1">
      <c r="C85" s="7"/>
      <c r="D85" s="7"/>
      <c r="E85"/>
      <c r="F85"/>
      <c r="G85"/>
      <c r="H85"/>
      <c r="I85"/>
      <c r="J85"/>
      <c r="K85" s="41"/>
      <c r="L85" s="41"/>
      <c r="M85" s="41"/>
      <c r="N85" s="41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</row>
    <row r="86" spans="3:67" s="9" customFormat="1">
      <c r="C86" s="7"/>
      <c r="D86" s="7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</row>
    <row r="87" spans="3:67" s="9" customFormat="1">
      <c r="C87" s="7"/>
      <c r="D87" s="7"/>
      <c r="E87" s="7"/>
      <c r="F87" s="7"/>
      <c r="G87" s="7"/>
      <c r="H87" s="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</row>
    <row r="88" spans="3:67" s="9" customFormat="1">
      <c r="C88" s="7"/>
      <c r="D88" s="7"/>
      <c r="E88" s="7"/>
      <c r="F88" s="7"/>
      <c r="G88" s="7"/>
      <c r="H88" s="7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</row>
    <row r="89" spans="3:67" s="9" customFormat="1">
      <c r="C89" s="7"/>
      <c r="D89" s="7"/>
      <c r="E89" s="7"/>
      <c r="F89" s="7"/>
      <c r="G89" s="7"/>
      <c r="H89" s="7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</row>
    <row r="90" spans="3:67" s="9" customFormat="1">
      <c r="C90" s="7"/>
      <c r="D90" s="7"/>
      <c r="E90" s="7"/>
      <c r="F90" s="7"/>
      <c r="G90" s="7"/>
      <c r="H90" s="7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</row>
    <row r="91" spans="3:67" s="9" customFormat="1">
      <c r="C91" s="7"/>
      <c r="D91" s="7"/>
      <c r="E91" s="7"/>
      <c r="F91" s="7"/>
      <c r="G91" s="7"/>
      <c r="H91" s="7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</row>
    <row r="92" spans="3:67" s="9" customFormat="1">
      <c r="C92" s="7"/>
      <c r="D92" s="7"/>
      <c r="E92" s="7"/>
      <c r="F92" s="7"/>
      <c r="G92" s="7"/>
      <c r="H92" s="7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</row>
    <row r="93" spans="3:67" s="9" customFormat="1">
      <c r="C93" s="7"/>
      <c r="D93" s="7"/>
      <c r="E93" s="7"/>
      <c r="F93" s="7"/>
      <c r="G93" s="7"/>
      <c r="H93" s="7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</row>
    <row r="94" spans="3:67" s="9" customFormat="1">
      <c r="C94" s="7"/>
      <c r="D94" s="7"/>
      <c r="E94" s="7"/>
      <c r="F94" s="7"/>
      <c r="G94" s="7"/>
      <c r="H94" s="7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</row>
    <row r="95" spans="3:67" s="9" customFormat="1">
      <c r="C95" s="7"/>
      <c r="D95" s="7"/>
      <c r="E95" s="7"/>
      <c r="F95" s="7"/>
      <c r="G95" s="7"/>
      <c r="H95" s="7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</row>
    <row r="96" spans="3:67" s="9" customFormat="1">
      <c r="C96" s="7"/>
      <c r="D96" s="7"/>
      <c r="E96" s="7"/>
      <c r="F96" s="7"/>
      <c r="G96" s="7"/>
      <c r="H96" s="7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</row>
    <row r="97" spans="3:67" s="9" customFormat="1">
      <c r="C97" s="7"/>
      <c r="D97" s="7"/>
      <c r="E97" s="7"/>
      <c r="F97" s="7"/>
      <c r="G97" s="7"/>
      <c r="H97" s="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</row>
    <row r="98" spans="3:67" s="9" customFormat="1">
      <c r="C98" s="7"/>
      <c r="D98" s="7"/>
      <c r="E98" s="7"/>
      <c r="F98" s="7"/>
      <c r="G98" s="7"/>
      <c r="H98" s="7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</row>
    <row r="99" spans="3:67" s="9" customFormat="1">
      <c r="C99" s="7"/>
      <c r="D99" s="7"/>
      <c r="E99" s="7"/>
      <c r="F99" s="7"/>
      <c r="G99" s="7"/>
      <c r="H99" s="7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</row>
    <row r="100" spans="3:67" s="9" customFormat="1">
      <c r="C100" s="7"/>
      <c r="D100" s="7"/>
      <c r="E100" s="7"/>
      <c r="F100" s="7"/>
      <c r="G100" s="7"/>
      <c r="H100" s="7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</row>
    <row r="101" spans="3:67" s="9" customFormat="1">
      <c r="C101" s="7"/>
      <c r="D101" s="7"/>
      <c r="E101" s="7"/>
      <c r="F101" s="7"/>
      <c r="G101" s="7"/>
      <c r="H101" s="7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</row>
    <row r="102" spans="3:67" s="9" customFormat="1">
      <c r="C102" s="7"/>
      <c r="D102" s="7"/>
      <c r="E102" s="7"/>
      <c r="F102" s="7"/>
      <c r="G102" s="7"/>
      <c r="H102" s="7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</row>
    <row r="103" spans="3:67" s="9" customFormat="1">
      <c r="C103" s="7"/>
      <c r="D103" s="7"/>
      <c r="E103" s="7"/>
      <c r="F103" s="7"/>
      <c r="G103" s="7"/>
      <c r="H103" s="7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</row>
    <row r="104" spans="3:67" s="9" customFormat="1">
      <c r="C104" s="7"/>
      <c r="D104" s="7"/>
      <c r="E104" s="7"/>
      <c r="F104" s="7"/>
      <c r="G104" s="7"/>
      <c r="H104" s="7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</row>
    <row r="105" spans="3:67" s="9" customFormat="1"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</row>
    <row r="106" spans="3:67" s="9" customFormat="1"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</row>
    <row r="107" spans="3:67" s="9" customFormat="1"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</row>
    <row r="108" spans="3:67" s="9" customFormat="1"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</row>
    <row r="109" spans="3:67" s="9" customFormat="1"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</row>
    <row r="110" spans="3:67" s="9" customFormat="1"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</row>
    <row r="111" spans="3:67" s="9" customFormat="1"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</row>
    <row r="112" spans="3:67" s="9" customFormat="1"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</row>
    <row r="113" spans="9:67" s="9" customFormat="1"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</row>
    <row r="114" spans="9:67" s="9" customFormat="1"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</row>
    <row r="115" spans="9:67" s="9" customFormat="1"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</row>
    <row r="116" spans="9:67" s="9" customFormat="1"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</row>
    <row r="117" spans="9:67" s="9" customFormat="1"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</row>
    <row r="118" spans="9:67" s="9" customFormat="1"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</row>
    <row r="119" spans="9:67" s="9" customFormat="1"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</row>
  </sheetData>
  <phoneticPr fontId="2" type="noConversion"/>
  <pageMargins left="0.75" right="0.75" top="1" bottom="1" header="0.5" footer="0.5"/>
  <pageSetup orientation="portrait" verticalDpi="1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F155"/>
  <sheetViews>
    <sheetView workbookViewId="0">
      <pane xSplit="5" ySplit="4" topLeftCell="F43" activePane="bottomRight" state="frozen"/>
      <selection pane="topRight" activeCell="F1" sqref="F1"/>
      <selection pane="bottomLeft" activeCell="A5" sqref="A5"/>
      <selection pane="bottomRight" activeCell="O79" sqref="O79"/>
    </sheetView>
  </sheetViews>
  <sheetFormatPr defaultColWidth="9.1328125" defaultRowHeight="14.25"/>
  <cols>
    <col min="1" max="1" width="9.73046875" style="21" bestFit="1" customWidth="1"/>
    <col min="2" max="2" width="22.73046875" style="21" bestFit="1" customWidth="1"/>
    <col min="3" max="3" width="9.1328125" style="21"/>
    <col min="4" max="4" width="15.3984375" style="21" bestFit="1" customWidth="1"/>
    <col min="5" max="5" width="14.265625" style="21" bestFit="1" customWidth="1"/>
    <col min="6" max="6" width="14.265625" style="21" customWidth="1"/>
    <col min="7" max="44" width="9.1328125" style="21"/>
    <col min="45" max="45" width="11.1328125" style="21" bestFit="1" customWidth="1"/>
    <col min="46" max="49" width="9.1328125" style="21"/>
    <col min="50" max="58" width="0" style="21" hidden="1" customWidth="1"/>
    <col min="59" max="16384" width="9.1328125" style="21"/>
  </cols>
  <sheetData>
    <row r="2" spans="1:58">
      <c r="B2" s="23" t="s">
        <v>147</v>
      </c>
    </row>
    <row r="3" spans="1:58">
      <c r="A3" s="21" t="s">
        <v>1</v>
      </c>
    </row>
    <row r="4" spans="1:58" ht="14.65" thickBot="1">
      <c r="A4" s="26" t="s">
        <v>56</v>
      </c>
      <c r="B4" s="26" t="s">
        <v>57</v>
      </c>
      <c r="C4" s="26" t="s">
        <v>58</v>
      </c>
      <c r="D4" s="26" t="s">
        <v>59</v>
      </c>
      <c r="E4" s="26" t="s">
        <v>0</v>
      </c>
      <c r="F4" s="15" t="s">
        <v>63</v>
      </c>
      <c r="G4" s="27" t="str">
        <f>'ETS Emissions'!C78</f>
        <v>AT</v>
      </c>
      <c r="H4" s="27" t="str">
        <f>'ETS Emissions'!D78</f>
        <v>BE</v>
      </c>
      <c r="I4" s="27" t="str">
        <f>'ETS Emissions'!E78</f>
        <v>BG</v>
      </c>
      <c r="J4" s="27" t="str">
        <f>'ETS Emissions'!F78</f>
        <v>CH</v>
      </c>
      <c r="K4" s="27" t="str">
        <f>'ETS Emissions'!G78</f>
        <v>CY</v>
      </c>
      <c r="L4" s="27" t="str">
        <f>'ETS Emissions'!H78</f>
        <v>CZ</v>
      </c>
      <c r="M4" s="27" t="str">
        <f>'ETS Emissions'!I78</f>
        <v>DE</v>
      </c>
      <c r="N4" s="27" t="str">
        <f>'ETS Emissions'!J78</f>
        <v>DK</v>
      </c>
      <c r="O4" s="27" t="str">
        <f>'ETS Emissions'!K78</f>
        <v>EE</v>
      </c>
      <c r="P4" s="27" t="str">
        <f>'ETS Emissions'!L78</f>
        <v>ES</v>
      </c>
      <c r="Q4" s="27" t="str">
        <f>'ETS Emissions'!M78</f>
        <v>FI</v>
      </c>
      <c r="R4" s="27" t="str">
        <f>'ETS Emissions'!N78</f>
        <v>FR</v>
      </c>
      <c r="S4" s="27" t="s">
        <v>316</v>
      </c>
      <c r="T4" s="27" t="str">
        <f>'ETS Emissions'!P78</f>
        <v>HU</v>
      </c>
      <c r="U4" s="27" t="str">
        <f>'ETS Emissions'!Q78</f>
        <v>IE</v>
      </c>
      <c r="V4" s="27" t="str">
        <f>'ETS Emissions'!R78</f>
        <v>IS</v>
      </c>
      <c r="W4" s="27" t="str">
        <f>'ETS Emissions'!S78</f>
        <v>IT</v>
      </c>
      <c r="X4" s="27" t="str">
        <f>'ETS Emissions'!T78</f>
        <v>LT</v>
      </c>
      <c r="Y4" s="27" t="str">
        <f>'ETS Emissions'!U78</f>
        <v>LU</v>
      </c>
      <c r="Z4" s="27" t="str">
        <f>'ETS Emissions'!V78</f>
        <v>LV</v>
      </c>
      <c r="AA4" s="27" t="str">
        <f>'ETS Emissions'!W78</f>
        <v>MT</v>
      </c>
      <c r="AB4" s="27" t="str">
        <f>'ETS Emissions'!X78</f>
        <v>NL</v>
      </c>
      <c r="AC4" s="27" t="str">
        <f>'ETS Emissions'!Y78</f>
        <v>NO</v>
      </c>
      <c r="AD4" s="27" t="str">
        <f>'ETS Emissions'!Z78</f>
        <v>PL</v>
      </c>
      <c r="AE4" s="27" t="str">
        <f>'ETS Emissions'!AA78</f>
        <v>PT</v>
      </c>
      <c r="AF4" s="27" t="str">
        <f>'ETS Emissions'!AB78</f>
        <v>RO</v>
      </c>
      <c r="AG4" s="27" t="str">
        <f>'ETS Emissions'!AC78</f>
        <v>SE</v>
      </c>
      <c r="AH4" s="27" t="str">
        <f>'ETS Emissions'!AD78</f>
        <v>SI</v>
      </c>
      <c r="AI4" s="27" t="str">
        <f>'ETS Emissions'!AE78</f>
        <v>SK</v>
      </c>
      <c r="AJ4" s="27" t="str">
        <f>'ETS Emissions'!AF78</f>
        <v>UK</v>
      </c>
      <c r="AK4" s="31" t="s">
        <v>154</v>
      </c>
      <c r="AL4" s="31" t="s">
        <v>155</v>
      </c>
      <c r="AM4" s="31" t="s">
        <v>156</v>
      </c>
      <c r="AN4" s="31" t="s">
        <v>157</v>
      </c>
      <c r="AO4" s="31" t="s">
        <v>158</v>
      </c>
      <c r="AP4" s="31" t="s">
        <v>159</v>
      </c>
      <c r="AQ4" s="31" t="s">
        <v>160</v>
      </c>
      <c r="AR4" s="26" t="s">
        <v>133</v>
      </c>
      <c r="AS4" s="26" t="s">
        <v>60</v>
      </c>
      <c r="AT4" s="26" t="s">
        <v>61</v>
      </c>
      <c r="AU4" s="26" t="s">
        <v>132</v>
      </c>
      <c r="AV4" s="26" t="s">
        <v>131</v>
      </c>
      <c r="AW4" s="26" t="s">
        <v>62</v>
      </c>
      <c r="AX4" s="26" t="s">
        <v>146</v>
      </c>
      <c r="AY4" s="26" t="s">
        <v>145</v>
      </c>
      <c r="AZ4" s="26" t="s">
        <v>144</v>
      </c>
      <c r="BA4" s="26" t="s">
        <v>143</v>
      </c>
      <c r="BB4" s="26" t="s">
        <v>142</v>
      </c>
      <c r="BC4" s="26" t="s">
        <v>141</v>
      </c>
      <c r="BD4" s="26" t="s">
        <v>140</v>
      </c>
      <c r="BE4" s="26" t="s">
        <v>139</v>
      </c>
      <c r="BF4" s="26" t="s">
        <v>138</v>
      </c>
    </row>
    <row r="5" spans="1:58">
      <c r="C5" s="21" t="s">
        <v>2</v>
      </c>
      <c r="E5" s="21" t="str">
        <f>'ETS Emissions'!B79</f>
        <v>ELCBGS</v>
      </c>
      <c r="F5" s="37">
        <f>AVERAGE(AD5,AH5,AI5)</f>
        <v>0</v>
      </c>
      <c r="G5" s="25">
        <f>'ETS Emissions'!C79</f>
        <v>0</v>
      </c>
      <c r="H5" s="25">
        <f>'ETS Emissions'!D79</f>
        <v>0</v>
      </c>
      <c r="I5" s="25">
        <f>'ETS Emissions'!E79</f>
        <v>0</v>
      </c>
      <c r="J5" s="25">
        <f>'ETS Emissions'!F79</f>
        <v>0</v>
      </c>
      <c r="K5" s="25">
        <f>'ETS Emissions'!G79</f>
        <v>0</v>
      </c>
      <c r="L5" s="25">
        <f>'ETS Emissions'!H79</f>
        <v>0</v>
      </c>
      <c r="M5" s="25">
        <f>'ETS Emissions'!I79</f>
        <v>0</v>
      </c>
      <c r="N5" s="25">
        <f>'ETS Emissions'!J79</f>
        <v>0</v>
      </c>
      <c r="O5" s="25">
        <f>'ETS Emissions'!K79</f>
        <v>0</v>
      </c>
      <c r="P5" s="25">
        <f>'ETS Emissions'!L79</f>
        <v>0</v>
      </c>
      <c r="Q5" s="25">
        <f>'ETS Emissions'!M79</f>
        <v>0</v>
      </c>
      <c r="R5" s="25">
        <f>'ETS Emissions'!N79</f>
        <v>0</v>
      </c>
      <c r="S5" s="25">
        <f>'ETS Emissions'!O79</f>
        <v>0</v>
      </c>
      <c r="T5" s="25">
        <f>'ETS Emissions'!P79</f>
        <v>0</v>
      </c>
      <c r="U5" s="25">
        <f>'ETS Emissions'!Q79</f>
        <v>0</v>
      </c>
      <c r="V5" s="25">
        <f>'ETS Emissions'!R79</f>
        <v>0</v>
      </c>
      <c r="W5" s="25">
        <f>'ETS Emissions'!S79</f>
        <v>0</v>
      </c>
      <c r="X5" s="25">
        <f>'ETS Emissions'!T79</f>
        <v>0</v>
      </c>
      <c r="Y5" s="25">
        <f>'ETS Emissions'!U79</f>
        <v>0</v>
      </c>
      <c r="Z5" s="25">
        <f>'ETS Emissions'!V79</f>
        <v>0</v>
      </c>
      <c r="AA5" s="25">
        <f>'ETS Emissions'!W79</f>
        <v>0</v>
      </c>
      <c r="AB5" s="25">
        <f>'ETS Emissions'!X79</f>
        <v>0</v>
      </c>
      <c r="AC5" s="25">
        <f>'ETS Emissions'!Y79</f>
        <v>0</v>
      </c>
      <c r="AD5" s="25">
        <f>'ETS Emissions'!Z79</f>
        <v>0</v>
      </c>
      <c r="AE5" s="25">
        <f>'ETS Emissions'!AA79</f>
        <v>0</v>
      </c>
      <c r="AF5" s="25">
        <f>'ETS Emissions'!AB79</f>
        <v>0</v>
      </c>
      <c r="AG5" s="25">
        <f>'ETS Emissions'!AC79</f>
        <v>0</v>
      </c>
      <c r="AH5" s="25">
        <f>'ETS Emissions'!AD79</f>
        <v>0</v>
      </c>
      <c r="AI5" s="25">
        <f>'ETS Emissions'!AE79</f>
        <v>0</v>
      </c>
      <c r="AJ5" s="25">
        <f>'ETS Emissions'!AF79</f>
        <v>0</v>
      </c>
      <c r="AK5" s="25">
        <f>'ETS Emissions'!AG79</f>
        <v>0</v>
      </c>
      <c r="AL5" s="25">
        <f>'ETS Emissions'!AH79</f>
        <v>0</v>
      </c>
      <c r="AM5" s="25">
        <f>'ETS Emissions'!AI79</f>
        <v>0</v>
      </c>
      <c r="AN5" s="25">
        <f>'ETS Emissions'!AJ79</f>
        <v>0</v>
      </c>
      <c r="AO5" s="25">
        <f>'ETS Emissions'!AK79</f>
        <v>0</v>
      </c>
      <c r="AP5" s="25">
        <f>'ETS Emissions'!AL79</f>
        <v>0</v>
      </c>
      <c r="AQ5" s="25">
        <f>'ETS Emissions'!AM79</f>
        <v>0</v>
      </c>
      <c r="AV5" s="21" t="str">
        <f t="shared" ref="AV5:AV18" si="0">E5</f>
        <v>ELCBGS</v>
      </c>
      <c r="AW5" s="21" t="s">
        <v>135</v>
      </c>
    </row>
    <row r="6" spans="1:58">
      <c r="C6" s="21" t="s">
        <v>2</v>
      </c>
      <c r="E6" s="21" t="str">
        <f>'ETS Emissions'!B80</f>
        <v>ELCCOH</v>
      </c>
      <c r="F6" s="37">
        <f>AVERAGE(AD6,AH6,AI6)</f>
        <v>96.100000000000009</v>
      </c>
      <c r="G6" s="25">
        <f>'ETS Emissions'!C80</f>
        <v>95</v>
      </c>
      <c r="H6" s="25">
        <f>'ETS Emissions'!D80</f>
        <v>98.3</v>
      </c>
      <c r="I6" s="25">
        <f>'ETS Emissions'!E80</f>
        <v>98.3</v>
      </c>
      <c r="J6" s="25">
        <f>'ETS Emissions'!F80</f>
        <v>98.3</v>
      </c>
      <c r="K6" s="25">
        <f>'ETS Emissions'!G80</f>
        <v>98.3</v>
      </c>
      <c r="L6" s="25">
        <f>'ETS Emissions'!H80</f>
        <v>95</v>
      </c>
      <c r="M6" s="25">
        <f>'ETS Emissions'!I80</f>
        <v>98.3</v>
      </c>
      <c r="N6" s="25">
        <f>'ETS Emissions'!J80</f>
        <v>98.3</v>
      </c>
      <c r="O6" s="25">
        <f>'ETS Emissions'!K80</f>
        <v>98.3</v>
      </c>
      <c r="P6" s="25">
        <f>'ETS Emissions'!L80</f>
        <v>98.3</v>
      </c>
      <c r="Q6" s="25">
        <f>'ETS Emissions'!M80</f>
        <v>98.3</v>
      </c>
      <c r="R6" s="25">
        <f>'ETS Emissions'!N80</f>
        <v>98.3</v>
      </c>
      <c r="S6" s="25">
        <f>'ETS Emissions'!O80</f>
        <v>98.3</v>
      </c>
      <c r="T6" s="25">
        <f>'ETS Emissions'!P80</f>
        <v>95</v>
      </c>
      <c r="U6" s="25">
        <f>'ETS Emissions'!Q80</f>
        <v>98.3</v>
      </c>
      <c r="V6" s="25">
        <f>'ETS Emissions'!R80</f>
        <v>98.3</v>
      </c>
      <c r="W6" s="25">
        <f>'ETS Emissions'!S80</f>
        <v>98.3</v>
      </c>
      <c r="X6" s="25">
        <f>'ETS Emissions'!T80</f>
        <v>98.3</v>
      </c>
      <c r="Y6" s="25">
        <f>'ETS Emissions'!U80</f>
        <v>98.3</v>
      </c>
      <c r="Z6" s="25">
        <f>'ETS Emissions'!V80</f>
        <v>98.3</v>
      </c>
      <c r="AA6" s="25">
        <f>'ETS Emissions'!W80</f>
        <v>98.3</v>
      </c>
      <c r="AB6" s="25">
        <f>'ETS Emissions'!X80</f>
        <v>98.3</v>
      </c>
      <c r="AC6" s="25">
        <f>'ETS Emissions'!Y80</f>
        <v>98.3</v>
      </c>
      <c r="AD6" s="25">
        <f>'ETS Emissions'!Z80</f>
        <v>95</v>
      </c>
      <c r="AE6" s="25">
        <f>'ETS Emissions'!AA80</f>
        <v>98.3</v>
      </c>
      <c r="AF6" s="25">
        <f>'ETS Emissions'!AB80</f>
        <v>98.3</v>
      </c>
      <c r="AG6" s="25">
        <f>'ETS Emissions'!AC80</f>
        <v>98.3</v>
      </c>
      <c r="AH6" s="25">
        <f>'ETS Emissions'!AD80</f>
        <v>98.3</v>
      </c>
      <c r="AI6" s="25">
        <f>'ETS Emissions'!AE80</f>
        <v>95</v>
      </c>
      <c r="AJ6" s="25">
        <f>'ETS Emissions'!AF80</f>
        <v>98.3</v>
      </c>
      <c r="AK6" s="25">
        <f>'ETS Emissions'!AG80</f>
        <v>98.3</v>
      </c>
      <c r="AL6" s="25">
        <f>'ETS Emissions'!AH80</f>
        <v>98.3</v>
      </c>
      <c r="AM6" s="25">
        <f>'ETS Emissions'!AI80</f>
        <v>98.3</v>
      </c>
      <c r="AN6" s="25">
        <f>'ETS Emissions'!AJ80</f>
        <v>98.3</v>
      </c>
      <c r="AO6" s="25">
        <f>'ETS Emissions'!AK80</f>
        <v>98.3</v>
      </c>
      <c r="AP6" s="25">
        <f>'ETS Emissions'!AL80</f>
        <v>98.3</v>
      </c>
      <c r="AQ6" s="25">
        <f>'ETS Emissions'!AM80</f>
        <v>98.3</v>
      </c>
      <c r="AV6" s="21" t="str">
        <f t="shared" si="0"/>
        <v>ELCCOH</v>
      </c>
      <c r="AW6" s="21" t="s">
        <v>135</v>
      </c>
    </row>
    <row r="7" spans="1:58">
      <c r="C7" s="21" t="s">
        <v>2</v>
      </c>
      <c r="E7" s="21" t="str">
        <f>'ETS Emissions'!B81</f>
        <v>ELCCOL</v>
      </c>
      <c r="F7" s="37">
        <f t="shared" ref="F7:F18" si="1">AVERAGE(AD7,AH7,AI7)</f>
        <v>107.46666666666665</v>
      </c>
      <c r="G7" s="25">
        <f>'ETS Emissions'!C81</f>
        <v>110.6</v>
      </c>
      <c r="H7" s="25">
        <f>'ETS Emissions'!D81</f>
        <v>101.2</v>
      </c>
      <c r="I7" s="25">
        <f>'ETS Emissions'!E81</f>
        <v>101.2</v>
      </c>
      <c r="J7" s="25">
        <f>'ETS Emissions'!F81</f>
        <v>101.2</v>
      </c>
      <c r="K7" s="25">
        <f>'ETS Emissions'!G81</f>
        <v>101.2</v>
      </c>
      <c r="L7" s="25">
        <f>'ETS Emissions'!H81</f>
        <v>110.6</v>
      </c>
      <c r="M7" s="25">
        <f>'ETS Emissions'!I81</f>
        <v>101.2</v>
      </c>
      <c r="N7" s="25">
        <f>'ETS Emissions'!J81</f>
        <v>101.2</v>
      </c>
      <c r="O7" s="25">
        <f>'ETS Emissions'!K81</f>
        <v>101.2</v>
      </c>
      <c r="P7" s="25">
        <f>'ETS Emissions'!L81</f>
        <v>101.2</v>
      </c>
      <c r="Q7" s="25">
        <f>'ETS Emissions'!M81</f>
        <v>101.2</v>
      </c>
      <c r="R7" s="25">
        <f>'ETS Emissions'!N81</f>
        <v>101.2</v>
      </c>
      <c r="S7" s="25">
        <f>'ETS Emissions'!O81</f>
        <v>101.2</v>
      </c>
      <c r="T7" s="25">
        <f>'ETS Emissions'!P81</f>
        <v>110.6</v>
      </c>
      <c r="U7" s="25">
        <f>'ETS Emissions'!Q81</f>
        <v>101.2</v>
      </c>
      <c r="V7" s="25">
        <f>'ETS Emissions'!R81</f>
        <v>101.2</v>
      </c>
      <c r="W7" s="25">
        <f>'ETS Emissions'!S81</f>
        <v>101.2</v>
      </c>
      <c r="X7" s="25">
        <f>'ETS Emissions'!T81</f>
        <v>101.2</v>
      </c>
      <c r="Y7" s="25">
        <f>'ETS Emissions'!U81</f>
        <v>101.2</v>
      </c>
      <c r="Z7" s="25">
        <f>'ETS Emissions'!V81</f>
        <v>101.2</v>
      </c>
      <c r="AA7" s="25">
        <f>'ETS Emissions'!W81</f>
        <v>101.2</v>
      </c>
      <c r="AB7" s="25">
        <f>'ETS Emissions'!X81</f>
        <v>101.2</v>
      </c>
      <c r="AC7" s="25">
        <f>'ETS Emissions'!Y81</f>
        <v>101.2</v>
      </c>
      <c r="AD7" s="25">
        <f>'ETS Emissions'!Z81</f>
        <v>110.6</v>
      </c>
      <c r="AE7" s="25">
        <f>'ETS Emissions'!AA81</f>
        <v>101.2</v>
      </c>
      <c r="AF7" s="25">
        <f>'ETS Emissions'!AB81</f>
        <v>101.2</v>
      </c>
      <c r="AG7" s="25">
        <f>'ETS Emissions'!AC81</f>
        <v>101.2</v>
      </c>
      <c r="AH7" s="25">
        <f>'ETS Emissions'!AD81</f>
        <v>101.2</v>
      </c>
      <c r="AI7" s="25">
        <f>'ETS Emissions'!AE81</f>
        <v>110.6</v>
      </c>
      <c r="AJ7" s="25">
        <f>'ETS Emissions'!AF81</f>
        <v>101.2</v>
      </c>
      <c r="AK7" s="25">
        <f>'ETS Emissions'!AG81</f>
        <v>101.2</v>
      </c>
      <c r="AL7" s="25">
        <f>'ETS Emissions'!AH81</f>
        <v>101.2</v>
      </c>
      <c r="AM7" s="25">
        <f>'ETS Emissions'!AI81</f>
        <v>101.2</v>
      </c>
      <c r="AN7" s="25">
        <f>'ETS Emissions'!AJ81</f>
        <v>101.2</v>
      </c>
      <c r="AO7" s="25">
        <f>'ETS Emissions'!AK81</f>
        <v>101.2</v>
      </c>
      <c r="AP7" s="25">
        <f>'ETS Emissions'!AL81</f>
        <v>101.2</v>
      </c>
      <c r="AQ7" s="25">
        <f>'ETS Emissions'!AM81</f>
        <v>101.2</v>
      </c>
      <c r="AV7" s="21" t="str">
        <f t="shared" si="0"/>
        <v>ELCCOL</v>
      </c>
      <c r="AW7" s="21" t="s">
        <v>135</v>
      </c>
    </row>
    <row r="8" spans="1:58">
      <c r="C8" s="21" t="s">
        <v>2</v>
      </c>
      <c r="E8" s="21" t="s">
        <v>170</v>
      </c>
      <c r="F8" s="37">
        <f>'Final Coeffs_ELC'!J46</f>
        <v>45</v>
      </c>
      <c r="G8" s="25">
        <f>F8</f>
        <v>45</v>
      </c>
      <c r="H8" s="25">
        <f t="shared" ref="H8:AQ8" si="2">G8</f>
        <v>45</v>
      </c>
      <c r="I8" s="25">
        <f t="shared" si="2"/>
        <v>45</v>
      </c>
      <c r="J8" s="25">
        <f t="shared" si="2"/>
        <v>45</v>
      </c>
      <c r="K8" s="25">
        <f t="shared" si="2"/>
        <v>45</v>
      </c>
      <c r="L8" s="25">
        <f t="shared" si="2"/>
        <v>45</v>
      </c>
      <c r="M8" s="25">
        <f t="shared" si="2"/>
        <v>45</v>
      </c>
      <c r="N8" s="25">
        <f t="shared" si="2"/>
        <v>45</v>
      </c>
      <c r="O8" s="25">
        <f t="shared" si="2"/>
        <v>45</v>
      </c>
      <c r="P8" s="25">
        <f t="shared" si="2"/>
        <v>45</v>
      </c>
      <c r="Q8" s="25">
        <f t="shared" si="2"/>
        <v>45</v>
      </c>
      <c r="R8" s="25">
        <f t="shared" si="2"/>
        <v>45</v>
      </c>
      <c r="S8" s="25">
        <f t="shared" si="2"/>
        <v>45</v>
      </c>
      <c r="T8" s="25">
        <f t="shared" si="2"/>
        <v>45</v>
      </c>
      <c r="U8" s="25">
        <f t="shared" si="2"/>
        <v>45</v>
      </c>
      <c r="V8" s="25">
        <f t="shared" si="2"/>
        <v>45</v>
      </c>
      <c r="W8" s="25">
        <f t="shared" si="2"/>
        <v>45</v>
      </c>
      <c r="X8" s="25">
        <f t="shared" si="2"/>
        <v>45</v>
      </c>
      <c r="Y8" s="25">
        <f t="shared" si="2"/>
        <v>45</v>
      </c>
      <c r="Z8" s="25">
        <f t="shared" si="2"/>
        <v>45</v>
      </c>
      <c r="AA8" s="25">
        <f t="shared" si="2"/>
        <v>45</v>
      </c>
      <c r="AB8" s="25">
        <f t="shared" si="2"/>
        <v>45</v>
      </c>
      <c r="AC8" s="25">
        <f t="shared" si="2"/>
        <v>45</v>
      </c>
      <c r="AD8" s="25">
        <f t="shared" si="2"/>
        <v>45</v>
      </c>
      <c r="AE8" s="25">
        <f t="shared" si="2"/>
        <v>45</v>
      </c>
      <c r="AF8" s="25">
        <f t="shared" si="2"/>
        <v>45</v>
      </c>
      <c r="AG8" s="25">
        <f t="shared" si="2"/>
        <v>45</v>
      </c>
      <c r="AH8" s="25">
        <f t="shared" si="2"/>
        <v>45</v>
      </c>
      <c r="AI8" s="25">
        <f t="shared" si="2"/>
        <v>45</v>
      </c>
      <c r="AJ8" s="25">
        <f t="shared" si="2"/>
        <v>45</v>
      </c>
      <c r="AK8" s="25">
        <f t="shared" si="2"/>
        <v>45</v>
      </c>
      <c r="AL8" s="25">
        <f t="shared" si="2"/>
        <v>45</v>
      </c>
      <c r="AM8" s="25">
        <f t="shared" si="2"/>
        <v>45</v>
      </c>
      <c r="AN8" s="25">
        <f t="shared" si="2"/>
        <v>45</v>
      </c>
      <c r="AO8" s="25">
        <f t="shared" si="2"/>
        <v>45</v>
      </c>
      <c r="AP8" s="25">
        <f t="shared" si="2"/>
        <v>45</v>
      </c>
      <c r="AQ8" s="25">
        <f t="shared" si="2"/>
        <v>45</v>
      </c>
      <c r="AV8" s="21" t="str">
        <f>E8</f>
        <v>ELCCOG</v>
      </c>
      <c r="AW8" s="21" t="s">
        <v>135</v>
      </c>
    </row>
    <row r="9" spans="1:58">
      <c r="C9" s="21" t="s">
        <v>2</v>
      </c>
      <c r="E9" s="21" t="str">
        <f>'ETS Emissions'!B82</f>
        <v>ELCDGS</v>
      </c>
      <c r="F9" s="37">
        <f t="shared" si="1"/>
        <v>108.2</v>
      </c>
      <c r="G9" s="25">
        <f>'ETS Emissions'!C82</f>
        <v>108.2</v>
      </c>
      <c r="H9" s="25">
        <f>'ETS Emissions'!D82</f>
        <v>108.2</v>
      </c>
      <c r="I9" s="25">
        <f>'ETS Emissions'!E82</f>
        <v>108.2</v>
      </c>
      <c r="J9" s="25">
        <f>'ETS Emissions'!F82</f>
        <v>108.2</v>
      </c>
      <c r="K9" s="25">
        <f>'ETS Emissions'!G82</f>
        <v>108.2</v>
      </c>
      <c r="L9" s="25">
        <f>'ETS Emissions'!H82</f>
        <v>108.2</v>
      </c>
      <c r="M9" s="25">
        <f>'ETS Emissions'!I82</f>
        <v>108.2</v>
      </c>
      <c r="N9" s="25">
        <f>'ETS Emissions'!J82</f>
        <v>108.2</v>
      </c>
      <c r="O9" s="25">
        <f>'ETS Emissions'!K82</f>
        <v>108.2</v>
      </c>
      <c r="P9" s="25">
        <f>'ETS Emissions'!L82</f>
        <v>108.2</v>
      </c>
      <c r="Q9" s="25">
        <f>'ETS Emissions'!M82</f>
        <v>108.2</v>
      </c>
      <c r="R9" s="25">
        <f>'ETS Emissions'!N82</f>
        <v>108.2</v>
      </c>
      <c r="S9" s="25">
        <f>'ETS Emissions'!O82</f>
        <v>108.2</v>
      </c>
      <c r="T9" s="25">
        <f>'ETS Emissions'!P82</f>
        <v>108.2</v>
      </c>
      <c r="U9" s="25">
        <f>'ETS Emissions'!Q82</f>
        <v>108.2</v>
      </c>
      <c r="V9" s="25">
        <f>'ETS Emissions'!R82</f>
        <v>108.2</v>
      </c>
      <c r="W9" s="25">
        <f>'ETS Emissions'!S82</f>
        <v>108.2</v>
      </c>
      <c r="X9" s="25">
        <f>'ETS Emissions'!T82</f>
        <v>108.2</v>
      </c>
      <c r="Y9" s="25">
        <f>'ETS Emissions'!U82</f>
        <v>108.2</v>
      </c>
      <c r="Z9" s="25">
        <f>'ETS Emissions'!V82</f>
        <v>108.2</v>
      </c>
      <c r="AA9" s="25">
        <f>'ETS Emissions'!W82</f>
        <v>108.2</v>
      </c>
      <c r="AB9" s="25">
        <f>'ETS Emissions'!X82</f>
        <v>108.2</v>
      </c>
      <c r="AC9" s="25">
        <f>'ETS Emissions'!Y82</f>
        <v>108.2</v>
      </c>
      <c r="AD9" s="25">
        <f>'ETS Emissions'!Z82</f>
        <v>108.2</v>
      </c>
      <c r="AE9" s="25">
        <f>'ETS Emissions'!AA82</f>
        <v>108.2</v>
      </c>
      <c r="AF9" s="25">
        <f>'ETS Emissions'!AB82</f>
        <v>108.2</v>
      </c>
      <c r="AG9" s="25">
        <f>'ETS Emissions'!AC82</f>
        <v>108.2</v>
      </c>
      <c r="AH9" s="25">
        <f>'ETS Emissions'!AD82</f>
        <v>108.2</v>
      </c>
      <c r="AI9" s="25">
        <f>'ETS Emissions'!AE82</f>
        <v>108.2</v>
      </c>
      <c r="AJ9" s="25">
        <f>'ETS Emissions'!AF82</f>
        <v>108.2</v>
      </c>
      <c r="AK9" s="25">
        <f>'ETS Emissions'!AG82</f>
        <v>108.2</v>
      </c>
      <c r="AL9" s="25">
        <f>'ETS Emissions'!AH82</f>
        <v>108.2</v>
      </c>
      <c r="AM9" s="25">
        <f>'ETS Emissions'!AI82</f>
        <v>108.2</v>
      </c>
      <c r="AN9" s="25">
        <f>'ETS Emissions'!AJ82</f>
        <v>108.2</v>
      </c>
      <c r="AO9" s="25">
        <f>'ETS Emissions'!AK82</f>
        <v>108.2</v>
      </c>
      <c r="AP9" s="25">
        <f>'ETS Emissions'!AL82</f>
        <v>108.2</v>
      </c>
      <c r="AQ9" s="25">
        <f>'ETS Emissions'!AM82</f>
        <v>108.2</v>
      </c>
      <c r="AV9" s="21" t="str">
        <f t="shared" si="0"/>
        <v>ELCDGS</v>
      </c>
      <c r="AW9" s="21" t="s">
        <v>135</v>
      </c>
    </row>
    <row r="10" spans="1:58">
      <c r="C10" s="21" t="s">
        <v>2</v>
      </c>
      <c r="E10" s="21" t="str">
        <f>'ETS Emissions'!B83</f>
        <v>ELCDME</v>
      </c>
      <c r="F10" s="37">
        <f t="shared" si="1"/>
        <v>66.4201388888889</v>
      </c>
      <c r="G10" s="25">
        <f>'ETS Emissions'!C83</f>
        <v>66.4201388888889</v>
      </c>
      <c r="H10" s="25">
        <f>'ETS Emissions'!D83</f>
        <v>66.4201388888889</v>
      </c>
      <c r="I10" s="25">
        <f>'ETS Emissions'!E83</f>
        <v>66.4201388888889</v>
      </c>
      <c r="J10" s="25">
        <f>'ETS Emissions'!F83</f>
        <v>66.4201388888889</v>
      </c>
      <c r="K10" s="25">
        <f>'ETS Emissions'!G83</f>
        <v>66.4201388888889</v>
      </c>
      <c r="L10" s="25">
        <f>'ETS Emissions'!H83</f>
        <v>66.4201388888889</v>
      </c>
      <c r="M10" s="25">
        <f>'ETS Emissions'!I83</f>
        <v>66.4201388888889</v>
      </c>
      <c r="N10" s="25">
        <f>'ETS Emissions'!J83</f>
        <v>66.4201388888889</v>
      </c>
      <c r="O10" s="25">
        <f>'ETS Emissions'!K83</f>
        <v>66.4201388888889</v>
      </c>
      <c r="P10" s="25">
        <f>'ETS Emissions'!L83</f>
        <v>66.4201388888889</v>
      </c>
      <c r="Q10" s="25">
        <f>'ETS Emissions'!M83</f>
        <v>66.4201388888889</v>
      </c>
      <c r="R10" s="25">
        <f>'ETS Emissions'!N83</f>
        <v>66.4201388888889</v>
      </c>
      <c r="S10" s="25">
        <f>'ETS Emissions'!O83</f>
        <v>66.4201388888889</v>
      </c>
      <c r="T10" s="25">
        <f>'ETS Emissions'!P83</f>
        <v>66.4201388888889</v>
      </c>
      <c r="U10" s="25">
        <f>'ETS Emissions'!Q83</f>
        <v>66.4201388888889</v>
      </c>
      <c r="V10" s="25">
        <f>'ETS Emissions'!R83</f>
        <v>66.4201388888889</v>
      </c>
      <c r="W10" s="25">
        <f>'ETS Emissions'!S83</f>
        <v>66.4201388888889</v>
      </c>
      <c r="X10" s="25">
        <f>'ETS Emissions'!T83</f>
        <v>66.4201388888889</v>
      </c>
      <c r="Y10" s="25">
        <f>'ETS Emissions'!U83</f>
        <v>66.4201388888889</v>
      </c>
      <c r="Z10" s="25">
        <f>'ETS Emissions'!V83</f>
        <v>66.4201388888889</v>
      </c>
      <c r="AA10" s="25">
        <f>'ETS Emissions'!W83</f>
        <v>66.4201388888889</v>
      </c>
      <c r="AB10" s="25">
        <f>'ETS Emissions'!X83</f>
        <v>66.4201388888889</v>
      </c>
      <c r="AC10" s="25">
        <f>'ETS Emissions'!Y83</f>
        <v>66.4201388888889</v>
      </c>
      <c r="AD10" s="25">
        <f>'ETS Emissions'!Z83</f>
        <v>66.4201388888889</v>
      </c>
      <c r="AE10" s="25">
        <f>'ETS Emissions'!AA83</f>
        <v>66.4201388888889</v>
      </c>
      <c r="AF10" s="25">
        <f>'ETS Emissions'!AB83</f>
        <v>66.4201388888889</v>
      </c>
      <c r="AG10" s="25">
        <f>'ETS Emissions'!AC83</f>
        <v>66.4201388888889</v>
      </c>
      <c r="AH10" s="25">
        <f>'ETS Emissions'!AD83</f>
        <v>66.4201388888889</v>
      </c>
      <c r="AI10" s="25">
        <f>'ETS Emissions'!AE83</f>
        <v>66.4201388888889</v>
      </c>
      <c r="AJ10" s="25">
        <f>'ETS Emissions'!AF83</f>
        <v>66.4201388888889</v>
      </c>
      <c r="AK10" s="25">
        <f>'ETS Emissions'!AG83</f>
        <v>66.4201388888889</v>
      </c>
      <c r="AL10" s="25">
        <f>'ETS Emissions'!AH83</f>
        <v>66.4201388888889</v>
      </c>
      <c r="AM10" s="25">
        <f>'ETS Emissions'!AI83</f>
        <v>66.4201388888889</v>
      </c>
      <c r="AN10" s="25">
        <f>'ETS Emissions'!AJ83</f>
        <v>66.4201388888889</v>
      </c>
      <c r="AO10" s="25">
        <f>'ETS Emissions'!AK83</f>
        <v>66.4201388888889</v>
      </c>
      <c r="AP10" s="25">
        <f>'ETS Emissions'!AL83</f>
        <v>66.4201388888889</v>
      </c>
      <c r="AQ10" s="25">
        <f>'ETS Emissions'!AM83</f>
        <v>66.4201388888889</v>
      </c>
      <c r="AV10" s="21" t="str">
        <f t="shared" si="0"/>
        <v>ELCDME</v>
      </c>
      <c r="AW10" s="21" t="s">
        <v>135</v>
      </c>
    </row>
    <row r="11" spans="1:58">
      <c r="C11" s="21" t="s">
        <v>2</v>
      </c>
      <c r="E11" s="21" t="str">
        <f>'ETS Emissions'!B84</f>
        <v>ELCDST</v>
      </c>
      <c r="F11" s="37">
        <f t="shared" si="1"/>
        <v>50.166666666666664</v>
      </c>
      <c r="G11" s="25">
        <f>'ETS Emissions'!C84</f>
        <v>74</v>
      </c>
      <c r="H11" s="25">
        <f>'ETS Emissions'!D84</f>
        <v>74.099999999999994</v>
      </c>
      <c r="I11" s="25">
        <f>'ETS Emissions'!E84</f>
        <v>74.099999999999994</v>
      </c>
      <c r="J11" s="25">
        <f>'ETS Emissions'!F84</f>
        <v>74.099999999999994</v>
      </c>
      <c r="K11" s="25">
        <f>'ETS Emissions'!G84</f>
        <v>74.099999999999994</v>
      </c>
      <c r="L11" s="25">
        <f>'ETS Emissions'!H84</f>
        <v>79.652173913043498</v>
      </c>
      <c r="M11" s="25">
        <f>'ETS Emissions'!I84</f>
        <v>73.714285714285694</v>
      </c>
      <c r="N11" s="25">
        <f>'ETS Emissions'!J84</f>
        <v>73.935294117647004</v>
      </c>
      <c r="O11" s="25">
        <f>'ETS Emissions'!K84</f>
        <v>73.3</v>
      </c>
      <c r="P11" s="25">
        <f>'ETS Emissions'!L84</f>
        <v>73.3</v>
      </c>
      <c r="Q11" s="25">
        <f>'ETS Emissions'!M84</f>
        <v>74.099999999999994</v>
      </c>
      <c r="R11" s="25">
        <f>'ETS Emissions'!N84</f>
        <v>74.099999999999994</v>
      </c>
      <c r="S11" s="25">
        <f>'ETS Emissions'!O84</f>
        <v>74.099999999999994</v>
      </c>
      <c r="T11" s="25">
        <f>'ETS Emissions'!P84</f>
        <v>74</v>
      </c>
      <c r="U11" s="25">
        <f>'ETS Emissions'!Q84</f>
        <v>74.099999999999994</v>
      </c>
      <c r="V11" s="25">
        <f>'ETS Emissions'!R84</f>
        <v>74.099999999999994</v>
      </c>
      <c r="W11" s="25">
        <f>'ETS Emissions'!S84</f>
        <v>73.698009950248704</v>
      </c>
      <c r="X11" s="25">
        <f>'ETS Emissions'!T84</f>
        <v>74.099999999999994</v>
      </c>
      <c r="Y11" s="25">
        <f>'ETS Emissions'!U84</f>
        <v>73.3</v>
      </c>
      <c r="Z11" s="25">
        <f>'ETS Emissions'!V84</f>
        <v>73.7</v>
      </c>
      <c r="AA11" s="25">
        <f>'ETS Emissions'!W84</f>
        <v>74.099999999999994</v>
      </c>
      <c r="AB11" s="25">
        <f>'ETS Emissions'!X84</f>
        <v>73.8</v>
      </c>
      <c r="AC11" s="25">
        <f>'ETS Emissions'!Y84</f>
        <v>74.099999999999994</v>
      </c>
      <c r="AD11" s="25">
        <f>'ETS Emissions'!Z84</f>
        <v>74</v>
      </c>
      <c r="AE11" s="25">
        <f>'ETS Emissions'!AA84</f>
        <v>74.099999999999994</v>
      </c>
      <c r="AF11" s="25">
        <f>'ETS Emissions'!AB84</f>
        <v>74.047826086956505</v>
      </c>
      <c r="AG11" s="25">
        <f>'ETS Emissions'!AC84</f>
        <v>74.099999999999994</v>
      </c>
      <c r="AH11" s="25">
        <f>'ETS Emissions'!AD84</f>
        <v>74.099999999999994</v>
      </c>
      <c r="AI11" s="25">
        <f>'ETS Emissions'!AE84</f>
        <v>2.4</v>
      </c>
      <c r="AJ11" s="25">
        <f>'ETS Emissions'!AF84</f>
        <v>74.099999999999994</v>
      </c>
      <c r="AK11" s="25">
        <f>'ETS Emissions'!AG84</f>
        <v>74.099999999999994</v>
      </c>
      <c r="AL11" s="25">
        <f>'ETS Emissions'!AH84</f>
        <v>74.099999999999994</v>
      </c>
      <c r="AM11" s="25">
        <f>'ETS Emissions'!AI84</f>
        <v>74.099999999999994</v>
      </c>
      <c r="AN11" s="25">
        <f>'ETS Emissions'!AJ84</f>
        <v>74.099999999999994</v>
      </c>
      <c r="AO11" s="25">
        <f>'ETS Emissions'!AK84</f>
        <v>74.099999999999994</v>
      </c>
      <c r="AP11" s="25">
        <f>'ETS Emissions'!AL84</f>
        <v>74.099999999999994</v>
      </c>
      <c r="AQ11" s="25">
        <f>'ETS Emissions'!AM84</f>
        <v>74.099999999999994</v>
      </c>
      <c r="AV11" s="21" t="str">
        <f t="shared" si="0"/>
        <v>ELCDST</v>
      </c>
      <c r="AW11" s="21" t="s">
        <v>135</v>
      </c>
    </row>
    <row r="12" spans="1:58">
      <c r="C12" s="21" t="s">
        <v>2</v>
      </c>
      <c r="E12" s="21" t="str">
        <f>'ETS Emissions'!B85</f>
        <v>ELCGAS</v>
      </c>
      <c r="F12" s="37">
        <f t="shared" si="1"/>
        <v>56.033333333333331</v>
      </c>
      <c r="G12" s="25">
        <f>'ETS Emissions'!C85</f>
        <v>56</v>
      </c>
      <c r="H12" s="25">
        <f>'ETS Emissions'!D85</f>
        <v>56.1</v>
      </c>
      <c r="I12" s="25">
        <f>'ETS Emissions'!E85</f>
        <v>56.1</v>
      </c>
      <c r="J12" s="25">
        <f>'ETS Emissions'!F85</f>
        <v>56.1</v>
      </c>
      <c r="K12" s="25">
        <f>'ETS Emissions'!G85</f>
        <v>56.1</v>
      </c>
      <c r="L12" s="25">
        <f>'ETS Emissions'!H85</f>
        <v>56</v>
      </c>
      <c r="M12" s="25">
        <f>'ETS Emissions'!I85</f>
        <v>56.1</v>
      </c>
      <c r="N12" s="25">
        <f>'ETS Emissions'!J85</f>
        <v>56.1</v>
      </c>
      <c r="O12" s="25">
        <f>'ETS Emissions'!K85</f>
        <v>56.1</v>
      </c>
      <c r="P12" s="25">
        <f>'ETS Emissions'!L85</f>
        <v>56.1</v>
      </c>
      <c r="Q12" s="25">
        <f>'ETS Emissions'!M85</f>
        <v>56.1</v>
      </c>
      <c r="R12" s="25">
        <f>'ETS Emissions'!N85</f>
        <v>56.1</v>
      </c>
      <c r="S12" s="25">
        <f>'ETS Emissions'!O85</f>
        <v>56.1</v>
      </c>
      <c r="T12" s="25">
        <f>'ETS Emissions'!P85</f>
        <v>56</v>
      </c>
      <c r="U12" s="25">
        <f>'ETS Emissions'!Q85</f>
        <v>56.1</v>
      </c>
      <c r="V12" s="25">
        <f>'ETS Emissions'!R85</f>
        <v>56.1</v>
      </c>
      <c r="W12" s="25">
        <f>'ETS Emissions'!S85</f>
        <v>56.1</v>
      </c>
      <c r="X12" s="25">
        <f>'ETS Emissions'!T85</f>
        <v>56.1</v>
      </c>
      <c r="Y12" s="25">
        <f>'ETS Emissions'!U85</f>
        <v>56.1</v>
      </c>
      <c r="Z12" s="25">
        <f>'ETS Emissions'!V85</f>
        <v>56.1</v>
      </c>
      <c r="AA12" s="25">
        <f>'ETS Emissions'!W85</f>
        <v>56.1</v>
      </c>
      <c r="AB12" s="25">
        <f>'ETS Emissions'!X85</f>
        <v>56.1</v>
      </c>
      <c r="AC12" s="25">
        <f>'ETS Emissions'!Y85</f>
        <v>56.1</v>
      </c>
      <c r="AD12" s="25">
        <f>'ETS Emissions'!Z85</f>
        <v>56</v>
      </c>
      <c r="AE12" s="25">
        <f>'ETS Emissions'!AA85</f>
        <v>56.1</v>
      </c>
      <c r="AF12" s="25">
        <f>'ETS Emissions'!AB85</f>
        <v>56.1</v>
      </c>
      <c r="AG12" s="25">
        <f>'ETS Emissions'!AC85</f>
        <v>56.1</v>
      </c>
      <c r="AH12" s="25">
        <f>'ETS Emissions'!AD85</f>
        <v>56.1</v>
      </c>
      <c r="AI12" s="25">
        <f>'ETS Emissions'!AE85</f>
        <v>56</v>
      </c>
      <c r="AJ12" s="25">
        <f>'ETS Emissions'!AF85</f>
        <v>56.1</v>
      </c>
      <c r="AK12" s="25">
        <f>'ETS Emissions'!AG85</f>
        <v>56.1</v>
      </c>
      <c r="AL12" s="25">
        <f>'ETS Emissions'!AH85</f>
        <v>56.1</v>
      </c>
      <c r="AM12" s="25">
        <f>'ETS Emissions'!AI85</f>
        <v>56.1</v>
      </c>
      <c r="AN12" s="25">
        <f>'ETS Emissions'!AJ85</f>
        <v>56.1</v>
      </c>
      <c r="AO12" s="25">
        <f>'ETS Emissions'!AK85</f>
        <v>56.1</v>
      </c>
      <c r="AP12" s="25">
        <f>'ETS Emissions'!AL85</f>
        <v>56.1</v>
      </c>
      <c r="AQ12" s="25">
        <f>'ETS Emissions'!AM85</f>
        <v>56.1</v>
      </c>
      <c r="AV12" s="21" t="str">
        <f t="shared" si="0"/>
        <v>ELCGAS</v>
      </c>
      <c r="AW12" s="21" t="s">
        <v>135</v>
      </c>
    </row>
    <row r="13" spans="1:58">
      <c r="C13" s="21" t="s">
        <v>2</v>
      </c>
      <c r="E13" s="21" t="str">
        <f>'ETS Emissions'!B86</f>
        <v>ELCHFO</v>
      </c>
      <c r="F13" s="37">
        <f t="shared" si="1"/>
        <v>77.8</v>
      </c>
      <c r="G13" s="25">
        <f>'ETS Emissions'!C86</f>
        <v>78</v>
      </c>
      <c r="H13" s="25">
        <f>'ETS Emissions'!D86</f>
        <v>77.400000000000006</v>
      </c>
      <c r="I13" s="25">
        <f>'ETS Emissions'!E86</f>
        <v>77.400000000000006</v>
      </c>
      <c r="J13" s="25">
        <f>'ETS Emissions'!F86</f>
        <v>77.400000000000006</v>
      </c>
      <c r="K13" s="25">
        <f>'ETS Emissions'!G86</f>
        <v>77.400000000000006</v>
      </c>
      <c r="L13" s="25">
        <f>'ETS Emissions'!H86</f>
        <v>78</v>
      </c>
      <c r="M13" s="25">
        <f>'ETS Emissions'!I86</f>
        <v>77.400000000000006</v>
      </c>
      <c r="N13" s="25">
        <f>'ETS Emissions'!J86</f>
        <v>77.400000000000006</v>
      </c>
      <c r="O13" s="25">
        <f>'ETS Emissions'!K86</f>
        <v>77.400000000000006</v>
      </c>
      <c r="P13" s="25">
        <f>'ETS Emissions'!L86</f>
        <v>77.400000000000006</v>
      </c>
      <c r="Q13" s="25">
        <f>'ETS Emissions'!M86</f>
        <v>77.400000000000006</v>
      </c>
      <c r="R13" s="25">
        <f>'ETS Emissions'!N86</f>
        <v>77.400000000000006</v>
      </c>
      <c r="S13" s="25">
        <f>'ETS Emissions'!O86</f>
        <v>77.400000000000006</v>
      </c>
      <c r="T13" s="25">
        <f>'ETS Emissions'!P86</f>
        <v>78</v>
      </c>
      <c r="U13" s="25">
        <f>'ETS Emissions'!Q86</f>
        <v>77.400000000000006</v>
      </c>
      <c r="V13" s="25">
        <f>'ETS Emissions'!R86</f>
        <v>77.400000000000006</v>
      </c>
      <c r="W13" s="25">
        <f>'ETS Emissions'!S86</f>
        <v>77.400000000000006</v>
      </c>
      <c r="X13" s="25">
        <f>'ETS Emissions'!T86</f>
        <v>77.400000000000006</v>
      </c>
      <c r="Y13" s="25">
        <f>'ETS Emissions'!U86</f>
        <v>77.400000000000006</v>
      </c>
      <c r="Z13" s="25">
        <f>'ETS Emissions'!V86</f>
        <v>77.400000000000006</v>
      </c>
      <c r="AA13" s="25">
        <f>'ETS Emissions'!W86</f>
        <v>77.400000000000006</v>
      </c>
      <c r="AB13" s="25">
        <f>'ETS Emissions'!X86</f>
        <v>77.400000000000006</v>
      </c>
      <c r="AC13" s="25">
        <f>'ETS Emissions'!Y86</f>
        <v>77.400000000000006</v>
      </c>
      <c r="AD13" s="25">
        <f>'ETS Emissions'!Z86</f>
        <v>78</v>
      </c>
      <c r="AE13" s="25">
        <f>'ETS Emissions'!AA86</f>
        <v>77.400000000000006</v>
      </c>
      <c r="AF13" s="25">
        <f>'ETS Emissions'!AB86</f>
        <v>77.400000000000006</v>
      </c>
      <c r="AG13" s="25">
        <f>'ETS Emissions'!AC86</f>
        <v>77.400000000000006</v>
      </c>
      <c r="AH13" s="25">
        <f>'ETS Emissions'!AD86</f>
        <v>77.400000000000006</v>
      </c>
      <c r="AI13" s="25">
        <f>'ETS Emissions'!AE86</f>
        <v>78</v>
      </c>
      <c r="AJ13" s="25">
        <f>'ETS Emissions'!AF86</f>
        <v>77.400000000000006</v>
      </c>
      <c r="AK13" s="25">
        <f>'ETS Emissions'!AG86</f>
        <v>77.400000000000006</v>
      </c>
      <c r="AL13" s="25">
        <f>'ETS Emissions'!AH86</f>
        <v>77.400000000000006</v>
      </c>
      <c r="AM13" s="25">
        <f>'ETS Emissions'!AI86</f>
        <v>77.400000000000006</v>
      </c>
      <c r="AN13" s="25">
        <f>'ETS Emissions'!AJ86</f>
        <v>77.400000000000006</v>
      </c>
      <c r="AO13" s="25">
        <f>'ETS Emissions'!AK86</f>
        <v>77.400000000000006</v>
      </c>
      <c r="AP13" s="25">
        <f>'ETS Emissions'!AL86</f>
        <v>77.400000000000006</v>
      </c>
      <c r="AQ13" s="25">
        <f>'ETS Emissions'!AM86</f>
        <v>77.400000000000006</v>
      </c>
      <c r="AV13" s="21" t="str">
        <f t="shared" si="0"/>
        <v>ELCHFO</v>
      </c>
      <c r="AW13" s="21" t="s">
        <v>135</v>
      </c>
    </row>
    <row r="14" spans="1:58">
      <c r="C14" s="21" t="s">
        <v>2</v>
      </c>
      <c r="E14" s="21" t="str">
        <f>'ETS Emissions'!B87</f>
        <v>ELCMUN</v>
      </c>
      <c r="F14" s="37">
        <f t="shared" si="1"/>
        <v>58.616666666666667</v>
      </c>
      <c r="G14" s="25">
        <f>'ETS Emissions'!C87</f>
        <v>45</v>
      </c>
      <c r="H14" s="25">
        <f>'ETS Emissions'!D87</f>
        <v>85.85</v>
      </c>
      <c r="I14" s="25">
        <f>'ETS Emissions'!E87</f>
        <v>85.85</v>
      </c>
      <c r="J14" s="25">
        <f>'ETS Emissions'!F87</f>
        <v>85.85</v>
      </c>
      <c r="K14" s="25">
        <f>'ETS Emissions'!G87</f>
        <v>85.85</v>
      </c>
      <c r="L14" s="25">
        <f>'ETS Emissions'!H87</f>
        <v>45</v>
      </c>
      <c r="M14" s="25">
        <f>'ETS Emissions'!I87</f>
        <v>85.85</v>
      </c>
      <c r="N14" s="25">
        <f>'ETS Emissions'!J87</f>
        <v>85.85</v>
      </c>
      <c r="O14" s="25">
        <f>'ETS Emissions'!K87</f>
        <v>85.85</v>
      </c>
      <c r="P14" s="25">
        <f>'ETS Emissions'!L87</f>
        <v>85.85</v>
      </c>
      <c r="Q14" s="25">
        <f>'ETS Emissions'!M87</f>
        <v>85.85</v>
      </c>
      <c r="R14" s="25">
        <f>'ETS Emissions'!N87</f>
        <v>85.85</v>
      </c>
      <c r="S14" s="25">
        <f>'ETS Emissions'!O87</f>
        <v>85.85</v>
      </c>
      <c r="T14" s="25">
        <f>'ETS Emissions'!P87</f>
        <v>45</v>
      </c>
      <c r="U14" s="25">
        <f>'ETS Emissions'!Q87</f>
        <v>85.85</v>
      </c>
      <c r="V14" s="25">
        <f>'ETS Emissions'!R87</f>
        <v>85.85</v>
      </c>
      <c r="W14" s="25">
        <f>'ETS Emissions'!S87</f>
        <v>85.85</v>
      </c>
      <c r="X14" s="25">
        <f>'ETS Emissions'!T87</f>
        <v>85.85</v>
      </c>
      <c r="Y14" s="25">
        <f>'ETS Emissions'!U87</f>
        <v>85.85</v>
      </c>
      <c r="Z14" s="25">
        <f>'ETS Emissions'!V87</f>
        <v>85.85</v>
      </c>
      <c r="AA14" s="25">
        <f>'ETS Emissions'!W87</f>
        <v>85.85</v>
      </c>
      <c r="AB14" s="25">
        <f>'ETS Emissions'!X87</f>
        <v>85.85</v>
      </c>
      <c r="AC14" s="25">
        <f>'ETS Emissions'!Y87</f>
        <v>85.85</v>
      </c>
      <c r="AD14" s="25">
        <f>'ETS Emissions'!Z87</f>
        <v>45</v>
      </c>
      <c r="AE14" s="25">
        <f>'ETS Emissions'!AA87</f>
        <v>85.85</v>
      </c>
      <c r="AF14" s="25">
        <f>'ETS Emissions'!AB87</f>
        <v>85.85</v>
      </c>
      <c r="AG14" s="25">
        <f>'ETS Emissions'!AC87</f>
        <v>85.85</v>
      </c>
      <c r="AH14" s="25">
        <f>'ETS Emissions'!AD87</f>
        <v>85.85</v>
      </c>
      <c r="AI14" s="25">
        <f>'ETS Emissions'!AE87</f>
        <v>45</v>
      </c>
      <c r="AJ14" s="25">
        <f>'ETS Emissions'!AF87</f>
        <v>85.85</v>
      </c>
      <c r="AK14" s="25">
        <f>'ETS Emissions'!AG87</f>
        <v>85.85</v>
      </c>
      <c r="AL14" s="25">
        <f>'ETS Emissions'!AH87</f>
        <v>85.85</v>
      </c>
      <c r="AM14" s="25">
        <f>'ETS Emissions'!AI87</f>
        <v>85.85</v>
      </c>
      <c r="AN14" s="25">
        <f>'ETS Emissions'!AJ87</f>
        <v>85.85</v>
      </c>
      <c r="AO14" s="25">
        <f>'ETS Emissions'!AK87</f>
        <v>85.85</v>
      </c>
      <c r="AP14" s="25">
        <f>'ETS Emissions'!AL87</f>
        <v>85.85</v>
      </c>
      <c r="AQ14" s="25">
        <f>'ETS Emissions'!AM87</f>
        <v>85.85</v>
      </c>
      <c r="AV14" s="21" t="str">
        <f t="shared" si="0"/>
        <v>ELCMUN</v>
      </c>
      <c r="AW14" s="21" t="s">
        <v>135</v>
      </c>
    </row>
    <row r="15" spans="1:58">
      <c r="C15" s="21" t="s">
        <v>2</v>
      </c>
      <c r="E15" s="21" t="str">
        <f>'ETS Emissions'!B88</f>
        <v>ELCOIL</v>
      </c>
      <c r="F15" s="37">
        <f t="shared" si="1"/>
        <v>76.948547008546996</v>
      </c>
      <c r="G15" s="25">
        <f>'ETS Emissions'!C88</f>
        <v>77.937888198757804</v>
      </c>
      <c r="H15" s="25">
        <f>'ETS Emissions'!D88</f>
        <v>77.135036496350395</v>
      </c>
      <c r="I15" s="25">
        <f>'ETS Emissions'!E88</f>
        <v>77.350746268656707</v>
      </c>
      <c r="J15" s="25">
        <f>'ETS Emissions'!F88</f>
        <v>74.099999999999994</v>
      </c>
      <c r="K15" s="25">
        <f>'ETS Emissions'!G88</f>
        <v>77.350700280111994</v>
      </c>
      <c r="L15" s="25">
        <f>'ETS Emissions'!H88</f>
        <v>77.396226415094304</v>
      </c>
      <c r="M15" s="25">
        <f>'ETS Emissions'!I88</f>
        <v>75.655468749999997</v>
      </c>
      <c r="N15" s="25">
        <f>'ETS Emissions'!J88</f>
        <v>77.121562499999996</v>
      </c>
      <c r="O15" s="25">
        <f>'ETS Emissions'!K88</f>
        <v>77.400000000000006</v>
      </c>
      <c r="P15" s="25">
        <f>'ETS Emissions'!L88</f>
        <v>77.400000000000006</v>
      </c>
      <c r="Q15" s="25">
        <f>'ETS Emissions'!M88</f>
        <v>77.057142857142907</v>
      </c>
      <c r="R15" s="25">
        <f>'ETS Emissions'!N88</f>
        <v>77.163499999999999</v>
      </c>
      <c r="S15" s="25">
        <f>'ETS Emissions'!O88</f>
        <v>76.664609892911798</v>
      </c>
      <c r="T15" s="25">
        <f>'ETS Emissions'!P88</f>
        <v>77.709923664122101</v>
      </c>
      <c r="U15" s="25">
        <f>'ETS Emissions'!Q88</f>
        <v>77.111357702349906</v>
      </c>
      <c r="V15" s="25">
        <f>'ETS Emissions'!R88</f>
        <v>74.099999999999994</v>
      </c>
      <c r="W15" s="25">
        <f>'ETS Emissions'!S88</f>
        <v>77.097260075384199</v>
      </c>
      <c r="X15" s="25">
        <f>'ETS Emissions'!T88</f>
        <v>77.155555555555594</v>
      </c>
      <c r="Y15" s="25">
        <f>'ETS Emissions'!U88</f>
        <v>77.400000000000006</v>
      </c>
      <c r="Z15" s="25">
        <f>'ETS Emissions'!V88</f>
        <v>77.334000000000003</v>
      </c>
      <c r="AA15" s="25">
        <f>'ETS Emissions'!W88</f>
        <v>77.049152542372894</v>
      </c>
      <c r="AB15" s="25">
        <f>'ETS Emissions'!X88</f>
        <v>58.780165289256203</v>
      </c>
      <c r="AC15" s="25">
        <f>'ETS Emissions'!Y88</f>
        <v>73.253846153846098</v>
      </c>
      <c r="AD15" s="25">
        <f>'ETS Emissions'!Z88</f>
        <v>77.425641025640999</v>
      </c>
      <c r="AE15" s="25">
        <f>'ETS Emissions'!AA88</f>
        <v>88.963858837894705</v>
      </c>
      <c r="AF15" s="25">
        <f>'ETS Emissions'!AB88</f>
        <v>77.029770992366394</v>
      </c>
      <c r="AG15" s="25">
        <f>'ETS Emissions'!AC88</f>
        <v>76.044324324324293</v>
      </c>
      <c r="AH15" s="25">
        <f>'ETS Emissions'!AD88</f>
        <v>75.42</v>
      </c>
      <c r="AI15" s="25">
        <f>'ETS Emissions'!AE88</f>
        <v>78</v>
      </c>
      <c r="AJ15" s="25">
        <f>'ETS Emissions'!AF88</f>
        <v>77.16</v>
      </c>
      <c r="AK15" s="25">
        <f>'ETS Emissions'!AG88</f>
        <v>74.099999999999994</v>
      </c>
      <c r="AL15" s="25">
        <f>'ETS Emissions'!AH88</f>
        <v>74.099999999999994</v>
      </c>
      <c r="AM15" s="25">
        <f>'ETS Emissions'!AI88</f>
        <v>77.315308121139097</v>
      </c>
      <c r="AN15" s="25">
        <f>'ETS Emissions'!AJ88</f>
        <v>75.473101635313299</v>
      </c>
      <c r="AO15" s="25">
        <f>'ETS Emissions'!AK88</f>
        <v>74.099999999999994</v>
      </c>
      <c r="AP15" s="25">
        <f>'ETS Emissions'!AL88</f>
        <v>76.833766233766198</v>
      </c>
      <c r="AQ15" s="25">
        <f>'ETS Emissions'!AM88</f>
        <v>74.099999999999994</v>
      </c>
      <c r="AV15" s="21" t="str">
        <f t="shared" si="0"/>
        <v>ELCOIL</v>
      </c>
      <c r="AW15" s="21" t="s">
        <v>135</v>
      </c>
    </row>
    <row r="16" spans="1:58">
      <c r="C16" s="21" t="s">
        <v>2</v>
      </c>
      <c r="E16" s="21" t="str">
        <f>'ETS Emissions'!B89</f>
        <v>ELCRFG</v>
      </c>
      <c r="F16" s="37">
        <f t="shared" si="1"/>
        <v>58.699999999999996</v>
      </c>
      <c r="G16" s="25">
        <f>'ETS Emissions'!C89</f>
        <v>60</v>
      </c>
      <c r="H16" s="25">
        <f>'ETS Emissions'!D89</f>
        <v>56.1</v>
      </c>
      <c r="I16" s="25">
        <f>'ETS Emissions'!E89</f>
        <v>56.1</v>
      </c>
      <c r="J16" s="25">
        <f>'ETS Emissions'!F89</f>
        <v>56.1</v>
      </c>
      <c r="K16" s="25">
        <f>'ETS Emissions'!G89</f>
        <v>56.1</v>
      </c>
      <c r="L16" s="25">
        <f>'ETS Emissions'!H89</f>
        <v>60</v>
      </c>
      <c r="M16" s="25">
        <f>'ETS Emissions'!I89</f>
        <v>56.1</v>
      </c>
      <c r="N16" s="25">
        <f>'ETS Emissions'!J89</f>
        <v>56.1</v>
      </c>
      <c r="O16" s="25">
        <f>'ETS Emissions'!K89</f>
        <v>56.1</v>
      </c>
      <c r="P16" s="25">
        <f>'ETS Emissions'!L89</f>
        <v>56.1</v>
      </c>
      <c r="Q16" s="25">
        <f>'ETS Emissions'!M89</f>
        <v>56.1</v>
      </c>
      <c r="R16" s="25">
        <f>'ETS Emissions'!N89</f>
        <v>56.1</v>
      </c>
      <c r="S16" s="25">
        <f>'ETS Emissions'!O89</f>
        <v>56.1</v>
      </c>
      <c r="T16" s="25">
        <f>'ETS Emissions'!P89</f>
        <v>60</v>
      </c>
      <c r="U16" s="25">
        <f>'ETS Emissions'!Q89</f>
        <v>56.1</v>
      </c>
      <c r="V16" s="25">
        <f>'ETS Emissions'!R89</f>
        <v>56.1</v>
      </c>
      <c r="W16" s="25">
        <f>'ETS Emissions'!S89</f>
        <v>56.1</v>
      </c>
      <c r="X16" s="25">
        <f>'ETS Emissions'!T89</f>
        <v>56.1</v>
      </c>
      <c r="Y16" s="25">
        <f>'ETS Emissions'!U89</f>
        <v>56.1</v>
      </c>
      <c r="Z16" s="25">
        <f>'ETS Emissions'!V89</f>
        <v>56.1</v>
      </c>
      <c r="AA16" s="25">
        <f>'ETS Emissions'!W89</f>
        <v>56.1</v>
      </c>
      <c r="AB16" s="25">
        <f>'ETS Emissions'!X89</f>
        <v>56.1</v>
      </c>
      <c r="AC16" s="25">
        <f>'ETS Emissions'!Y89</f>
        <v>56.1</v>
      </c>
      <c r="AD16" s="25">
        <f>'ETS Emissions'!Z89</f>
        <v>60</v>
      </c>
      <c r="AE16" s="25">
        <f>'ETS Emissions'!AA89</f>
        <v>56.1</v>
      </c>
      <c r="AF16" s="25">
        <f>'ETS Emissions'!AB89</f>
        <v>56.1</v>
      </c>
      <c r="AG16" s="25">
        <f>'ETS Emissions'!AC89</f>
        <v>56.1</v>
      </c>
      <c r="AH16" s="25">
        <f>'ETS Emissions'!AD89</f>
        <v>56.1</v>
      </c>
      <c r="AI16" s="25">
        <f>'ETS Emissions'!AE89</f>
        <v>60</v>
      </c>
      <c r="AJ16" s="25">
        <f>'ETS Emissions'!AF89</f>
        <v>56.1</v>
      </c>
      <c r="AK16" s="25">
        <f>'ETS Emissions'!AG89</f>
        <v>56.1</v>
      </c>
      <c r="AL16" s="25">
        <f>'ETS Emissions'!AH89</f>
        <v>56.1</v>
      </c>
      <c r="AM16" s="25">
        <f>'ETS Emissions'!AI89</f>
        <v>56.1</v>
      </c>
      <c r="AN16" s="25">
        <f>'ETS Emissions'!AJ89</f>
        <v>56.1</v>
      </c>
      <c r="AO16" s="25">
        <f>'ETS Emissions'!AK89</f>
        <v>56.1</v>
      </c>
      <c r="AP16" s="25">
        <f>'ETS Emissions'!AL89</f>
        <v>56.1</v>
      </c>
      <c r="AQ16" s="25">
        <f>'ETS Emissions'!AM89</f>
        <v>56.1</v>
      </c>
      <c r="AV16" s="21" t="str">
        <f t="shared" si="0"/>
        <v>ELCRFG</v>
      </c>
      <c r="AW16" s="21" t="s">
        <v>135</v>
      </c>
    </row>
    <row r="17" spans="3:49">
      <c r="C17" s="21" t="s">
        <v>2</v>
      </c>
      <c r="E17" s="21" t="str">
        <f>'ETS Emissions'!B90</f>
        <v>ELCSLU</v>
      </c>
      <c r="F17" s="37">
        <f t="shared" si="1"/>
        <v>58.616666666666667</v>
      </c>
      <c r="G17" s="25">
        <f>'ETS Emissions'!C90</f>
        <v>45</v>
      </c>
      <c r="H17" s="25">
        <f>'ETS Emissions'!D90</f>
        <v>85.85</v>
      </c>
      <c r="I17" s="25">
        <f>'ETS Emissions'!E90</f>
        <v>85.85</v>
      </c>
      <c r="J17" s="25">
        <f>'ETS Emissions'!F90</f>
        <v>85.85</v>
      </c>
      <c r="K17" s="25">
        <f>'ETS Emissions'!G90</f>
        <v>85.85</v>
      </c>
      <c r="L17" s="25">
        <f>'ETS Emissions'!H90</f>
        <v>45</v>
      </c>
      <c r="M17" s="25">
        <f>'ETS Emissions'!I90</f>
        <v>85.85</v>
      </c>
      <c r="N17" s="25">
        <f>'ETS Emissions'!J90</f>
        <v>85.85</v>
      </c>
      <c r="O17" s="25">
        <f>'ETS Emissions'!K90</f>
        <v>85.85</v>
      </c>
      <c r="P17" s="25">
        <f>'ETS Emissions'!L90</f>
        <v>85.85</v>
      </c>
      <c r="Q17" s="25">
        <f>'ETS Emissions'!M90</f>
        <v>85.85</v>
      </c>
      <c r="R17" s="25">
        <f>'ETS Emissions'!N90</f>
        <v>85.85</v>
      </c>
      <c r="S17" s="25">
        <f>'ETS Emissions'!O90</f>
        <v>85.85</v>
      </c>
      <c r="T17" s="25">
        <f>'ETS Emissions'!P90</f>
        <v>45</v>
      </c>
      <c r="U17" s="25">
        <f>'ETS Emissions'!Q90</f>
        <v>85.85</v>
      </c>
      <c r="V17" s="25">
        <f>'ETS Emissions'!R90</f>
        <v>85.85</v>
      </c>
      <c r="W17" s="25">
        <f>'ETS Emissions'!S90</f>
        <v>85.85</v>
      </c>
      <c r="X17" s="25">
        <f>'ETS Emissions'!T90</f>
        <v>85.85</v>
      </c>
      <c r="Y17" s="25">
        <f>'ETS Emissions'!U90</f>
        <v>85.85</v>
      </c>
      <c r="Z17" s="25">
        <f>'ETS Emissions'!V90</f>
        <v>85.85</v>
      </c>
      <c r="AA17" s="25">
        <f>'ETS Emissions'!W90</f>
        <v>85.85</v>
      </c>
      <c r="AB17" s="25">
        <f>'ETS Emissions'!X90</f>
        <v>85.85</v>
      </c>
      <c r="AC17" s="25">
        <f>'ETS Emissions'!Y90</f>
        <v>85.85</v>
      </c>
      <c r="AD17" s="25">
        <f>'ETS Emissions'!Z90</f>
        <v>45</v>
      </c>
      <c r="AE17" s="25">
        <f>'ETS Emissions'!AA90</f>
        <v>85.85</v>
      </c>
      <c r="AF17" s="25">
        <f>'ETS Emissions'!AB90</f>
        <v>85.85</v>
      </c>
      <c r="AG17" s="25">
        <f>'ETS Emissions'!AC90</f>
        <v>85.85</v>
      </c>
      <c r="AH17" s="25">
        <f>'ETS Emissions'!AD90</f>
        <v>85.85</v>
      </c>
      <c r="AI17" s="25">
        <f>'ETS Emissions'!AE90</f>
        <v>45</v>
      </c>
      <c r="AJ17" s="25">
        <f>'ETS Emissions'!AF90</f>
        <v>85.85</v>
      </c>
      <c r="AK17" s="25">
        <f>'ETS Emissions'!AG90</f>
        <v>85.85</v>
      </c>
      <c r="AL17" s="25">
        <f>'ETS Emissions'!AH90</f>
        <v>85.85</v>
      </c>
      <c r="AM17" s="25">
        <f>'ETS Emissions'!AI90</f>
        <v>85.85</v>
      </c>
      <c r="AN17" s="25">
        <f>'ETS Emissions'!AJ90</f>
        <v>85.85</v>
      </c>
      <c r="AO17" s="25">
        <f>'ETS Emissions'!AK90</f>
        <v>85.85</v>
      </c>
      <c r="AP17" s="25">
        <f>'ETS Emissions'!AL90</f>
        <v>85.85</v>
      </c>
      <c r="AQ17" s="25">
        <f>'ETS Emissions'!AM90</f>
        <v>85.85</v>
      </c>
      <c r="AV17" s="21" t="str">
        <f t="shared" si="0"/>
        <v>ELCSLU</v>
      </c>
      <c r="AW17" s="21" t="s">
        <v>135</v>
      </c>
    </row>
    <row r="18" spans="3:49">
      <c r="C18" s="21" t="s">
        <v>2</v>
      </c>
      <c r="E18" s="21" t="str">
        <f>'ETS Emissions'!B91</f>
        <v>ELCWOO</v>
      </c>
      <c r="F18" s="37">
        <f t="shared" si="1"/>
        <v>0</v>
      </c>
      <c r="G18" s="25">
        <f>'ETS Emissions'!C91</f>
        <v>0</v>
      </c>
      <c r="H18" s="25">
        <f>'ETS Emissions'!D91</f>
        <v>0</v>
      </c>
      <c r="I18" s="25">
        <f>'ETS Emissions'!E91</f>
        <v>0</v>
      </c>
      <c r="J18" s="25">
        <f>'ETS Emissions'!F91</f>
        <v>0</v>
      </c>
      <c r="K18" s="25">
        <f>'ETS Emissions'!G91</f>
        <v>0</v>
      </c>
      <c r="L18" s="25">
        <f>'ETS Emissions'!H91</f>
        <v>0</v>
      </c>
      <c r="M18" s="25">
        <f>'ETS Emissions'!I91</f>
        <v>0</v>
      </c>
      <c r="N18" s="25">
        <f>'ETS Emissions'!J91</f>
        <v>0</v>
      </c>
      <c r="O18" s="25">
        <f>'ETS Emissions'!K91</f>
        <v>0</v>
      </c>
      <c r="P18" s="25">
        <f>'ETS Emissions'!L91</f>
        <v>0</v>
      </c>
      <c r="Q18" s="25">
        <f>'ETS Emissions'!M91</f>
        <v>0</v>
      </c>
      <c r="R18" s="25">
        <f>'ETS Emissions'!N91</f>
        <v>0</v>
      </c>
      <c r="S18" s="25">
        <f>'ETS Emissions'!O91</f>
        <v>0</v>
      </c>
      <c r="T18" s="25">
        <f>'ETS Emissions'!P91</f>
        <v>0</v>
      </c>
      <c r="U18" s="25">
        <f>'ETS Emissions'!Q91</f>
        <v>0</v>
      </c>
      <c r="V18" s="25">
        <f>'ETS Emissions'!R91</f>
        <v>0</v>
      </c>
      <c r="W18" s="25">
        <f>'ETS Emissions'!S91</f>
        <v>0</v>
      </c>
      <c r="X18" s="25">
        <f>'ETS Emissions'!T91</f>
        <v>0</v>
      </c>
      <c r="Y18" s="25">
        <f>'ETS Emissions'!U91</f>
        <v>0</v>
      </c>
      <c r="Z18" s="25">
        <f>'ETS Emissions'!V91</f>
        <v>0</v>
      </c>
      <c r="AA18" s="25">
        <f>'ETS Emissions'!W91</f>
        <v>0</v>
      </c>
      <c r="AB18" s="25">
        <f>'ETS Emissions'!X91</f>
        <v>0</v>
      </c>
      <c r="AC18" s="25">
        <f>'ETS Emissions'!Y91</f>
        <v>0</v>
      </c>
      <c r="AD18" s="25">
        <f>'ETS Emissions'!Z91</f>
        <v>0</v>
      </c>
      <c r="AE18" s="25">
        <f>'ETS Emissions'!AA91</f>
        <v>0</v>
      </c>
      <c r="AF18" s="25">
        <f>'ETS Emissions'!AB91</f>
        <v>0</v>
      </c>
      <c r="AG18" s="25">
        <f>'ETS Emissions'!AC91</f>
        <v>0</v>
      </c>
      <c r="AH18" s="25">
        <f>'ETS Emissions'!AD91</f>
        <v>0</v>
      </c>
      <c r="AI18" s="25">
        <f>'ETS Emissions'!AE91</f>
        <v>0</v>
      </c>
      <c r="AJ18" s="25">
        <f>'ETS Emissions'!AF91</f>
        <v>0</v>
      </c>
      <c r="AK18" s="25">
        <f>'ETS Emissions'!AG91</f>
        <v>0</v>
      </c>
      <c r="AL18" s="25">
        <f>'ETS Emissions'!AH91</f>
        <v>0</v>
      </c>
      <c r="AM18" s="25">
        <f>'ETS Emissions'!AI91</f>
        <v>0</v>
      </c>
      <c r="AN18" s="25">
        <f>'ETS Emissions'!AJ91</f>
        <v>0</v>
      </c>
      <c r="AO18" s="25">
        <f>'ETS Emissions'!AK91</f>
        <v>0</v>
      </c>
      <c r="AP18" s="25">
        <f>'ETS Emissions'!AL91</f>
        <v>0</v>
      </c>
      <c r="AQ18" s="25">
        <f>'ETS Emissions'!AM91</f>
        <v>0</v>
      </c>
      <c r="AV18" s="21" t="str">
        <f t="shared" si="0"/>
        <v>ELCWOO</v>
      </c>
      <c r="AW18" s="21" t="s">
        <v>135</v>
      </c>
    </row>
    <row r="19" spans="3:49">
      <c r="C19" s="21" t="s">
        <v>129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</row>
    <row r="20" spans="3:49">
      <c r="C20" s="21" t="s">
        <v>2</v>
      </c>
      <c r="E20" s="21" t="str">
        <f>'ETS Emissions'!B92</f>
        <v>INDBFG</v>
      </c>
      <c r="F20" s="37">
        <f t="shared" ref="F20:F36" si="3">AVERAGE(AD20,AH20,AI20)</f>
        <v>108.2</v>
      </c>
      <c r="G20" s="25">
        <f>'ETS Emissions'!C92</f>
        <v>108.2</v>
      </c>
      <c r="H20" s="25">
        <f>'ETS Emissions'!D92</f>
        <v>108.2</v>
      </c>
      <c r="I20" s="25">
        <f>'ETS Emissions'!E92</f>
        <v>108.2</v>
      </c>
      <c r="J20" s="25">
        <f>'ETS Emissions'!F92</f>
        <v>108.2</v>
      </c>
      <c r="K20" s="25">
        <f>'ETS Emissions'!G92</f>
        <v>108.2</v>
      </c>
      <c r="L20" s="25">
        <f>'ETS Emissions'!H92</f>
        <v>108.2</v>
      </c>
      <c r="M20" s="25">
        <f>'ETS Emissions'!I92</f>
        <v>108.2</v>
      </c>
      <c r="N20" s="25">
        <f>'ETS Emissions'!J92</f>
        <v>108.2</v>
      </c>
      <c r="O20" s="25">
        <f>'ETS Emissions'!K92</f>
        <v>108.2</v>
      </c>
      <c r="P20" s="25">
        <f>'ETS Emissions'!L92</f>
        <v>108.2</v>
      </c>
      <c r="Q20" s="25">
        <f>'ETS Emissions'!M92</f>
        <v>107.65900000000001</v>
      </c>
      <c r="R20" s="25">
        <f>'ETS Emissions'!N92</f>
        <v>108.2</v>
      </c>
      <c r="S20" s="25">
        <f>'ETS Emissions'!O92</f>
        <v>108.2</v>
      </c>
      <c r="T20" s="25">
        <f>'ETS Emissions'!P92</f>
        <v>108.2</v>
      </c>
      <c r="U20" s="25">
        <f>'ETS Emissions'!Q92</f>
        <v>108.2</v>
      </c>
      <c r="V20" s="25">
        <f>'ETS Emissions'!R92</f>
        <v>108.2</v>
      </c>
      <c r="W20" s="25">
        <f>'ETS Emissions'!S92</f>
        <v>108.2</v>
      </c>
      <c r="X20" s="25">
        <f>'ETS Emissions'!T92</f>
        <v>108.2</v>
      </c>
      <c r="Y20" s="25">
        <f>'ETS Emissions'!U92</f>
        <v>108.2</v>
      </c>
      <c r="Z20" s="25">
        <f>'ETS Emissions'!V92</f>
        <v>108.2</v>
      </c>
      <c r="AA20" s="25">
        <f>'ETS Emissions'!W92</f>
        <v>108.2</v>
      </c>
      <c r="AB20" s="25">
        <f>'ETS Emissions'!X92</f>
        <v>108.2</v>
      </c>
      <c r="AC20" s="25">
        <f>'ETS Emissions'!Y92</f>
        <v>108.2</v>
      </c>
      <c r="AD20" s="25">
        <f>'ETS Emissions'!Z92</f>
        <v>108.2</v>
      </c>
      <c r="AE20" s="25">
        <f>'ETS Emissions'!AA92</f>
        <v>108.2</v>
      </c>
      <c r="AF20" s="25">
        <f>'ETS Emissions'!AB92</f>
        <v>108.2</v>
      </c>
      <c r="AG20" s="25">
        <f>'ETS Emissions'!AC92</f>
        <v>108.2</v>
      </c>
      <c r="AH20" s="25">
        <f>'ETS Emissions'!AD92</f>
        <v>108.2</v>
      </c>
      <c r="AI20" s="25">
        <f>'ETS Emissions'!AE92</f>
        <v>108.2</v>
      </c>
      <c r="AJ20" s="25">
        <f>'ETS Emissions'!AF92</f>
        <v>108.2</v>
      </c>
      <c r="AK20" s="25">
        <f>'ETS Emissions'!AG92</f>
        <v>108.2</v>
      </c>
      <c r="AL20" s="25">
        <f>'ETS Emissions'!AH92</f>
        <v>108.2</v>
      </c>
      <c r="AM20" s="25">
        <f>'ETS Emissions'!AI92</f>
        <v>108.2</v>
      </c>
      <c r="AN20" s="25">
        <f>'ETS Emissions'!AJ92</f>
        <v>108.2</v>
      </c>
      <c r="AO20" s="25">
        <f>'ETS Emissions'!AK92</f>
        <v>108.2</v>
      </c>
      <c r="AP20" s="25">
        <f>'ETS Emissions'!AL92</f>
        <v>108.2</v>
      </c>
      <c r="AQ20" s="25">
        <f>'ETS Emissions'!AM92</f>
        <v>108.2</v>
      </c>
      <c r="AS20" s="21" t="s">
        <v>137</v>
      </c>
      <c r="AV20" s="21" t="str">
        <f t="shared" ref="AV20:AV36" si="4">E20</f>
        <v>INDBFG</v>
      </c>
      <c r="AW20" s="21" t="s">
        <v>135</v>
      </c>
    </row>
    <row r="21" spans="3:49">
      <c r="C21" s="21" t="s">
        <v>2</v>
      </c>
      <c r="E21" s="21" t="str">
        <f>'ETS Emissions'!B93</f>
        <v>INDBIO</v>
      </c>
      <c r="F21" s="37">
        <f t="shared" si="3"/>
        <v>0</v>
      </c>
      <c r="G21" s="25">
        <f>'ETS Emissions'!C93</f>
        <v>0</v>
      </c>
      <c r="H21" s="25">
        <f>'ETS Emissions'!D93</f>
        <v>0</v>
      </c>
      <c r="I21" s="25">
        <f>'ETS Emissions'!E93</f>
        <v>0</v>
      </c>
      <c r="J21" s="25">
        <f>'ETS Emissions'!F93</f>
        <v>0</v>
      </c>
      <c r="K21" s="25">
        <f>'ETS Emissions'!G93</f>
        <v>0</v>
      </c>
      <c r="L21" s="25">
        <f>'ETS Emissions'!H93</f>
        <v>0</v>
      </c>
      <c r="M21" s="25">
        <f>'ETS Emissions'!I93</f>
        <v>0</v>
      </c>
      <c r="N21" s="25">
        <f>'ETS Emissions'!J93</f>
        <v>0</v>
      </c>
      <c r="O21" s="25">
        <f>'ETS Emissions'!K93</f>
        <v>0</v>
      </c>
      <c r="P21" s="25">
        <f>'ETS Emissions'!L93</f>
        <v>0</v>
      </c>
      <c r="Q21" s="25">
        <f>'ETS Emissions'!M93</f>
        <v>0</v>
      </c>
      <c r="R21" s="25">
        <f>'ETS Emissions'!N93</f>
        <v>0</v>
      </c>
      <c r="S21" s="25">
        <f>'ETS Emissions'!O93</f>
        <v>0</v>
      </c>
      <c r="T21" s="25">
        <f>'ETS Emissions'!P93</f>
        <v>0</v>
      </c>
      <c r="U21" s="25">
        <f>'ETS Emissions'!Q93</f>
        <v>0</v>
      </c>
      <c r="V21" s="25">
        <f>'ETS Emissions'!R93</f>
        <v>0</v>
      </c>
      <c r="W21" s="25">
        <f>'ETS Emissions'!S93</f>
        <v>0</v>
      </c>
      <c r="X21" s="25">
        <f>'ETS Emissions'!T93</f>
        <v>0</v>
      </c>
      <c r="Y21" s="25">
        <f>'ETS Emissions'!U93</f>
        <v>0</v>
      </c>
      <c r="Z21" s="25">
        <f>'ETS Emissions'!V93</f>
        <v>0</v>
      </c>
      <c r="AA21" s="25">
        <f>'ETS Emissions'!W93</f>
        <v>0</v>
      </c>
      <c r="AB21" s="25">
        <f>'ETS Emissions'!X93</f>
        <v>0</v>
      </c>
      <c r="AC21" s="25">
        <f>'ETS Emissions'!Y93</f>
        <v>0</v>
      </c>
      <c r="AD21" s="25">
        <f>'ETS Emissions'!Z93</f>
        <v>0</v>
      </c>
      <c r="AE21" s="25">
        <f>'ETS Emissions'!AA93</f>
        <v>0</v>
      </c>
      <c r="AF21" s="25">
        <f>'ETS Emissions'!AB93</f>
        <v>0</v>
      </c>
      <c r="AG21" s="25">
        <f>'ETS Emissions'!AC93</f>
        <v>0</v>
      </c>
      <c r="AH21" s="25">
        <f>'ETS Emissions'!AD93</f>
        <v>0</v>
      </c>
      <c r="AI21" s="25">
        <f>'ETS Emissions'!AE93</f>
        <v>0</v>
      </c>
      <c r="AJ21" s="25">
        <f>'ETS Emissions'!AF93</f>
        <v>0</v>
      </c>
      <c r="AK21" s="25">
        <f>'ETS Emissions'!AG93</f>
        <v>0</v>
      </c>
      <c r="AL21" s="25">
        <f>'ETS Emissions'!AH93</f>
        <v>0</v>
      </c>
      <c r="AM21" s="25">
        <f>'ETS Emissions'!AI93</f>
        <v>0</v>
      </c>
      <c r="AN21" s="25">
        <f>'ETS Emissions'!AJ93</f>
        <v>0</v>
      </c>
      <c r="AO21" s="25">
        <f>'ETS Emissions'!AK93</f>
        <v>0</v>
      </c>
      <c r="AP21" s="25">
        <f>'ETS Emissions'!AL93</f>
        <v>0</v>
      </c>
      <c r="AQ21" s="25">
        <f>'ETS Emissions'!AM93</f>
        <v>0</v>
      </c>
      <c r="AS21" s="21" t="s">
        <v>137</v>
      </c>
      <c r="AV21" s="21" t="str">
        <f t="shared" si="4"/>
        <v>INDBIO</v>
      </c>
      <c r="AW21" s="21" t="s">
        <v>135</v>
      </c>
    </row>
    <row r="22" spans="3:49">
      <c r="C22" s="21" t="s">
        <v>2</v>
      </c>
      <c r="E22" s="21" t="str">
        <f>'ETS Emissions'!B94</f>
        <v>INDCOA</v>
      </c>
      <c r="F22" s="37">
        <f t="shared" si="3"/>
        <v>96.100000000000009</v>
      </c>
      <c r="G22" s="25">
        <f>'ETS Emissions'!C94</f>
        <v>95</v>
      </c>
      <c r="H22" s="25">
        <f>'ETS Emissions'!D94</f>
        <v>98.3</v>
      </c>
      <c r="I22" s="25">
        <f>'ETS Emissions'!E94</f>
        <v>95</v>
      </c>
      <c r="J22" s="25">
        <f>'ETS Emissions'!F94</f>
        <v>98.3</v>
      </c>
      <c r="K22" s="25">
        <f>'ETS Emissions'!G94</f>
        <v>98.3</v>
      </c>
      <c r="L22" s="25">
        <f>'ETS Emissions'!H94</f>
        <v>95</v>
      </c>
      <c r="M22" s="25">
        <f>'ETS Emissions'!I94</f>
        <v>95</v>
      </c>
      <c r="N22" s="25">
        <f>'ETS Emissions'!J94</f>
        <v>98.3</v>
      </c>
      <c r="O22" s="25">
        <f>'ETS Emissions'!K94</f>
        <v>98.3</v>
      </c>
      <c r="P22" s="25">
        <f>'ETS Emissions'!L94</f>
        <v>98.3</v>
      </c>
      <c r="Q22" s="25">
        <f>'ETS Emissions'!M94</f>
        <v>92.707999999999998</v>
      </c>
      <c r="R22" s="25">
        <f>'ETS Emissions'!N94</f>
        <v>98.3</v>
      </c>
      <c r="S22" s="25">
        <f>'ETS Emissions'!O94</f>
        <v>98.3</v>
      </c>
      <c r="T22" s="25">
        <f>'ETS Emissions'!P94</f>
        <v>95</v>
      </c>
      <c r="U22" s="25">
        <f>'ETS Emissions'!Q94</f>
        <v>98.3</v>
      </c>
      <c r="V22" s="25">
        <f>'ETS Emissions'!R94</f>
        <v>98.3</v>
      </c>
      <c r="W22" s="25">
        <f>'ETS Emissions'!S94</f>
        <v>98.3</v>
      </c>
      <c r="X22" s="25">
        <f>'ETS Emissions'!T94</f>
        <v>98.3</v>
      </c>
      <c r="Y22" s="25">
        <f>'ETS Emissions'!U94</f>
        <v>98.3</v>
      </c>
      <c r="Z22" s="25">
        <f>'ETS Emissions'!V94</f>
        <v>98.3</v>
      </c>
      <c r="AA22" s="25">
        <f>'ETS Emissions'!W94</f>
        <v>98.3</v>
      </c>
      <c r="AB22" s="25">
        <f>'ETS Emissions'!X94</f>
        <v>98.3</v>
      </c>
      <c r="AC22" s="25">
        <f>'ETS Emissions'!Y94</f>
        <v>98.3</v>
      </c>
      <c r="AD22" s="25">
        <f>'ETS Emissions'!Z94</f>
        <v>95</v>
      </c>
      <c r="AE22" s="25">
        <f>'ETS Emissions'!AA94</f>
        <v>98.3</v>
      </c>
      <c r="AF22" s="25">
        <f>'ETS Emissions'!AB94</f>
        <v>98.3</v>
      </c>
      <c r="AG22" s="25">
        <f>'ETS Emissions'!AC94</f>
        <v>98.3</v>
      </c>
      <c r="AH22" s="25">
        <f>'ETS Emissions'!AD94</f>
        <v>98.3</v>
      </c>
      <c r="AI22" s="25">
        <f>'ETS Emissions'!AE94</f>
        <v>95</v>
      </c>
      <c r="AJ22" s="25">
        <f>'ETS Emissions'!AF94</f>
        <v>98.3</v>
      </c>
      <c r="AK22" s="25">
        <f>'ETS Emissions'!AG94</f>
        <v>95</v>
      </c>
      <c r="AL22" s="25">
        <f>'ETS Emissions'!AH94</f>
        <v>95</v>
      </c>
      <c r="AM22" s="25">
        <f>'ETS Emissions'!AI94</f>
        <v>95</v>
      </c>
      <c r="AN22" s="25">
        <f>'ETS Emissions'!AJ94</f>
        <v>95</v>
      </c>
      <c r="AO22" s="25">
        <f>'ETS Emissions'!AK94</f>
        <v>95</v>
      </c>
      <c r="AP22" s="25">
        <f>'ETS Emissions'!AL94</f>
        <v>95</v>
      </c>
      <c r="AQ22" s="25">
        <f>'ETS Emissions'!AM94</f>
        <v>95</v>
      </c>
      <c r="AS22" s="21" t="s">
        <v>137</v>
      </c>
      <c r="AV22" s="21" t="str">
        <f t="shared" si="4"/>
        <v>INDCOA</v>
      </c>
      <c r="AW22" s="21" t="s">
        <v>135</v>
      </c>
    </row>
    <row r="23" spans="3:49">
      <c r="C23" s="21" t="s">
        <v>2</v>
      </c>
      <c r="E23" s="21" t="str">
        <f>'ETS Emissions'!B95</f>
        <v>INDCOB</v>
      </c>
      <c r="F23" s="37">
        <f t="shared" si="3"/>
        <v>107.46666666666665</v>
      </c>
      <c r="G23" s="25">
        <f>'ETS Emissions'!C95</f>
        <v>110.6</v>
      </c>
      <c r="H23" s="25">
        <f>'ETS Emissions'!D95</f>
        <v>101.2</v>
      </c>
      <c r="I23" s="25">
        <f>'ETS Emissions'!E95</f>
        <v>110.6</v>
      </c>
      <c r="J23" s="25">
        <f>'ETS Emissions'!F95</f>
        <v>101.2</v>
      </c>
      <c r="K23" s="25">
        <f>'ETS Emissions'!G95</f>
        <v>101.2</v>
      </c>
      <c r="L23" s="25">
        <f>'ETS Emissions'!H95</f>
        <v>110.6</v>
      </c>
      <c r="M23" s="25">
        <f>'ETS Emissions'!I95</f>
        <v>110.6</v>
      </c>
      <c r="N23" s="25">
        <f>'ETS Emissions'!J95</f>
        <v>101.2</v>
      </c>
      <c r="O23" s="25">
        <f>'ETS Emissions'!K95</f>
        <v>101.2</v>
      </c>
      <c r="P23" s="25">
        <f>'ETS Emissions'!L95</f>
        <v>101.2</v>
      </c>
      <c r="Q23" s="25">
        <f>'ETS Emissions'!M95</f>
        <v>104.544</v>
      </c>
      <c r="R23" s="25">
        <f>'ETS Emissions'!N95</f>
        <v>101.2</v>
      </c>
      <c r="S23" s="25">
        <f>'ETS Emissions'!O95</f>
        <v>101.2</v>
      </c>
      <c r="T23" s="25">
        <f>'ETS Emissions'!P95</f>
        <v>110.6</v>
      </c>
      <c r="U23" s="25">
        <f>'ETS Emissions'!Q95</f>
        <v>101.2</v>
      </c>
      <c r="V23" s="25">
        <f>'ETS Emissions'!R95</f>
        <v>101.2</v>
      </c>
      <c r="W23" s="25">
        <f>'ETS Emissions'!S95</f>
        <v>101.2</v>
      </c>
      <c r="X23" s="25">
        <f>'ETS Emissions'!T95</f>
        <v>101.2</v>
      </c>
      <c r="Y23" s="25">
        <f>'ETS Emissions'!U95</f>
        <v>101.2</v>
      </c>
      <c r="Z23" s="25">
        <f>'ETS Emissions'!V95</f>
        <v>101.2</v>
      </c>
      <c r="AA23" s="25">
        <f>'ETS Emissions'!W95</f>
        <v>101.2</v>
      </c>
      <c r="AB23" s="25">
        <f>'ETS Emissions'!X95</f>
        <v>101.2</v>
      </c>
      <c r="AC23" s="25">
        <f>'ETS Emissions'!Y95</f>
        <v>101.2</v>
      </c>
      <c r="AD23" s="25">
        <f>'ETS Emissions'!Z95</f>
        <v>110.6</v>
      </c>
      <c r="AE23" s="25">
        <f>'ETS Emissions'!AA95</f>
        <v>101.2</v>
      </c>
      <c r="AF23" s="25">
        <f>'ETS Emissions'!AB95</f>
        <v>101.2</v>
      </c>
      <c r="AG23" s="25">
        <f>'ETS Emissions'!AC95</f>
        <v>101.2</v>
      </c>
      <c r="AH23" s="25">
        <f>'ETS Emissions'!AD95</f>
        <v>101.2</v>
      </c>
      <c r="AI23" s="25">
        <f>'ETS Emissions'!AE95</f>
        <v>110.6</v>
      </c>
      <c r="AJ23" s="25">
        <f>'ETS Emissions'!AF95</f>
        <v>101.2</v>
      </c>
      <c r="AK23" s="25">
        <f>'ETS Emissions'!AG95</f>
        <v>110.6</v>
      </c>
      <c r="AL23" s="25">
        <f>'ETS Emissions'!AH95</f>
        <v>110.6</v>
      </c>
      <c r="AM23" s="25">
        <f>'ETS Emissions'!AI95</f>
        <v>110.6</v>
      </c>
      <c r="AN23" s="25">
        <f>'ETS Emissions'!AJ95</f>
        <v>110.6</v>
      </c>
      <c r="AO23" s="25">
        <f>'ETS Emissions'!AK95</f>
        <v>110.6</v>
      </c>
      <c r="AP23" s="25">
        <f>'ETS Emissions'!AL95</f>
        <v>110.6</v>
      </c>
      <c r="AQ23" s="25">
        <f>'ETS Emissions'!AM95</f>
        <v>110.6</v>
      </c>
      <c r="AS23" s="21" t="s">
        <v>137</v>
      </c>
      <c r="AV23" s="21" t="str">
        <f t="shared" si="4"/>
        <v>INDCOB</v>
      </c>
      <c r="AW23" s="21" t="s">
        <v>135</v>
      </c>
    </row>
    <row r="24" spans="3:49">
      <c r="C24" s="21" t="s">
        <v>2</v>
      </c>
      <c r="E24" s="21" t="str">
        <f>'ETS Emissions'!B96</f>
        <v>INDCOG</v>
      </c>
      <c r="F24" s="37">
        <f t="shared" si="3"/>
        <v>108.2</v>
      </c>
      <c r="G24" s="25">
        <f>'ETS Emissions'!C96</f>
        <v>108.2</v>
      </c>
      <c r="H24" s="25">
        <f>'ETS Emissions'!D96</f>
        <v>108.2</v>
      </c>
      <c r="I24" s="25">
        <f>'ETS Emissions'!E96</f>
        <v>108.2</v>
      </c>
      <c r="J24" s="25">
        <f>'ETS Emissions'!F96</f>
        <v>108.2</v>
      </c>
      <c r="K24" s="25">
        <f>'ETS Emissions'!G96</f>
        <v>108.2</v>
      </c>
      <c r="L24" s="25">
        <f>'ETS Emissions'!H96</f>
        <v>108.2</v>
      </c>
      <c r="M24" s="25">
        <f>'ETS Emissions'!I96</f>
        <v>108.2</v>
      </c>
      <c r="N24" s="25">
        <f>'ETS Emissions'!J96</f>
        <v>108.2</v>
      </c>
      <c r="O24" s="25">
        <f>'ETS Emissions'!K96</f>
        <v>108.2</v>
      </c>
      <c r="P24" s="25">
        <f>'ETS Emissions'!L96</f>
        <v>108.2</v>
      </c>
      <c r="Q24" s="25">
        <f>'ETS Emissions'!M96</f>
        <v>107.65900000000001</v>
      </c>
      <c r="R24" s="25">
        <f>'ETS Emissions'!N96</f>
        <v>108.2</v>
      </c>
      <c r="S24" s="25">
        <f>'ETS Emissions'!O96</f>
        <v>108.2</v>
      </c>
      <c r="T24" s="25">
        <f>'ETS Emissions'!P96</f>
        <v>108.2</v>
      </c>
      <c r="U24" s="25">
        <f>'ETS Emissions'!Q96</f>
        <v>108.2</v>
      </c>
      <c r="V24" s="25">
        <f>'ETS Emissions'!R96</f>
        <v>108.2</v>
      </c>
      <c r="W24" s="25">
        <f>'ETS Emissions'!S96</f>
        <v>108.2</v>
      </c>
      <c r="X24" s="25">
        <f>'ETS Emissions'!T96</f>
        <v>108.2</v>
      </c>
      <c r="Y24" s="25">
        <f>'ETS Emissions'!U96</f>
        <v>108.2</v>
      </c>
      <c r="Z24" s="25">
        <f>'ETS Emissions'!V96</f>
        <v>108.2</v>
      </c>
      <c r="AA24" s="25">
        <f>'ETS Emissions'!W96</f>
        <v>108.2</v>
      </c>
      <c r="AB24" s="25">
        <f>'ETS Emissions'!X96</f>
        <v>108.2</v>
      </c>
      <c r="AC24" s="25">
        <f>'ETS Emissions'!Y96</f>
        <v>108.2</v>
      </c>
      <c r="AD24" s="25">
        <f>'ETS Emissions'!Z96</f>
        <v>108.2</v>
      </c>
      <c r="AE24" s="25">
        <f>'ETS Emissions'!AA96</f>
        <v>108.2</v>
      </c>
      <c r="AF24" s="25">
        <f>'ETS Emissions'!AB96</f>
        <v>108.2</v>
      </c>
      <c r="AG24" s="25">
        <f>'ETS Emissions'!AC96</f>
        <v>108.2</v>
      </c>
      <c r="AH24" s="25">
        <f>'ETS Emissions'!AD96</f>
        <v>108.2</v>
      </c>
      <c r="AI24" s="25">
        <f>'ETS Emissions'!AE96</f>
        <v>108.2</v>
      </c>
      <c r="AJ24" s="25">
        <f>'ETS Emissions'!AF96</f>
        <v>108.2</v>
      </c>
      <c r="AK24" s="25">
        <f>'ETS Emissions'!AG96</f>
        <v>108.2</v>
      </c>
      <c r="AL24" s="25">
        <f>'ETS Emissions'!AH96</f>
        <v>108.2</v>
      </c>
      <c r="AM24" s="25">
        <f>'ETS Emissions'!AI96</f>
        <v>108.2</v>
      </c>
      <c r="AN24" s="25">
        <f>'ETS Emissions'!AJ96</f>
        <v>108.2</v>
      </c>
      <c r="AO24" s="25">
        <f>'ETS Emissions'!AK96</f>
        <v>108.2</v>
      </c>
      <c r="AP24" s="25">
        <f>'ETS Emissions'!AL96</f>
        <v>108.2</v>
      </c>
      <c r="AQ24" s="25">
        <f>'ETS Emissions'!AM96</f>
        <v>108.2</v>
      </c>
      <c r="AS24" s="21" t="s">
        <v>137</v>
      </c>
      <c r="AV24" s="21" t="str">
        <f t="shared" si="4"/>
        <v>INDCOG</v>
      </c>
      <c r="AW24" s="21" t="s">
        <v>135</v>
      </c>
    </row>
    <row r="25" spans="3:49">
      <c r="C25" s="21" t="s">
        <v>2</v>
      </c>
      <c r="E25" s="21" t="str">
        <f>'ETS Emissions'!B97</f>
        <v>INDCOK</v>
      </c>
      <c r="F25" s="37">
        <f t="shared" si="3"/>
        <v>107.46666666666665</v>
      </c>
      <c r="G25" s="25">
        <f>'ETS Emissions'!C97</f>
        <v>110.6</v>
      </c>
      <c r="H25" s="25">
        <f>'ETS Emissions'!D97</f>
        <v>101.2</v>
      </c>
      <c r="I25" s="25">
        <f>'ETS Emissions'!E97</f>
        <v>110.6</v>
      </c>
      <c r="J25" s="25">
        <f>'ETS Emissions'!F97</f>
        <v>101.2</v>
      </c>
      <c r="K25" s="25">
        <f>'ETS Emissions'!G97</f>
        <v>101.2</v>
      </c>
      <c r="L25" s="25">
        <f>'ETS Emissions'!H97</f>
        <v>110.6</v>
      </c>
      <c r="M25" s="25">
        <f>'ETS Emissions'!I97</f>
        <v>110.6</v>
      </c>
      <c r="N25" s="25">
        <f>'ETS Emissions'!J97</f>
        <v>101.2</v>
      </c>
      <c r="O25" s="25">
        <f>'ETS Emissions'!K97</f>
        <v>101.2</v>
      </c>
      <c r="P25" s="25">
        <f>'ETS Emissions'!L97</f>
        <v>101.2</v>
      </c>
      <c r="Q25" s="25">
        <f>'ETS Emissions'!M97</f>
        <v>99.176000000000002</v>
      </c>
      <c r="R25" s="25">
        <f>'ETS Emissions'!N97</f>
        <v>101.2</v>
      </c>
      <c r="S25" s="25">
        <f>'ETS Emissions'!O97</f>
        <v>101.2</v>
      </c>
      <c r="T25" s="25">
        <f>'ETS Emissions'!P97</f>
        <v>110.6</v>
      </c>
      <c r="U25" s="25">
        <f>'ETS Emissions'!Q97</f>
        <v>101.2</v>
      </c>
      <c r="V25" s="25">
        <f>'ETS Emissions'!R97</f>
        <v>101.2</v>
      </c>
      <c r="W25" s="25">
        <f>'ETS Emissions'!S97</f>
        <v>101.2</v>
      </c>
      <c r="X25" s="25">
        <f>'ETS Emissions'!T97</f>
        <v>101.2</v>
      </c>
      <c r="Y25" s="25">
        <f>'ETS Emissions'!U97</f>
        <v>101.2</v>
      </c>
      <c r="Z25" s="25">
        <f>'ETS Emissions'!V97</f>
        <v>101.2</v>
      </c>
      <c r="AA25" s="25">
        <f>'ETS Emissions'!W97</f>
        <v>101.2</v>
      </c>
      <c r="AB25" s="25">
        <f>'ETS Emissions'!X97</f>
        <v>101.2</v>
      </c>
      <c r="AC25" s="25">
        <f>'ETS Emissions'!Y97</f>
        <v>101.2</v>
      </c>
      <c r="AD25" s="25">
        <f>'ETS Emissions'!Z97</f>
        <v>110.6</v>
      </c>
      <c r="AE25" s="25">
        <f>'ETS Emissions'!AA97</f>
        <v>101.2</v>
      </c>
      <c r="AF25" s="25">
        <f>'ETS Emissions'!AB97</f>
        <v>101.2</v>
      </c>
      <c r="AG25" s="25">
        <f>'ETS Emissions'!AC97</f>
        <v>101.2</v>
      </c>
      <c r="AH25" s="25">
        <f>'ETS Emissions'!AD97</f>
        <v>101.2</v>
      </c>
      <c r="AI25" s="25">
        <f>'ETS Emissions'!AE97</f>
        <v>110.6</v>
      </c>
      <c r="AJ25" s="25">
        <f>'ETS Emissions'!AF97</f>
        <v>101.2</v>
      </c>
      <c r="AK25" s="25">
        <f>'ETS Emissions'!AG97</f>
        <v>110.6</v>
      </c>
      <c r="AL25" s="25">
        <f>'ETS Emissions'!AH97</f>
        <v>110.6</v>
      </c>
      <c r="AM25" s="25">
        <f>'ETS Emissions'!AI97</f>
        <v>110.6</v>
      </c>
      <c r="AN25" s="25">
        <f>'ETS Emissions'!AJ97</f>
        <v>110.6</v>
      </c>
      <c r="AO25" s="25">
        <f>'ETS Emissions'!AK97</f>
        <v>110.6</v>
      </c>
      <c r="AP25" s="25">
        <f>'ETS Emissions'!AL97</f>
        <v>110.6</v>
      </c>
      <c r="AQ25" s="25">
        <f>'ETS Emissions'!AM97</f>
        <v>110.6</v>
      </c>
      <c r="AS25" s="21" t="s">
        <v>137</v>
      </c>
      <c r="AV25" s="21" t="str">
        <f t="shared" si="4"/>
        <v>INDCOK</v>
      </c>
      <c r="AW25" s="21" t="s">
        <v>135</v>
      </c>
    </row>
    <row r="26" spans="3:49">
      <c r="C26" s="21" t="s">
        <v>2</v>
      </c>
      <c r="E26" s="21" t="str">
        <f>'ETS Emissions'!B98</f>
        <v>INDCOL</v>
      </c>
      <c r="F26" s="37">
        <f t="shared" si="3"/>
        <v>101.53333333333335</v>
      </c>
      <c r="G26" s="25">
        <f>'ETS Emissions'!C98</f>
        <v>105</v>
      </c>
      <c r="H26" s="25">
        <f>'ETS Emissions'!D98</f>
        <v>94.6</v>
      </c>
      <c r="I26" s="25">
        <f>'ETS Emissions'!E98</f>
        <v>105</v>
      </c>
      <c r="J26" s="25">
        <f>'ETS Emissions'!F98</f>
        <v>94.6</v>
      </c>
      <c r="K26" s="25">
        <f>'ETS Emissions'!G98</f>
        <v>94.6</v>
      </c>
      <c r="L26" s="25">
        <f>'ETS Emissions'!H98</f>
        <v>105</v>
      </c>
      <c r="M26" s="25">
        <f>'ETS Emissions'!I98</f>
        <v>105</v>
      </c>
      <c r="N26" s="25">
        <f>'ETS Emissions'!J98</f>
        <v>94.6</v>
      </c>
      <c r="O26" s="25">
        <f>'ETS Emissions'!K98</f>
        <v>94.6</v>
      </c>
      <c r="P26" s="25">
        <f>'ETS Emissions'!L98</f>
        <v>94.6</v>
      </c>
      <c r="Q26" s="25">
        <f>'ETS Emissions'!M98</f>
        <v>105.84</v>
      </c>
      <c r="R26" s="25">
        <f>'ETS Emissions'!N98</f>
        <v>94.6</v>
      </c>
      <c r="S26" s="25">
        <f>'ETS Emissions'!O98</f>
        <v>94.6</v>
      </c>
      <c r="T26" s="25">
        <f>'ETS Emissions'!P98</f>
        <v>105</v>
      </c>
      <c r="U26" s="25">
        <f>'ETS Emissions'!Q98</f>
        <v>94.6</v>
      </c>
      <c r="V26" s="25">
        <f>'ETS Emissions'!R98</f>
        <v>94.6</v>
      </c>
      <c r="W26" s="25">
        <f>'ETS Emissions'!S98</f>
        <v>94.6</v>
      </c>
      <c r="X26" s="25">
        <f>'ETS Emissions'!T98</f>
        <v>94.6</v>
      </c>
      <c r="Y26" s="25">
        <f>'ETS Emissions'!U98</f>
        <v>94.6</v>
      </c>
      <c r="Z26" s="25">
        <f>'ETS Emissions'!V98</f>
        <v>94.6</v>
      </c>
      <c r="AA26" s="25">
        <f>'ETS Emissions'!W98</f>
        <v>94.6</v>
      </c>
      <c r="AB26" s="25">
        <f>'ETS Emissions'!X98</f>
        <v>94.6</v>
      </c>
      <c r="AC26" s="25">
        <f>'ETS Emissions'!Y98</f>
        <v>94.6</v>
      </c>
      <c r="AD26" s="25">
        <f>'ETS Emissions'!Z98</f>
        <v>105</v>
      </c>
      <c r="AE26" s="25">
        <f>'ETS Emissions'!AA98</f>
        <v>94.6</v>
      </c>
      <c r="AF26" s="25">
        <f>'ETS Emissions'!AB98</f>
        <v>94.6</v>
      </c>
      <c r="AG26" s="25">
        <f>'ETS Emissions'!AC98</f>
        <v>94.6</v>
      </c>
      <c r="AH26" s="25">
        <f>'ETS Emissions'!AD98</f>
        <v>94.6</v>
      </c>
      <c r="AI26" s="25">
        <f>'ETS Emissions'!AE98</f>
        <v>105</v>
      </c>
      <c r="AJ26" s="25">
        <f>'ETS Emissions'!AF98</f>
        <v>94.6</v>
      </c>
      <c r="AK26" s="25">
        <f>'ETS Emissions'!AG98</f>
        <v>105</v>
      </c>
      <c r="AL26" s="25">
        <f>'ETS Emissions'!AH98</f>
        <v>105</v>
      </c>
      <c r="AM26" s="25">
        <f>'ETS Emissions'!AI98</f>
        <v>105</v>
      </c>
      <c r="AN26" s="25">
        <f>'ETS Emissions'!AJ98</f>
        <v>105</v>
      </c>
      <c r="AO26" s="25">
        <f>'ETS Emissions'!AK98</f>
        <v>105</v>
      </c>
      <c r="AP26" s="25">
        <f>'ETS Emissions'!AL98</f>
        <v>105</v>
      </c>
      <c r="AQ26" s="25">
        <f>'ETS Emissions'!AM98</f>
        <v>105</v>
      </c>
      <c r="AS26" s="21" t="s">
        <v>137</v>
      </c>
      <c r="AV26" s="21" t="str">
        <f t="shared" si="4"/>
        <v>INDCOL</v>
      </c>
      <c r="AW26" s="21" t="s">
        <v>135</v>
      </c>
    </row>
    <row r="27" spans="3:49">
      <c r="C27" s="21" t="s">
        <v>2</v>
      </c>
      <c r="E27" s="21" t="str">
        <f>'ETS Emissions'!B99</f>
        <v>INDDME</v>
      </c>
      <c r="F27" s="37">
        <f t="shared" si="3"/>
        <v>66.4201388888889</v>
      </c>
      <c r="G27" s="25">
        <f>'ETS Emissions'!C99</f>
        <v>66.4201388888889</v>
      </c>
      <c r="H27" s="25">
        <f>'ETS Emissions'!D99</f>
        <v>66.4201388888889</v>
      </c>
      <c r="I27" s="25">
        <f>'ETS Emissions'!E99</f>
        <v>66.4201388888889</v>
      </c>
      <c r="J27" s="25">
        <f>'ETS Emissions'!F99</f>
        <v>66.4201388888889</v>
      </c>
      <c r="K27" s="25">
        <f>'ETS Emissions'!G99</f>
        <v>66.4201388888889</v>
      </c>
      <c r="L27" s="25">
        <f>'ETS Emissions'!H99</f>
        <v>66.4201388888889</v>
      </c>
      <c r="M27" s="25">
        <f>'ETS Emissions'!I99</f>
        <v>66.4201388888889</v>
      </c>
      <c r="N27" s="25">
        <f>'ETS Emissions'!J99</f>
        <v>66.4201388888889</v>
      </c>
      <c r="O27" s="25">
        <f>'ETS Emissions'!K99</f>
        <v>66.4201388888889</v>
      </c>
      <c r="P27" s="25">
        <f>'ETS Emissions'!L99</f>
        <v>66.4201388888889</v>
      </c>
      <c r="Q27" s="25">
        <f>'ETS Emissions'!M99</f>
        <v>66.4201388888889</v>
      </c>
      <c r="R27" s="25">
        <f>'ETS Emissions'!N99</f>
        <v>66.4201388888889</v>
      </c>
      <c r="S27" s="25">
        <f>'ETS Emissions'!O99</f>
        <v>66.4201388888889</v>
      </c>
      <c r="T27" s="25">
        <f>'ETS Emissions'!P99</f>
        <v>66.4201388888889</v>
      </c>
      <c r="U27" s="25">
        <f>'ETS Emissions'!Q99</f>
        <v>66.4201388888889</v>
      </c>
      <c r="V27" s="25">
        <f>'ETS Emissions'!R99</f>
        <v>66.4201388888889</v>
      </c>
      <c r="W27" s="25">
        <f>'ETS Emissions'!S99</f>
        <v>66.4201388888889</v>
      </c>
      <c r="X27" s="25">
        <f>'ETS Emissions'!T99</f>
        <v>66.4201388888889</v>
      </c>
      <c r="Y27" s="25">
        <f>'ETS Emissions'!U99</f>
        <v>66.4201388888889</v>
      </c>
      <c r="Z27" s="25">
        <f>'ETS Emissions'!V99</f>
        <v>66.4201388888889</v>
      </c>
      <c r="AA27" s="25">
        <f>'ETS Emissions'!W99</f>
        <v>66.4201388888889</v>
      </c>
      <c r="AB27" s="25">
        <f>'ETS Emissions'!X99</f>
        <v>66.4201388888889</v>
      </c>
      <c r="AC27" s="25">
        <f>'ETS Emissions'!Y99</f>
        <v>66.4201388888889</v>
      </c>
      <c r="AD27" s="25">
        <f>'ETS Emissions'!Z99</f>
        <v>66.4201388888889</v>
      </c>
      <c r="AE27" s="25">
        <f>'ETS Emissions'!AA99</f>
        <v>66.4201388888889</v>
      </c>
      <c r="AF27" s="25">
        <f>'ETS Emissions'!AB99</f>
        <v>66.4201388888889</v>
      </c>
      <c r="AG27" s="25">
        <f>'ETS Emissions'!AC99</f>
        <v>66.4201388888889</v>
      </c>
      <c r="AH27" s="25">
        <f>'ETS Emissions'!AD99</f>
        <v>66.4201388888889</v>
      </c>
      <c r="AI27" s="25">
        <f>'ETS Emissions'!AE99</f>
        <v>66.4201388888889</v>
      </c>
      <c r="AJ27" s="25">
        <f>'ETS Emissions'!AF99</f>
        <v>66.4201388888889</v>
      </c>
      <c r="AK27" s="25">
        <f>'ETS Emissions'!AG99</f>
        <v>66.4201388888889</v>
      </c>
      <c r="AL27" s="25">
        <f>'ETS Emissions'!AH99</f>
        <v>66.4201388888889</v>
      </c>
      <c r="AM27" s="25">
        <f>'ETS Emissions'!AI99</f>
        <v>66.4201388888889</v>
      </c>
      <c r="AN27" s="25">
        <f>'ETS Emissions'!AJ99</f>
        <v>66.4201388888889</v>
      </c>
      <c r="AO27" s="25">
        <f>'ETS Emissions'!AK99</f>
        <v>66.4201388888889</v>
      </c>
      <c r="AP27" s="25">
        <f>'ETS Emissions'!AL99</f>
        <v>66.4201388888889</v>
      </c>
      <c r="AQ27" s="25">
        <f>'ETS Emissions'!AM99</f>
        <v>66.4201388888889</v>
      </c>
      <c r="AS27" s="21" t="s">
        <v>137</v>
      </c>
      <c r="AV27" s="21" t="str">
        <f t="shared" si="4"/>
        <v>INDDME</v>
      </c>
      <c r="AW27" s="21" t="s">
        <v>135</v>
      </c>
    </row>
    <row r="28" spans="3:49">
      <c r="C28" s="21" t="s">
        <v>2</v>
      </c>
      <c r="E28" s="21" t="str">
        <f>'ETS Emissions'!B100</f>
        <v>INDGAS</v>
      </c>
      <c r="F28" s="37">
        <f t="shared" si="3"/>
        <v>63.720668270896773</v>
      </c>
      <c r="G28" s="25">
        <f>'ETS Emissions'!C100</f>
        <v>73.478546344529207</v>
      </c>
      <c r="H28" s="25">
        <f>'ETS Emissions'!D100</f>
        <v>57.348071843512798</v>
      </c>
      <c r="I28" s="25">
        <f>'ETS Emissions'!E100</f>
        <v>63.9046688911479</v>
      </c>
      <c r="J28" s="25">
        <f>'ETS Emissions'!F100</f>
        <v>133.14205863394301</v>
      </c>
      <c r="K28" s="25">
        <f>'ETS Emissions'!G100</f>
        <v>56.1</v>
      </c>
      <c r="L28" s="25">
        <f>'ETS Emissions'!H100</f>
        <v>55.2315718684183</v>
      </c>
      <c r="M28" s="25">
        <f>'ETS Emissions'!I100</f>
        <v>63.259422826545901</v>
      </c>
      <c r="N28" s="25">
        <f>'ETS Emissions'!J100</f>
        <v>68.2891212743708</v>
      </c>
      <c r="O28" s="25">
        <f>'ETS Emissions'!K100</f>
        <v>68.3683986236462</v>
      </c>
      <c r="P28" s="25">
        <f>'ETS Emissions'!L100</f>
        <v>75.775532806496997</v>
      </c>
      <c r="Q28" s="25">
        <f>'ETS Emissions'!M100</f>
        <v>131.55750247903899</v>
      </c>
      <c r="R28" s="25">
        <f>'ETS Emissions'!N100</f>
        <v>66.940073004355597</v>
      </c>
      <c r="S28" s="25">
        <f>'ETS Emissions'!O100</f>
        <v>100.034232735044</v>
      </c>
      <c r="T28" s="25">
        <f>'ETS Emissions'!P100</f>
        <v>61.4533917619544</v>
      </c>
      <c r="U28" s="25">
        <f>'ETS Emissions'!Q100</f>
        <v>67.946505935485803</v>
      </c>
      <c r="V28" s="25">
        <f>'ETS Emissions'!R100</f>
        <v>56.1</v>
      </c>
      <c r="W28" s="25">
        <f>'ETS Emissions'!S100</f>
        <v>56.554346079130397</v>
      </c>
      <c r="X28" s="25">
        <f>'ETS Emissions'!T100</f>
        <v>157.72995399112099</v>
      </c>
      <c r="Y28" s="25">
        <f>'ETS Emissions'!U100</f>
        <v>56.1</v>
      </c>
      <c r="Z28" s="25">
        <f>'ETS Emissions'!V100</f>
        <v>61.101263349550401</v>
      </c>
      <c r="AA28" s="25">
        <f>'ETS Emissions'!W100</f>
        <v>56.1</v>
      </c>
      <c r="AB28" s="25">
        <f>'ETS Emissions'!X100</f>
        <v>78.981245273013101</v>
      </c>
      <c r="AC28" s="25">
        <f>'ETS Emissions'!Y100</f>
        <v>56.1</v>
      </c>
      <c r="AD28" s="25">
        <f>'ETS Emissions'!Z100</f>
        <v>64.358738147814904</v>
      </c>
      <c r="AE28" s="25">
        <f>'ETS Emissions'!AA100</f>
        <v>67.641429509207498</v>
      </c>
      <c r="AF28" s="25">
        <f>'ETS Emissions'!AB100</f>
        <v>56.362479631629</v>
      </c>
      <c r="AG28" s="25">
        <f>'ETS Emissions'!AC100</f>
        <v>57.669473546351902</v>
      </c>
      <c r="AH28" s="25">
        <f>'ETS Emissions'!AD100</f>
        <v>66.638983456753806</v>
      </c>
      <c r="AI28" s="25">
        <f>'ETS Emissions'!AE100</f>
        <v>60.164283208121603</v>
      </c>
      <c r="AJ28" s="25">
        <f>'ETS Emissions'!AF100</f>
        <v>65.548599058856297</v>
      </c>
      <c r="AK28" s="25">
        <f>'ETS Emissions'!AG100</f>
        <v>56</v>
      </c>
      <c r="AL28" s="25">
        <f>'ETS Emissions'!AH100</f>
        <v>56</v>
      </c>
      <c r="AM28" s="25">
        <f>'ETS Emissions'!AI100</f>
        <v>55.965553651830902</v>
      </c>
      <c r="AN28" s="25">
        <f>'ETS Emissions'!AJ100</f>
        <v>56</v>
      </c>
      <c r="AO28" s="25">
        <f>'ETS Emissions'!AK100</f>
        <v>56</v>
      </c>
      <c r="AP28" s="25">
        <f>'ETS Emissions'!AL100</f>
        <v>56</v>
      </c>
      <c r="AQ28" s="25">
        <f>'ETS Emissions'!AM100</f>
        <v>56</v>
      </c>
      <c r="AS28" s="21" t="s">
        <v>137</v>
      </c>
      <c r="AV28" s="21" t="str">
        <f t="shared" si="4"/>
        <v>INDGAS</v>
      </c>
      <c r="AW28" s="21" t="s">
        <v>135</v>
      </c>
    </row>
    <row r="29" spans="3:49">
      <c r="C29" s="21" t="s">
        <v>2</v>
      </c>
      <c r="E29" s="21" t="str">
        <f>'ETS Emissions'!B101</f>
        <v>INDHFO</v>
      </c>
      <c r="F29" s="37">
        <f t="shared" si="3"/>
        <v>77.8</v>
      </c>
      <c r="G29" s="25">
        <f>'ETS Emissions'!C101</f>
        <v>78</v>
      </c>
      <c r="H29" s="25">
        <f>'ETS Emissions'!D101</f>
        <v>77.400000000000006</v>
      </c>
      <c r="I29" s="25">
        <f>'ETS Emissions'!E101</f>
        <v>78</v>
      </c>
      <c r="J29" s="25">
        <f>'ETS Emissions'!F101</f>
        <v>77.400000000000006</v>
      </c>
      <c r="K29" s="25">
        <f>'ETS Emissions'!G101</f>
        <v>77.400000000000006</v>
      </c>
      <c r="L29" s="25">
        <f>'ETS Emissions'!H101</f>
        <v>78</v>
      </c>
      <c r="M29" s="25">
        <f>'ETS Emissions'!I101</f>
        <v>78</v>
      </c>
      <c r="N29" s="25">
        <f>'ETS Emissions'!J101</f>
        <v>77.400000000000006</v>
      </c>
      <c r="O29" s="25">
        <f>'ETS Emissions'!K101</f>
        <v>77.400000000000006</v>
      </c>
      <c r="P29" s="25">
        <f>'ETS Emissions'!L101</f>
        <v>77.400000000000006</v>
      </c>
      <c r="Q29" s="25">
        <f>'ETS Emissions'!M101</f>
        <v>76.626000000000005</v>
      </c>
      <c r="R29" s="25">
        <f>'ETS Emissions'!N101</f>
        <v>77.400000000000006</v>
      </c>
      <c r="S29" s="25">
        <f>'ETS Emissions'!O101</f>
        <v>77.400000000000006</v>
      </c>
      <c r="T29" s="25">
        <f>'ETS Emissions'!P101</f>
        <v>78</v>
      </c>
      <c r="U29" s="25">
        <f>'ETS Emissions'!Q101</f>
        <v>77.400000000000006</v>
      </c>
      <c r="V29" s="25">
        <f>'ETS Emissions'!R101</f>
        <v>77.400000000000006</v>
      </c>
      <c r="W29" s="25">
        <f>'ETS Emissions'!S101</f>
        <v>75.829108045349003</v>
      </c>
      <c r="X29" s="25">
        <f>'ETS Emissions'!T101</f>
        <v>77.400000000000006</v>
      </c>
      <c r="Y29" s="25">
        <f>'ETS Emissions'!U101</f>
        <v>77.400000000000006</v>
      </c>
      <c r="Z29" s="25">
        <f>'ETS Emissions'!V101</f>
        <v>77.400000000000006</v>
      </c>
      <c r="AA29" s="25">
        <f>'ETS Emissions'!W101</f>
        <v>77.400000000000006</v>
      </c>
      <c r="AB29" s="25">
        <f>'ETS Emissions'!X101</f>
        <v>77.400000000000006</v>
      </c>
      <c r="AC29" s="25">
        <f>'ETS Emissions'!Y101</f>
        <v>77.400000000000006</v>
      </c>
      <c r="AD29" s="25">
        <f>'ETS Emissions'!Z101</f>
        <v>78</v>
      </c>
      <c r="AE29" s="25">
        <f>'ETS Emissions'!AA101</f>
        <v>77.400000000000006</v>
      </c>
      <c r="AF29" s="25">
        <f>'ETS Emissions'!AB101</f>
        <v>77.400000000000006</v>
      </c>
      <c r="AG29" s="25">
        <f>'ETS Emissions'!AC101</f>
        <v>77.400000000000006</v>
      </c>
      <c r="AH29" s="25">
        <f>'ETS Emissions'!AD101</f>
        <v>77.400000000000006</v>
      </c>
      <c r="AI29" s="25">
        <f>'ETS Emissions'!AE101</f>
        <v>78</v>
      </c>
      <c r="AJ29" s="25">
        <f>'ETS Emissions'!AF101</f>
        <v>77.400000000000006</v>
      </c>
      <c r="AK29" s="25">
        <f>'ETS Emissions'!AG101</f>
        <v>78</v>
      </c>
      <c r="AL29" s="25">
        <f>'ETS Emissions'!AH101</f>
        <v>78</v>
      </c>
      <c r="AM29" s="25">
        <f>'ETS Emissions'!AI101</f>
        <v>78</v>
      </c>
      <c r="AN29" s="25">
        <f>'ETS Emissions'!AJ101</f>
        <v>78</v>
      </c>
      <c r="AO29" s="25">
        <f>'ETS Emissions'!AK101</f>
        <v>78</v>
      </c>
      <c r="AP29" s="25">
        <f>'ETS Emissions'!AL101</f>
        <v>78</v>
      </c>
      <c r="AQ29" s="25">
        <f>'ETS Emissions'!AM101</f>
        <v>78</v>
      </c>
      <c r="AS29" s="21" t="s">
        <v>137</v>
      </c>
      <c r="AV29" s="21" t="str">
        <f t="shared" si="4"/>
        <v>INDHFO</v>
      </c>
      <c r="AW29" s="21" t="s">
        <v>135</v>
      </c>
    </row>
    <row r="30" spans="3:49">
      <c r="C30" s="21" t="s">
        <v>2</v>
      </c>
      <c r="E30" s="21" t="str">
        <f>'ETS Emissions'!B102</f>
        <v>INDLFO</v>
      </c>
      <c r="F30" s="37">
        <f t="shared" si="3"/>
        <v>74.027149041434768</v>
      </c>
      <c r="G30" s="25">
        <f>'ETS Emissions'!C102</f>
        <v>74</v>
      </c>
      <c r="H30" s="25">
        <f>'ETS Emissions'!D102</f>
        <v>74.062199312714796</v>
      </c>
      <c r="I30" s="25">
        <f>'ETS Emissions'!E102</f>
        <v>74</v>
      </c>
      <c r="J30" s="25">
        <f>'ETS Emissions'!F102</f>
        <v>74.093573585712207</v>
      </c>
      <c r="K30" s="25">
        <f>'ETS Emissions'!G102</f>
        <v>74.099999999999994</v>
      </c>
      <c r="L30" s="25">
        <f>'ETS Emissions'!H102</f>
        <v>74</v>
      </c>
      <c r="M30" s="25">
        <f>'ETS Emissions'!I102</f>
        <v>74</v>
      </c>
      <c r="N30" s="25">
        <f>'ETS Emissions'!J102</f>
        <v>74.087723785166204</v>
      </c>
      <c r="O30" s="25">
        <f>'ETS Emissions'!K102</f>
        <v>74</v>
      </c>
      <c r="P30" s="25">
        <f>'ETS Emissions'!L102</f>
        <v>74.099999999999994</v>
      </c>
      <c r="Q30" s="25">
        <f>'ETS Emissions'!M102</f>
        <v>73.358999999999995</v>
      </c>
      <c r="R30" s="25">
        <f>'ETS Emissions'!N102</f>
        <v>74.099999999999994</v>
      </c>
      <c r="S30" s="25">
        <f>'ETS Emissions'!O102</f>
        <v>74.080444444444396</v>
      </c>
      <c r="T30" s="25">
        <f>'ETS Emissions'!P102</f>
        <v>74</v>
      </c>
      <c r="U30" s="25">
        <f>'ETS Emissions'!Q102</f>
        <v>73.241290322580596</v>
      </c>
      <c r="V30" s="25">
        <f>'ETS Emissions'!R102</f>
        <v>74.099999999999994</v>
      </c>
      <c r="W30" s="25">
        <f>'ETS Emissions'!S102</f>
        <v>72.6643129770992</v>
      </c>
      <c r="X30" s="25">
        <f>'ETS Emissions'!T102</f>
        <v>73.739999999999995</v>
      </c>
      <c r="Y30" s="25">
        <f>'ETS Emissions'!U102</f>
        <v>74.025000000000006</v>
      </c>
      <c r="Z30" s="25">
        <f>'ETS Emissions'!V102</f>
        <v>73.825714285714298</v>
      </c>
      <c r="AA30" s="25">
        <f>'ETS Emissions'!W102</f>
        <v>74.099999999999994</v>
      </c>
      <c r="AB30" s="25">
        <f>'ETS Emissions'!X102</f>
        <v>73.984864863810699</v>
      </c>
      <c r="AC30" s="25">
        <f>'ETS Emissions'!Y102</f>
        <v>74.099999999999994</v>
      </c>
      <c r="AD30" s="25">
        <f>'ETS Emissions'!Z102</f>
        <v>73.981447124304296</v>
      </c>
      <c r="AE30" s="25">
        <f>'ETS Emissions'!AA102</f>
        <v>74.063003832655596</v>
      </c>
      <c r="AF30" s="25">
        <f>'ETS Emissions'!AB102</f>
        <v>73.458767772511806</v>
      </c>
      <c r="AG30" s="25">
        <f>'ETS Emissions'!AC102</f>
        <v>74.099999999999994</v>
      </c>
      <c r="AH30" s="25">
        <f>'ETS Emissions'!AD102</f>
        <v>74.099999999999994</v>
      </c>
      <c r="AI30" s="25">
        <f>'ETS Emissions'!AE102</f>
        <v>74</v>
      </c>
      <c r="AJ30" s="25">
        <f>'ETS Emissions'!AF102</f>
        <v>73.422578109648299</v>
      </c>
      <c r="AK30" s="25">
        <f>'ETS Emissions'!AG102</f>
        <v>74</v>
      </c>
      <c r="AL30" s="25">
        <f>'ETS Emissions'!AH102</f>
        <v>74</v>
      </c>
      <c r="AM30" s="25">
        <f>'ETS Emissions'!AI102</f>
        <v>73.915081334436195</v>
      </c>
      <c r="AN30" s="25">
        <f>'ETS Emissions'!AJ102</f>
        <v>74</v>
      </c>
      <c r="AO30" s="25">
        <f>'ETS Emissions'!AK102</f>
        <v>74</v>
      </c>
      <c r="AP30" s="25">
        <f>'ETS Emissions'!AL102</f>
        <v>74</v>
      </c>
      <c r="AQ30" s="25">
        <f>'ETS Emissions'!AM102</f>
        <v>74</v>
      </c>
      <c r="AS30" s="21" t="s">
        <v>137</v>
      </c>
      <c r="AV30" s="21" t="str">
        <f t="shared" si="4"/>
        <v>INDLFO</v>
      </c>
      <c r="AW30" s="21" t="s">
        <v>135</v>
      </c>
    </row>
    <row r="31" spans="3:49">
      <c r="C31" s="21" t="s">
        <v>2</v>
      </c>
      <c r="E31" s="21" t="str">
        <f>'ETS Emissions'!B103</f>
        <v>INDLPG</v>
      </c>
      <c r="F31" s="37">
        <f t="shared" si="3"/>
        <v>64.36666666666666</v>
      </c>
      <c r="G31" s="25">
        <f>'ETS Emissions'!C103</f>
        <v>65</v>
      </c>
      <c r="H31" s="25">
        <f>'ETS Emissions'!D103</f>
        <v>63.1</v>
      </c>
      <c r="I31" s="25">
        <f>'ETS Emissions'!E103</f>
        <v>65</v>
      </c>
      <c r="J31" s="25">
        <f>'ETS Emissions'!F103</f>
        <v>63.1</v>
      </c>
      <c r="K31" s="25">
        <f>'ETS Emissions'!G103</f>
        <v>63.1</v>
      </c>
      <c r="L31" s="25">
        <f>'ETS Emissions'!H103</f>
        <v>65</v>
      </c>
      <c r="M31" s="25">
        <f>'ETS Emissions'!I103</f>
        <v>65</v>
      </c>
      <c r="N31" s="25">
        <f>'ETS Emissions'!J103</f>
        <v>63.1</v>
      </c>
      <c r="O31" s="25">
        <f>'ETS Emissions'!K103</f>
        <v>63.1</v>
      </c>
      <c r="P31" s="25">
        <f>'ETS Emissions'!L103</f>
        <v>63.1</v>
      </c>
      <c r="Q31" s="25">
        <f>'ETS Emissions'!M103</f>
        <v>62.469000000000001</v>
      </c>
      <c r="R31" s="25">
        <f>'ETS Emissions'!N103</f>
        <v>63.1</v>
      </c>
      <c r="S31" s="25">
        <f>'ETS Emissions'!O103</f>
        <v>63.1</v>
      </c>
      <c r="T31" s="25">
        <f>'ETS Emissions'!P103</f>
        <v>65</v>
      </c>
      <c r="U31" s="25">
        <f>'ETS Emissions'!Q103</f>
        <v>63.1</v>
      </c>
      <c r="V31" s="25">
        <f>'ETS Emissions'!R103</f>
        <v>63.1</v>
      </c>
      <c r="W31" s="25">
        <f>'ETS Emissions'!S103</f>
        <v>63.1</v>
      </c>
      <c r="X31" s="25">
        <f>'ETS Emissions'!T103</f>
        <v>63.1</v>
      </c>
      <c r="Y31" s="25">
        <f>'ETS Emissions'!U103</f>
        <v>63.1</v>
      </c>
      <c r="Z31" s="25">
        <f>'ETS Emissions'!V103</f>
        <v>63.1</v>
      </c>
      <c r="AA31" s="25">
        <f>'ETS Emissions'!W103</f>
        <v>63.1</v>
      </c>
      <c r="AB31" s="25">
        <f>'ETS Emissions'!X103</f>
        <v>63.1</v>
      </c>
      <c r="AC31" s="25">
        <f>'ETS Emissions'!Y103</f>
        <v>63.1</v>
      </c>
      <c r="AD31" s="25">
        <f>'ETS Emissions'!Z103</f>
        <v>65</v>
      </c>
      <c r="AE31" s="25">
        <f>'ETS Emissions'!AA103</f>
        <v>63.1</v>
      </c>
      <c r="AF31" s="25">
        <f>'ETS Emissions'!AB103</f>
        <v>63.1</v>
      </c>
      <c r="AG31" s="25">
        <f>'ETS Emissions'!AC103</f>
        <v>63.1</v>
      </c>
      <c r="AH31" s="25">
        <f>'ETS Emissions'!AD103</f>
        <v>63.1</v>
      </c>
      <c r="AI31" s="25">
        <f>'ETS Emissions'!AE103</f>
        <v>65</v>
      </c>
      <c r="AJ31" s="25">
        <f>'ETS Emissions'!AF103</f>
        <v>63.1</v>
      </c>
      <c r="AK31" s="25">
        <f>'ETS Emissions'!AG103</f>
        <v>65</v>
      </c>
      <c r="AL31" s="25">
        <f>'ETS Emissions'!AH103</f>
        <v>65</v>
      </c>
      <c r="AM31" s="25">
        <f>'ETS Emissions'!AI103</f>
        <v>65</v>
      </c>
      <c r="AN31" s="25">
        <f>'ETS Emissions'!AJ103</f>
        <v>65</v>
      </c>
      <c r="AO31" s="25">
        <f>'ETS Emissions'!AK103</f>
        <v>65</v>
      </c>
      <c r="AP31" s="25">
        <f>'ETS Emissions'!AL103</f>
        <v>65</v>
      </c>
      <c r="AQ31" s="25">
        <f>'ETS Emissions'!AM103</f>
        <v>65</v>
      </c>
      <c r="AS31" s="21" t="s">
        <v>137</v>
      </c>
      <c r="AV31" s="21" t="str">
        <f t="shared" si="4"/>
        <v>INDLPG</v>
      </c>
      <c r="AW31" s="21" t="s">
        <v>135</v>
      </c>
    </row>
    <row r="32" spans="3:49">
      <c r="C32" s="21" t="s">
        <v>2</v>
      </c>
      <c r="E32" s="21" t="str">
        <f>'ETS Emissions'!B104</f>
        <v>INDMUN</v>
      </c>
      <c r="F32" s="37">
        <f t="shared" si="3"/>
        <v>58.616666666666667</v>
      </c>
      <c r="G32" s="25">
        <f>'ETS Emissions'!C104</f>
        <v>45</v>
      </c>
      <c r="H32" s="25">
        <f>'ETS Emissions'!D104</f>
        <v>85.85</v>
      </c>
      <c r="I32" s="25">
        <f>'ETS Emissions'!E104</f>
        <v>45</v>
      </c>
      <c r="J32" s="25">
        <f>'ETS Emissions'!F104</f>
        <v>85.85</v>
      </c>
      <c r="K32" s="25">
        <f>'ETS Emissions'!G104</f>
        <v>85.85</v>
      </c>
      <c r="L32" s="25">
        <f>'ETS Emissions'!H104</f>
        <v>45</v>
      </c>
      <c r="M32" s="25">
        <f>'ETS Emissions'!I104</f>
        <v>45</v>
      </c>
      <c r="N32" s="25">
        <f>'ETS Emissions'!J104</f>
        <v>85.85</v>
      </c>
      <c r="O32" s="25">
        <f>'ETS Emissions'!K104</f>
        <v>85.85</v>
      </c>
      <c r="P32" s="25">
        <f>'ETS Emissions'!L104</f>
        <v>85.85</v>
      </c>
      <c r="Q32" s="25">
        <f>'ETS Emissions'!M104</f>
        <v>31.481999999999999</v>
      </c>
      <c r="R32" s="25">
        <f>'ETS Emissions'!N104</f>
        <v>85.85</v>
      </c>
      <c r="S32" s="25">
        <f>'ETS Emissions'!O104</f>
        <v>85.85</v>
      </c>
      <c r="T32" s="25">
        <f>'ETS Emissions'!P104</f>
        <v>45</v>
      </c>
      <c r="U32" s="25">
        <f>'ETS Emissions'!Q104</f>
        <v>85.85</v>
      </c>
      <c r="V32" s="25">
        <f>'ETS Emissions'!R104</f>
        <v>85.85</v>
      </c>
      <c r="W32" s="25">
        <f>'ETS Emissions'!S104</f>
        <v>85.85</v>
      </c>
      <c r="X32" s="25">
        <f>'ETS Emissions'!T104</f>
        <v>85.85</v>
      </c>
      <c r="Y32" s="25">
        <f>'ETS Emissions'!U104</f>
        <v>85.85</v>
      </c>
      <c r="Z32" s="25">
        <f>'ETS Emissions'!V104</f>
        <v>85.85</v>
      </c>
      <c r="AA32" s="25">
        <f>'ETS Emissions'!W104</f>
        <v>85.85</v>
      </c>
      <c r="AB32" s="25">
        <f>'ETS Emissions'!X104</f>
        <v>85.85</v>
      </c>
      <c r="AC32" s="25">
        <f>'ETS Emissions'!Y104</f>
        <v>85.85</v>
      </c>
      <c r="AD32" s="25">
        <f>'ETS Emissions'!Z104</f>
        <v>45</v>
      </c>
      <c r="AE32" s="25">
        <f>'ETS Emissions'!AA104</f>
        <v>85.85</v>
      </c>
      <c r="AF32" s="25">
        <f>'ETS Emissions'!AB104</f>
        <v>85.85</v>
      </c>
      <c r="AG32" s="25">
        <f>'ETS Emissions'!AC104</f>
        <v>85.85</v>
      </c>
      <c r="AH32" s="25">
        <f>'ETS Emissions'!AD104</f>
        <v>85.85</v>
      </c>
      <c r="AI32" s="25">
        <f>'ETS Emissions'!AE104</f>
        <v>45</v>
      </c>
      <c r="AJ32" s="25">
        <f>'ETS Emissions'!AF104</f>
        <v>85.85</v>
      </c>
      <c r="AK32" s="25">
        <f>'ETS Emissions'!AG104</f>
        <v>45</v>
      </c>
      <c r="AL32" s="25">
        <f>'ETS Emissions'!AH104</f>
        <v>45</v>
      </c>
      <c r="AM32" s="25">
        <f>'ETS Emissions'!AI104</f>
        <v>45</v>
      </c>
      <c r="AN32" s="25">
        <f>'ETS Emissions'!AJ104</f>
        <v>45</v>
      </c>
      <c r="AO32" s="25">
        <f>'ETS Emissions'!AK104</f>
        <v>45</v>
      </c>
      <c r="AP32" s="25">
        <f>'ETS Emissions'!AL104</f>
        <v>45</v>
      </c>
      <c r="AQ32" s="25">
        <f>'ETS Emissions'!AM104</f>
        <v>45</v>
      </c>
      <c r="AS32" s="21" t="s">
        <v>137</v>
      </c>
      <c r="AV32" s="21" t="str">
        <f t="shared" si="4"/>
        <v>INDMUN</v>
      </c>
      <c r="AW32" s="21" t="s">
        <v>135</v>
      </c>
    </row>
    <row r="33" spans="1:49">
      <c r="C33" s="21" t="s">
        <v>2</v>
      </c>
      <c r="E33" s="21" t="str">
        <f>'ETS Emissions'!B105</f>
        <v>INDNAP</v>
      </c>
      <c r="F33" s="37">
        <f t="shared" si="3"/>
        <v>73.3</v>
      </c>
      <c r="G33" s="25">
        <f>'ETS Emissions'!C105</f>
        <v>73.3</v>
      </c>
      <c r="H33" s="25">
        <f>'ETS Emissions'!D105</f>
        <v>73.3</v>
      </c>
      <c r="I33" s="25">
        <f>'ETS Emissions'!E105</f>
        <v>73.3</v>
      </c>
      <c r="J33" s="25">
        <f>'ETS Emissions'!F105</f>
        <v>73.3</v>
      </c>
      <c r="K33" s="25">
        <f>'ETS Emissions'!G105</f>
        <v>73.3</v>
      </c>
      <c r="L33" s="25">
        <f>'ETS Emissions'!H105</f>
        <v>73.3</v>
      </c>
      <c r="M33" s="25">
        <f>'ETS Emissions'!I105</f>
        <v>73.3</v>
      </c>
      <c r="N33" s="25">
        <f>'ETS Emissions'!J105</f>
        <v>73.3</v>
      </c>
      <c r="O33" s="25">
        <f>'ETS Emissions'!K105</f>
        <v>73.3</v>
      </c>
      <c r="P33" s="25">
        <f>'ETS Emissions'!L105</f>
        <v>73.3</v>
      </c>
      <c r="Q33" s="25">
        <f>'ETS Emissions'!M105</f>
        <v>72.566999999999993</v>
      </c>
      <c r="R33" s="25">
        <f>'ETS Emissions'!N105</f>
        <v>73.3</v>
      </c>
      <c r="S33" s="25">
        <f>'ETS Emissions'!O105</f>
        <v>73.3</v>
      </c>
      <c r="T33" s="25">
        <f>'ETS Emissions'!P105</f>
        <v>73.3</v>
      </c>
      <c r="U33" s="25">
        <f>'ETS Emissions'!Q105</f>
        <v>73.3</v>
      </c>
      <c r="V33" s="25">
        <f>'ETS Emissions'!R105</f>
        <v>73.3</v>
      </c>
      <c r="W33" s="25">
        <f>'ETS Emissions'!S105</f>
        <v>73.3</v>
      </c>
      <c r="X33" s="25">
        <f>'ETS Emissions'!T105</f>
        <v>73.3</v>
      </c>
      <c r="Y33" s="25">
        <f>'ETS Emissions'!U105</f>
        <v>73.3</v>
      </c>
      <c r="Z33" s="25">
        <f>'ETS Emissions'!V105</f>
        <v>73.3</v>
      </c>
      <c r="AA33" s="25">
        <f>'ETS Emissions'!W105</f>
        <v>73.3</v>
      </c>
      <c r="AB33" s="25">
        <f>'ETS Emissions'!X105</f>
        <v>73.3</v>
      </c>
      <c r="AC33" s="25">
        <f>'ETS Emissions'!Y105</f>
        <v>73.3</v>
      </c>
      <c r="AD33" s="25">
        <f>'ETS Emissions'!Z105</f>
        <v>73.3</v>
      </c>
      <c r="AE33" s="25">
        <f>'ETS Emissions'!AA105</f>
        <v>73.3</v>
      </c>
      <c r="AF33" s="25">
        <f>'ETS Emissions'!AB105</f>
        <v>73.3</v>
      </c>
      <c r="AG33" s="25">
        <f>'ETS Emissions'!AC105</f>
        <v>73.3</v>
      </c>
      <c r="AH33" s="25">
        <f>'ETS Emissions'!AD105</f>
        <v>73.3</v>
      </c>
      <c r="AI33" s="25">
        <f>'ETS Emissions'!AE105</f>
        <v>73.3</v>
      </c>
      <c r="AJ33" s="25">
        <f>'ETS Emissions'!AF105</f>
        <v>73.3</v>
      </c>
      <c r="AK33" s="25">
        <f>'ETS Emissions'!AG105</f>
        <v>73.3</v>
      </c>
      <c r="AL33" s="25">
        <f>'ETS Emissions'!AH105</f>
        <v>73.3</v>
      </c>
      <c r="AM33" s="25">
        <f>'ETS Emissions'!AI105</f>
        <v>73.3</v>
      </c>
      <c r="AN33" s="25">
        <f>'ETS Emissions'!AJ105</f>
        <v>73.3</v>
      </c>
      <c r="AO33" s="25">
        <f>'ETS Emissions'!AK105</f>
        <v>73.3</v>
      </c>
      <c r="AP33" s="25">
        <f>'ETS Emissions'!AL105</f>
        <v>73.3</v>
      </c>
      <c r="AQ33" s="25">
        <f>'ETS Emissions'!AM105</f>
        <v>73.3</v>
      </c>
      <c r="AS33" s="21" t="s">
        <v>137</v>
      </c>
      <c r="AV33" s="21" t="str">
        <f t="shared" si="4"/>
        <v>INDNAP</v>
      </c>
      <c r="AW33" s="21" t="s">
        <v>135</v>
      </c>
    </row>
    <row r="34" spans="1:49">
      <c r="C34" s="21" t="s">
        <v>2</v>
      </c>
      <c r="E34" s="21" t="str">
        <f>'ETS Emissions'!B106</f>
        <v>INDNEU</v>
      </c>
      <c r="F34" s="37">
        <f t="shared" si="3"/>
        <v>0</v>
      </c>
      <c r="G34" s="25">
        <f>'ETS Emissions'!C106</f>
        <v>0</v>
      </c>
      <c r="H34" s="25">
        <f>'ETS Emissions'!D106</f>
        <v>0</v>
      </c>
      <c r="I34" s="25">
        <f>'ETS Emissions'!E106</f>
        <v>0</v>
      </c>
      <c r="J34" s="25">
        <f>'ETS Emissions'!F106</f>
        <v>0</v>
      </c>
      <c r="K34" s="25">
        <f>'ETS Emissions'!G106</f>
        <v>0</v>
      </c>
      <c r="L34" s="25">
        <f>'ETS Emissions'!H106</f>
        <v>0</v>
      </c>
      <c r="M34" s="25">
        <f>'ETS Emissions'!I106</f>
        <v>0</v>
      </c>
      <c r="N34" s="25">
        <f>'ETS Emissions'!J106</f>
        <v>0</v>
      </c>
      <c r="O34" s="25">
        <f>'ETS Emissions'!K106</f>
        <v>0</v>
      </c>
      <c r="P34" s="25">
        <f>'ETS Emissions'!L106</f>
        <v>0</v>
      </c>
      <c r="Q34" s="25">
        <f>'ETS Emissions'!M106</f>
        <v>0</v>
      </c>
      <c r="R34" s="25">
        <f>'ETS Emissions'!N106</f>
        <v>0</v>
      </c>
      <c r="S34" s="25">
        <f>'ETS Emissions'!O106</f>
        <v>0</v>
      </c>
      <c r="T34" s="25">
        <f>'ETS Emissions'!P106</f>
        <v>0</v>
      </c>
      <c r="U34" s="25">
        <f>'ETS Emissions'!Q106</f>
        <v>0</v>
      </c>
      <c r="V34" s="25">
        <f>'ETS Emissions'!R106</f>
        <v>0</v>
      </c>
      <c r="W34" s="25">
        <f>'ETS Emissions'!S106</f>
        <v>0</v>
      </c>
      <c r="X34" s="25">
        <f>'ETS Emissions'!T106</f>
        <v>0</v>
      </c>
      <c r="Y34" s="25">
        <f>'ETS Emissions'!U106</f>
        <v>0</v>
      </c>
      <c r="Z34" s="25">
        <f>'ETS Emissions'!V106</f>
        <v>0</v>
      </c>
      <c r="AA34" s="25">
        <f>'ETS Emissions'!W106</f>
        <v>0</v>
      </c>
      <c r="AB34" s="25">
        <f>'ETS Emissions'!X106</f>
        <v>0</v>
      </c>
      <c r="AC34" s="25">
        <f>'ETS Emissions'!Y106</f>
        <v>0</v>
      </c>
      <c r="AD34" s="25">
        <f>'ETS Emissions'!Z106</f>
        <v>0</v>
      </c>
      <c r="AE34" s="25">
        <f>'ETS Emissions'!AA106</f>
        <v>0</v>
      </c>
      <c r="AF34" s="25">
        <f>'ETS Emissions'!AB106</f>
        <v>0</v>
      </c>
      <c r="AG34" s="25">
        <f>'ETS Emissions'!AC106</f>
        <v>0</v>
      </c>
      <c r="AH34" s="25">
        <f>'ETS Emissions'!AD106</f>
        <v>0</v>
      </c>
      <c r="AI34" s="25">
        <f>'ETS Emissions'!AE106</f>
        <v>0</v>
      </c>
      <c r="AJ34" s="25">
        <f>'ETS Emissions'!AF106</f>
        <v>0</v>
      </c>
      <c r="AK34" s="25">
        <f>'ETS Emissions'!AG106</f>
        <v>0</v>
      </c>
      <c r="AL34" s="25">
        <f>'ETS Emissions'!AH106</f>
        <v>0</v>
      </c>
      <c r="AM34" s="25">
        <f>'ETS Emissions'!AI106</f>
        <v>0</v>
      </c>
      <c r="AN34" s="25">
        <f>'ETS Emissions'!AJ106</f>
        <v>0</v>
      </c>
      <c r="AO34" s="25">
        <f>'ETS Emissions'!AK106</f>
        <v>0</v>
      </c>
      <c r="AP34" s="25">
        <f>'ETS Emissions'!AL106</f>
        <v>0</v>
      </c>
      <c r="AQ34" s="25">
        <f>'ETS Emissions'!AM106</f>
        <v>0</v>
      </c>
      <c r="AS34" s="21" t="s">
        <v>137</v>
      </c>
      <c r="AV34" s="21" t="str">
        <f t="shared" si="4"/>
        <v>INDNEU</v>
      </c>
      <c r="AW34" s="21" t="s">
        <v>135</v>
      </c>
    </row>
    <row r="35" spans="1:49">
      <c r="C35" s="21" t="s">
        <v>2</v>
      </c>
      <c r="E35" s="21" t="str">
        <f>'ETS Emissions'!B107</f>
        <v>INDRFG</v>
      </c>
      <c r="F35" s="37">
        <f t="shared" si="3"/>
        <v>58.699999999999996</v>
      </c>
      <c r="G35" s="25">
        <f>'ETS Emissions'!C107</f>
        <v>60</v>
      </c>
      <c r="H35" s="25">
        <f>'ETS Emissions'!D107</f>
        <v>56.1</v>
      </c>
      <c r="I35" s="25">
        <f>'ETS Emissions'!E107</f>
        <v>60</v>
      </c>
      <c r="J35" s="25">
        <f>'ETS Emissions'!F107</f>
        <v>56.1</v>
      </c>
      <c r="K35" s="25">
        <f>'ETS Emissions'!G107</f>
        <v>56.1</v>
      </c>
      <c r="L35" s="25">
        <f>'ETS Emissions'!H107</f>
        <v>60</v>
      </c>
      <c r="M35" s="25">
        <f>'ETS Emissions'!I107</f>
        <v>60</v>
      </c>
      <c r="N35" s="25">
        <f>'ETS Emissions'!J107</f>
        <v>56.1</v>
      </c>
      <c r="O35" s="25">
        <f>'ETS Emissions'!K107</f>
        <v>56.1</v>
      </c>
      <c r="P35" s="25">
        <f>'ETS Emissions'!L107</f>
        <v>56.1</v>
      </c>
      <c r="Q35" s="25">
        <f>'ETS Emissions'!M107</f>
        <v>55.539000000000001</v>
      </c>
      <c r="R35" s="25">
        <f>'ETS Emissions'!N107</f>
        <v>56.1</v>
      </c>
      <c r="S35" s="25">
        <f>'ETS Emissions'!O107</f>
        <v>56.1</v>
      </c>
      <c r="T35" s="25">
        <f>'ETS Emissions'!P107</f>
        <v>60</v>
      </c>
      <c r="U35" s="25">
        <f>'ETS Emissions'!Q107</f>
        <v>56.1</v>
      </c>
      <c r="V35" s="25">
        <f>'ETS Emissions'!R107</f>
        <v>56.1</v>
      </c>
      <c r="W35" s="25">
        <f>'ETS Emissions'!S107</f>
        <v>56.1</v>
      </c>
      <c r="X35" s="25">
        <f>'ETS Emissions'!T107</f>
        <v>56.1</v>
      </c>
      <c r="Y35" s="25">
        <f>'ETS Emissions'!U107</f>
        <v>56.1</v>
      </c>
      <c r="Z35" s="25">
        <f>'ETS Emissions'!V107</f>
        <v>56.1</v>
      </c>
      <c r="AA35" s="25">
        <f>'ETS Emissions'!W107</f>
        <v>56.1</v>
      </c>
      <c r="AB35" s="25">
        <f>'ETS Emissions'!X107</f>
        <v>56.1</v>
      </c>
      <c r="AC35" s="25">
        <f>'ETS Emissions'!Y107</f>
        <v>56.1</v>
      </c>
      <c r="AD35" s="25">
        <f>'ETS Emissions'!Z107</f>
        <v>60</v>
      </c>
      <c r="AE35" s="25">
        <f>'ETS Emissions'!AA107</f>
        <v>56.1</v>
      </c>
      <c r="AF35" s="25">
        <f>'ETS Emissions'!AB107</f>
        <v>56.1</v>
      </c>
      <c r="AG35" s="25">
        <f>'ETS Emissions'!AC107</f>
        <v>56.1</v>
      </c>
      <c r="AH35" s="25">
        <f>'ETS Emissions'!AD107</f>
        <v>56.1</v>
      </c>
      <c r="AI35" s="25">
        <f>'ETS Emissions'!AE107</f>
        <v>60</v>
      </c>
      <c r="AJ35" s="25">
        <f>'ETS Emissions'!AF107</f>
        <v>56.1</v>
      </c>
      <c r="AK35" s="25">
        <f>'ETS Emissions'!AG107</f>
        <v>60</v>
      </c>
      <c r="AL35" s="25">
        <f>'ETS Emissions'!AH107</f>
        <v>60</v>
      </c>
      <c r="AM35" s="25">
        <f>'ETS Emissions'!AI107</f>
        <v>60</v>
      </c>
      <c r="AN35" s="25">
        <f>'ETS Emissions'!AJ107</f>
        <v>60</v>
      </c>
      <c r="AO35" s="25">
        <f>'ETS Emissions'!AK107</f>
        <v>60</v>
      </c>
      <c r="AP35" s="25">
        <f>'ETS Emissions'!AL107</f>
        <v>60</v>
      </c>
      <c r="AQ35" s="25">
        <f>'ETS Emissions'!AM107</f>
        <v>60</v>
      </c>
      <c r="AS35" s="21" t="s">
        <v>137</v>
      </c>
      <c r="AV35" s="21" t="str">
        <f t="shared" si="4"/>
        <v>INDRFG</v>
      </c>
      <c r="AW35" s="21" t="s">
        <v>135</v>
      </c>
    </row>
    <row r="36" spans="1:49">
      <c r="C36" s="21" t="s">
        <v>2</v>
      </c>
      <c r="E36" s="21" t="str">
        <f>'ETS Emissions'!B108</f>
        <v>INDSLU</v>
      </c>
      <c r="F36" s="37">
        <f t="shared" si="3"/>
        <v>58.616666666666667</v>
      </c>
      <c r="G36" s="25">
        <f>'ETS Emissions'!C108</f>
        <v>45</v>
      </c>
      <c r="H36" s="25">
        <f>'ETS Emissions'!D108</f>
        <v>85.85</v>
      </c>
      <c r="I36" s="25">
        <f>'ETS Emissions'!E108</f>
        <v>45</v>
      </c>
      <c r="J36" s="25">
        <f>'ETS Emissions'!F108</f>
        <v>85.85</v>
      </c>
      <c r="K36" s="25">
        <f>'ETS Emissions'!G108</f>
        <v>85.85</v>
      </c>
      <c r="L36" s="25">
        <f>'ETS Emissions'!H108</f>
        <v>45</v>
      </c>
      <c r="M36" s="25">
        <f>'ETS Emissions'!I108</f>
        <v>45</v>
      </c>
      <c r="N36" s="25">
        <f>'ETS Emissions'!J108</f>
        <v>85.85</v>
      </c>
      <c r="O36" s="25">
        <f>'ETS Emissions'!K108</f>
        <v>85.85</v>
      </c>
      <c r="P36" s="25">
        <f>'ETS Emissions'!L108</f>
        <v>85.85</v>
      </c>
      <c r="Q36" s="25">
        <f>'ETS Emissions'!M108</f>
        <v>74.25</v>
      </c>
      <c r="R36" s="25">
        <f>'ETS Emissions'!N108</f>
        <v>85.85</v>
      </c>
      <c r="S36" s="25">
        <f>'ETS Emissions'!O108</f>
        <v>85.85</v>
      </c>
      <c r="T36" s="25">
        <f>'ETS Emissions'!P108</f>
        <v>45</v>
      </c>
      <c r="U36" s="25">
        <f>'ETS Emissions'!Q108</f>
        <v>85.85</v>
      </c>
      <c r="V36" s="25">
        <f>'ETS Emissions'!R108</f>
        <v>85.85</v>
      </c>
      <c r="W36" s="25">
        <f>'ETS Emissions'!S108</f>
        <v>85.85</v>
      </c>
      <c r="X36" s="25">
        <f>'ETS Emissions'!T108</f>
        <v>85.85</v>
      </c>
      <c r="Y36" s="25">
        <f>'ETS Emissions'!U108</f>
        <v>85.85</v>
      </c>
      <c r="Z36" s="25">
        <f>'ETS Emissions'!V108</f>
        <v>85.85</v>
      </c>
      <c r="AA36" s="25">
        <f>'ETS Emissions'!W108</f>
        <v>85.85</v>
      </c>
      <c r="AB36" s="25">
        <f>'ETS Emissions'!X108</f>
        <v>85.85</v>
      </c>
      <c r="AC36" s="25">
        <f>'ETS Emissions'!Y108</f>
        <v>85.85</v>
      </c>
      <c r="AD36" s="25">
        <f>'ETS Emissions'!Z108</f>
        <v>45</v>
      </c>
      <c r="AE36" s="25">
        <f>'ETS Emissions'!AA108</f>
        <v>85.85</v>
      </c>
      <c r="AF36" s="25">
        <f>'ETS Emissions'!AB108</f>
        <v>85.85</v>
      </c>
      <c r="AG36" s="25">
        <f>'ETS Emissions'!AC108</f>
        <v>85.85</v>
      </c>
      <c r="AH36" s="25">
        <f>'ETS Emissions'!AD108</f>
        <v>85.85</v>
      </c>
      <c r="AI36" s="25">
        <f>'ETS Emissions'!AE108</f>
        <v>45</v>
      </c>
      <c r="AJ36" s="25">
        <f>'ETS Emissions'!AF108</f>
        <v>85.85</v>
      </c>
      <c r="AK36" s="25">
        <f>'ETS Emissions'!AG108</f>
        <v>45</v>
      </c>
      <c r="AL36" s="25">
        <f>'ETS Emissions'!AH108</f>
        <v>45</v>
      </c>
      <c r="AM36" s="25">
        <f>'ETS Emissions'!AI108</f>
        <v>45</v>
      </c>
      <c r="AN36" s="25">
        <f>'ETS Emissions'!AJ108</f>
        <v>45</v>
      </c>
      <c r="AO36" s="25">
        <f>'ETS Emissions'!AK108</f>
        <v>45</v>
      </c>
      <c r="AP36" s="25">
        <f>'ETS Emissions'!AL108</f>
        <v>45</v>
      </c>
      <c r="AQ36" s="25">
        <f>'ETS Emissions'!AM108</f>
        <v>45</v>
      </c>
      <c r="AS36" s="21" t="s">
        <v>137</v>
      </c>
      <c r="AV36" s="21" t="str">
        <f t="shared" si="4"/>
        <v>INDSLU</v>
      </c>
      <c r="AW36" s="21" t="s">
        <v>135</v>
      </c>
    </row>
    <row r="37" spans="1:49">
      <c r="C37" s="21" t="s">
        <v>129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</row>
    <row r="38" spans="1:49">
      <c r="C38" s="21" t="s">
        <v>2</v>
      </c>
      <c r="E38" s="21" t="str">
        <f>'ETS Emissions'!B109</f>
        <v>SUPBIO</v>
      </c>
      <c r="F38" s="37">
        <f t="shared" ref="F38:F43" si="5">AVERAGE(AD38,AH38,AI38)</f>
        <v>15</v>
      </c>
      <c r="G38" s="25">
        <f>'ETS Emissions'!C109</f>
        <v>0</v>
      </c>
      <c r="H38" s="25">
        <f>'ETS Emissions'!D109</f>
        <v>0</v>
      </c>
      <c r="I38" s="25">
        <f>'ETS Emissions'!E109</f>
        <v>0</v>
      </c>
      <c r="J38" s="25">
        <f>'ETS Emissions'!F109</f>
        <v>0</v>
      </c>
      <c r="K38" s="25">
        <f>'ETS Emissions'!G109</f>
        <v>0</v>
      </c>
      <c r="L38" s="25">
        <f>'ETS Emissions'!H109</f>
        <v>0</v>
      </c>
      <c r="M38" s="25">
        <f>'ETS Emissions'!I109</f>
        <v>0</v>
      </c>
      <c r="N38" s="25">
        <f>'ETS Emissions'!J109</f>
        <v>0</v>
      </c>
      <c r="O38" s="25">
        <f>'ETS Emissions'!K109</f>
        <v>0</v>
      </c>
      <c r="P38" s="25">
        <f>'ETS Emissions'!L109</f>
        <v>0</v>
      </c>
      <c r="Q38" s="25">
        <f>'ETS Emissions'!M109</f>
        <v>0</v>
      </c>
      <c r="R38" s="25">
        <f>'ETS Emissions'!N109</f>
        <v>0</v>
      </c>
      <c r="S38" s="25">
        <f>'ETS Emissions'!O109</f>
        <v>0</v>
      </c>
      <c r="T38" s="25">
        <f>'ETS Emissions'!P109</f>
        <v>0</v>
      </c>
      <c r="U38" s="25">
        <f>'ETS Emissions'!Q109</f>
        <v>0</v>
      </c>
      <c r="V38" s="25">
        <f>'ETS Emissions'!R109</f>
        <v>0</v>
      </c>
      <c r="W38" s="25">
        <f>'ETS Emissions'!S109</f>
        <v>0</v>
      </c>
      <c r="X38" s="25">
        <f>'ETS Emissions'!T109</f>
        <v>0</v>
      </c>
      <c r="Y38" s="25">
        <f>'ETS Emissions'!U109</f>
        <v>0</v>
      </c>
      <c r="Z38" s="25">
        <f>'ETS Emissions'!V109</f>
        <v>0</v>
      </c>
      <c r="AA38" s="25">
        <f>'ETS Emissions'!W109</f>
        <v>0</v>
      </c>
      <c r="AB38" s="25">
        <f>'ETS Emissions'!X109</f>
        <v>0</v>
      </c>
      <c r="AC38" s="25">
        <f>'ETS Emissions'!Y109</f>
        <v>0</v>
      </c>
      <c r="AD38" s="25">
        <f>'ETS Emissions'!Z109</f>
        <v>45</v>
      </c>
      <c r="AE38" s="25">
        <f>'ETS Emissions'!AA109</f>
        <v>0</v>
      </c>
      <c r="AF38" s="25">
        <f>'ETS Emissions'!AB109</f>
        <v>85.85</v>
      </c>
      <c r="AG38" s="25">
        <f>'ETS Emissions'!AC109</f>
        <v>0</v>
      </c>
      <c r="AH38" s="25">
        <f>'ETS Emissions'!AD109</f>
        <v>0</v>
      </c>
      <c r="AI38" s="25">
        <f>'ETS Emissions'!AE109</f>
        <v>0</v>
      </c>
      <c r="AJ38" s="25">
        <f>'ETS Emissions'!AF109</f>
        <v>0</v>
      </c>
      <c r="AK38" s="25">
        <f>'ETS Emissions'!AG109</f>
        <v>0</v>
      </c>
      <c r="AL38" s="25">
        <f>'ETS Emissions'!AH109</f>
        <v>0</v>
      </c>
      <c r="AM38" s="25">
        <f>'ETS Emissions'!AI109</f>
        <v>0</v>
      </c>
      <c r="AN38" s="25">
        <f>'ETS Emissions'!AJ109</f>
        <v>0</v>
      </c>
      <c r="AO38" s="25">
        <f>'ETS Emissions'!AK109</f>
        <v>0</v>
      </c>
      <c r="AP38" s="25">
        <f>'ETS Emissions'!AL109</f>
        <v>0</v>
      </c>
      <c r="AQ38" s="25">
        <f>'ETS Emissions'!AM109</f>
        <v>0</v>
      </c>
      <c r="AS38" s="21" t="s">
        <v>136</v>
      </c>
      <c r="AV38" s="21" t="str">
        <f t="shared" ref="AV38:AV43" si="6">E38</f>
        <v>SUPBIO</v>
      </c>
      <c r="AW38" s="21" t="s">
        <v>135</v>
      </c>
    </row>
    <row r="39" spans="1:49">
      <c r="C39" s="21" t="s">
        <v>2</v>
      </c>
      <c r="E39" s="21" t="str">
        <f>'ETS Emissions'!B110</f>
        <v>SUPCOA</v>
      </c>
      <c r="F39" s="37">
        <f t="shared" si="5"/>
        <v>103.73923472677266</v>
      </c>
      <c r="G39" s="25">
        <f>'ETS Emissions'!C110</f>
        <v>108.2</v>
      </c>
      <c r="H39" s="25">
        <f>'ETS Emissions'!D110</f>
        <v>98.3</v>
      </c>
      <c r="I39" s="25">
        <f>'ETS Emissions'!E110</f>
        <v>108.32</v>
      </c>
      <c r="J39" s="25">
        <f>'ETS Emissions'!F110</f>
        <v>98.3</v>
      </c>
      <c r="K39" s="25">
        <f>'ETS Emissions'!G110</f>
        <v>98.3</v>
      </c>
      <c r="L39" s="25">
        <f>'ETS Emissions'!H110</f>
        <v>108.26315789473701</v>
      </c>
      <c r="M39" s="25">
        <f>'ETS Emissions'!I110</f>
        <v>108.7113243762</v>
      </c>
      <c r="N39" s="25">
        <f>'ETS Emissions'!J110</f>
        <v>98.3</v>
      </c>
      <c r="O39" s="25">
        <f>'ETS Emissions'!K110</f>
        <v>101.2</v>
      </c>
      <c r="P39" s="25">
        <f>'ETS Emissions'!L110</f>
        <v>106.99</v>
      </c>
      <c r="Q39" s="25">
        <f>'ETS Emissions'!M110</f>
        <v>98.3</v>
      </c>
      <c r="R39" s="25">
        <f>'ETS Emissions'!N110</f>
        <v>107.542417582418</v>
      </c>
      <c r="S39" s="25">
        <f>'ETS Emissions'!O110</f>
        <v>98.3</v>
      </c>
      <c r="T39" s="25">
        <f>'ETS Emissions'!P110</f>
        <v>108.317073170732</v>
      </c>
      <c r="U39" s="25">
        <f>'ETS Emissions'!Q110</f>
        <v>101.2</v>
      </c>
      <c r="V39" s="25">
        <f>'ETS Emissions'!R110</f>
        <v>98.3</v>
      </c>
      <c r="W39" s="25">
        <f>'ETS Emissions'!S110</f>
        <v>98.704832713754598</v>
      </c>
      <c r="X39" s="25">
        <f>'ETS Emissions'!T110</f>
        <v>98.3</v>
      </c>
      <c r="Y39" s="25">
        <f>'ETS Emissions'!U110</f>
        <v>98.3</v>
      </c>
      <c r="Z39" s="25">
        <f>'ETS Emissions'!V110</f>
        <v>98.3</v>
      </c>
      <c r="AA39" s="25">
        <f>'ETS Emissions'!W110</f>
        <v>98.3</v>
      </c>
      <c r="AB39" s="25">
        <f>'ETS Emissions'!X110</f>
        <v>108.2</v>
      </c>
      <c r="AC39" s="25">
        <f>'ETS Emissions'!Y110</f>
        <v>98.3</v>
      </c>
      <c r="AD39" s="25">
        <f>'ETS Emissions'!Z110</f>
        <v>104.679406307978</v>
      </c>
      <c r="AE39" s="25">
        <f>'ETS Emissions'!AA110</f>
        <v>98.3</v>
      </c>
      <c r="AF39" s="25">
        <f>'ETS Emissions'!AB110</f>
        <v>107.905494505495</v>
      </c>
      <c r="AG39" s="25">
        <f>'ETS Emissions'!AC110</f>
        <v>108.2</v>
      </c>
      <c r="AH39" s="25">
        <f>'ETS Emissions'!AD110</f>
        <v>98.3</v>
      </c>
      <c r="AI39" s="25">
        <f>'ETS Emissions'!AE110</f>
        <v>108.23829787234</v>
      </c>
      <c r="AJ39" s="25">
        <f>'ETS Emissions'!AF110</f>
        <v>108.09060773480699</v>
      </c>
      <c r="AK39" s="25">
        <f>'ETS Emissions'!AG110</f>
        <v>95</v>
      </c>
      <c r="AL39" s="25">
        <f>'ETS Emissions'!AH110</f>
        <v>95</v>
      </c>
      <c r="AM39" s="25">
        <f>'ETS Emissions'!AI110</f>
        <v>95</v>
      </c>
      <c r="AN39" s="25">
        <f>'ETS Emissions'!AJ110</f>
        <v>95</v>
      </c>
      <c r="AO39" s="25">
        <f>'ETS Emissions'!AK110</f>
        <v>95</v>
      </c>
      <c r="AP39" s="25">
        <f>'ETS Emissions'!AL110</f>
        <v>95</v>
      </c>
      <c r="AQ39" s="25">
        <f>'ETS Emissions'!AM110</f>
        <v>95</v>
      </c>
      <c r="AS39" s="21" t="s">
        <v>136</v>
      </c>
      <c r="AV39" s="21" t="str">
        <f t="shared" si="6"/>
        <v>SUPCOA</v>
      </c>
      <c r="AW39" s="21" t="s">
        <v>135</v>
      </c>
    </row>
    <row r="40" spans="1:49">
      <c r="C40" s="21" t="s">
        <v>2</v>
      </c>
      <c r="E40" s="21" t="str">
        <f>'ETS Emissions'!B111</f>
        <v>SUPCRD</v>
      </c>
      <c r="F40" s="37">
        <f t="shared" si="5"/>
        <v>77.766666666666666</v>
      </c>
      <c r="G40" s="25">
        <f>'ETS Emissions'!C111</f>
        <v>80</v>
      </c>
      <c r="H40" s="25">
        <f>'ETS Emissions'!D111</f>
        <v>73.3</v>
      </c>
      <c r="I40" s="25">
        <f>'ETS Emissions'!E111</f>
        <v>80</v>
      </c>
      <c r="J40" s="25">
        <f>'ETS Emissions'!F111</f>
        <v>73.3</v>
      </c>
      <c r="K40" s="25">
        <f>'ETS Emissions'!G111</f>
        <v>73.3</v>
      </c>
      <c r="L40" s="25">
        <f>'ETS Emissions'!H111</f>
        <v>80</v>
      </c>
      <c r="M40" s="25">
        <f>'ETS Emissions'!I111</f>
        <v>80</v>
      </c>
      <c r="N40" s="25">
        <f>'ETS Emissions'!J111</f>
        <v>73.3</v>
      </c>
      <c r="O40" s="25">
        <f>'ETS Emissions'!K111</f>
        <v>73.3</v>
      </c>
      <c r="P40" s="25">
        <f>'ETS Emissions'!L111</f>
        <v>73.3</v>
      </c>
      <c r="Q40" s="25">
        <f>'ETS Emissions'!M111</f>
        <v>73.3</v>
      </c>
      <c r="R40" s="25">
        <f>'ETS Emissions'!N111</f>
        <v>73.3</v>
      </c>
      <c r="S40" s="25">
        <f>'ETS Emissions'!O111</f>
        <v>73.3</v>
      </c>
      <c r="T40" s="25">
        <f>'ETS Emissions'!P111</f>
        <v>80</v>
      </c>
      <c r="U40" s="25">
        <f>'ETS Emissions'!Q111</f>
        <v>73.3</v>
      </c>
      <c r="V40" s="25">
        <f>'ETS Emissions'!R111</f>
        <v>73.3</v>
      </c>
      <c r="W40" s="25">
        <f>'ETS Emissions'!S111</f>
        <v>73.3</v>
      </c>
      <c r="X40" s="25">
        <f>'ETS Emissions'!T111</f>
        <v>73.3</v>
      </c>
      <c r="Y40" s="25">
        <f>'ETS Emissions'!U111</f>
        <v>73.3</v>
      </c>
      <c r="Z40" s="25">
        <f>'ETS Emissions'!V111</f>
        <v>73.3</v>
      </c>
      <c r="AA40" s="25">
        <f>'ETS Emissions'!W111</f>
        <v>73.3</v>
      </c>
      <c r="AB40" s="25">
        <f>'ETS Emissions'!X111</f>
        <v>73.3</v>
      </c>
      <c r="AC40" s="25">
        <f>'ETS Emissions'!Y111</f>
        <v>73.3</v>
      </c>
      <c r="AD40" s="25">
        <f>'ETS Emissions'!Z111</f>
        <v>80</v>
      </c>
      <c r="AE40" s="25">
        <f>'ETS Emissions'!AA111</f>
        <v>73.3</v>
      </c>
      <c r="AF40" s="25">
        <f>'ETS Emissions'!AB111</f>
        <v>73.3</v>
      </c>
      <c r="AG40" s="25">
        <f>'ETS Emissions'!AC111</f>
        <v>73.3</v>
      </c>
      <c r="AH40" s="25">
        <f>'ETS Emissions'!AD111</f>
        <v>73.3</v>
      </c>
      <c r="AI40" s="25">
        <f>'ETS Emissions'!AE111</f>
        <v>80</v>
      </c>
      <c r="AJ40" s="25">
        <f>'ETS Emissions'!AF111</f>
        <v>73.3</v>
      </c>
      <c r="AK40" s="25">
        <f>'ETS Emissions'!AG111</f>
        <v>80</v>
      </c>
      <c r="AL40" s="25">
        <f>'ETS Emissions'!AH111</f>
        <v>80</v>
      </c>
      <c r="AM40" s="25">
        <f>'ETS Emissions'!AI111</f>
        <v>80</v>
      </c>
      <c r="AN40" s="25">
        <f>'ETS Emissions'!AJ111</f>
        <v>80</v>
      </c>
      <c r="AO40" s="25">
        <f>'ETS Emissions'!AK111</f>
        <v>80</v>
      </c>
      <c r="AP40" s="25">
        <f>'ETS Emissions'!AL111</f>
        <v>80</v>
      </c>
      <c r="AQ40" s="25">
        <f>'ETS Emissions'!AM111</f>
        <v>80</v>
      </c>
      <c r="AS40" s="21" t="s">
        <v>136</v>
      </c>
      <c r="AV40" s="21" t="str">
        <f t="shared" si="6"/>
        <v>SUPCRD</v>
      </c>
      <c r="AW40" s="21" t="s">
        <v>135</v>
      </c>
    </row>
    <row r="41" spans="1:49">
      <c r="C41" s="21" t="s">
        <v>2</v>
      </c>
      <c r="E41" s="21" t="str">
        <f>'ETS Emissions'!B112</f>
        <v>SUPGAS</v>
      </c>
      <c r="F41" s="37">
        <f t="shared" si="5"/>
        <v>0</v>
      </c>
      <c r="G41" s="25">
        <f>'ETS Emissions'!C112</f>
        <v>0</v>
      </c>
      <c r="H41" s="25">
        <f>'ETS Emissions'!D112</f>
        <v>0</v>
      </c>
      <c r="I41" s="25">
        <f>'ETS Emissions'!E112</f>
        <v>0</v>
      </c>
      <c r="J41" s="25">
        <f>'ETS Emissions'!F112</f>
        <v>0</v>
      </c>
      <c r="K41" s="25">
        <f>'ETS Emissions'!G112</f>
        <v>0</v>
      </c>
      <c r="L41" s="25">
        <f>'ETS Emissions'!H112</f>
        <v>3.4874999999999998</v>
      </c>
      <c r="M41" s="25">
        <f>'ETS Emissions'!I112</f>
        <v>0</v>
      </c>
      <c r="N41" s="25">
        <f>'ETS Emissions'!J112</f>
        <v>0</v>
      </c>
      <c r="O41" s="25">
        <f>'ETS Emissions'!K112</f>
        <v>0</v>
      </c>
      <c r="P41" s="25">
        <f>'ETS Emissions'!L112</f>
        <v>0</v>
      </c>
      <c r="Q41" s="25">
        <f>'ETS Emissions'!M112</f>
        <v>0</v>
      </c>
      <c r="R41" s="25">
        <f>'ETS Emissions'!N112</f>
        <v>0</v>
      </c>
      <c r="S41" s="25">
        <f>'ETS Emissions'!O112</f>
        <v>0</v>
      </c>
      <c r="T41" s="25">
        <f>'ETS Emissions'!P112</f>
        <v>0</v>
      </c>
      <c r="U41" s="25">
        <f>'ETS Emissions'!Q112</f>
        <v>0</v>
      </c>
      <c r="V41" s="25">
        <f>'ETS Emissions'!R112</f>
        <v>0</v>
      </c>
      <c r="W41" s="25">
        <f>'ETS Emissions'!S112</f>
        <v>0</v>
      </c>
      <c r="X41" s="25">
        <f>'ETS Emissions'!T112</f>
        <v>0</v>
      </c>
      <c r="Y41" s="25">
        <f>'ETS Emissions'!U112</f>
        <v>0</v>
      </c>
      <c r="Z41" s="25">
        <f>'ETS Emissions'!V112</f>
        <v>0</v>
      </c>
      <c r="AA41" s="25">
        <f>'ETS Emissions'!W112</f>
        <v>0</v>
      </c>
      <c r="AB41" s="25">
        <f>'ETS Emissions'!X112</f>
        <v>0</v>
      </c>
      <c r="AC41" s="25">
        <f>'ETS Emissions'!Y112</f>
        <v>0</v>
      </c>
      <c r="AD41" s="25">
        <f>'ETS Emissions'!Z112</f>
        <v>0</v>
      </c>
      <c r="AE41" s="25">
        <f>'ETS Emissions'!AA112</f>
        <v>0</v>
      </c>
      <c r="AF41" s="25">
        <f>'ETS Emissions'!AB112</f>
        <v>0</v>
      </c>
      <c r="AG41" s="25">
        <f>'ETS Emissions'!AC112</f>
        <v>37.4</v>
      </c>
      <c r="AH41" s="25">
        <f>'ETS Emissions'!AD112</f>
        <v>0</v>
      </c>
      <c r="AI41" s="25">
        <f>'ETS Emissions'!AE112</f>
        <v>0</v>
      </c>
      <c r="AJ41" s="25">
        <f>'ETS Emissions'!AF112</f>
        <v>0</v>
      </c>
      <c r="AK41" s="25">
        <f>'ETS Emissions'!AG112</f>
        <v>0</v>
      </c>
      <c r="AL41" s="25">
        <f>'ETS Emissions'!AH112</f>
        <v>0</v>
      </c>
      <c r="AM41" s="25">
        <f>'ETS Emissions'!AI112</f>
        <v>0</v>
      </c>
      <c r="AN41" s="25">
        <f>'ETS Emissions'!AJ112</f>
        <v>0</v>
      </c>
      <c r="AO41" s="25">
        <f>'ETS Emissions'!AK112</f>
        <v>0</v>
      </c>
      <c r="AP41" s="25">
        <f>'ETS Emissions'!AL112</f>
        <v>0</v>
      </c>
      <c r="AQ41" s="25">
        <f>'ETS Emissions'!AM112</f>
        <v>0</v>
      </c>
      <c r="AS41" s="21" t="s">
        <v>136</v>
      </c>
      <c r="AV41" s="21" t="str">
        <f t="shared" si="6"/>
        <v>SUPGAS</v>
      </c>
      <c r="AW41" s="21" t="s">
        <v>135</v>
      </c>
    </row>
    <row r="42" spans="1:49">
      <c r="C42" s="21" t="s">
        <v>2</v>
      </c>
      <c r="E42" s="21" t="str">
        <f>'ETS Emissions'!B113</f>
        <v>SUPRPG</v>
      </c>
      <c r="F42" s="37">
        <f t="shared" si="5"/>
        <v>59.053429505781729</v>
      </c>
      <c r="G42" s="25">
        <f>'ETS Emissions'!C113</f>
        <v>60.590809628008799</v>
      </c>
      <c r="H42" s="25">
        <f>'ETS Emissions'!D113</f>
        <v>56.420987654321003</v>
      </c>
      <c r="I42" s="25">
        <f>'ETS Emissions'!E113</f>
        <v>65.064686346727598</v>
      </c>
      <c r="J42" s="25">
        <f>'ETS Emissions'!F113</f>
        <v>70.986937173770997</v>
      </c>
      <c r="K42" s="25">
        <f>'ETS Emissions'!G113</f>
        <v>56.1</v>
      </c>
      <c r="L42" s="25">
        <f>'ETS Emissions'!H113</f>
        <v>60</v>
      </c>
      <c r="M42" s="25">
        <f>'ETS Emissions'!I113</f>
        <v>60.541943131050701</v>
      </c>
      <c r="N42" s="25">
        <f>'ETS Emissions'!J113</f>
        <v>57.5200245996595</v>
      </c>
      <c r="O42" s="25">
        <f>'ETS Emissions'!K113</f>
        <v>56.1</v>
      </c>
      <c r="P42" s="25">
        <f>'ETS Emissions'!L113</f>
        <v>56.1</v>
      </c>
      <c r="Q42" s="25">
        <f>'ETS Emissions'!M113</f>
        <v>56.1</v>
      </c>
      <c r="R42" s="25">
        <f>'ETS Emissions'!N113</f>
        <v>56.4709727632778</v>
      </c>
      <c r="S42" s="25">
        <f>'ETS Emissions'!O113</f>
        <v>56.772082717872998</v>
      </c>
      <c r="T42" s="25">
        <f>'ETS Emissions'!P113</f>
        <v>60</v>
      </c>
      <c r="U42" s="25">
        <f>'ETS Emissions'!Q113</f>
        <v>56.582758620689702</v>
      </c>
      <c r="V42" s="25">
        <f>'ETS Emissions'!R113</f>
        <v>56.1</v>
      </c>
      <c r="W42" s="25">
        <f>'ETS Emissions'!S113</f>
        <v>56.8468682967167</v>
      </c>
      <c r="X42" s="25">
        <f>'ETS Emissions'!T113</f>
        <v>56.1</v>
      </c>
      <c r="Y42" s="25">
        <f>'ETS Emissions'!U113</f>
        <v>56.1</v>
      </c>
      <c r="Z42" s="25">
        <f>'ETS Emissions'!V113</f>
        <v>56.1</v>
      </c>
      <c r="AA42" s="25">
        <f>'ETS Emissions'!W113</f>
        <v>56.1</v>
      </c>
      <c r="AB42" s="25">
        <f>'ETS Emissions'!X113</f>
        <v>69.417060754821094</v>
      </c>
      <c r="AC42" s="25">
        <f>'ETS Emissions'!Y113</f>
        <v>56.269014084506999</v>
      </c>
      <c r="AD42" s="25">
        <f>'ETS Emissions'!Z113</f>
        <v>60</v>
      </c>
      <c r="AE42" s="25">
        <f>'ETS Emissions'!AA113</f>
        <v>63.1</v>
      </c>
      <c r="AF42" s="25">
        <f>'ETS Emissions'!AB113</f>
        <v>56.301040512691102</v>
      </c>
      <c r="AG42" s="25">
        <f>'ETS Emissions'!AC113</f>
        <v>56.1</v>
      </c>
      <c r="AH42" s="25">
        <f>'ETS Emissions'!AD113</f>
        <v>56.1</v>
      </c>
      <c r="AI42" s="25">
        <f>'ETS Emissions'!AE113</f>
        <v>61.060288517345199</v>
      </c>
      <c r="AJ42" s="25">
        <f>'ETS Emissions'!AF113</f>
        <v>56.189090909090901</v>
      </c>
      <c r="AK42" s="25">
        <f>'ETS Emissions'!AG113</f>
        <v>60</v>
      </c>
      <c r="AL42" s="25">
        <f>'ETS Emissions'!AH113</f>
        <v>60</v>
      </c>
      <c r="AM42" s="25">
        <f>'ETS Emissions'!AI113</f>
        <v>60.167692806221702</v>
      </c>
      <c r="AN42" s="25">
        <f>'ETS Emissions'!AJ113</f>
        <v>60</v>
      </c>
      <c r="AO42" s="25">
        <f>'ETS Emissions'!AK113</f>
        <v>60</v>
      </c>
      <c r="AP42" s="25">
        <f>'ETS Emissions'!AL113</f>
        <v>60</v>
      </c>
      <c r="AQ42" s="25">
        <f>'ETS Emissions'!AM113</f>
        <v>60</v>
      </c>
      <c r="AS42" s="21" t="s">
        <v>136</v>
      </c>
      <c r="AV42" s="21" t="str">
        <f t="shared" si="6"/>
        <v>SUPRPG</v>
      </c>
      <c r="AW42" s="21" t="s">
        <v>135</v>
      </c>
    </row>
    <row r="43" spans="1:49">
      <c r="C43" s="21" t="s">
        <v>2</v>
      </c>
      <c r="E43" s="21" t="str">
        <f>'ETS Emissions'!B114</f>
        <v>SUPRPP</v>
      </c>
      <c r="F43" s="37">
        <f t="shared" si="5"/>
        <v>172.20319204400502</v>
      </c>
      <c r="G43" s="25">
        <f>'ETS Emissions'!C114</f>
        <v>85.122384570224497</v>
      </c>
      <c r="H43" s="25">
        <f>'ETS Emissions'!D114</f>
        <v>89.602608746831294</v>
      </c>
      <c r="I43" s="25">
        <f>'ETS Emissions'!E114</f>
        <v>78</v>
      </c>
      <c r="J43" s="25">
        <f>'ETS Emissions'!F114</f>
        <v>111.147661417953</v>
      </c>
      <c r="K43" s="25">
        <f>'ETS Emissions'!G114</f>
        <v>77.400000000000006</v>
      </c>
      <c r="L43" s="25">
        <f>'ETS Emissions'!H114</f>
        <v>119.43410312994899</v>
      </c>
      <c r="M43" s="25">
        <f>'ETS Emissions'!I114</f>
        <v>88.399165449363807</v>
      </c>
      <c r="N43" s="25">
        <f>'ETS Emissions'!J114</f>
        <v>105.46933590413801</v>
      </c>
      <c r="O43" s="25">
        <f>'ETS Emissions'!K114</f>
        <v>74.512500000000003</v>
      </c>
      <c r="P43" s="25">
        <f>'ETS Emissions'!L114</f>
        <v>76.193411964837907</v>
      </c>
      <c r="Q43" s="25">
        <f>'ETS Emissions'!M114</f>
        <v>273.60941439263399</v>
      </c>
      <c r="R43" s="25">
        <f>'ETS Emissions'!N114</f>
        <v>80.498436314051901</v>
      </c>
      <c r="S43" s="25">
        <f>'ETS Emissions'!O114</f>
        <v>94.644898043641106</v>
      </c>
      <c r="T43" s="25">
        <f>'ETS Emissions'!P114</f>
        <v>85.558701610646906</v>
      </c>
      <c r="U43" s="25">
        <f>'ETS Emissions'!Q114</f>
        <v>76.834285714285699</v>
      </c>
      <c r="V43" s="25">
        <f>'ETS Emissions'!R114</f>
        <v>77.400000000000006</v>
      </c>
      <c r="W43" s="25">
        <f>'ETS Emissions'!S114</f>
        <v>78.024480038737593</v>
      </c>
      <c r="X43" s="25">
        <f>'ETS Emissions'!T114</f>
        <v>118.82317834285701</v>
      </c>
      <c r="Y43" s="25">
        <f>'ETS Emissions'!U114</f>
        <v>77.400000000000006</v>
      </c>
      <c r="Z43" s="25">
        <f>'ETS Emissions'!V114</f>
        <v>77.400000000000006</v>
      </c>
      <c r="AA43" s="25">
        <f>'ETS Emissions'!W114</f>
        <v>77.400000000000006</v>
      </c>
      <c r="AB43" s="25">
        <f>'ETS Emissions'!X114</f>
        <v>102.699962201227</v>
      </c>
      <c r="AC43" s="25">
        <f>'ETS Emissions'!Y114</f>
        <v>74.099999999999994</v>
      </c>
      <c r="AD43" s="25">
        <f>'ETS Emissions'!Z114</f>
        <v>197.80864152838001</v>
      </c>
      <c r="AE43" s="25">
        <f>'ETS Emissions'!AA114</f>
        <v>75.500668151447698</v>
      </c>
      <c r="AF43" s="25">
        <f>'ETS Emissions'!AB114</f>
        <v>76.806475247149194</v>
      </c>
      <c r="AG43" s="25">
        <f>'ETS Emissions'!AC114</f>
        <v>173.83887312687301</v>
      </c>
      <c r="AH43" s="25">
        <f>'ETS Emissions'!AD114</f>
        <v>77.400000000000006</v>
      </c>
      <c r="AI43" s="25">
        <f>'ETS Emissions'!AE114</f>
        <v>241.40093460363499</v>
      </c>
      <c r="AJ43" s="25">
        <f>'ETS Emissions'!AF114</f>
        <v>80.323204755784005</v>
      </c>
      <c r="AK43" s="25">
        <f>'ETS Emissions'!AG114</f>
        <v>78</v>
      </c>
      <c r="AL43" s="25">
        <f>'ETS Emissions'!AH114</f>
        <v>74</v>
      </c>
      <c r="AM43" s="25">
        <f>'ETS Emissions'!AI114</f>
        <v>78.291973111901896</v>
      </c>
      <c r="AN43" s="25">
        <f>'ETS Emissions'!AJ114</f>
        <v>78</v>
      </c>
      <c r="AO43" s="25">
        <f>'ETS Emissions'!AK114</f>
        <v>78</v>
      </c>
      <c r="AP43" s="25">
        <f>'ETS Emissions'!AL114</f>
        <v>78</v>
      </c>
      <c r="AQ43" s="25">
        <f>'ETS Emissions'!AM114</f>
        <v>78</v>
      </c>
      <c r="AS43" s="21" t="s">
        <v>136</v>
      </c>
      <c r="AV43" s="21" t="str">
        <f t="shared" si="6"/>
        <v>SUPRPP</v>
      </c>
      <c r="AW43" s="21" t="s">
        <v>135</v>
      </c>
    </row>
    <row r="46" spans="1:49">
      <c r="B46" s="23" t="s">
        <v>134</v>
      </c>
    </row>
    <row r="47" spans="1:49">
      <c r="A47" s="21" t="s">
        <v>1</v>
      </c>
    </row>
    <row r="48" spans="1:49" ht="14.65" thickBot="1">
      <c r="A48" s="26" t="s">
        <v>56</v>
      </c>
      <c r="B48" s="26" t="s">
        <v>57</v>
      </c>
      <c r="C48" s="26" t="s">
        <v>58</v>
      </c>
      <c r="D48" s="26" t="s">
        <v>59</v>
      </c>
      <c r="E48" s="26" t="s">
        <v>0</v>
      </c>
      <c r="F48" s="15" t="s">
        <v>63</v>
      </c>
      <c r="G48" s="27" t="str">
        <f t="shared" ref="G48:AJ48" si="7">G4</f>
        <v>AT</v>
      </c>
      <c r="H48" s="27" t="str">
        <f t="shared" si="7"/>
        <v>BE</v>
      </c>
      <c r="I48" s="27" t="str">
        <f t="shared" si="7"/>
        <v>BG</v>
      </c>
      <c r="J48" s="27" t="str">
        <f t="shared" si="7"/>
        <v>CH</v>
      </c>
      <c r="K48" s="27" t="str">
        <f t="shared" si="7"/>
        <v>CY</v>
      </c>
      <c r="L48" s="27" t="str">
        <f t="shared" si="7"/>
        <v>CZ</v>
      </c>
      <c r="M48" s="27" t="str">
        <f t="shared" si="7"/>
        <v>DE</v>
      </c>
      <c r="N48" s="27" t="str">
        <f t="shared" si="7"/>
        <v>DK</v>
      </c>
      <c r="O48" s="27" t="str">
        <f t="shared" si="7"/>
        <v>EE</v>
      </c>
      <c r="P48" s="27" t="str">
        <f t="shared" si="7"/>
        <v>ES</v>
      </c>
      <c r="Q48" s="27" t="str">
        <f t="shared" si="7"/>
        <v>FI</v>
      </c>
      <c r="R48" s="27" t="str">
        <f t="shared" si="7"/>
        <v>FR</v>
      </c>
      <c r="S48" s="27" t="str">
        <f t="shared" si="7"/>
        <v>EL</v>
      </c>
      <c r="T48" s="27" t="str">
        <f t="shared" si="7"/>
        <v>HU</v>
      </c>
      <c r="U48" s="27" t="str">
        <f t="shared" si="7"/>
        <v>IE</v>
      </c>
      <c r="V48" s="27" t="str">
        <f t="shared" si="7"/>
        <v>IS</v>
      </c>
      <c r="W48" s="27" t="str">
        <f t="shared" si="7"/>
        <v>IT</v>
      </c>
      <c r="X48" s="27" t="str">
        <f t="shared" si="7"/>
        <v>LT</v>
      </c>
      <c r="Y48" s="27" t="str">
        <f t="shared" si="7"/>
        <v>LU</v>
      </c>
      <c r="Z48" s="27" t="str">
        <f t="shared" si="7"/>
        <v>LV</v>
      </c>
      <c r="AA48" s="27" t="str">
        <f t="shared" si="7"/>
        <v>MT</v>
      </c>
      <c r="AB48" s="27" t="str">
        <f t="shared" si="7"/>
        <v>NL</v>
      </c>
      <c r="AC48" s="27" t="str">
        <f t="shared" si="7"/>
        <v>NO</v>
      </c>
      <c r="AD48" s="27" t="str">
        <f t="shared" si="7"/>
        <v>PL</v>
      </c>
      <c r="AE48" s="27" t="str">
        <f t="shared" si="7"/>
        <v>PT</v>
      </c>
      <c r="AF48" s="27" t="str">
        <f t="shared" si="7"/>
        <v>RO</v>
      </c>
      <c r="AG48" s="27" t="str">
        <f t="shared" si="7"/>
        <v>SE</v>
      </c>
      <c r="AH48" s="27" t="str">
        <f t="shared" si="7"/>
        <v>SI</v>
      </c>
      <c r="AI48" s="27" t="str">
        <f t="shared" si="7"/>
        <v>SK</v>
      </c>
      <c r="AJ48" s="27" t="str">
        <f t="shared" si="7"/>
        <v>UK</v>
      </c>
      <c r="AK48" s="31" t="s">
        <v>154</v>
      </c>
      <c r="AL48" s="31" t="s">
        <v>155</v>
      </c>
      <c r="AM48" s="31" t="s">
        <v>156</v>
      </c>
      <c r="AN48" s="31" t="s">
        <v>157</v>
      </c>
      <c r="AO48" s="31" t="s">
        <v>158</v>
      </c>
      <c r="AP48" s="31" t="s">
        <v>159</v>
      </c>
      <c r="AQ48" s="31" t="s">
        <v>160</v>
      </c>
      <c r="AR48" s="26" t="s">
        <v>133</v>
      </c>
      <c r="AS48" s="26" t="s">
        <v>60</v>
      </c>
      <c r="AT48" s="26" t="s">
        <v>61</v>
      </c>
      <c r="AU48" s="26" t="s">
        <v>132</v>
      </c>
      <c r="AV48" s="26" t="s">
        <v>131</v>
      </c>
      <c r="AW48" s="26" t="s">
        <v>62</v>
      </c>
    </row>
    <row r="49" spans="3:49">
      <c r="C49" s="21" t="s">
        <v>2</v>
      </c>
      <c r="E49" s="21" t="str">
        <f>'ETS Emissions'!B92</f>
        <v>INDBFG</v>
      </c>
      <c r="F49" s="37">
        <f>AVERAGE(AD49,AH49,AI49)</f>
        <v>108.2</v>
      </c>
      <c r="G49" s="25">
        <f>'ETS Emissions'!C92</f>
        <v>108.2</v>
      </c>
      <c r="H49" s="25">
        <f>'ETS Emissions'!D92</f>
        <v>108.2</v>
      </c>
      <c r="I49" s="25">
        <f>'ETS Emissions'!E92</f>
        <v>108.2</v>
      </c>
      <c r="J49" s="25">
        <f>'ETS Emissions'!F92</f>
        <v>108.2</v>
      </c>
      <c r="K49" s="25">
        <f>'ETS Emissions'!G92</f>
        <v>108.2</v>
      </c>
      <c r="L49" s="25">
        <f>'ETS Emissions'!H92</f>
        <v>108.2</v>
      </c>
      <c r="M49" s="25">
        <f>'ETS Emissions'!I92</f>
        <v>108.2</v>
      </c>
      <c r="N49" s="25">
        <f>'ETS Emissions'!J92</f>
        <v>108.2</v>
      </c>
      <c r="O49" s="25">
        <f>'ETS Emissions'!K92</f>
        <v>108.2</v>
      </c>
      <c r="P49" s="25">
        <f>'ETS Emissions'!L92</f>
        <v>108.2</v>
      </c>
      <c r="Q49" s="25">
        <f>'ETS Emissions'!M92</f>
        <v>107.65900000000001</v>
      </c>
      <c r="R49" s="25">
        <f>'ETS Emissions'!N92</f>
        <v>108.2</v>
      </c>
      <c r="S49" s="25">
        <f>'ETS Emissions'!O92</f>
        <v>108.2</v>
      </c>
      <c r="T49" s="25">
        <f>'ETS Emissions'!P92</f>
        <v>108.2</v>
      </c>
      <c r="U49" s="25">
        <f>'ETS Emissions'!Q92</f>
        <v>108.2</v>
      </c>
      <c r="V49" s="25">
        <f>'ETS Emissions'!R92</f>
        <v>108.2</v>
      </c>
      <c r="W49" s="25">
        <f>'ETS Emissions'!S92</f>
        <v>108.2</v>
      </c>
      <c r="X49" s="25">
        <f>'ETS Emissions'!T92</f>
        <v>108.2</v>
      </c>
      <c r="Y49" s="25">
        <f>'ETS Emissions'!U92</f>
        <v>108.2</v>
      </c>
      <c r="Z49" s="25">
        <f>'ETS Emissions'!V92</f>
        <v>108.2</v>
      </c>
      <c r="AA49" s="25">
        <f>'ETS Emissions'!W92</f>
        <v>108.2</v>
      </c>
      <c r="AB49" s="25">
        <f>'ETS Emissions'!X92</f>
        <v>108.2</v>
      </c>
      <c r="AC49" s="25">
        <f>'ETS Emissions'!Y92</f>
        <v>108.2</v>
      </c>
      <c r="AD49" s="25">
        <f>'ETS Emissions'!Z92</f>
        <v>108.2</v>
      </c>
      <c r="AE49" s="25">
        <f>'ETS Emissions'!AA92</f>
        <v>108.2</v>
      </c>
      <c r="AF49" s="25">
        <f>'ETS Emissions'!AB92</f>
        <v>108.2</v>
      </c>
      <c r="AG49" s="25">
        <f>'ETS Emissions'!AC92</f>
        <v>108.2</v>
      </c>
      <c r="AH49" s="25">
        <f>'ETS Emissions'!AD92</f>
        <v>108.2</v>
      </c>
      <c r="AI49" s="25">
        <f>'ETS Emissions'!AE92</f>
        <v>108.2</v>
      </c>
      <c r="AJ49" s="25">
        <f>'ETS Emissions'!AF92</f>
        <v>108.2</v>
      </c>
      <c r="AK49" s="25">
        <f>'ETS Emissions'!AG92</f>
        <v>108.2</v>
      </c>
      <c r="AL49" s="25">
        <f>'ETS Emissions'!AH92</f>
        <v>108.2</v>
      </c>
      <c r="AM49" s="25">
        <f>'ETS Emissions'!AI92</f>
        <v>108.2</v>
      </c>
      <c r="AN49" s="25">
        <f>'ETS Emissions'!AJ92</f>
        <v>108.2</v>
      </c>
      <c r="AO49" s="25">
        <f>'ETS Emissions'!AK92</f>
        <v>108.2</v>
      </c>
      <c r="AP49" s="25">
        <f>'ETS Emissions'!AL92</f>
        <v>108.2</v>
      </c>
      <c r="AQ49" s="25">
        <f>'ETS Emissions'!AM92</f>
        <v>108.2</v>
      </c>
      <c r="AS49" s="24" t="s">
        <v>130</v>
      </c>
      <c r="AV49" s="21" t="str">
        <f t="shared" ref="AV49:AV65" si="8">E49</f>
        <v>INDBFG</v>
      </c>
      <c r="AW49" s="21" t="s">
        <v>127</v>
      </c>
    </row>
    <row r="50" spans="3:49">
      <c r="C50" s="21" t="s">
        <v>2</v>
      </c>
      <c r="E50" s="21" t="str">
        <f>'ETS Emissions'!B93</f>
        <v>INDBIO</v>
      </c>
      <c r="F50" s="37">
        <f t="shared" ref="F50:F72" si="9">AVERAGE(AD50,AH50,AI50)</f>
        <v>0</v>
      </c>
      <c r="G50" s="25">
        <f>'ETS Emissions'!C93</f>
        <v>0</v>
      </c>
      <c r="H50" s="25">
        <f>'ETS Emissions'!D93</f>
        <v>0</v>
      </c>
      <c r="I50" s="25">
        <f>'ETS Emissions'!E93</f>
        <v>0</v>
      </c>
      <c r="J50" s="25">
        <f>'ETS Emissions'!F93</f>
        <v>0</v>
      </c>
      <c r="K50" s="25">
        <f>'ETS Emissions'!G93</f>
        <v>0</v>
      </c>
      <c r="L50" s="25">
        <f>'ETS Emissions'!H93</f>
        <v>0</v>
      </c>
      <c r="M50" s="25">
        <f>'ETS Emissions'!I93</f>
        <v>0</v>
      </c>
      <c r="N50" s="25">
        <f>'ETS Emissions'!J93</f>
        <v>0</v>
      </c>
      <c r="O50" s="25">
        <f>'ETS Emissions'!K93</f>
        <v>0</v>
      </c>
      <c r="P50" s="25">
        <f>'ETS Emissions'!L93</f>
        <v>0</v>
      </c>
      <c r="Q50" s="25">
        <f>'ETS Emissions'!M93</f>
        <v>0</v>
      </c>
      <c r="R50" s="25">
        <f>'ETS Emissions'!N93</f>
        <v>0</v>
      </c>
      <c r="S50" s="25">
        <f>'ETS Emissions'!O93</f>
        <v>0</v>
      </c>
      <c r="T50" s="25">
        <f>'ETS Emissions'!P93</f>
        <v>0</v>
      </c>
      <c r="U50" s="25">
        <f>'ETS Emissions'!Q93</f>
        <v>0</v>
      </c>
      <c r="V50" s="25">
        <f>'ETS Emissions'!R93</f>
        <v>0</v>
      </c>
      <c r="W50" s="25">
        <f>'ETS Emissions'!S93</f>
        <v>0</v>
      </c>
      <c r="X50" s="25">
        <f>'ETS Emissions'!T93</f>
        <v>0</v>
      </c>
      <c r="Y50" s="25">
        <f>'ETS Emissions'!U93</f>
        <v>0</v>
      </c>
      <c r="Z50" s="25">
        <f>'ETS Emissions'!V93</f>
        <v>0</v>
      </c>
      <c r="AA50" s="25">
        <f>'ETS Emissions'!W93</f>
        <v>0</v>
      </c>
      <c r="AB50" s="25">
        <f>'ETS Emissions'!X93</f>
        <v>0</v>
      </c>
      <c r="AC50" s="25">
        <f>'ETS Emissions'!Y93</f>
        <v>0</v>
      </c>
      <c r="AD50" s="25">
        <f>'ETS Emissions'!Z93</f>
        <v>0</v>
      </c>
      <c r="AE50" s="25">
        <f>'ETS Emissions'!AA93</f>
        <v>0</v>
      </c>
      <c r="AF50" s="25">
        <f>'ETS Emissions'!AB93</f>
        <v>0</v>
      </c>
      <c r="AG50" s="25">
        <f>'ETS Emissions'!AC93</f>
        <v>0</v>
      </c>
      <c r="AH50" s="25">
        <f>'ETS Emissions'!AD93</f>
        <v>0</v>
      </c>
      <c r="AI50" s="25">
        <f>'ETS Emissions'!AE93</f>
        <v>0</v>
      </c>
      <c r="AJ50" s="25">
        <f>'ETS Emissions'!AF93</f>
        <v>0</v>
      </c>
      <c r="AK50" s="25">
        <f>'ETS Emissions'!AG93</f>
        <v>0</v>
      </c>
      <c r="AL50" s="25">
        <f>'ETS Emissions'!AH93</f>
        <v>0</v>
      </c>
      <c r="AM50" s="25">
        <f>'ETS Emissions'!AI93</f>
        <v>0</v>
      </c>
      <c r="AN50" s="25">
        <f>'ETS Emissions'!AJ93</f>
        <v>0</v>
      </c>
      <c r="AO50" s="25">
        <f>'ETS Emissions'!AK93</f>
        <v>0</v>
      </c>
      <c r="AP50" s="25">
        <f>'ETS Emissions'!AL93</f>
        <v>0</v>
      </c>
      <c r="AQ50" s="25">
        <f>'ETS Emissions'!AM93</f>
        <v>0</v>
      </c>
      <c r="AS50" s="24" t="s">
        <v>130</v>
      </c>
      <c r="AV50" s="21" t="str">
        <f t="shared" si="8"/>
        <v>INDBIO</v>
      </c>
      <c r="AW50" s="21" t="s">
        <v>127</v>
      </c>
    </row>
    <row r="51" spans="3:49">
      <c r="C51" s="21" t="s">
        <v>2</v>
      </c>
      <c r="E51" s="21" t="str">
        <f>'ETS Emissions'!B94</f>
        <v>INDCOA</v>
      </c>
      <c r="F51" s="37">
        <f t="shared" si="9"/>
        <v>96.100000000000009</v>
      </c>
      <c r="G51" s="25">
        <f>'ETS Emissions'!C94</f>
        <v>95</v>
      </c>
      <c r="H51" s="25">
        <f>'ETS Emissions'!D94</f>
        <v>98.3</v>
      </c>
      <c r="I51" s="25">
        <f>'ETS Emissions'!E94</f>
        <v>95</v>
      </c>
      <c r="J51" s="25">
        <f>'ETS Emissions'!F94</f>
        <v>98.3</v>
      </c>
      <c r="K51" s="25">
        <f>'ETS Emissions'!G94</f>
        <v>98.3</v>
      </c>
      <c r="L51" s="25">
        <f>'ETS Emissions'!H94</f>
        <v>95</v>
      </c>
      <c r="M51" s="25">
        <f>'ETS Emissions'!I94</f>
        <v>95</v>
      </c>
      <c r="N51" s="25">
        <f>'ETS Emissions'!J94</f>
        <v>98.3</v>
      </c>
      <c r="O51" s="25">
        <f>'ETS Emissions'!K94</f>
        <v>98.3</v>
      </c>
      <c r="P51" s="25">
        <f>'ETS Emissions'!L94</f>
        <v>98.3</v>
      </c>
      <c r="Q51" s="25">
        <f>'ETS Emissions'!M94</f>
        <v>92.707999999999998</v>
      </c>
      <c r="R51" s="25">
        <f>'ETS Emissions'!N94</f>
        <v>98.3</v>
      </c>
      <c r="S51" s="25">
        <f>'ETS Emissions'!O94</f>
        <v>98.3</v>
      </c>
      <c r="T51" s="25">
        <f>'ETS Emissions'!P94</f>
        <v>95</v>
      </c>
      <c r="U51" s="25">
        <f>'ETS Emissions'!Q94</f>
        <v>98.3</v>
      </c>
      <c r="V51" s="25">
        <f>'ETS Emissions'!R94</f>
        <v>98.3</v>
      </c>
      <c r="W51" s="25">
        <f>'ETS Emissions'!S94</f>
        <v>98.3</v>
      </c>
      <c r="X51" s="25">
        <f>'ETS Emissions'!T94</f>
        <v>98.3</v>
      </c>
      <c r="Y51" s="25">
        <f>'ETS Emissions'!U94</f>
        <v>98.3</v>
      </c>
      <c r="Z51" s="25">
        <f>'ETS Emissions'!V94</f>
        <v>98.3</v>
      </c>
      <c r="AA51" s="25">
        <f>'ETS Emissions'!W94</f>
        <v>98.3</v>
      </c>
      <c r="AB51" s="25">
        <f>'ETS Emissions'!X94</f>
        <v>98.3</v>
      </c>
      <c r="AC51" s="25">
        <f>'ETS Emissions'!Y94</f>
        <v>98.3</v>
      </c>
      <c r="AD51" s="25">
        <f>'ETS Emissions'!Z94</f>
        <v>95</v>
      </c>
      <c r="AE51" s="25">
        <f>'ETS Emissions'!AA94</f>
        <v>98.3</v>
      </c>
      <c r="AF51" s="25">
        <f>'ETS Emissions'!AB94</f>
        <v>98.3</v>
      </c>
      <c r="AG51" s="25">
        <f>'ETS Emissions'!AC94</f>
        <v>98.3</v>
      </c>
      <c r="AH51" s="25">
        <f>'ETS Emissions'!AD94</f>
        <v>98.3</v>
      </c>
      <c r="AI51" s="25">
        <f>'ETS Emissions'!AE94</f>
        <v>95</v>
      </c>
      <c r="AJ51" s="25">
        <f>'ETS Emissions'!AF94</f>
        <v>98.3</v>
      </c>
      <c r="AK51" s="25">
        <f>'ETS Emissions'!AG94</f>
        <v>95</v>
      </c>
      <c r="AL51" s="25">
        <f>'ETS Emissions'!AH94</f>
        <v>95</v>
      </c>
      <c r="AM51" s="25">
        <f>'ETS Emissions'!AI94</f>
        <v>95</v>
      </c>
      <c r="AN51" s="25">
        <f>'ETS Emissions'!AJ94</f>
        <v>95</v>
      </c>
      <c r="AO51" s="25">
        <f>'ETS Emissions'!AK94</f>
        <v>95</v>
      </c>
      <c r="AP51" s="25">
        <f>'ETS Emissions'!AL94</f>
        <v>95</v>
      </c>
      <c r="AQ51" s="25">
        <f>'ETS Emissions'!AM94</f>
        <v>95</v>
      </c>
      <c r="AS51" s="24" t="s">
        <v>130</v>
      </c>
      <c r="AV51" s="21" t="str">
        <f t="shared" si="8"/>
        <v>INDCOA</v>
      </c>
      <c r="AW51" s="21" t="s">
        <v>127</v>
      </c>
    </row>
    <row r="52" spans="3:49">
      <c r="C52" s="21" t="s">
        <v>2</v>
      </c>
      <c r="E52" s="21" t="str">
        <f>'ETS Emissions'!B95</f>
        <v>INDCOB</v>
      </c>
      <c r="F52" s="37">
        <f t="shared" si="9"/>
        <v>107.46666666666665</v>
      </c>
      <c r="G52" s="25">
        <f>'ETS Emissions'!C95</f>
        <v>110.6</v>
      </c>
      <c r="H52" s="25">
        <f>'ETS Emissions'!D95</f>
        <v>101.2</v>
      </c>
      <c r="I52" s="25">
        <f>'ETS Emissions'!E95</f>
        <v>110.6</v>
      </c>
      <c r="J52" s="25">
        <f>'ETS Emissions'!F95</f>
        <v>101.2</v>
      </c>
      <c r="K52" s="25">
        <f>'ETS Emissions'!G95</f>
        <v>101.2</v>
      </c>
      <c r="L52" s="25">
        <f>'ETS Emissions'!H95</f>
        <v>110.6</v>
      </c>
      <c r="M52" s="25">
        <f>'ETS Emissions'!I95</f>
        <v>110.6</v>
      </c>
      <c r="N52" s="25">
        <f>'ETS Emissions'!J95</f>
        <v>101.2</v>
      </c>
      <c r="O52" s="25">
        <f>'ETS Emissions'!K95</f>
        <v>101.2</v>
      </c>
      <c r="P52" s="25">
        <f>'ETS Emissions'!L95</f>
        <v>101.2</v>
      </c>
      <c r="Q52" s="25">
        <f>'ETS Emissions'!M95</f>
        <v>104.544</v>
      </c>
      <c r="R52" s="25">
        <f>'ETS Emissions'!N95</f>
        <v>101.2</v>
      </c>
      <c r="S52" s="25">
        <f>'ETS Emissions'!O95</f>
        <v>101.2</v>
      </c>
      <c r="T52" s="25">
        <f>'ETS Emissions'!P95</f>
        <v>110.6</v>
      </c>
      <c r="U52" s="25">
        <f>'ETS Emissions'!Q95</f>
        <v>101.2</v>
      </c>
      <c r="V52" s="25">
        <f>'ETS Emissions'!R95</f>
        <v>101.2</v>
      </c>
      <c r="W52" s="25">
        <f>'ETS Emissions'!S95</f>
        <v>101.2</v>
      </c>
      <c r="X52" s="25">
        <f>'ETS Emissions'!T95</f>
        <v>101.2</v>
      </c>
      <c r="Y52" s="25">
        <f>'ETS Emissions'!U95</f>
        <v>101.2</v>
      </c>
      <c r="Z52" s="25">
        <f>'ETS Emissions'!V95</f>
        <v>101.2</v>
      </c>
      <c r="AA52" s="25">
        <f>'ETS Emissions'!W95</f>
        <v>101.2</v>
      </c>
      <c r="AB52" s="25">
        <f>'ETS Emissions'!X95</f>
        <v>101.2</v>
      </c>
      <c r="AC52" s="25">
        <f>'ETS Emissions'!Y95</f>
        <v>101.2</v>
      </c>
      <c r="AD52" s="25">
        <f>'ETS Emissions'!Z95</f>
        <v>110.6</v>
      </c>
      <c r="AE52" s="25">
        <f>'ETS Emissions'!AA95</f>
        <v>101.2</v>
      </c>
      <c r="AF52" s="25">
        <f>'ETS Emissions'!AB95</f>
        <v>101.2</v>
      </c>
      <c r="AG52" s="25">
        <f>'ETS Emissions'!AC95</f>
        <v>101.2</v>
      </c>
      <c r="AH52" s="25">
        <f>'ETS Emissions'!AD95</f>
        <v>101.2</v>
      </c>
      <c r="AI52" s="25">
        <f>'ETS Emissions'!AE95</f>
        <v>110.6</v>
      </c>
      <c r="AJ52" s="25">
        <f>'ETS Emissions'!AF95</f>
        <v>101.2</v>
      </c>
      <c r="AK52" s="25">
        <f>'ETS Emissions'!AG95</f>
        <v>110.6</v>
      </c>
      <c r="AL52" s="25">
        <f>'ETS Emissions'!AH95</f>
        <v>110.6</v>
      </c>
      <c r="AM52" s="25">
        <f>'ETS Emissions'!AI95</f>
        <v>110.6</v>
      </c>
      <c r="AN52" s="25">
        <f>'ETS Emissions'!AJ95</f>
        <v>110.6</v>
      </c>
      <c r="AO52" s="25">
        <f>'ETS Emissions'!AK95</f>
        <v>110.6</v>
      </c>
      <c r="AP52" s="25">
        <f>'ETS Emissions'!AL95</f>
        <v>110.6</v>
      </c>
      <c r="AQ52" s="25">
        <f>'ETS Emissions'!AM95</f>
        <v>110.6</v>
      </c>
      <c r="AS52" s="24" t="s">
        <v>130</v>
      </c>
      <c r="AV52" s="21" t="str">
        <f t="shared" si="8"/>
        <v>INDCOB</v>
      </c>
      <c r="AW52" s="21" t="s">
        <v>127</v>
      </c>
    </row>
    <row r="53" spans="3:49">
      <c r="C53" s="21" t="s">
        <v>2</v>
      </c>
      <c r="E53" s="21" t="str">
        <f>'ETS Emissions'!B96</f>
        <v>INDCOG</v>
      </c>
      <c r="F53" s="37">
        <f t="shared" si="9"/>
        <v>108.2</v>
      </c>
      <c r="G53" s="25">
        <f>'ETS Emissions'!C96</f>
        <v>108.2</v>
      </c>
      <c r="H53" s="25">
        <f>'ETS Emissions'!D96</f>
        <v>108.2</v>
      </c>
      <c r="I53" s="25">
        <f>'ETS Emissions'!E96</f>
        <v>108.2</v>
      </c>
      <c r="J53" s="25">
        <f>'ETS Emissions'!F96</f>
        <v>108.2</v>
      </c>
      <c r="K53" s="25">
        <f>'ETS Emissions'!G96</f>
        <v>108.2</v>
      </c>
      <c r="L53" s="25">
        <f>'ETS Emissions'!H96</f>
        <v>108.2</v>
      </c>
      <c r="M53" s="25">
        <f>'ETS Emissions'!I96</f>
        <v>108.2</v>
      </c>
      <c r="N53" s="25">
        <f>'ETS Emissions'!J96</f>
        <v>108.2</v>
      </c>
      <c r="O53" s="25">
        <f>'ETS Emissions'!K96</f>
        <v>108.2</v>
      </c>
      <c r="P53" s="25">
        <f>'ETS Emissions'!L96</f>
        <v>108.2</v>
      </c>
      <c r="Q53" s="25">
        <f>'ETS Emissions'!M96</f>
        <v>107.65900000000001</v>
      </c>
      <c r="R53" s="25">
        <f>'ETS Emissions'!N96</f>
        <v>108.2</v>
      </c>
      <c r="S53" s="25">
        <f>'ETS Emissions'!O96</f>
        <v>108.2</v>
      </c>
      <c r="T53" s="25">
        <f>'ETS Emissions'!P96</f>
        <v>108.2</v>
      </c>
      <c r="U53" s="25">
        <f>'ETS Emissions'!Q96</f>
        <v>108.2</v>
      </c>
      <c r="V53" s="25">
        <f>'ETS Emissions'!R96</f>
        <v>108.2</v>
      </c>
      <c r="W53" s="25">
        <f>'ETS Emissions'!S96</f>
        <v>108.2</v>
      </c>
      <c r="X53" s="25">
        <f>'ETS Emissions'!T96</f>
        <v>108.2</v>
      </c>
      <c r="Y53" s="25">
        <f>'ETS Emissions'!U96</f>
        <v>108.2</v>
      </c>
      <c r="Z53" s="25">
        <f>'ETS Emissions'!V96</f>
        <v>108.2</v>
      </c>
      <c r="AA53" s="25">
        <f>'ETS Emissions'!W96</f>
        <v>108.2</v>
      </c>
      <c r="AB53" s="25">
        <f>'ETS Emissions'!X96</f>
        <v>108.2</v>
      </c>
      <c r="AC53" s="25">
        <f>'ETS Emissions'!Y96</f>
        <v>108.2</v>
      </c>
      <c r="AD53" s="25">
        <f>'ETS Emissions'!Z96</f>
        <v>108.2</v>
      </c>
      <c r="AE53" s="25">
        <f>'ETS Emissions'!AA96</f>
        <v>108.2</v>
      </c>
      <c r="AF53" s="25">
        <f>'ETS Emissions'!AB96</f>
        <v>108.2</v>
      </c>
      <c r="AG53" s="25">
        <f>'ETS Emissions'!AC96</f>
        <v>108.2</v>
      </c>
      <c r="AH53" s="25">
        <f>'ETS Emissions'!AD96</f>
        <v>108.2</v>
      </c>
      <c r="AI53" s="25">
        <f>'ETS Emissions'!AE96</f>
        <v>108.2</v>
      </c>
      <c r="AJ53" s="25">
        <f>'ETS Emissions'!AF96</f>
        <v>108.2</v>
      </c>
      <c r="AK53" s="25">
        <f>'ETS Emissions'!AG96</f>
        <v>108.2</v>
      </c>
      <c r="AL53" s="25">
        <f>'ETS Emissions'!AH96</f>
        <v>108.2</v>
      </c>
      <c r="AM53" s="25">
        <f>'ETS Emissions'!AI96</f>
        <v>108.2</v>
      </c>
      <c r="AN53" s="25">
        <f>'ETS Emissions'!AJ96</f>
        <v>108.2</v>
      </c>
      <c r="AO53" s="25">
        <f>'ETS Emissions'!AK96</f>
        <v>108.2</v>
      </c>
      <c r="AP53" s="25">
        <f>'ETS Emissions'!AL96</f>
        <v>108.2</v>
      </c>
      <c r="AQ53" s="25">
        <f>'ETS Emissions'!AM96</f>
        <v>108.2</v>
      </c>
      <c r="AS53" s="24" t="s">
        <v>130</v>
      </c>
      <c r="AV53" s="21" t="str">
        <f t="shared" si="8"/>
        <v>INDCOG</v>
      </c>
      <c r="AW53" s="21" t="s">
        <v>127</v>
      </c>
    </row>
    <row r="54" spans="3:49">
      <c r="C54" s="21" t="s">
        <v>2</v>
      </c>
      <c r="E54" s="21" t="str">
        <f>'ETS Emissions'!B97</f>
        <v>INDCOK</v>
      </c>
      <c r="F54" s="37">
        <f t="shared" si="9"/>
        <v>107.46666666666665</v>
      </c>
      <c r="G54" s="25">
        <f>'ETS Emissions'!C97</f>
        <v>110.6</v>
      </c>
      <c r="H54" s="25">
        <f>'ETS Emissions'!D97</f>
        <v>101.2</v>
      </c>
      <c r="I54" s="25">
        <f>'ETS Emissions'!E97</f>
        <v>110.6</v>
      </c>
      <c r="J54" s="25">
        <f>'ETS Emissions'!F97</f>
        <v>101.2</v>
      </c>
      <c r="K54" s="25">
        <f>'ETS Emissions'!G97</f>
        <v>101.2</v>
      </c>
      <c r="L54" s="25">
        <f>'ETS Emissions'!H97</f>
        <v>110.6</v>
      </c>
      <c r="M54" s="25">
        <f>'ETS Emissions'!I97</f>
        <v>110.6</v>
      </c>
      <c r="N54" s="25">
        <f>'ETS Emissions'!J97</f>
        <v>101.2</v>
      </c>
      <c r="O54" s="25">
        <f>'ETS Emissions'!K97</f>
        <v>101.2</v>
      </c>
      <c r="P54" s="25">
        <f>'ETS Emissions'!L97</f>
        <v>101.2</v>
      </c>
      <c r="Q54" s="25">
        <f>'ETS Emissions'!M97</f>
        <v>99.176000000000002</v>
      </c>
      <c r="R54" s="25">
        <f>'ETS Emissions'!N97</f>
        <v>101.2</v>
      </c>
      <c r="S54" s="25">
        <f>'ETS Emissions'!O97</f>
        <v>101.2</v>
      </c>
      <c r="T54" s="25">
        <f>'ETS Emissions'!P97</f>
        <v>110.6</v>
      </c>
      <c r="U54" s="25">
        <f>'ETS Emissions'!Q97</f>
        <v>101.2</v>
      </c>
      <c r="V54" s="25">
        <f>'ETS Emissions'!R97</f>
        <v>101.2</v>
      </c>
      <c r="W54" s="25">
        <f>'ETS Emissions'!S97</f>
        <v>101.2</v>
      </c>
      <c r="X54" s="25">
        <f>'ETS Emissions'!T97</f>
        <v>101.2</v>
      </c>
      <c r="Y54" s="25">
        <f>'ETS Emissions'!U97</f>
        <v>101.2</v>
      </c>
      <c r="Z54" s="25">
        <f>'ETS Emissions'!V97</f>
        <v>101.2</v>
      </c>
      <c r="AA54" s="25">
        <f>'ETS Emissions'!W97</f>
        <v>101.2</v>
      </c>
      <c r="AB54" s="25">
        <f>'ETS Emissions'!X97</f>
        <v>101.2</v>
      </c>
      <c r="AC54" s="25">
        <f>'ETS Emissions'!Y97</f>
        <v>101.2</v>
      </c>
      <c r="AD54" s="25">
        <f>'ETS Emissions'!Z97</f>
        <v>110.6</v>
      </c>
      <c r="AE54" s="25">
        <f>'ETS Emissions'!AA97</f>
        <v>101.2</v>
      </c>
      <c r="AF54" s="25">
        <f>'ETS Emissions'!AB97</f>
        <v>101.2</v>
      </c>
      <c r="AG54" s="25">
        <f>'ETS Emissions'!AC97</f>
        <v>101.2</v>
      </c>
      <c r="AH54" s="25">
        <f>'ETS Emissions'!AD97</f>
        <v>101.2</v>
      </c>
      <c r="AI54" s="25">
        <f>'ETS Emissions'!AE97</f>
        <v>110.6</v>
      </c>
      <c r="AJ54" s="25">
        <f>'ETS Emissions'!AF97</f>
        <v>101.2</v>
      </c>
      <c r="AK54" s="25">
        <f>'ETS Emissions'!AG97</f>
        <v>110.6</v>
      </c>
      <c r="AL54" s="25">
        <f>'ETS Emissions'!AH97</f>
        <v>110.6</v>
      </c>
      <c r="AM54" s="25">
        <f>'ETS Emissions'!AI97</f>
        <v>110.6</v>
      </c>
      <c r="AN54" s="25">
        <f>'ETS Emissions'!AJ97</f>
        <v>110.6</v>
      </c>
      <c r="AO54" s="25">
        <f>'ETS Emissions'!AK97</f>
        <v>110.6</v>
      </c>
      <c r="AP54" s="25">
        <f>'ETS Emissions'!AL97</f>
        <v>110.6</v>
      </c>
      <c r="AQ54" s="25">
        <f>'ETS Emissions'!AM97</f>
        <v>110.6</v>
      </c>
      <c r="AS54" s="24" t="s">
        <v>130</v>
      </c>
      <c r="AV54" s="21" t="str">
        <f t="shared" si="8"/>
        <v>INDCOK</v>
      </c>
      <c r="AW54" s="21" t="s">
        <v>127</v>
      </c>
    </row>
    <row r="55" spans="3:49">
      <c r="C55" s="21" t="s">
        <v>2</v>
      </c>
      <c r="E55" s="21" t="str">
        <f>'ETS Emissions'!B98</f>
        <v>INDCOL</v>
      </c>
      <c r="F55" s="37">
        <f t="shared" si="9"/>
        <v>101.53333333333335</v>
      </c>
      <c r="G55" s="25">
        <f>'ETS Emissions'!C98</f>
        <v>105</v>
      </c>
      <c r="H55" s="25">
        <f>'ETS Emissions'!D98</f>
        <v>94.6</v>
      </c>
      <c r="I55" s="25">
        <f>'ETS Emissions'!E98</f>
        <v>105</v>
      </c>
      <c r="J55" s="25">
        <f>'ETS Emissions'!F98</f>
        <v>94.6</v>
      </c>
      <c r="K55" s="25">
        <f>'ETS Emissions'!G98</f>
        <v>94.6</v>
      </c>
      <c r="L55" s="25">
        <f>'ETS Emissions'!H98</f>
        <v>105</v>
      </c>
      <c r="M55" s="25">
        <f>'ETS Emissions'!I98</f>
        <v>105</v>
      </c>
      <c r="N55" s="25">
        <f>'ETS Emissions'!J98</f>
        <v>94.6</v>
      </c>
      <c r="O55" s="25">
        <f>'ETS Emissions'!K98</f>
        <v>94.6</v>
      </c>
      <c r="P55" s="25">
        <f>'ETS Emissions'!L98</f>
        <v>94.6</v>
      </c>
      <c r="Q55" s="25">
        <f>'ETS Emissions'!M98</f>
        <v>105.84</v>
      </c>
      <c r="R55" s="25">
        <f>'ETS Emissions'!N98</f>
        <v>94.6</v>
      </c>
      <c r="S55" s="25">
        <f>'ETS Emissions'!O98</f>
        <v>94.6</v>
      </c>
      <c r="T55" s="25">
        <f>'ETS Emissions'!P98</f>
        <v>105</v>
      </c>
      <c r="U55" s="25">
        <f>'ETS Emissions'!Q98</f>
        <v>94.6</v>
      </c>
      <c r="V55" s="25">
        <f>'ETS Emissions'!R98</f>
        <v>94.6</v>
      </c>
      <c r="W55" s="25">
        <f>'ETS Emissions'!S98</f>
        <v>94.6</v>
      </c>
      <c r="X55" s="25">
        <f>'ETS Emissions'!T98</f>
        <v>94.6</v>
      </c>
      <c r="Y55" s="25">
        <f>'ETS Emissions'!U98</f>
        <v>94.6</v>
      </c>
      <c r="Z55" s="25">
        <f>'ETS Emissions'!V98</f>
        <v>94.6</v>
      </c>
      <c r="AA55" s="25">
        <f>'ETS Emissions'!W98</f>
        <v>94.6</v>
      </c>
      <c r="AB55" s="25">
        <f>'ETS Emissions'!X98</f>
        <v>94.6</v>
      </c>
      <c r="AC55" s="25">
        <f>'ETS Emissions'!Y98</f>
        <v>94.6</v>
      </c>
      <c r="AD55" s="25">
        <f>'ETS Emissions'!Z98</f>
        <v>105</v>
      </c>
      <c r="AE55" s="25">
        <f>'ETS Emissions'!AA98</f>
        <v>94.6</v>
      </c>
      <c r="AF55" s="25">
        <f>'ETS Emissions'!AB98</f>
        <v>94.6</v>
      </c>
      <c r="AG55" s="25">
        <f>'ETS Emissions'!AC98</f>
        <v>94.6</v>
      </c>
      <c r="AH55" s="25">
        <f>'ETS Emissions'!AD98</f>
        <v>94.6</v>
      </c>
      <c r="AI55" s="25">
        <f>'ETS Emissions'!AE98</f>
        <v>105</v>
      </c>
      <c r="AJ55" s="25">
        <f>'ETS Emissions'!AF98</f>
        <v>94.6</v>
      </c>
      <c r="AK55" s="25">
        <f>'ETS Emissions'!AG98</f>
        <v>105</v>
      </c>
      <c r="AL55" s="25">
        <f>'ETS Emissions'!AH98</f>
        <v>105</v>
      </c>
      <c r="AM55" s="25">
        <f>'ETS Emissions'!AI98</f>
        <v>105</v>
      </c>
      <c r="AN55" s="25">
        <f>'ETS Emissions'!AJ98</f>
        <v>105</v>
      </c>
      <c r="AO55" s="25">
        <f>'ETS Emissions'!AK98</f>
        <v>105</v>
      </c>
      <c r="AP55" s="25">
        <f>'ETS Emissions'!AL98</f>
        <v>105</v>
      </c>
      <c r="AQ55" s="25">
        <f>'ETS Emissions'!AM98</f>
        <v>105</v>
      </c>
      <c r="AS55" s="24" t="s">
        <v>130</v>
      </c>
      <c r="AV55" s="21" t="str">
        <f t="shared" si="8"/>
        <v>INDCOL</v>
      </c>
      <c r="AW55" s="21" t="s">
        <v>127</v>
      </c>
    </row>
    <row r="56" spans="3:49">
      <c r="C56" s="21" t="s">
        <v>2</v>
      </c>
      <c r="E56" s="21" t="str">
        <f>'ETS Emissions'!B99</f>
        <v>INDDME</v>
      </c>
      <c r="F56" s="37">
        <f t="shared" si="9"/>
        <v>66.4201388888889</v>
      </c>
      <c r="G56" s="25">
        <f>'ETS Emissions'!C99</f>
        <v>66.4201388888889</v>
      </c>
      <c r="H56" s="25">
        <f>'ETS Emissions'!D99</f>
        <v>66.4201388888889</v>
      </c>
      <c r="I56" s="25">
        <f>'ETS Emissions'!E99</f>
        <v>66.4201388888889</v>
      </c>
      <c r="J56" s="25">
        <f>'ETS Emissions'!F99</f>
        <v>66.4201388888889</v>
      </c>
      <c r="K56" s="25">
        <f>'ETS Emissions'!G99</f>
        <v>66.4201388888889</v>
      </c>
      <c r="L56" s="25">
        <f>'ETS Emissions'!H99</f>
        <v>66.4201388888889</v>
      </c>
      <c r="M56" s="25">
        <f>'ETS Emissions'!I99</f>
        <v>66.4201388888889</v>
      </c>
      <c r="N56" s="25">
        <f>'ETS Emissions'!J99</f>
        <v>66.4201388888889</v>
      </c>
      <c r="O56" s="25">
        <f>'ETS Emissions'!K99</f>
        <v>66.4201388888889</v>
      </c>
      <c r="P56" s="25">
        <f>'ETS Emissions'!L99</f>
        <v>66.4201388888889</v>
      </c>
      <c r="Q56" s="25">
        <f>'ETS Emissions'!M99</f>
        <v>66.4201388888889</v>
      </c>
      <c r="R56" s="25">
        <f>'ETS Emissions'!N99</f>
        <v>66.4201388888889</v>
      </c>
      <c r="S56" s="25">
        <f>'ETS Emissions'!O99</f>
        <v>66.4201388888889</v>
      </c>
      <c r="T56" s="25">
        <f>'ETS Emissions'!P99</f>
        <v>66.4201388888889</v>
      </c>
      <c r="U56" s="25">
        <f>'ETS Emissions'!Q99</f>
        <v>66.4201388888889</v>
      </c>
      <c r="V56" s="25">
        <f>'ETS Emissions'!R99</f>
        <v>66.4201388888889</v>
      </c>
      <c r="W56" s="25">
        <f>'ETS Emissions'!S99</f>
        <v>66.4201388888889</v>
      </c>
      <c r="X56" s="25">
        <f>'ETS Emissions'!T99</f>
        <v>66.4201388888889</v>
      </c>
      <c r="Y56" s="25">
        <f>'ETS Emissions'!U99</f>
        <v>66.4201388888889</v>
      </c>
      <c r="Z56" s="25">
        <f>'ETS Emissions'!V99</f>
        <v>66.4201388888889</v>
      </c>
      <c r="AA56" s="25">
        <f>'ETS Emissions'!W99</f>
        <v>66.4201388888889</v>
      </c>
      <c r="AB56" s="25">
        <f>'ETS Emissions'!X99</f>
        <v>66.4201388888889</v>
      </c>
      <c r="AC56" s="25">
        <f>'ETS Emissions'!Y99</f>
        <v>66.4201388888889</v>
      </c>
      <c r="AD56" s="25">
        <f>'ETS Emissions'!Z99</f>
        <v>66.4201388888889</v>
      </c>
      <c r="AE56" s="25">
        <f>'ETS Emissions'!AA99</f>
        <v>66.4201388888889</v>
      </c>
      <c r="AF56" s="25">
        <f>'ETS Emissions'!AB99</f>
        <v>66.4201388888889</v>
      </c>
      <c r="AG56" s="25">
        <f>'ETS Emissions'!AC99</f>
        <v>66.4201388888889</v>
      </c>
      <c r="AH56" s="25">
        <f>'ETS Emissions'!AD99</f>
        <v>66.4201388888889</v>
      </c>
      <c r="AI56" s="25">
        <f>'ETS Emissions'!AE99</f>
        <v>66.4201388888889</v>
      </c>
      <c r="AJ56" s="25">
        <f>'ETS Emissions'!AF99</f>
        <v>66.4201388888889</v>
      </c>
      <c r="AK56" s="25">
        <f>'ETS Emissions'!AG99</f>
        <v>66.4201388888889</v>
      </c>
      <c r="AL56" s="25">
        <f>'ETS Emissions'!AH99</f>
        <v>66.4201388888889</v>
      </c>
      <c r="AM56" s="25">
        <f>'ETS Emissions'!AI99</f>
        <v>66.4201388888889</v>
      </c>
      <c r="AN56" s="25">
        <f>'ETS Emissions'!AJ99</f>
        <v>66.4201388888889</v>
      </c>
      <c r="AO56" s="25">
        <f>'ETS Emissions'!AK99</f>
        <v>66.4201388888889</v>
      </c>
      <c r="AP56" s="25">
        <f>'ETS Emissions'!AL99</f>
        <v>66.4201388888889</v>
      </c>
      <c r="AQ56" s="25">
        <f>'ETS Emissions'!AM99</f>
        <v>66.4201388888889</v>
      </c>
      <c r="AS56" s="24" t="s">
        <v>130</v>
      </c>
      <c r="AV56" s="21" t="str">
        <f t="shared" si="8"/>
        <v>INDDME</v>
      </c>
      <c r="AW56" s="21" t="s">
        <v>127</v>
      </c>
    </row>
    <row r="57" spans="3:49">
      <c r="C57" s="21" t="s">
        <v>2</v>
      </c>
      <c r="E57" s="21" t="str">
        <f>'ETS Emissions'!B100</f>
        <v>INDGAS</v>
      </c>
      <c r="F57" s="37">
        <f t="shared" si="9"/>
        <v>63.720668270896773</v>
      </c>
      <c r="G57" s="25">
        <f>'ETS Emissions'!C100</f>
        <v>73.478546344529207</v>
      </c>
      <c r="H57" s="25">
        <f>'ETS Emissions'!D100</f>
        <v>57.348071843512798</v>
      </c>
      <c r="I57" s="25">
        <f>'ETS Emissions'!E100</f>
        <v>63.9046688911479</v>
      </c>
      <c r="J57" s="25">
        <f>'ETS Emissions'!F100</f>
        <v>133.14205863394301</v>
      </c>
      <c r="K57" s="25">
        <f>'ETS Emissions'!G100</f>
        <v>56.1</v>
      </c>
      <c r="L57" s="25">
        <f>'ETS Emissions'!H100</f>
        <v>55.2315718684183</v>
      </c>
      <c r="M57" s="25">
        <f>'ETS Emissions'!I100</f>
        <v>63.259422826545901</v>
      </c>
      <c r="N57" s="25">
        <f>'ETS Emissions'!J100</f>
        <v>68.2891212743708</v>
      </c>
      <c r="O57" s="25">
        <f>'ETS Emissions'!K100</f>
        <v>68.3683986236462</v>
      </c>
      <c r="P57" s="25">
        <f>'ETS Emissions'!L100</f>
        <v>75.775532806496997</v>
      </c>
      <c r="Q57" s="25">
        <f>'ETS Emissions'!M100</f>
        <v>131.55750247903899</v>
      </c>
      <c r="R57" s="25">
        <f>'ETS Emissions'!N100</f>
        <v>66.940073004355597</v>
      </c>
      <c r="S57" s="25">
        <f>'ETS Emissions'!O100</f>
        <v>100.034232735044</v>
      </c>
      <c r="T57" s="25">
        <f>'ETS Emissions'!P100</f>
        <v>61.4533917619544</v>
      </c>
      <c r="U57" s="25">
        <f>'ETS Emissions'!Q100</f>
        <v>67.946505935485803</v>
      </c>
      <c r="V57" s="25">
        <f>'ETS Emissions'!R100</f>
        <v>56.1</v>
      </c>
      <c r="W57" s="25">
        <f>'ETS Emissions'!S100</f>
        <v>56.554346079130397</v>
      </c>
      <c r="X57" s="25">
        <f>'ETS Emissions'!T100</f>
        <v>157.72995399112099</v>
      </c>
      <c r="Y57" s="25">
        <f>'ETS Emissions'!U100</f>
        <v>56.1</v>
      </c>
      <c r="Z57" s="25">
        <f>'ETS Emissions'!V100</f>
        <v>61.101263349550401</v>
      </c>
      <c r="AA57" s="25">
        <f>'ETS Emissions'!W100</f>
        <v>56.1</v>
      </c>
      <c r="AB57" s="25">
        <f>'ETS Emissions'!X100</f>
        <v>78.981245273013101</v>
      </c>
      <c r="AC57" s="25">
        <f>'ETS Emissions'!Y100</f>
        <v>56.1</v>
      </c>
      <c r="AD57" s="25">
        <f>'ETS Emissions'!Z100</f>
        <v>64.358738147814904</v>
      </c>
      <c r="AE57" s="25">
        <f>'ETS Emissions'!AA100</f>
        <v>67.641429509207498</v>
      </c>
      <c r="AF57" s="25">
        <f>'ETS Emissions'!AB100</f>
        <v>56.362479631629</v>
      </c>
      <c r="AG57" s="25">
        <f>'ETS Emissions'!AC100</f>
        <v>57.669473546351902</v>
      </c>
      <c r="AH57" s="25">
        <f>'ETS Emissions'!AD100</f>
        <v>66.638983456753806</v>
      </c>
      <c r="AI57" s="25">
        <f>'ETS Emissions'!AE100</f>
        <v>60.164283208121603</v>
      </c>
      <c r="AJ57" s="25">
        <f>'ETS Emissions'!AF100</f>
        <v>65.548599058856297</v>
      </c>
      <c r="AK57" s="25">
        <f>'ETS Emissions'!AG100</f>
        <v>56</v>
      </c>
      <c r="AL57" s="25">
        <f>'ETS Emissions'!AH100</f>
        <v>56</v>
      </c>
      <c r="AM57" s="25">
        <f>'ETS Emissions'!AI100</f>
        <v>55.965553651830902</v>
      </c>
      <c r="AN57" s="25">
        <f>'ETS Emissions'!AJ100</f>
        <v>56</v>
      </c>
      <c r="AO57" s="25">
        <f>'ETS Emissions'!AK100</f>
        <v>56</v>
      </c>
      <c r="AP57" s="25">
        <f>'ETS Emissions'!AL100</f>
        <v>56</v>
      </c>
      <c r="AQ57" s="25">
        <f>'ETS Emissions'!AM100</f>
        <v>56</v>
      </c>
      <c r="AS57" s="24" t="s">
        <v>130</v>
      </c>
      <c r="AV57" s="21" t="str">
        <f t="shared" si="8"/>
        <v>INDGAS</v>
      </c>
      <c r="AW57" s="21" t="s">
        <v>127</v>
      </c>
    </row>
    <row r="58" spans="3:49">
      <c r="C58" s="21" t="s">
        <v>2</v>
      </c>
      <c r="E58" s="21" t="str">
        <f>'ETS Emissions'!B101</f>
        <v>INDHFO</v>
      </c>
      <c r="F58" s="37">
        <f t="shared" si="9"/>
        <v>77.8</v>
      </c>
      <c r="G58" s="25">
        <f>'ETS Emissions'!C101</f>
        <v>78</v>
      </c>
      <c r="H58" s="25">
        <f>'ETS Emissions'!D101</f>
        <v>77.400000000000006</v>
      </c>
      <c r="I58" s="25">
        <f>'ETS Emissions'!E101</f>
        <v>78</v>
      </c>
      <c r="J58" s="25">
        <f>'ETS Emissions'!F101</f>
        <v>77.400000000000006</v>
      </c>
      <c r="K58" s="25">
        <f>'ETS Emissions'!G101</f>
        <v>77.400000000000006</v>
      </c>
      <c r="L58" s="25">
        <f>'ETS Emissions'!H101</f>
        <v>78</v>
      </c>
      <c r="M58" s="25">
        <f>'ETS Emissions'!I101</f>
        <v>78</v>
      </c>
      <c r="N58" s="25">
        <f>'ETS Emissions'!J101</f>
        <v>77.400000000000006</v>
      </c>
      <c r="O58" s="25">
        <f>'ETS Emissions'!K101</f>
        <v>77.400000000000006</v>
      </c>
      <c r="P58" s="25">
        <f>'ETS Emissions'!L101</f>
        <v>77.400000000000006</v>
      </c>
      <c r="Q58" s="25">
        <f>'ETS Emissions'!M101</f>
        <v>76.626000000000005</v>
      </c>
      <c r="R58" s="25">
        <f>'ETS Emissions'!N101</f>
        <v>77.400000000000006</v>
      </c>
      <c r="S58" s="25">
        <f>'ETS Emissions'!O101</f>
        <v>77.400000000000006</v>
      </c>
      <c r="T58" s="25">
        <f>'ETS Emissions'!P101</f>
        <v>78</v>
      </c>
      <c r="U58" s="25">
        <f>'ETS Emissions'!Q101</f>
        <v>77.400000000000006</v>
      </c>
      <c r="V58" s="25">
        <f>'ETS Emissions'!R101</f>
        <v>77.400000000000006</v>
      </c>
      <c r="W58" s="25">
        <f>'ETS Emissions'!S101</f>
        <v>75.829108045349003</v>
      </c>
      <c r="X58" s="25">
        <f>'ETS Emissions'!T101</f>
        <v>77.400000000000006</v>
      </c>
      <c r="Y58" s="25">
        <f>'ETS Emissions'!U101</f>
        <v>77.400000000000006</v>
      </c>
      <c r="Z58" s="25">
        <f>'ETS Emissions'!V101</f>
        <v>77.400000000000006</v>
      </c>
      <c r="AA58" s="25">
        <f>'ETS Emissions'!W101</f>
        <v>77.400000000000006</v>
      </c>
      <c r="AB58" s="25">
        <f>'ETS Emissions'!X101</f>
        <v>77.400000000000006</v>
      </c>
      <c r="AC58" s="25">
        <f>'ETS Emissions'!Y101</f>
        <v>77.400000000000006</v>
      </c>
      <c r="AD58" s="25">
        <f>'ETS Emissions'!Z101</f>
        <v>78</v>
      </c>
      <c r="AE58" s="25">
        <f>'ETS Emissions'!AA101</f>
        <v>77.400000000000006</v>
      </c>
      <c r="AF58" s="25">
        <f>'ETS Emissions'!AB101</f>
        <v>77.400000000000006</v>
      </c>
      <c r="AG58" s="25">
        <f>'ETS Emissions'!AC101</f>
        <v>77.400000000000006</v>
      </c>
      <c r="AH58" s="25">
        <f>'ETS Emissions'!AD101</f>
        <v>77.400000000000006</v>
      </c>
      <c r="AI58" s="25">
        <f>'ETS Emissions'!AE101</f>
        <v>78</v>
      </c>
      <c r="AJ58" s="25">
        <f>'ETS Emissions'!AF101</f>
        <v>77.400000000000006</v>
      </c>
      <c r="AK58" s="25">
        <f>'ETS Emissions'!AG101</f>
        <v>78</v>
      </c>
      <c r="AL58" s="25">
        <f>'ETS Emissions'!AH101</f>
        <v>78</v>
      </c>
      <c r="AM58" s="25">
        <f>'ETS Emissions'!AI101</f>
        <v>78</v>
      </c>
      <c r="AN58" s="25">
        <f>'ETS Emissions'!AJ101</f>
        <v>78</v>
      </c>
      <c r="AO58" s="25">
        <f>'ETS Emissions'!AK101</f>
        <v>78</v>
      </c>
      <c r="AP58" s="25">
        <f>'ETS Emissions'!AL101</f>
        <v>78</v>
      </c>
      <c r="AQ58" s="25">
        <f>'ETS Emissions'!AM101</f>
        <v>78</v>
      </c>
      <c r="AS58" s="24" t="s">
        <v>130</v>
      </c>
      <c r="AV58" s="21" t="str">
        <f t="shared" si="8"/>
        <v>INDHFO</v>
      </c>
      <c r="AW58" s="21" t="s">
        <v>127</v>
      </c>
    </row>
    <row r="59" spans="3:49">
      <c r="C59" s="21" t="s">
        <v>2</v>
      </c>
      <c r="E59" s="21" t="str">
        <f>'ETS Emissions'!B102</f>
        <v>INDLFO</v>
      </c>
      <c r="F59" s="37">
        <f t="shared" si="9"/>
        <v>74.027149041434768</v>
      </c>
      <c r="G59" s="25">
        <f>'ETS Emissions'!C102</f>
        <v>74</v>
      </c>
      <c r="H59" s="25">
        <f>'ETS Emissions'!D102</f>
        <v>74.062199312714796</v>
      </c>
      <c r="I59" s="25">
        <f>'ETS Emissions'!E102</f>
        <v>74</v>
      </c>
      <c r="J59" s="25">
        <f>'ETS Emissions'!F102</f>
        <v>74.093573585712207</v>
      </c>
      <c r="K59" s="25">
        <f>'ETS Emissions'!G102</f>
        <v>74.099999999999994</v>
      </c>
      <c r="L59" s="25">
        <f>'ETS Emissions'!H102</f>
        <v>74</v>
      </c>
      <c r="M59" s="25">
        <f>'ETS Emissions'!I102</f>
        <v>74</v>
      </c>
      <c r="N59" s="25">
        <f>'ETS Emissions'!J102</f>
        <v>74.087723785166204</v>
      </c>
      <c r="O59" s="25">
        <f>'ETS Emissions'!K102</f>
        <v>74</v>
      </c>
      <c r="P59" s="25">
        <f>'ETS Emissions'!L102</f>
        <v>74.099999999999994</v>
      </c>
      <c r="Q59" s="25">
        <f>'ETS Emissions'!M102</f>
        <v>73.358999999999995</v>
      </c>
      <c r="R59" s="25">
        <f>'ETS Emissions'!N102</f>
        <v>74.099999999999994</v>
      </c>
      <c r="S59" s="25">
        <f>'ETS Emissions'!O102</f>
        <v>74.080444444444396</v>
      </c>
      <c r="T59" s="25">
        <f>'ETS Emissions'!P102</f>
        <v>74</v>
      </c>
      <c r="U59" s="25">
        <f>'ETS Emissions'!Q102</f>
        <v>73.241290322580596</v>
      </c>
      <c r="V59" s="25">
        <f>'ETS Emissions'!R102</f>
        <v>74.099999999999994</v>
      </c>
      <c r="W59" s="25">
        <f>'ETS Emissions'!S102</f>
        <v>72.6643129770992</v>
      </c>
      <c r="X59" s="25">
        <f>'ETS Emissions'!T102</f>
        <v>73.739999999999995</v>
      </c>
      <c r="Y59" s="25">
        <f>'ETS Emissions'!U102</f>
        <v>74.025000000000006</v>
      </c>
      <c r="Z59" s="25">
        <f>'ETS Emissions'!V102</f>
        <v>73.825714285714298</v>
      </c>
      <c r="AA59" s="25">
        <f>'ETS Emissions'!W102</f>
        <v>74.099999999999994</v>
      </c>
      <c r="AB59" s="25">
        <f>'ETS Emissions'!X102</f>
        <v>73.984864863810699</v>
      </c>
      <c r="AC59" s="25">
        <f>'ETS Emissions'!Y102</f>
        <v>74.099999999999994</v>
      </c>
      <c r="AD59" s="25">
        <f>'ETS Emissions'!Z102</f>
        <v>73.981447124304296</v>
      </c>
      <c r="AE59" s="25">
        <f>'ETS Emissions'!AA102</f>
        <v>74.063003832655596</v>
      </c>
      <c r="AF59" s="25">
        <f>'ETS Emissions'!AB102</f>
        <v>73.458767772511806</v>
      </c>
      <c r="AG59" s="25">
        <f>'ETS Emissions'!AC102</f>
        <v>74.099999999999994</v>
      </c>
      <c r="AH59" s="25">
        <f>'ETS Emissions'!AD102</f>
        <v>74.099999999999994</v>
      </c>
      <c r="AI59" s="25">
        <f>'ETS Emissions'!AE102</f>
        <v>74</v>
      </c>
      <c r="AJ59" s="25">
        <f>'ETS Emissions'!AF102</f>
        <v>73.422578109648299</v>
      </c>
      <c r="AK59" s="25">
        <f>'ETS Emissions'!AG102</f>
        <v>74</v>
      </c>
      <c r="AL59" s="25">
        <f>'ETS Emissions'!AH102</f>
        <v>74</v>
      </c>
      <c r="AM59" s="25">
        <f>'ETS Emissions'!AI102</f>
        <v>73.915081334436195</v>
      </c>
      <c r="AN59" s="25">
        <f>'ETS Emissions'!AJ102</f>
        <v>74</v>
      </c>
      <c r="AO59" s="25">
        <f>'ETS Emissions'!AK102</f>
        <v>74</v>
      </c>
      <c r="AP59" s="25">
        <f>'ETS Emissions'!AL102</f>
        <v>74</v>
      </c>
      <c r="AQ59" s="25">
        <f>'ETS Emissions'!AM102</f>
        <v>74</v>
      </c>
      <c r="AS59" s="24" t="s">
        <v>130</v>
      </c>
      <c r="AV59" s="21" t="str">
        <f t="shared" si="8"/>
        <v>INDLFO</v>
      </c>
      <c r="AW59" s="21" t="s">
        <v>127</v>
      </c>
    </row>
    <row r="60" spans="3:49">
      <c r="C60" s="21" t="s">
        <v>2</v>
      </c>
      <c r="E60" s="21" t="str">
        <f>'ETS Emissions'!B103</f>
        <v>INDLPG</v>
      </c>
      <c r="F60" s="37">
        <f t="shared" si="9"/>
        <v>64.36666666666666</v>
      </c>
      <c r="G60" s="25">
        <f>'ETS Emissions'!C103</f>
        <v>65</v>
      </c>
      <c r="H60" s="25">
        <f>'ETS Emissions'!D103</f>
        <v>63.1</v>
      </c>
      <c r="I60" s="25">
        <f>'ETS Emissions'!E103</f>
        <v>65</v>
      </c>
      <c r="J60" s="25">
        <f>'ETS Emissions'!F103</f>
        <v>63.1</v>
      </c>
      <c r="K60" s="25">
        <f>'ETS Emissions'!G103</f>
        <v>63.1</v>
      </c>
      <c r="L60" s="25">
        <f>'ETS Emissions'!H103</f>
        <v>65</v>
      </c>
      <c r="M60" s="25">
        <f>'ETS Emissions'!I103</f>
        <v>65</v>
      </c>
      <c r="N60" s="25">
        <f>'ETS Emissions'!J103</f>
        <v>63.1</v>
      </c>
      <c r="O60" s="25">
        <f>'ETS Emissions'!K103</f>
        <v>63.1</v>
      </c>
      <c r="P60" s="25">
        <f>'ETS Emissions'!L103</f>
        <v>63.1</v>
      </c>
      <c r="Q60" s="25">
        <f>'ETS Emissions'!M103</f>
        <v>62.469000000000001</v>
      </c>
      <c r="R60" s="25">
        <f>'ETS Emissions'!N103</f>
        <v>63.1</v>
      </c>
      <c r="S60" s="25">
        <f>'ETS Emissions'!O103</f>
        <v>63.1</v>
      </c>
      <c r="T60" s="25">
        <f>'ETS Emissions'!P103</f>
        <v>65</v>
      </c>
      <c r="U60" s="25">
        <f>'ETS Emissions'!Q103</f>
        <v>63.1</v>
      </c>
      <c r="V60" s="25">
        <f>'ETS Emissions'!R103</f>
        <v>63.1</v>
      </c>
      <c r="W60" s="25">
        <f>'ETS Emissions'!S103</f>
        <v>63.1</v>
      </c>
      <c r="X60" s="25">
        <f>'ETS Emissions'!T103</f>
        <v>63.1</v>
      </c>
      <c r="Y60" s="25">
        <f>'ETS Emissions'!U103</f>
        <v>63.1</v>
      </c>
      <c r="Z60" s="25">
        <f>'ETS Emissions'!V103</f>
        <v>63.1</v>
      </c>
      <c r="AA60" s="25">
        <f>'ETS Emissions'!W103</f>
        <v>63.1</v>
      </c>
      <c r="AB60" s="25">
        <f>'ETS Emissions'!X103</f>
        <v>63.1</v>
      </c>
      <c r="AC60" s="25">
        <f>'ETS Emissions'!Y103</f>
        <v>63.1</v>
      </c>
      <c r="AD60" s="25">
        <f>'ETS Emissions'!Z103</f>
        <v>65</v>
      </c>
      <c r="AE60" s="25">
        <f>'ETS Emissions'!AA103</f>
        <v>63.1</v>
      </c>
      <c r="AF60" s="25">
        <f>'ETS Emissions'!AB103</f>
        <v>63.1</v>
      </c>
      <c r="AG60" s="25">
        <f>'ETS Emissions'!AC103</f>
        <v>63.1</v>
      </c>
      <c r="AH60" s="25">
        <f>'ETS Emissions'!AD103</f>
        <v>63.1</v>
      </c>
      <c r="AI60" s="25">
        <f>'ETS Emissions'!AE103</f>
        <v>65</v>
      </c>
      <c r="AJ60" s="25">
        <f>'ETS Emissions'!AF103</f>
        <v>63.1</v>
      </c>
      <c r="AK60" s="25">
        <f>'ETS Emissions'!AG103</f>
        <v>65</v>
      </c>
      <c r="AL60" s="25">
        <f>'ETS Emissions'!AH103</f>
        <v>65</v>
      </c>
      <c r="AM60" s="25">
        <f>'ETS Emissions'!AI103</f>
        <v>65</v>
      </c>
      <c r="AN60" s="25">
        <f>'ETS Emissions'!AJ103</f>
        <v>65</v>
      </c>
      <c r="AO60" s="25">
        <f>'ETS Emissions'!AK103</f>
        <v>65</v>
      </c>
      <c r="AP60" s="25">
        <f>'ETS Emissions'!AL103</f>
        <v>65</v>
      </c>
      <c r="AQ60" s="25">
        <f>'ETS Emissions'!AM103</f>
        <v>65</v>
      </c>
      <c r="AS60" s="24" t="s">
        <v>130</v>
      </c>
      <c r="AV60" s="21" t="str">
        <f t="shared" si="8"/>
        <v>INDLPG</v>
      </c>
      <c r="AW60" s="21" t="s">
        <v>127</v>
      </c>
    </row>
    <row r="61" spans="3:49">
      <c r="C61" s="21" t="s">
        <v>2</v>
      </c>
      <c r="E61" s="21" t="str">
        <f>'ETS Emissions'!B104</f>
        <v>INDMUN</v>
      </c>
      <c r="F61" s="37">
        <f t="shared" si="9"/>
        <v>58.616666666666667</v>
      </c>
      <c r="G61" s="25">
        <f>'ETS Emissions'!C104</f>
        <v>45</v>
      </c>
      <c r="H61" s="25">
        <f>'ETS Emissions'!D104</f>
        <v>85.85</v>
      </c>
      <c r="I61" s="25">
        <f>'ETS Emissions'!E104</f>
        <v>45</v>
      </c>
      <c r="J61" s="25">
        <f>'ETS Emissions'!F104</f>
        <v>85.85</v>
      </c>
      <c r="K61" s="25">
        <f>'ETS Emissions'!G104</f>
        <v>85.85</v>
      </c>
      <c r="L61" s="25">
        <f>'ETS Emissions'!H104</f>
        <v>45</v>
      </c>
      <c r="M61" s="25">
        <f>'ETS Emissions'!I104</f>
        <v>45</v>
      </c>
      <c r="N61" s="25">
        <f>'ETS Emissions'!J104</f>
        <v>85.85</v>
      </c>
      <c r="O61" s="25">
        <f>'ETS Emissions'!K104</f>
        <v>85.85</v>
      </c>
      <c r="P61" s="25">
        <f>'ETS Emissions'!L104</f>
        <v>85.85</v>
      </c>
      <c r="Q61" s="25">
        <f>'ETS Emissions'!M104</f>
        <v>31.481999999999999</v>
      </c>
      <c r="R61" s="25">
        <f>'ETS Emissions'!N104</f>
        <v>85.85</v>
      </c>
      <c r="S61" s="25">
        <f>'ETS Emissions'!O104</f>
        <v>85.85</v>
      </c>
      <c r="T61" s="25">
        <f>'ETS Emissions'!P104</f>
        <v>45</v>
      </c>
      <c r="U61" s="25">
        <f>'ETS Emissions'!Q104</f>
        <v>85.85</v>
      </c>
      <c r="V61" s="25">
        <f>'ETS Emissions'!R104</f>
        <v>85.85</v>
      </c>
      <c r="W61" s="25">
        <f>'ETS Emissions'!S104</f>
        <v>85.85</v>
      </c>
      <c r="X61" s="25">
        <f>'ETS Emissions'!T104</f>
        <v>85.85</v>
      </c>
      <c r="Y61" s="25">
        <f>'ETS Emissions'!U104</f>
        <v>85.85</v>
      </c>
      <c r="Z61" s="25">
        <f>'ETS Emissions'!V104</f>
        <v>85.85</v>
      </c>
      <c r="AA61" s="25">
        <f>'ETS Emissions'!W104</f>
        <v>85.85</v>
      </c>
      <c r="AB61" s="25">
        <f>'ETS Emissions'!X104</f>
        <v>85.85</v>
      </c>
      <c r="AC61" s="25">
        <f>'ETS Emissions'!Y104</f>
        <v>85.85</v>
      </c>
      <c r="AD61" s="25">
        <f>'ETS Emissions'!Z104</f>
        <v>45</v>
      </c>
      <c r="AE61" s="25">
        <f>'ETS Emissions'!AA104</f>
        <v>85.85</v>
      </c>
      <c r="AF61" s="25">
        <f>'ETS Emissions'!AB104</f>
        <v>85.85</v>
      </c>
      <c r="AG61" s="25">
        <f>'ETS Emissions'!AC104</f>
        <v>85.85</v>
      </c>
      <c r="AH61" s="25">
        <f>'ETS Emissions'!AD104</f>
        <v>85.85</v>
      </c>
      <c r="AI61" s="25">
        <f>'ETS Emissions'!AE104</f>
        <v>45</v>
      </c>
      <c r="AJ61" s="25">
        <f>'ETS Emissions'!AF104</f>
        <v>85.85</v>
      </c>
      <c r="AK61" s="25">
        <f>'ETS Emissions'!AG104</f>
        <v>45</v>
      </c>
      <c r="AL61" s="25">
        <f>'ETS Emissions'!AH104</f>
        <v>45</v>
      </c>
      <c r="AM61" s="25">
        <f>'ETS Emissions'!AI104</f>
        <v>45</v>
      </c>
      <c r="AN61" s="25">
        <f>'ETS Emissions'!AJ104</f>
        <v>45</v>
      </c>
      <c r="AO61" s="25">
        <f>'ETS Emissions'!AK104</f>
        <v>45</v>
      </c>
      <c r="AP61" s="25">
        <f>'ETS Emissions'!AL104</f>
        <v>45</v>
      </c>
      <c r="AQ61" s="25">
        <f>'ETS Emissions'!AM104</f>
        <v>45</v>
      </c>
      <c r="AS61" s="24" t="s">
        <v>130</v>
      </c>
      <c r="AV61" s="21" t="str">
        <f t="shared" si="8"/>
        <v>INDMUN</v>
      </c>
      <c r="AW61" s="21" t="s">
        <v>127</v>
      </c>
    </row>
    <row r="62" spans="3:49">
      <c r="C62" s="21" t="s">
        <v>2</v>
      </c>
      <c r="E62" s="21" t="str">
        <f>'ETS Emissions'!B105</f>
        <v>INDNAP</v>
      </c>
      <c r="F62" s="37">
        <f t="shared" si="9"/>
        <v>73.3</v>
      </c>
      <c r="G62" s="25">
        <f>'ETS Emissions'!C105</f>
        <v>73.3</v>
      </c>
      <c r="H62" s="25">
        <f>'ETS Emissions'!D105</f>
        <v>73.3</v>
      </c>
      <c r="I62" s="25">
        <f>'ETS Emissions'!E105</f>
        <v>73.3</v>
      </c>
      <c r="J62" s="25">
        <f>'ETS Emissions'!F105</f>
        <v>73.3</v>
      </c>
      <c r="K62" s="25">
        <f>'ETS Emissions'!G105</f>
        <v>73.3</v>
      </c>
      <c r="L62" s="25">
        <f>'ETS Emissions'!H105</f>
        <v>73.3</v>
      </c>
      <c r="M62" s="25">
        <f>'ETS Emissions'!I105</f>
        <v>73.3</v>
      </c>
      <c r="N62" s="25">
        <f>'ETS Emissions'!J105</f>
        <v>73.3</v>
      </c>
      <c r="O62" s="25">
        <f>'ETS Emissions'!K105</f>
        <v>73.3</v>
      </c>
      <c r="P62" s="25">
        <f>'ETS Emissions'!L105</f>
        <v>73.3</v>
      </c>
      <c r="Q62" s="25">
        <f>'ETS Emissions'!M105</f>
        <v>72.566999999999993</v>
      </c>
      <c r="R62" s="25">
        <f>'ETS Emissions'!N105</f>
        <v>73.3</v>
      </c>
      <c r="S62" s="25">
        <f>'ETS Emissions'!O105</f>
        <v>73.3</v>
      </c>
      <c r="T62" s="25">
        <f>'ETS Emissions'!P105</f>
        <v>73.3</v>
      </c>
      <c r="U62" s="25">
        <f>'ETS Emissions'!Q105</f>
        <v>73.3</v>
      </c>
      <c r="V62" s="25">
        <f>'ETS Emissions'!R105</f>
        <v>73.3</v>
      </c>
      <c r="W62" s="25">
        <f>'ETS Emissions'!S105</f>
        <v>73.3</v>
      </c>
      <c r="X62" s="25">
        <f>'ETS Emissions'!T105</f>
        <v>73.3</v>
      </c>
      <c r="Y62" s="25">
        <f>'ETS Emissions'!U105</f>
        <v>73.3</v>
      </c>
      <c r="Z62" s="25">
        <f>'ETS Emissions'!V105</f>
        <v>73.3</v>
      </c>
      <c r="AA62" s="25">
        <f>'ETS Emissions'!W105</f>
        <v>73.3</v>
      </c>
      <c r="AB62" s="25">
        <f>'ETS Emissions'!X105</f>
        <v>73.3</v>
      </c>
      <c r="AC62" s="25">
        <f>'ETS Emissions'!Y105</f>
        <v>73.3</v>
      </c>
      <c r="AD62" s="25">
        <f>'ETS Emissions'!Z105</f>
        <v>73.3</v>
      </c>
      <c r="AE62" s="25">
        <f>'ETS Emissions'!AA105</f>
        <v>73.3</v>
      </c>
      <c r="AF62" s="25">
        <f>'ETS Emissions'!AB105</f>
        <v>73.3</v>
      </c>
      <c r="AG62" s="25">
        <f>'ETS Emissions'!AC105</f>
        <v>73.3</v>
      </c>
      <c r="AH62" s="25">
        <f>'ETS Emissions'!AD105</f>
        <v>73.3</v>
      </c>
      <c r="AI62" s="25">
        <f>'ETS Emissions'!AE105</f>
        <v>73.3</v>
      </c>
      <c r="AJ62" s="25">
        <f>'ETS Emissions'!AF105</f>
        <v>73.3</v>
      </c>
      <c r="AK62" s="25">
        <f>'ETS Emissions'!AG105</f>
        <v>73.3</v>
      </c>
      <c r="AL62" s="25">
        <f>'ETS Emissions'!AH105</f>
        <v>73.3</v>
      </c>
      <c r="AM62" s="25">
        <f>'ETS Emissions'!AI105</f>
        <v>73.3</v>
      </c>
      <c r="AN62" s="25">
        <f>'ETS Emissions'!AJ105</f>
        <v>73.3</v>
      </c>
      <c r="AO62" s="25">
        <f>'ETS Emissions'!AK105</f>
        <v>73.3</v>
      </c>
      <c r="AP62" s="25">
        <f>'ETS Emissions'!AL105</f>
        <v>73.3</v>
      </c>
      <c r="AQ62" s="25">
        <f>'ETS Emissions'!AM105</f>
        <v>73.3</v>
      </c>
      <c r="AS62" s="24" t="s">
        <v>130</v>
      </c>
      <c r="AV62" s="21" t="str">
        <f t="shared" si="8"/>
        <v>INDNAP</v>
      </c>
      <c r="AW62" s="21" t="s">
        <v>127</v>
      </c>
    </row>
    <row r="63" spans="3:49">
      <c r="C63" s="21" t="s">
        <v>2</v>
      </c>
      <c r="E63" s="21" t="str">
        <f>'ETS Emissions'!B106</f>
        <v>INDNEU</v>
      </c>
      <c r="F63" s="37">
        <f t="shared" si="9"/>
        <v>0</v>
      </c>
      <c r="G63" s="25">
        <f>'ETS Emissions'!C106</f>
        <v>0</v>
      </c>
      <c r="H63" s="25">
        <f>'ETS Emissions'!D106</f>
        <v>0</v>
      </c>
      <c r="I63" s="25">
        <f>'ETS Emissions'!E106</f>
        <v>0</v>
      </c>
      <c r="J63" s="25">
        <f>'ETS Emissions'!F106</f>
        <v>0</v>
      </c>
      <c r="K63" s="25">
        <f>'ETS Emissions'!G106</f>
        <v>0</v>
      </c>
      <c r="L63" s="25">
        <f>'ETS Emissions'!H106</f>
        <v>0</v>
      </c>
      <c r="M63" s="25">
        <f>'ETS Emissions'!I106</f>
        <v>0</v>
      </c>
      <c r="N63" s="25">
        <f>'ETS Emissions'!J106</f>
        <v>0</v>
      </c>
      <c r="O63" s="25">
        <f>'ETS Emissions'!K106</f>
        <v>0</v>
      </c>
      <c r="P63" s="25">
        <f>'ETS Emissions'!L106</f>
        <v>0</v>
      </c>
      <c r="Q63" s="25">
        <f>'ETS Emissions'!M106</f>
        <v>0</v>
      </c>
      <c r="R63" s="25">
        <f>'ETS Emissions'!N106</f>
        <v>0</v>
      </c>
      <c r="S63" s="25">
        <f>'ETS Emissions'!O106</f>
        <v>0</v>
      </c>
      <c r="T63" s="25">
        <f>'ETS Emissions'!P106</f>
        <v>0</v>
      </c>
      <c r="U63" s="25">
        <f>'ETS Emissions'!Q106</f>
        <v>0</v>
      </c>
      <c r="V63" s="25">
        <f>'ETS Emissions'!R106</f>
        <v>0</v>
      </c>
      <c r="W63" s="25">
        <f>'ETS Emissions'!S106</f>
        <v>0</v>
      </c>
      <c r="X63" s="25">
        <f>'ETS Emissions'!T106</f>
        <v>0</v>
      </c>
      <c r="Y63" s="25">
        <f>'ETS Emissions'!U106</f>
        <v>0</v>
      </c>
      <c r="Z63" s="25">
        <f>'ETS Emissions'!V106</f>
        <v>0</v>
      </c>
      <c r="AA63" s="25">
        <f>'ETS Emissions'!W106</f>
        <v>0</v>
      </c>
      <c r="AB63" s="25">
        <f>'ETS Emissions'!X106</f>
        <v>0</v>
      </c>
      <c r="AC63" s="25">
        <f>'ETS Emissions'!Y106</f>
        <v>0</v>
      </c>
      <c r="AD63" s="25">
        <f>'ETS Emissions'!Z106</f>
        <v>0</v>
      </c>
      <c r="AE63" s="25">
        <f>'ETS Emissions'!AA106</f>
        <v>0</v>
      </c>
      <c r="AF63" s="25">
        <f>'ETS Emissions'!AB106</f>
        <v>0</v>
      </c>
      <c r="AG63" s="25">
        <f>'ETS Emissions'!AC106</f>
        <v>0</v>
      </c>
      <c r="AH63" s="25">
        <f>'ETS Emissions'!AD106</f>
        <v>0</v>
      </c>
      <c r="AI63" s="25">
        <f>'ETS Emissions'!AE106</f>
        <v>0</v>
      </c>
      <c r="AJ63" s="25">
        <f>'ETS Emissions'!AF106</f>
        <v>0</v>
      </c>
      <c r="AK63" s="25">
        <f>'ETS Emissions'!AG106</f>
        <v>0</v>
      </c>
      <c r="AL63" s="25">
        <f>'ETS Emissions'!AH106</f>
        <v>0</v>
      </c>
      <c r="AM63" s="25">
        <f>'ETS Emissions'!AI106</f>
        <v>0</v>
      </c>
      <c r="AN63" s="25">
        <f>'ETS Emissions'!AJ106</f>
        <v>0</v>
      </c>
      <c r="AO63" s="25">
        <f>'ETS Emissions'!AK106</f>
        <v>0</v>
      </c>
      <c r="AP63" s="25">
        <f>'ETS Emissions'!AL106</f>
        <v>0</v>
      </c>
      <c r="AQ63" s="25">
        <f>'ETS Emissions'!AM106</f>
        <v>0</v>
      </c>
      <c r="AS63" s="24" t="s">
        <v>130</v>
      </c>
      <c r="AV63" s="21" t="str">
        <f t="shared" si="8"/>
        <v>INDNEU</v>
      </c>
      <c r="AW63" s="21" t="s">
        <v>127</v>
      </c>
    </row>
    <row r="64" spans="3:49">
      <c r="C64" s="21" t="s">
        <v>2</v>
      </c>
      <c r="E64" s="21" t="str">
        <f>'ETS Emissions'!B107</f>
        <v>INDRFG</v>
      </c>
      <c r="F64" s="37">
        <f t="shared" si="9"/>
        <v>58.699999999999996</v>
      </c>
      <c r="G64" s="25">
        <f>'ETS Emissions'!C107</f>
        <v>60</v>
      </c>
      <c r="H64" s="25">
        <f>'ETS Emissions'!D107</f>
        <v>56.1</v>
      </c>
      <c r="I64" s="25">
        <f>'ETS Emissions'!E107</f>
        <v>60</v>
      </c>
      <c r="J64" s="25">
        <f>'ETS Emissions'!F107</f>
        <v>56.1</v>
      </c>
      <c r="K64" s="25">
        <f>'ETS Emissions'!G107</f>
        <v>56.1</v>
      </c>
      <c r="L64" s="25">
        <f>'ETS Emissions'!H107</f>
        <v>60</v>
      </c>
      <c r="M64" s="25">
        <f>'ETS Emissions'!I107</f>
        <v>60</v>
      </c>
      <c r="N64" s="25">
        <f>'ETS Emissions'!J107</f>
        <v>56.1</v>
      </c>
      <c r="O64" s="25">
        <f>'ETS Emissions'!K107</f>
        <v>56.1</v>
      </c>
      <c r="P64" s="25">
        <f>'ETS Emissions'!L107</f>
        <v>56.1</v>
      </c>
      <c r="Q64" s="25">
        <f>'ETS Emissions'!M107</f>
        <v>55.539000000000001</v>
      </c>
      <c r="R64" s="25">
        <f>'ETS Emissions'!N107</f>
        <v>56.1</v>
      </c>
      <c r="S64" s="25">
        <f>'ETS Emissions'!O107</f>
        <v>56.1</v>
      </c>
      <c r="T64" s="25">
        <f>'ETS Emissions'!P107</f>
        <v>60</v>
      </c>
      <c r="U64" s="25">
        <f>'ETS Emissions'!Q107</f>
        <v>56.1</v>
      </c>
      <c r="V64" s="25">
        <f>'ETS Emissions'!R107</f>
        <v>56.1</v>
      </c>
      <c r="W64" s="25">
        <f>'ETS Emissions'!S107</f>
        <v>56.1</v>
      </c>
      <c r="X64" s="25">
        <f>'ETS Emissions'!T107</f>
        <v>56.1</v>
      </c>
      <c r="Y64" s="25">
        <f>'ETS Emissions'!U107</f>
        <v>56.1</v>
      </c>
      <c r="Z64" s="25">
        <f>'ETS Emissions'!V107</f>
        <v>56.1</v>
      </c>
      <c r="AA64" s="25">
        <f>'ETS Emissions'!W107</f>
        <v>56.1</v>
      </c>
      <c r="AB64" s="25">
        <f>'ETS Emissions'!X107</f>
        <v>56.1</v>
      </c>
      <c r="AC64" s="25">
        <f>'ETS Emissions'!Y107</f>
        <v>56.1</v>
      </c>
      <c r="AD64" s="25">
        <f>'ETS Emissions'!Z107</f>
        <v>60</v>
      </c>
      <c r="AE64" s="25">
        <f>'ETS Emissions'!AA107</f>
        <v>56.1</v>
      </c>
      <c r="AF64" s="25">
        <f>'ETS Emissions'!AB107</f>
        <v>56.1</v>
      </c>
      <c r="AG64" s="25">
        <f>'ETS Emissions'!AC107</f>
        <v>56.1</v>
      </c>
      <c r="AH64" s="25">
        <f>'ETS Emissions'!AD107</f>
        <v>56.1</v>
      </c>
      <c r="AI64" s="25">
        <f>'ETS Emissions'!AE107</f>
        <v>60</v>
      </c>
      <c r="AJ64" s="25">
        <f>'ETS Emissions'!AF107</f>
        <v>56.1</v>
      </c>
      <c r="AK64" s="25">
        <f>'ETS Emissions'!AG107</f>
        <v>60</v>
      </c>
      <c r="AL64" s="25">
        <f>'ETS Emissions'!AH107</f>
        <v>60</v>
      </c>
      <c r="AM64" s="25">
        <f>'ETS Emissions'!AI107</f>
        <v>60</v>
      </c>
      <c r="AN64" s="25">
        <f>'ETS Emissions'!AJ107</f>
        <v>60</v>
      </c>
      <c r="AO64" s="25">
        <f>'ETS Emissions'!AK107</f>
        <v>60</v>
      </c>
      <c r="AP64" s="25">
        <f>'ETS Emissions'!AL107</f>
        <v>60</v>
      </c>
      <c r="AQ64" s="25">
        <f>'ETS Emissions'!AM107</f>
        <v>60</v>
      </c>
      <c r="AS64" s="24" t="s">
        <v>130</v>
      </c>
      <c r="AV64" s="21" t="str">
        <f t="shared" si="8"/>
        <v>INDRFG</v>
      </c>
      <c r="AW64" s="21" t="s">
        <v>127</v>
      </c>
    </row>
    <row r="65" spans="2:49">
      <c r="C65" s="21" t="s">
        <v>2</v>
      </c>
      <c r="E65" s="21" t="str">
        <f>'ETS Emissions'!B108</f>
        <v>INDSLU</v>
      </c>
      <c r="F65" s="37">
        <f t="shared" si="9"/>
        <v>58.616666666666667</v>
      </c>
      <c r="G65" s="25">
        <f>'ETS Emissions'!C108</f>
        <v>45</v>
      </c>
      <c r="H65" s="25">
        <f>'ETS Emissions'!D108</f>
        <v>85.85</v>
      </c>
      <c r="I65" s="25">
        <f>'ETS Emissions'!E108</f>
        <v>45</v>
      </c>
      <c r="J65" s="25">
        <f>'ETS Emissions'!F108</f>
        <v>85.85</v>
      </c>
      <c r="K65" s="25">
        <f>'ETS Emissions'!G108</f>
        <v>85.85</v>
      </c>
      <c r="L65" s="25">
        <f>'ETS Emissions'!H108</f>
        <v>45</v>
      </c>
      <c r="M65" s="25">
        <f>'ETS Emissions'!I108</f>
        <v>45</v>
      </c>
      <c r="N65" s="25">
        <f>'ETS Emissions'!J108</f>
        <v>85.85</v>
      </c>
      <c r="O65" s="25">
        <f>'ETS Emissions'!K108</f>
        <v>85.85</v>
      </c>
      <c r="P65" s="25">
        <f>'ETS Emissions'!L108</f>
        <v>85.85</v>
      </c>
      <c r="Q65" s="25">
        <f>'ETS Emissions'!M108</f>
        <v>74.25</v>
      </c>
      <c r="R65" s="25">
        <f>'ETS Emissions'!N108</f>
        <v>85.85</v>
      </c>
      <c r="S65" s="25">
        <f>'ETS Emissions'!O108</f>
        <v>85.85</v>
      </c>
      <c r="T65" s="25">
        <f>'ETS Emissions'!P108</f>
        <v>45</v>
      </c>
      <c r="U65" s="25">
        <f>'ETS Emissions'!Q108</f>
        <v>85.85</v>
      </c>
      <c r="V65" s="25">
        <f>'ETS Emissions'!R108</f>
        <v>85.85</v>
      </c>
      <c r="W65" s="25">
        <f>'ETS Emissions'!S108</f>
        <v>85.85</v>
      </c>
      <c r="X65" s="25">
        <f>'ETS Emissions'!T108</f>
        <v>85.85</v>
      </c>
      <c r="Y65" s="25">
        <f>'ETS Emissions'!U108</f>
        <v>85.85</v>
      </c>
      <c r="Z65" s="25">
        <f>'ETS Emissions'!V108</f>
        <v>85.85</v>
      </c>
      <c r="AA65" s="25">
        <f>'ETS Emissions'!W108</f>
        <v>85.85</v>
      </c>
      <c r="AB65" s="25">
        <f>'ETS Emissions'!X108</f>
        <v>85.85</v>
      </c>
      <c r="AC65" s="25">
        <f>'ETS Emissions'!Y108</f>
        <v>85.85</v>
      </c>
      <c r="AD65" s="25">
        <f>'ETS Emissions'!Z108</f>
        <v>45</v>
      </c>
      <c r="AE65" s="25">
        <f>'ETS Emissions'!AA108</f>
        <v>85.85</v>
      </c>
      <c r="AF65" s="25">
        <f>'ETS Emissions'!AB108</f>
        <v>85.85</v>
      </c>
      <c r="AG65" s="25">
        <f>'ETS Emissions'!AC108</f>
        <v>85.85</v>
      </c>
      <c r="AH65" s="25">
        <f>'ETS Emissions'!AD108</f>
        <v>85.85</v>
      </c>
      <c r="AI65" s="25">
        <f>'ETS Emissions'!AE108</f>
        <v>45</v>
      </c>
      <c r="AJ65" s="25">
        <f>'ETS Emissions'!AF108</f>
        <v>85.85</v>
      </c>
      <c r="AK65" s="25">
        <f>'ETS Emissions'!AG108</f>
        <v>45</v>
      </c>
      <c r="AL65" s="25">
        <f>'ETS Emissions'!AH108</f>
        <v>45</v>
      </c>
      <c r="AM65" s="25">
        <f>'ETS Emissions'!AI108</f>
        <v>45</v>
      </c>
      <c r="AN65" s="25">
        <f>'ETS Emissions'!AJ108</f>
        <v>45</v>
      </c>
      <c r="AO65" s="25">
        <f>'ETS Emissions'!AK108</f>
        <v>45</v>
      </c>
      <c r="AP65" s="25">
        <f>'ETS Emissions'!AL108</f>
        <v>45</v>
      </c>
      <c r="AQ65" s="25">
        <f>'ETS Emissions'!AM108</f>
        <v>45</v>
      </c>
      <c r="AS65" s="24" t="s">
        <v>130</v>
      </c>
      <c r="AV65" s="21" t="str">
        <f t="shared" si="8"/>
        <v>INDSLU</v>
      </c>
      <c r="AW65" s="21" t="s">
        <v>127</v>
      </c>
    </row>
    <row r="66" spans="2:49">
      <c r="C66" s="21" t="s">
        <v>129</v>
      </c>
      <c r="F66" s="37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S66" s="24"/>
    </row>
    <row r="67" spans="2:49">
      <c r="C67" s="21" t="s">
        <v>2</v>
      </c>
      <c r="E67" s="21" t="str">
        <f>'ETS Emissions'!B109</f>
        <v>SUPBIO</v>
      </c>
      <c r="F67" s="37">
        <f t="shared" si="9"/>
        <v>15</v>
      </c>
      <c r="G67" s="25">
        <f>'ETS Emissions'!C109</f>
        <v>0</v>
      </c>
      <c r="H67" s="25">
        <f>'ETS Emissions'!D109</f>
        <v>0</v>
      </c>
      <c r="I67" s="25">
        <f>'ETS Emissions'!E109</f>
        <v>0</v>
      </c>
      <c r="J67" s="25">
        <f>'ETS Emissions'!F109</f>
        <v>0</v>
      </c>
      <c r="K67" s="25">
        <f>'ETS Emissions'!G109</f>
        <v>0</v>
      </c>
      <c r="L67" s="25">
        <f>'ETS Emissions'!H109</f>
        <v>0</v>
      </c>
      <c r="M67" s="25">
        <f>'ETS Emissions'!I109</f>
        <v>0</v>
      </c>
      <c r="N67" s="25">
        <f>'ETS Emissions'!J109</f>
        <v>0</v>
      </c>
      <c r="O67" s="25">
        <f>'ETS Emissions'!K109</f>
        <v>0</v>
      </c>
      <c r="P67" s="25">
        <f>'ETS Emissions'!L109</f>
        <v>0</v>
      </c>
      <c r="Q67" s="25">
        <f>'ETS Emissions'!M109</f>
        <v>0</v>
      </c>
      <c r="R67" s="25">
        <f>'ETS Emissions'!N109</f>
        <v>0</v>
      </c>
      <c r="S67" s="25">
        <f>'ETS Emissions'!O109</f>
        <v>0</v>
      </c>
      <c r="T67" s="25">
        <f>'ETS Emissions'!P109</f>
        <v>0</v>
      </c>
      <c r="U67" s="25">
        <f>'ETS Emissions'!Q109</f>
        <v>0</v>
      </c>
      <c r="V67" s="25">
        <f>'ETS Emissions'!R109</f>
        <v>0</v>
      </c>
      <c r="W67" s="25">
        <f>'ETS Emissions'!S109</f>
        <v>0</v>
      </c>
      <c r="X67" s="25">
        <f>'ETS Emissions'!T109</f>
        <v>0</v>
      </c>
      <c r="Y67" s="25">
        <f>'ETS Emissions'!U109</f>
        <v>0</v>
      </c>
      <c r="Z67" s="25">
        <f>'ETS Emissions'!V109</f>
        <v>0</v>
      </c>
      <c r="AA67" s="25">
        <f>'ETS Emissions'!W109</f>
        <v>0</v>
      </c>
      <c r="AB67" s="25">
        <f>'ETS Emissions'!X109</f>
        <v>0</v>
      </c>
      <c r="AC67" s="25">
        <f>'ETS Emissions'!Y109</f>
        <v>0</v>
      </c>
      <c r="AD67" s="25">
        <f>'ETS Emissions'!Z109</f>
        <v>45</v>
      </c>
      <c r="AE67" s="25">
        <f>'ETS Emissions'!AA109</f>
        <v>0</v>
      </c>
      <c r="AF67" s="25">
        <f>'ETS Emissions'!AB109</f>
        <v>85.85</v>
      </c>
      <c r="AG67" s="25">
        <f>'ETS Emissions'!AC109</f>
        <v>0</v>
      </c>
      <c r="AH67" s="25">
        <f>'ETS Emissions'!AD109</f>
        <v>0</v>
      </c>
      <c r="AI67" s="25">
        <f>'ETS Emissions'!AE109</f>
        <v>0</v>
      </c>
      <c r="AJ67" s="25">
        <f>'ETS Emissions'!AF109</f>
        <v>0</v>
      </c>
      <c r="AK67" s="25">
        <f>'ETS Emissions'!AG109</f>
        <v>0</v>
      </c>
      <c r="AL67" s="25">
        <f>'ETS Emissions'!AH109</f>
        <v>0</v>
      </c>
      <c r="AM67" s="25">
        <f>'ETS Emissions'!AI109</f>
        <v>0</v>
      </c>
      <c r="AN67" s="25">
        <f>'ETS Emissions'!AJ109</f>
        <v>0</v>
      </c>
      <c r="AO67" s="25">
        <f>'ETS Emissions'!AK109</f>
        <v>0</v>
      </c>
      <c r="AP67" s="25">
        <f>'ETS Emissions'!AL109</f>
        <v>0</v>
      </c>
      <c r="AQ67" s="25">
        <f>'ETS Emissions'!AM109</f>
        <v>0</v>
      </c>
      <c r="AS67" s="24" t="s">
        <v>128</v>
      </c>
      <c r="AV67" s="21" t="str">
        <f t="shared" ref="AV67:AV72" si="10">E67</f>
        <v>SUPBIO</v>
      </c>
      <c r="AW67" s="21" t="s">
        <v>127</v>
      </c>
    </row>
    <row r="68" spans="2:49">
      <c r="C68" s="21" t="s">
        <v>2</v>
      </c>
      <c r="E68" s="21" t="str">
        <f>'ETS Emissions'!B110</f>
        <v>SUPCOA</v>
      </c>
      <c r="F68" s="37">
        <f t="shared" si="9"/>
        <v>103.73923472677266</v>
      </c>
      <c r="G68" s="25">
        <f>'ETS Emissions'!C110</f>
        <v>108.2</v>
      </c>
      <c r="H68" s="25">
        <f>'ETS Emissions'!D110</f>
        <v>98.3</v>
      </c>
      <c r="I68" s="25">
        <f>'ETS Emissions'!E110</f>
        <v>108.32</v>
      </c>
      <c r="J68" s="25">
        <f>'ETS Emissions'!F110</f>
        <v>98.3</v>
      </c>
      <c r="K68" s="25">
        <f>'ETS Emissions'!G110</f>
        <v>98.3</v>
      </c>
      <c r="L68" s="25">
        <f>'ETS Emissions'!H110</f>
        <v>108.26315789473701</v>
      </c>
      <c r="M68" s="25">
        <f>'ETS Emissions'!I110</f>
        <v>108.7113243762</v>
      </c>
      <c r="N68" s="25">
        <f>'ETS Emissions'!J110</f>
        <v>98.3</v>
      </c>
      <c r="O68" s="25">
        <f>'ETS Emissions'!K110</f>
        <v>101.2</v>
      </c>
      <c r="P68" s="25">
        <f>'ETS Emissions'!L110</f>
        <v>106.99</v>
      </c>
      <c r="Q68" s="25">
        <f>'ETS Emissions'!M110</f>
        <v>98.3</v>
      </c>
      <c r="R68" s="25">
        <f>'ETS Emissions'!N110</f>
        <v>107.542417582418</v>
      </c>
      <c r="S68" s="25">
        <f>'ETS Emissions'!O110</f>
        <v>98.3</v>
      </c>
      <c r="T68" s="25">
        <f>'ETS Emissions'!P110</f>
        <v>108.317073170732</v>
      </c>
      <c r="U68" s="25">
        <f>'ETS Emissions'!Q110</f>
        <v>101.2</v>
      </c>
      <c r="V68" s="25">
        <f>'ETS Emissions'!R110</f>
        <v>98.3</v>
      </c>
      <c r="W68" s="25">
        <f>'ETS Emissions'!S110</f>
        <v>98.704832713754598</v>
      </c>
      <c r="X68" s="25">
        <f>'ETS Emissions'!T110</f>
        <v>98.3</v>
      </c>
      <c r="Y68" s="25">
        <f>'ETS Emissions'!U110</f>
        <v>98.3</v>
      </c>
      <c r="Z68" s="25">
        <f>'ETS Emissions'!V110</f>
        <v>98.3</v>
      </c>
      <c r="AA68" s="25">
        <f>'ETS Emissions'!W110</f>
        <v>98.3</v>
      </c>
      <c r="AB68" s="25">
        <f>'ETS Emissions'!X110</f>
        <v>108.2</v>
      </c>
      <c r="AC68" s="25">
        <f>'ETS Emissions'!Y110</f>
        <v>98.3</v>
      </c>
      <c r="AD68" s="25">
        <f>'ETS Emissions'!Z110</f>
        <v>104.679406307978</v>
      </c>
      <c r="AE68" s="25">
        <f>'ETS Emissions'!AA110</f>
        <v>98.3</v>
      </c>
      <c r="AF68" s="25">
        <f>'ETS Emissions'!AB110</f>
        <v>107.905494505495</v>
      </c>
      <c r="AG68" s="25">
        <f>'ETS Emissions'!AC110</f>
        <v>108.2</v>
      </c>
      <c r="AH68" s="25">
        <f>'ETS Emissions'!AD110</f>
        <v>98.3</v>
      </c>
      <c r="AI68" s="25">
        <f>'ETS Emissions'!AE110</f>
        <v>108.23829787234</v>
      </c>
      <c r="AJ68" s="25">
        <f>'ETS Emissions'!AF110</f>
        <v>108.09060773480699</v>
      </c>
      <c r="AK68" s="25">
        <f>'ETS Emissions'!AG110</f>
        <v>95</v>
      </c>
      <c r="AL68" s="25">
        <f>'ETS Emissions'!AH110</f>
        <v>95</v>
      </c>
      <c r="AM68" s="25">
        <f>'ETS Emissions'!AI110</f>
        <v>95</v>
      </c>
      <c r="AN68" s="25">
        <f>'ETS Emissions'!AJ110</f>
        <v>95</v>
      </c>
      <c r="AO68" s="25">
        <f>'ETS Emissions'!AK110</f>
        <v>95</v>
      </c>
      <c r="AP68" s="25">
        <f>'ETS Emissions'!AL110</f>
        <v>95</v>
      </c>
      <c r="AQ68" s="25">
        <f>'ETS Emissions'!AM110</f>
        <v>95</v>
      </c>
      <c r="AS68" s="24" t="s">
        <v>128</v>
      </c>
      <c r="AV68" s="21" t="str">
        <f t="shared" si="10"/>
        <v>SUPCOA</v>
      </c>
      <c r="AW68" s="21" t="s">
        <v>127</v>
      </c>
    </row>
    <row r="69" spans="2:49">
      <c r="C69" s="21" t="s">
        <v>2</v>
      </c>
      <c r="E69" s="21" t="str">
        <f>'ETS Emissions'!B111</f>
        <v>SUPCRD</v>
      </c>
      <c r="F69" s="37">
        <f t="shared" si="9"/>
        <v>77.766666666666666</v>
      </c>
      <c r="G69" s="25">
        <f>'ETS Emissions'!C111</f>
        <v>80</v>
      </c>
      <c r="H69" s="25">
        <f>'ETS Emissions'!D111</f>
        <v>73.3</v>
      </c>
      <c r="I69" s="25">
        <f>'ETS Emissions'!E111</f>
        <v>80</v>
      </c>
      <c r="J69" s="25">
        <f>'ETS Emissions'!F111</f>
        <v>73.3</v>
      </c>
      <c r="K69" s="25">
        <f>'ETS Emissions'!G111</f>
        <v>73.3</v>
      </c>
      <c r="L69" s="25">
        <f>'ETS Emissions'!H111</f>
        <v>80</v>
      </c>
      <c r="M69" s="25">
        <f>'ETS Emissions'!I111</f>
        <v>80</v>
      </c>
      <c r="N69" s="25">
        <f>'ETS Emissions'!J111</f>
        <v>73.3</v>
      </c>
      <c r="O69" s="25">
        <f>'ETS Emissions'!K111</f>
        <v>73.3</v>
      </c>
      <c r="P69" s="25">
        <f>'ETS Emissions'!L111</f>
        <v>73.3</v>
      </c>
      <c r="Q69" s="25">
        <f>'ETS Emissions'!M111</f>
        <v>73.3</v>
      </c>
      <c r="R69" s="25">
        <f>'ETS Emissions'!N111</f>
        <v>73.3</v>
      </c>
      <c r="S69" s="25">
        <f>'ETS Emissions'!O111</f>
        <v>73.3</v>
      </c>
      <c r="T69" s="25">
        <f>'ETS Emissions'!P111</f>
        <v>80</v>
      </c>
      <c r="U69" s="25">
        <f>'ETS Emissions'!Q111</f>
        <v>73.3</v>
      </c>
      <c r="V69" s="25">
        <f>'ETS Emissions'!R111</f>
        <v>73.3</v>
      </c>
      <c r="W69" s="25">
        <f>'ETS Emissions'!S111</f>
        <v>73.3</v>
      </c>
      <c r="X69" s="25">
        <f>'ETS Emissions'!T111</f>
        <v>73.3</v>
      </c>
      <c r="Y69" s="25">
        <f>'ETS Emissions'!U111</f>
        <v>73.3</v>
      </c>
      <c r="Z69" s="25">
        <f>'ETS Emissions'!V111</f>
        <v>73.3</v>
      </c>
      <c r="AA69" s="25">
        <f>'ETS Emissions'!W111</f>
        <v>73.3</v>
      </c>
      <c r="AB69" s="25">
        <f>'ETS Emissions'!X111</f>
        <v>73.3</v>
      </c>
      <c r="AC69" s="25">
        <f>'ETS Emissions'!Y111</f>
        <v>73.3</v>
      </c>
      <c r="AD69" s="25">
        <f>'ETS Emissions'!Z111</f>
        <v>80</v>
      </c>
      <c r="AE69" s="25">
        <f>'ETS Emissions'!AA111</f>
        <v>73.3</v>
      </c>
      <c r="AF69" s="25">
        <f>'ETS Emissions'!AB111</f>
        <v>73.3</v>
      </c>
      <c r="AG69" s="25">
        <f>'ETS Emissions'!AC111</f>
        <v>73.3</v>
      </c>
      <c r="AH69" s="25">
        <f>'ETS Emissions'!AD111</f>
        <v>73.3</v>
      </c>
      <c r="AI69" s="25">
        <f>'ETS Emissions'!AE111</f>
        <v>80</v>
      </c>
      <c r="AJ69" s="25">
        <f>'ETS Emissions'!AF111</f>
        <v>73.3</v>
      </c>
      <c r="AK69" s="25">
        <f>'ETS Emissions'!AG111</f>
        <v>80</v>
      </c>
      <c r="AL69" s="25">
        <f>'ETS Emissions'!AH111</f>
        <v>80</v>
      </c>
      <c r="AM69" s="25">
        <f>'ETS Emissions'!AI111</f>
        <v>80</v>
      </c>
      <c r="AN69" s="25">
        <f>'ETS Emissions'!AJ111</f>
        <v>80</v>
      </c>
      <c r="AO69" s="25">
        <f>'ETS Emissions'!AK111</f>
        <v>80</v>
      </c>
      <c r="AP69" s="25">
        <f>'ETS Emissions'!AL111</f>
        <v>80</v>
      </c>
      <c r="AQ69" s="25">
        <f>'ETS Emissions'!AM111</f>
        <v>80</v>
      </c>
      <c r="AS69" s="24" t="s">
        <v>128</v>
      </c>
      <c r="AV69" s="21" t="str">
        <f t="shared" si="10"/>
        <v>SUPCRD</v>
      </c>
      <c r="AW69" s="21" t="s">
        <v>127</v>
      </c>
    </row>
    <row r="70" spans="2:49">
      <c r="C70" s="21" t="s">
        <v>2</v>
      </c>
      <c r="E70" s="21" t="str">
        <f>'ETS Emissions'!B112</f>
        <v>SUPGAS</v>
      </c>
      <c r="F70" s="37">
        <f t="shared" si="9"/>
        <v>0</v>
      </c>
      <c r="G70" s="25">
        <f>'ETS Emissions'!C112</f>
        <v>0</v>
      </c>
      <c r="H70" s="25">
        <f>'ETS Emissions'!D112</f>
        <v>0</v>
      </c>
      <c r="I70" s="25">
        <f>'ETS Emissions'!E112</f>
        <v>0</v>
      </c>
      <c r="J70" s="25">
        <f>'ETS Emissions'!F112</f>
        <v>0</v>
      </c>
      <c r="K70" s="25">
        <f>'ETS Emissions'!G112</f>
        <v>0</v>
      </c>
      <c r="L70" s="25">
        <f>'ETS Emissions'!H112</f>
        <v>3.4874999999999998</v>
      </c>
      <c r="M70" s="25">
        <f>'ETS Emissions'!I112</f>
        <v>0</v>
      </c>
      <c r="N70" s="25">
        <f>'ETS Emissions'!J112</f>
        <v>0</v>
      </c>
      <c r="O70" s="25">
        <f>'ETS Emissions'!K112</f>
        <v>0</v>
      </c>
      <c r="P70" s="25">
        <f>'ETS Emissions'!L112</f>
        <v>0</v>
      </c>
      <c r="Q70" s="25">
        <f>'ETS Emissions'!M112</f>
        <v>0</v>
      </c>
      <c r="R70" s="25">
        <f>'ETS Emissions'!N112</f>
        <v>0</v>
      </c>
      <c r="S70" s="25">
        <f>'ETS Emissions'!O112</f>
        <v>0</v>
      </c>
      <c r="T70" s="25">
        <f>'ETS Emissions'!P112</f>
        <v>0</v>
      </c>
      <c r="U70" s="25">
        <f>'ETS Emissions'!Q112</f>
        <v>0</v>
      </c>
      <c r="V70" s="25">
        <f>'ETS Emissions'!R112</f>
        <v>0</v>
      </c>
      <c r="W70" s="25">
        <f>'ETS Emissions'!S112</f>
        <v>0</v>
      </c>
      <c r="X70" s="25">
        <f>'ETS Emissions'!T112</f>
        <v>0</v>
      </c>
      <c r="Y70" s="25">
        <f>'ETS Emissions'!U112</f>
        <v>0</v>
      </c>
      <c r="Z70" s="25">
        <f>'ETS Emissions'!V112</f>
        <v>0</v>
      </c>
      <c r="AA70" s="25">
        <f>'ETS Emissions'!W112</f>
        <v>0</v>
      </c>
      <c r="AB70" s="25">
        <f>'ETS Emissions'!X112</f>
        <v>0</v>
      </c>
      <c r="AC70" s="25">
        <f>'ETS Emissions'!Y112</f>
        <v>0</v>
      </c>
      <c r="AD70" s="25">
        <f>'ETS Emissions'!Z112</f>
        <v>0</v>
      </c>
      <c r="AE70" s="25">
        <f>'ETS Emissions'!AA112</f>
        <v>0</v>
      </c>
      <c r="AF70" s="25">
        <f>'ETS Emissions'!AB112</f>
        <v>0</v>
      </c>
      <c r="AG70" s="25">
        <f>'ETS Emissions'!AC112</f>
        <v>37.4</v>
      </c>
      <c r="AH70" s="25">
        <f>'ETS Emissions'!AD112</f>
        <v>0</v>
      </c>
      <c r="AI70" s="25">
        <f>'ETS Emissions'!AE112</f>
        <v>0</v>
      </c>
      <c r="AJ70" s="25">
        <f>'ETS Emissions'!AF112</f>
        <v>0</v>
      </c>
      <c r="AK70" s="25">
        <f>'ETS Emissions'!AG112</f>
        <v>0</v>
      </c>
      <c r="AL70" s="25">
        <f>'ETS Emissions'!AH112</f>
        <v>0</v>
      </c>
      <c r="AM70" s="25">
        <f>'ETS Emissions'!AI112</f>
        <v>0</v>
      </c>
      <c r="AN70" s="25">
        <f>'ETS Emissions'!AJ112</f>
        <v>0</v>
      </c>
      <c r="AO70" s="25">
        <f>'ETS Emissions'!AK112</f>
        <v>0</v>
      </c>
      <c r="AP70" s="25">
        <f>'ETS Emissions'!AL112</f>
        <v>0</v>
      </c>
      <c r="AQ70" s="25">
        <f>'ETS Emissions'!AM112</f>
        <v>0</v>
      </c>
      <c r="AS70" s="24" t="s">
        <v>128</v>
      </c>
      <c r="AV70" s="21" t="str">
        <f t="shared" si="10"/>
        <v>SUPGAS</v>
      </c>
      <c r="AW70" s="21" t="s">
        <v>127</v>
      </c>
    </row>
    <row r="71" spans="2:49">
      <c r="C71" s="21" t="s">
        <v>2</v>
      </c>
      <c r="E71" s="21" t="str">
        <f>'ETS Emissions'!B113</f>
        <v>SUPRPG</v>
      </c>
      <c r="F71" s="37">
        <f t="shared" si="9"/>
        <v>59.053429505781729</v>
      </c>
      <c r="G71" s="25">
        <f>'ETS Emissions'!C113</f>
        <v>60.590809628008799</v>
      </c>
      <c r="H71" s="25">
        <f>'ETS Emissions'!D113</f>
        <v>56.420987654321003</v>
      </c>
      <c r="I71" s="25">
        <f>'ETS Emissions'!E113</f>
        <v>65.064686346727598</v>
      </c>
      <c r="J71" s="25">
        <f>'ETS Emissions'!F113</f>
        <v>70.986937173770997</v>
      </c>
      <c r="K71" s="25">
        <f>'ETS Emissions'!G113</f>
        <v>56.1</v>
      </c>
      <c r="L71" s="25">
        <f>'ETS Emissions'!H113</f>
        <v>60</v>
      </c>
      <c r="M71" s="25">
        <f>'ETS Emissions'!I113</f>
        <v>60.541943131050701</v>
      </c>
      <c r="N71" s="25">
        <f>'ETS Emissions'!J113</f>
        <v>57.5200245996595</v>
      </c>
      <c r="O71" s="25">
        <f>'ETS Emissions'!K113</f>
        <v>56.1</v>
      </c>
      <c r="P71" s="25">
        <f>'ETS Emissions'!L113</f>
        <v>56.1</v>
      </c>
      <c r="Q71" s="25">
        <f>'ETS Emissions'!M113</f>
        <v>56.1</v>
      </c>
      <c r="R71" s="25">
        <f>'ETS Emissions'!N113</f>
        <v>56.4709727632778</v>
      </c>
      <c r="S71" s="25">
        <f>'ETS Emissions'!O113</f>
        <v>56.772082717872998</v>
      </c>
      <c r="T71" s="25">
        <f>'ETS Emissions'!P113</f>
        <v>60</v>
      </c>
      <c r="U71" s="25">
        <f>'ETS Emissions'!Q113</f>
        <v>56.582758620689702</v>
      </c>
      <c r="V71" s="25">
        <f>'ETS Emissions'!R113</f>
        <v>56.1</v>
      </c>
      <c r="W71" s="25">
        <f>'ETS Emissions'!S113</f>
        <v>56.8468682967167</v>
      </c>
      <c r="X71" s="25">
        <f>'ETS Emissions'!T113</f>
        <v>56.1</v>
      </c>
      <c r="Y71" s="25">
        <f>'ETS Emissions'!U113</f>
        <v>56.1</v>
      </c>
      <c r="Z71" s="25">
        <f>'ETS Emissions'!V113</f>
        <v>56.1</v>
      </c>
      <c r="AA71" s="25">
        <f>'ETS Emissions'!W113</f>
        <v>56.1</v>
      </c>
      <c r="AB71" s="25">
        <f>'ETS Emissions'!X113</f>
        <v>69.417060754821094</v>
      </c>
      <c r="AC71" s="25">
        <f>'ETS Emissions'!Y113</f>
        <v>56.269014084506999</v>
      </c>
      <c r="AD71" s="25">
        <f>'ETS Emissions'!Z113</f>
        <v>60</v>
      </c>
      <c r="AE71" s="25">
        <f>'ETS Emissions'!AA113</f>
        <v>63.1</v>
      </c>
      <c r="AF71" s="25">
        <f>'ETS Emissions'!AB113</f>
        <v>56.301040512691102</v>
      </c>
      <c r="AG71" s="25">
        <f>'ETS Emissions'!AC113</f>
        <v>56.1</v>
      </c>
      <c r="AH71" s="25">
        <f>'ETS Emissions'!AD113</f>
        <v>56.1</v>
      </c>
      <c r="AI71" s="25">
        <f>'ETS Emissions'!AE113</f>
        <v>61.060288517345199</v>
      </c>
      <c r="AJ71" s="25">
        <f>'ETS Emissions'!AF113</f>
        <v>56.189090909090901</v>
      </c>
      <c r="AK71" s="25">
        <f>'ETS Emissions'!AG113</f>
        <v>60</v>
      </c>
      <c r="AL71" s="25">
        <f>'ETS Emissions'!AH113</f>
        <v>60</v>
      </c>
      <c r="AM71" s="25">
        <f>'ETS Emissions'!AI113</f>
        <v>60.167692806221702</v>
      </c>
      <c r="AN71" s="25">
        <f>'ETS Emissions'!AJ113</f>
        <v>60</v>
      </c>
      <c r="AO71" s="25">
        <f>'ETS Emissions'!AK113</f>
        <v>60</v>
      </c>
      <c r="AP71" s="25">
        <f>'ETS Emissions'!AL113</f>
        <v>60</v>
      </c>
      <c r="AQ71" s="25">
        <f>'ETS Emissions'!AM113</f>
        <v>60</v>
      </c>
      <c r="AS71" s="24" t="s">
        <v>128</v>
      </c>
      <c r="AV71" s="21" t="str">
        <f t="shared" si="10"/>
        <v>SUPRPG</v>
      </c>
      <c r="AW71" s="21" t="s">
        <v>127</v>
      </c>
    </row>
    <row r="72" spans="2:49">
      <c r="C72" s="21" t="s">
        <v>2</v>
      </c>
      <c r="E72" s="21" t="str">
        <f>'ETS Emissions'!B114</f>
        <v>SUPRPP</v>
      </c>
      <c r="F72" s="37">
        <f t="shared" si="9"/>
        <v>172.20319204400502</v>
      </c>
      <c r="G72" s="25">
        <f>'ETS Emissions'!C114</f>
        <v>85.122384570224497</v>
      </c>
      <c r="H72" s="25">
        <f>'ETS Emissions'!D114</f>
        <v>89.602608746831294</v>
      </c>
      <c r="I72" s="25">
        <f>'ETS Emissions'!E114</f>
        <v>78</v>
      </c>
      <c r="J72" s="25">
        <f>'ETS Emissions'!F114</f>
        <v>111.147661417953</v>
      </c>
      <c r="K72" s="25">
        <f>'ETS Emissions'!G114</f>
        <v>77.400000000000006</v>
      </c>
      <c r="L72" s="25">
        <f>'ETS Emissions'!H114</f>
        <v>119.43410312994899</v>
      </c>
      <c r="M72" s="25">
        <f>'ETS Emissions'!I114</f>
        <v>88.399165449363807</v>
      </c>
      <c r="N72" s="25">
        <f>'ETS Emissions'!J114</f>
        <v>105.46933590413801</v>
      </c>
      <c r="O72" s="25">
        <f>'ETS Emissions'!K114</f>
        <v>74.512500000000003</v>
      </c>
      <c r="P72" s="25">
        <f>'ETS Emissions'!L114</f>
        <v>76.193411964837907</v>
      </c>
      <c r="Q72" s="25">
        <f>'ETS Emissions'!M114</f>
        <v>273.60941439263399</v>
      </c>
      <c r="R72" s="25">
        <f>'ETS Emissions'!N114</f>
        <v>80.498436314051901</v>
      </c>
      <c r="S72" s="25">
        <f>'ETS Emissions'!O114</f>
        <v>94.644898043641106</v>
      </c>
      <c r="T72" s="25">
        <f>'ETS Emissions'!P114</f>
        <v>85.558701610646906</v>
      </c>
      <c r="U72" s="25">
        <f>'ETS Emissions'!Q114</f>
        <v>76.834285714285699</v>
      </c>
      <c r="V72" s="25">
        <f>'ETS Emissions'!R114</f>
        <v>77.400000000000006</v>
      </c>
      <c r="W72" s="25">
        <f>'ETS Emissions'!S114</f>
        <v>78.024480038737593</v>
      </c>
      <c r="X72" s="25">
        <f>'ETS Emissions'!T114</f>
        <v>118.82317834285701</v>
      </c>
      <c r="Y72" s="25">
        <f>'ETS Emissions'!U114</f>
        <v>77.400000000000006</v>
      </c>
      <c r="Z72" s="25">
        <f>'ETS Emissions'!V114</f>
        <v>77.400000000000006</v>
      </c>
      <c r="AA72" s="25">
        <f>'ETS Emissions'!W114</f>
        <v>77.400000000000006</v>
      </c>
      <c r="AB72" s="25">
        <f>'ETS Emissions'!X114</f>
        <v>102.699962201227</v>
      </c>
      <c r="AC72" s="25">
        <f>'ETS Emissions'!Y114</f>
        <v>74.099999999999994</v>
      </c>
      <c r="AD72" s="25">
        <f>'ETS Emissions'!Z114</f>
        <v>197.80864152838001</v>
      </c>
      <c r="AE72" s="25">
        <f>'ETS Emissions'!AA114</f>
        <v>75.500668151447698</v>
      </c>
      <c r="AF72" s="25">
        <f>'ETS Emissions'!AB114</f>
        <v>76.806475247149194</v>
      </c>
      <c r="AG72" s="25">
        <f>'ETS Emissions'!AC114</f>
        <v>173.83887312687301</v>
      </c>
      <c r="AH72" s="25">
        <f>'ETS Emissions'!AD114</f>
        <v>77.400000000000006</v>
      </c>
      <c r="AI72" s="25">
        <f>'ETS Emissions'!AE114</f>
        <v>241.40093460363499</v>
      </c>
      <c r="AJ72" s="25">
        <f>'ETS Emissions'!AF114</f>
        <v>80.323204755784005</v>
      </c>
      <c r="AK72" s="25">
        <f>'ETS Emissions'!AG114</f>
        <v>78</v>
      </c>
      <c r="AL72" s="25">
        <f>'ETS Emissions'!AH114</f>
        <v>74</v>
      </c>
      <c r="AM72" s="25">
        <f>'ETS Emissions'!AI114</f>
        <v>78.291973111901896</v>
      </c>
      <c r="AN72" s="25">
        <f>'ETS Emissions'!AJ114</f>
        <v>78</v>
      </c>
      <c r="AO72" s="25">
        <f>'ETS Emissions'!AK114</f>
        <v>78</v>
      </c>
      <c r="AP72" s="25">
        <f>'ETS Emissions'!AL114</f>
        <v>78</v>
      </c>
      <c r="AQ72" s="25">
        <f>'ETS Emissions'!AM114</f>
        <v>78</v>
      </c>
      <c r="AS72" s="24" t="s">
        <v>128</v>
      </c>
      <c r="AV72" s="21" t="str">
        <f t="shared" si="10"/>
        <v>SUPRPP</v>
      </c>
      <c r="AW72" s="21" t="s">
        <v>127</v>
      </c>
    </row>
    <row r="74" spans="2:49">
      <c r="C74" s="21" t="s">
        <v>148</v>
      </c>
    </row>
    <row r="77" spans="2:49">
      <c r="B77" s="23" t="s">
        <v>126</v>
      </c>
    </row>
    <row r="78" spans="2:49" ht="14.65" thickBot="1">
      <c r="B78" s="21" t="s">
        <v>125</v>
      </c>
      <c r="C78" s="21" t="s">
        <v>104</v>
      </c>
      <c r="D78" s="21" t="s">
        <v>103</v>
      </c>
      <c r="E78" s="21" t="s">
        <v>102</v>
      </c>
      <c r="F78" s="21" t="s">
        <v>101</v>
      </c>
      <c r="G78" s="21" t="s">
        <v>100</v>
      </c>
      <c r="H78" s="21" t="s">
        <v>99</v>
      </c>
      <c r="I78" s="21" t="s">
        <v>98</v>
      </c>
      <c r="J78" s="21" t="s">
        <v>97</v>
      </c>
      <c r="K78" s="21" t="s">
        <v>96</v>
      </c>
      <c r="L78" s="21" t="s">
        <v>95</v>
      </c>
      <c r="M78" s="21" t="s">
        <v>94</v>
      </c>
      <c r="N78" s="21" t="s">
        <v>93</v>
      </c>
      <c r="O78" s="21" t="s">
        <v>316</v>
      </c>
      <c r="P78" s="21" t="s">
        <v>92</v>
      </c>
      <c r="Q78" s="21" t="s">
        <v>91</v>
      </c>
      <c r="R78" s="21" t="s">
        <v>90</v>
      </c>
      <c r="S78" s="21" t="s">
        <v>89</v>
      </c>
      <c r="T78" s="21" t="s">
        <v>88</v>
      </c>
      <c r="U78" s="21" t="s">
        <v>87</v>
      </c>
      <c r="V78" s="21" t="s">
        <v>86</v>
      </c>
      <c r="W78" s="21" t="s">
        <v>85</v>
      </c>
      <c r="X78" s="21" t="s">
        <v>84</v>
      </c>
      <c r="Y78" s="21" t="s">
        <v>83</v>
      </c>
      <c r="Z78" s="21" t="s">
        <v>82</v>
      </c>
      <c r="AA78" s="21" t="s">
        <v>81</v>
      </c>
      <c r="AB78" s="21" t="s">
        <v>80</v>
      </c>
      <c r="AC78" s="21" t="s">
        <v>79</v>
      </c>
      <c r="AD78" s="21" t="s">
        <v>78</v>
      </c>
      <c r="AE78" s="21" t="s">
        <v>77</v>
      </c>
      <c r="AF78" s="21" t="s">
        <v>76</v>
      </c>
      <c r="AG78" s="31" t="s">
        <v>154</v>
      </c>
      <c r="AH78" s="31" t="s">
        <v>155</v>
      </c>
      <c r="AI78" s="31" t="s">
        <v>156</v>
      </c>
      <c r="AJ78" s="31" t="s">
        <v>157</v>
      </c>
      <c r="AK78" s="31" t="s">
        <v>158</v>
      </c>
      <c r="AL78" s="31" t="s">
        <v>159</v>
      </c>
      <c r="AM78" s="31" t="s">
        <v>160</v>
      </c>
    </row>
    <row r="79" spans="2:49">
      <c r="B79" s="21" t="s">
        <v>14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>
        <v>0</v>
      </c>
      <c r="AJ79" s="22">
        <v>0</v>
      </c>
      <c r="AK79" s="22">
        <v>0</v>
      </c>
      <c r="AL79" s="22">
        <v>0</v>
      </c>
      <c r="AM79" s="22">
        <v>0</v>
      </c>
    </row>
    <row r="80" spans="2:49">
      <c r="B80" s="21" t="s">
        <v>4</v>
      </c>
      <c r="C80" s="22">
        <v>95</v>
      </c>
      <c r="D80" s="22">
        <v>98.3</v>
      </c>
      <c r="E80" s="22">
        <v>98.3</v>
      </c>
      <c r="F80" s="22">
        <v>98.3</v>
      </c>
      <c r="G80" s="22">
        <v>98.3</v>
      </c>
      <c r="H80" s="22">
        <v>95</v>
      </c>
      <c r="I80" s="22">
        <v>98.3</v>
      </c>
      <c r="J80" s="22">
        <v>98.3</v>
      </c>
      <c r="K80" s="22">
        <v>98.3</v>
      </c>
      <c r="L80" s="22">
        <v>98.3</v>
      </c>
      <c r="M80" s="22">
        <v>98.3</v>
      </c>
      <c r="N80" s="22">
        <v>98.3</v>
      </c>
      <c r="O80" s="22">
        <v>98.3</v>
      </c>
      <c r="P80" s="22">
        <v>95</v>
      </c>
      <c r="Q80" s="22">
        <v>98.3</v>
      </c>
      <c r="R80" s="22">
        <v>98.3</v>
      </c>
      <c r="S80" s="22">
        <v>98.3</v>
      </c>
      <c r="T80" s="22">
        <v>98.3</v>
      </c>
      <c r="U80" s="22">
        <v>98.3</v>
      </c>
      <c r="V80" s="22">
        <v>98.3</v>
      </c>
      <c r="W80" s="22">
        <v>98.3</v>
      </c>
      <c r="X80" s="22">
        <v>98.3</v>
      </c>
      <c r="Y80" s="22">
        <v>98.3</v>
      </c>
      <c r="Z80" s="22">
        <v>95</v>
      </c>
      <c r="AA80" s="22">
        <v>98.3</v>
      </c>
      <c r="AB80" s="22">
        <v>98.3</v>
      </c>
      <c r="AC80" s="22">
        <v>98.3</v>
      </c>
      <c r="AD80" s="22">
        <v>98.3</v>
      </c>
      <c r="AE80" s="22">
        <v>95</v>
      </c>
      <c r="AF80" s="22">
        <v>98.3</v>
      </c>
      <c r="AG80" s="22">
        <v>98.3</v>
      </c>
      <c r="AH80" s="22">
        <v>98.3</v>
      </c>
      <c r="AI80" s="22">
        <v>98.3</v>
      </c>
      <c r="AJ80" s="22">
        <v>98.3</v>
      </c>
      <c r="AK80" s="22">
        <v>98.3</v>
      </c>
      <c r="AL80" s="22">
        <v>98.3</v>
      </c>
      <c r="AM80" s="22">
        <v>98.3</v>
      </c>
    </row>
    <row r="81" spans="2:39">
      <c r="B81" s="21" t="s">
        <v>5</v>
      </c>
      <c r="C81" s="22">
        <v>110.6</v>
      </c>
      <c r="D81" s="22">
        <v>101.2</v>
      </c>
      <c r="E81" s="22">
        <v>101.2</v>
      </c>
      <c r="F81" s="22">
        <v>101.2</v>
      </c>
      <c r="G81" s="22">
        <v>101.2</v>
      </c>
      <c r="H81" s="22">
        <v>110.6</v>
      </c>
      <c r="I81" s="22">
        <v>101.2</v>
      </c>
      <c r="J81" s="22">
        <v>101.2</v>
      </c>
      <c r="K81" s="22">
        <v>101.2</v>
      </c>
      <c r="L81" s="22">
        <v>101.2</v>
      </c>
      <c r="M81" s="22">
        <v>101.2</v>
      </c>
      <c r="N81" s="22">
        <v>101.2</v>
      </c>
      <c r="O81" s="22">
        <v>101.2</v>
      </c>
      <c r="P81" s="22">
        <v>110.6</v>
      </c>
      <c r="Q81" s="22">
        <v>101.2</v>
      </c>
      <c r="R81" s="22">
        <v>101.2</v>
      </c>
      <c r="S81" s="22">
        <v>101.2</v>
      </c>
      <c r="T81" s="22">
        <v>101.2</v>
      </c>
      <c r="U81" s="22">
        <v>101.2</v>
      </c>
      <c r="V81" s="22">
        <v>101.2</v>
      </c>
      <c r="W81" s="22">
        <v>101.2</v>
      </c>
      <c r="X81" s="22">
        <v>101.2</v>
      </c>
      <c r="Y81" s="22">
        <v>101.2</v>
      </c>
      <c r="Z81" s="22">
        <v>110.6</v>
      </c>
      <c r="AA81" s="22">
        <v>101.2</v>
      </c>
      <c r="AB81" s="22">
        <v>101.2</v>
      </c>
      <c r="AC81" s="22">
        <v>101.2</v>
      </c>
      <c r="AD81" s="22">
        <v>101.2</v>
      </c>
      <c r="AE81" s="22">
        <v>110.6</v>
      </c>
      <c r="AF81" s="22">
        <v>101.2</v>
      </c>
      <c r="AG81" s="22">
        <v>101.2</v>
      </c>
      <c r="AH81" s="22">
        <v>101.2</v>
      </c>
      <c r="AI81" s="22">
        <v>101.2</v>
      </c>
      <c r="AJ81" s="22">
        <v>101.2</v>
      </c>
      <c r="AK81" s="22">
        <v>101.2</v>
      </c>
      <c r="AL81" s="22">
        <v>101.2</v>
      </c>
      <c r="AM81" s="22">
        <v>101.2</v>
      </c>
    </row>
    <row r="82" spans="2:39">
      <c r="B82" s="21" t="s">
        <v>12</v>
      </c>
      <c r="C82" s="22">
        <v>108.2</v>
      </c>
      <c r="D82" s="22">
        <v>108.2</v>
      </c>
      <c r="E82" s="22">
        <v>108.2</v>
      </c>
      <c r="F82" s="22">
        <v>108.2</v>
      </c>
      <c r="G82" s="22">
        <v>108.2</v>
      </c>
      <c r="H82" s="22">
        <v>108.2</v>
      </c>
      <c r="I82" s="22">
        <v>108.2</v>
      </c>
      <c r="J82" s="22">
        <v>108.2</v>
      </c>
      <c r="K82" s="22">
        <v>108.2</v>
      </c>
      <c r="L82" s="22">
        <v>108.2</v>
      </c>
      <c r="M82" s="22">
        <v>108.2</v>
      </c>
      <c r="N82" s="22">
        <v>108.2</v>
      </c>
      <c r="O82" s="22">
        <v>108.2</v>
      </c>
      <c r="P82" s="22">
        <v>108.2</v>
      </c>
      <c r="Q82" s="22">
        <v>108.2</v>
      </c>
      <c r="R82" s="22">
        <v>108.2</v>
      </c>
      <c r="S82" s="22">
        <v>108.2</v>
      </c>
      <c r="T82" s="22">
        <v>108.2</v>
      </c>
      <c r="U82" s="22">
        <v>108.2</v>
      </c>
      <c r="V82" s="22">
        <v>108.2</v>
      </c>
      <c r="W82" s="22">
        <v>108.2</v>
      </c>
      <c r="X82" s="22">
        <v>108.2</v>
      </c>
      <c r="Y82" s="22">
        <v>108.2</v>
      </c>
      <c r="Z82" s="22">
        <v>108.2</v>
      </c>
      <c r="AA82" s="22">
        <v>108.2</v>
      </c>
      <c r="AB82" s="22">
        <v>108.2</v>
      </c>
      <c r="AC82" s="22">
        <v>108.2</v>
      </c>
      <c r="AD82" s="22">
        <v>108.2</v>
      </c>
      <c r="AE82" s="22">
        <v>108.2</v>
      </c>
      <c r="AF82" s="22">
        <v>108.2</v>
      </c>
      <c r="AG82" s="22">
        <v>108.2</v>
      </c>
      <c r="AH82" s="22">
        <v>108.2</v>
      </c>
      <c r="AI82" s="22">
        <v>108.2</v>
      </c>
      <c r="AJ82" s="22">
        <v>108.2</v>
      </c>
      <c r="AK82" s="22">
        <v>108.2</v>
      </c>
      <c r="AL82" s="22">
        <v>108.2</v>
      </c>
      <c r="AM82" s="22">
        <v>108.2</v>
      </c>
    </row>
    <row r="83" spans="2:39">
      <c r="B83" s="21" t="s">
        <v>124</v>
      </c>
      <c r="C83" s="22">
        <v>66.4201388888889</v>
      </c>
      <c r="D83" s="22">
        <v>66.4201388888889</v>
      </c>
      <c r="E83" s="22">
        <v>66.4201388888889</v>
      </c>
      <c r="F83" s="22">
        <v>66.4201388888889</v>
      </c>
      <c r="G83" s="22">
        <v>66.4201388888889</v>
      </c>
      <c r="H83" s="22">
        <v>66.4201388888889</v>
      </c>
      <c r="I83" s="22">
        <v>66.4201388888889</v>
      </c>
      <c r="J83" s="22">
        <v>66.4201388888889</v>
      </c>
      <c r="K83" s="22">
        <v>66.4201388888889</v>
      </c>
      <c r="L83" s="22">
        <v>66.4201388888889</v>
      </c>
      <c r="M83" s="22">
        <v>66.4201388888889</v>
      </c>
      <c r="N83" s="22">
        <v>66.4201388888889</v>
      </c>
      <c r="O83" s="22">
        <v>66.4201388888889</v>
      </c>
      <c r="P83" s="22">
        <v>66.4201388888889</v>
      </c>
      <c r="Q83" s="22">
        <v>66.4201388888889</v>
      </c>
      <c r="R83" s="22">
        <v>66.4201388888889</v>
      </c>
      <c r="S83" s="22">
        <v>66.4201388888889</v>
      </c>
      <c r="T83" s="22">
        <v>66.4201388888889</v>
      </c>
      <c r="U83" s="22">
        <v>66.4201388888889</v>
      </c>
      <c r="V83" s="22">
        <v>66.4201388888889</v>
      </c>
      <c r="W83" s="22">
        <v>66.4201388888889</v>
      </c>
      <c r="X83" s="22">
        <v>66.4201388888889</v>
      </c>
      <c r="Y83" s="22">
        <v>66.4201388888889</v>
      </c>
      <c r="Z83" s="22">
        <v>66.4201388888889</v>
      </c>
      <c r="AA83" s="22">
        <v>66.4201388888889</v>
      </c>
      <c r="AB83" s="22">
        <v>66.4201388888889</v>
      </c>
      <c r="AC83" s="22">
        <v>66.4201388888889</v>
      </c>
      <c r="AD83" s="22">
        <v>66.4201388888889</v>
      </c>
      <c r="AE83" s="22">
        <v>66.4201388888889</v>
      </c>
      <c r="AF83" s="22">
        <v>66.4201388888889</v>
      </c>
      <c r="AG83" s="22">
        <v>66.4201388888889</v>
      </c>
      <c r="AH83" s="22">
        <v>66.4201388888889</v>
      </c>
      <c r="AI83" s="22">
        <v>66.4201388888889</v>
      </c>
      <c r="AJ83" s="22">
        <v>66.4201388888889</v>
      </c>
      <c r="AK83" s="22">
        <v>66.4201388888889</v>
      </c>
      <c r="AL83" s="22">
        <v>66.4201388888889</v>
      </c>
      <c r="AM83" s="22">
        <v>66.4201388888889</v>
      </c>
    </row>
    <row r="84" spans="2:39">
      <c r="B84" s="21" t="s">
        <v>9</v>
      </c>
      <c r="C84" s="22">
        <v>74</v>
      </c>
      <c r="D84" s="22">
        <v>74.099999999999994</v>
      </c>
      <c r="E84" s="22">
        <v>74.099999999999994</v>
      </c>
      <c r="F84" s="22">
        <v>74.099999999999994</v>
      </c>
      <c r="G84" s="22">
        <v>74.099999999999994</v>
      </c>
      <c r="H84" s="22">
        <v>79.652173913043498</v>
      </c>
      <c r="I84" s="22">
        <v>73.714285714285694</v>
      </c>
      <c r="J84" s="22">
        <v>73.935294117647004</v>
      </c>
      <c r="K84" s="22">
        <v>73.3</v>
      </c>
      <c r="L84" s="22">
        <v>73.3</v>
      </c>
      <c r="M84" s="22">
        <v>74.099999999999994</v>
      </c>
      <c r="N84" s="22">
        <v>74.099999999999994</v>
      </c>
      <c r="O84" s="22">
        <v>74.099999999999994</v>
      </c>
      <c r="P84" s="22">
        <v>74</v>
      </c>
      <c r="Q84" s="22">
        <v>74.099999999999994</v>
      </c>
      <c r="R84" s="22">
        <v>74.099999999999994</v>
      </c>
      <c r="S84" s="22">
        <v>73.698009950248704</v>
      </c>
      <c r="T84" s="22">
        <v>74.099999999999994</v>
      </c>
      <c r="U84" s="22">
        <v>73.3</v>
      </c>
      <c r="V84" s="22">
        <v>73.7</v>
      </c>
      <c r="W84" s="22">
        <v>74.099999999999994</v>
      </c>
      <c r="X84" s="22">
        <v>73.8</v>
      </c>
      <c r="Y84" s="22">
        <v>74.099999999999994</v>
      </c>
      <c r="Z84" s="22">
        <v>74</v>
      </c>
      <c r="AA84" s="22">
        <v>74.099999999999994</v>
      </c>
      <c r="AB84" s="22">
        <v>74.047826086956505</v>
      </c>
      <c r="AC84" s="22">
        <v>74.099999999999994</v>
      </c>
      <c r="AD84" s="22">
        <v>74.099999999999994</v>
      </c>
      <c r="AE84" s="22">
        <v>2.4</v>
      </c>
      <c r="AF84" s="22">
        <v>74.099999999999994</v>
      </c>
      <c r="AG84" s="22">
        <v>74.099999999999994</v>
      </c>
      <c r="AH84" s="22">
        <v>74.099999999999994</v>
      </c>
      <c r="AI84" s="22">
        <v>74.099999999999994</v>
      </c>
      <c r="AJ84" s="22">
        <v>74.099999999999994</v>
      </c>
      <c r="AK84" s="22">
        <v>74.099999999999994</v>
      </c>
      <c r="AL84" s="22">
        <v>74.099999999999994</v>
      </c>
      <c r="AM84" s="22">
        <v>74.099999999999994</v>
      </c>
    </row>
    <row r="85" spans="2:39">
      <c r="B85" s="21" t="s">
        <v>11</v>
      </c>
      <c r="C85" s="22">
        <v>56</v>
      </c>
      <c r="D85" s="22">
        <v>56.1</v>
      </c>
      <c r="E85" s="22">
        <v>56.1</v>
      </c>
      <c r="F85" s="22">
        <v>56.1</v>
      </c>
      <c r="G85" s="22">
        <v>56.1</v>
      </c>
      <c r="H85" s="22">
        <v>56</v>
      </c>
      <c r="I85" s="22">
        <v>56.1</v>
      </c>
      <c r="J85" s="22">
        <v>56.1</v>
      </c>
      <c r="K85" s="22">
        <v>56.1</v>
      </c>
      <c r="L85" s="22">
        <v>56.1</v>
      </c>
      <c r="M85" s="22">
        <v>56.1</v>
      </c>
      <c r="N85" s="22">
        <v>56.1</v>
      </c>
      <c r="O85" s="22">
        <v>56.1</v>
      </c>
      <c r="P85" s="22">
        <v>56</v>
      </c>
      <c r="Q85" s="22">
        <v>56.1</v>
      </c>
      <c r="R85" s="22">
        <v>56.1</v>
      </c>
      <c r="S85" s="22">
        <v>56.1</v>
      </c>
      <c r="T85" s="22">
        <v>56.1</v>
      </c>
      <c r="U85" s="22">
        <v>56.1</v>
      </c>
      <c r="V85" s="22">
        <v>56.1</v>
      </c>
      <c r="W85" s="22">
        <v>56.1</v>
      </c>
      <c r="X85" s="22">
        <v>56.1</v>
      </c>
      <c r="Y85" s="22">
        <v>56.1</v>
      </c>
      <c r="Z85" s="22">
        <v>56</v>
      </c>
      <c r="AA85" s="22">
        <v>56.1</v>
      </c>
      <c r="AB85" s="22">
        <v>56.1</v>
      </c>
      <c r="AC85" s="22">
        <v>56.1</v>
      </c>
      <c r="AD85" s="22">
        <v>56.1</v>
      </c>
      <c r="AE85" s="22">
        <v>56</v>
      </c>
      <c r="AF85" s="22">
        <v>56.1</v>
      </c>
      <c r="AG85" s="22">
        <v>56.1</v>
      </c>
      <c r="AH85" s="22">
        <v>56.1</v>
      </c>
      <c r="AI85" s="22">
        <v>56.1</v>
      </c>
      <c r="AJ85" s="22">
        <v>56.1</v>
      </c>
      <c r="AK85" s="22">
        <v>56.1</v>
      </c>
      <c r="AL85" s="22">
        <v>56.1</v>
      </c>
      <c r="AM85" s="22">
        <v>56.1</v>
      </c>
    </row>
    <row r="86" spans="2:39">
      <c r="B86" s="21" t="s">
        <v>10</v>
      </c>
      <c r="C86" s="22">
        <v>78</v>
      </c>
      <c r="D86" s="22">
        <v>77.400000000000006</v>
      </c>
      <c r="E86" s="22">
        <v>77.400000000000006</v>
      </c>
      <c r="F86" s="22">
        <v>77.400000000000006</v>
      </c>
      <c r="G86" s="22">
        <v>77.400000000000006</v>
      </c>
      <c r="H86" s="22">
        <v>78</v>
      </c>
      <c r="I86" s="22">
        <v>77.400000000000006</v>
      </c>
      <c r="J86" s="22">
        <v>77.400000000000006</v>
      </c>
      <c r="K86" s="22">
        <v>77.400000000000006</v>
      </c>
      <c r="L86" s="22">
        <v>77.400000000000006</v>
      </c>
      <c r="M86" s="22">
        <v>77.400000000000006</v>
      </c>
      <c r="N86" s="22">
        <v>77.400000000000006</v>
      </c>
      <c r="O86" s="22">
        <v>77.400000000000006</v>
      </c>
      <c r="P86" s="22">
        <v>78</v>
      </c>
      <c r="Q86" s="22">
        <v>77.400000000000006</v>
      </c>
      <c r="R86" s="22">
        <v>77.400000000000006</v>
      </c>
      <c r="S86" s="22">
        <v>77.400000000000006</v>
      </c>
      <c r="T86" s="22">
        <v>77.400000000000006</v>
      </c>
      <c r="U86" s="22">
        <v>77.400000000000006</v>
      </c>
      <c r="V86" s="22">
        <v>77.400000000000006</v>
      </c>
      <c r="W86" s="22">
        <v>77.400000000000006</v>
      </c>
      <c r="X86" s="22">
        <v>77.400000000000006</v>
      </c>
      <c r="Y86" s="22">
        <v>77.400000000000006</v>
      </c>
      <c r="Z86" s="22">
        <v>78</v>
      </c>
      <c r="AA86" s="22">
        <v>77.400000000000006</v>
      </c>
      <c r="AB86" s="22">
        <v>77.400000000000006</v>
      </c>
      <c r="AC86" s="22">
        <v>77.400000000000006</v>
      </c>
      <c r="AD86" s="22">
        <v>77.400000000000006</v>
      </c>
      <c r="AE86" s="22">
        <v>78</v>
      </c>
      <c r="AF86" s="22">
        <v>77.400000000000006</v>
      </c>
      <c r="AG86" s="22">
        <v>77.400000000000006</v>
      </c>
      <c r="AH86" s="22">
        <v>77.400000000000006</v>
      </c>
      <c r="AI86" s="22">
        <v>77.400000000000006</v>
      </c>
      <c r="AJ86" s="22">
        <v>77.400000000000006</v>
      </c>
      <c r="AK86" s="22">
        <v>77.400000000000006</v>
      </c>
      <c r="AL86" s="22">
        <v>77.400000000000006</v>
      </c>
      <c r="AM86" s="22">
        <v>77.400000000000006</v>
      </c>
    </row>
    <row r="87" spans="2:39">
      <c r="B87" s="21" t="s">
        <v>15</v>
      </c>
      <c r="C87" s="22">
        <v>45</v>
      </c>
      <c r="D87" s="22">
        <v>85.85</v>
      </c>
      <c r="E87" s="22">
        <v>85.85</v>
      </c>
      <c r="F87" s="22">
        <v>85.85</v>
      </c>
      <c r="G87" s="22">
        <v>85.85</v>
      </c>
      <c r="H87" s="22">
        <v>45</v>
      </c>
      <c r="I87" s="22">
        <v>85.85</v>
      </c>
      <c r="J87" s="22">
        <v>85.85</v>
      </c>
      <c r="K87" s="22">
        <v>85.85</v>
      </c>
      <c r="L87" s="22">
        <v>85.85</v>
      </c>
      <c r="M87" s="22">
        <v>85.85</v>
      </c>
      <c r="N87" s="22">
        <v>85.85</v>
      </c>
      <c r="O87" s="22">
        <v>85.85</v>
      </c>
      <c r="P87" s="22">
        <v>45</v>
      </c>
      <c r="Q87" s="22">
        <v>85.85</v>
      </c>
      <c r="R87" s="22">
        <v>85.85</v>
      </c>
      <c r="S87" s="22">
        <v>85.85</v>
      </c>
      <c r="T87" s="22">
        <v>85.85</v>
      </c>
      <c r="U87" s="22">
        <v>85.85</v>
      </c>
      <c r="V87" s="22">
        <v>85.85</v>
      </c>
      <c r="W87" s="22">
        <v>85.85</v>
      </c>
      <c r="X87" s="22">
        <v>85.85</v>
      </c>
      <c r="Y87" s="22">
        <v>85.85</v>
      </c>
      <c r="Z87" s="22">
        <v>45</v>
      </c>
      <c r="AA87" s="22">
        <v>85.85</v>
      </c>
      <c r="AB87" s="22">
        <v>85.85</v>
      </c>
      <c r="AC87" s="22">
        <v>85.85</v>
      </c>
      <c r="AD87" s="22">
        <v>85.85</v>
      </c>
      <c r="AE87" s="22">
        <v>45</v>
      </c>
      <c r="AF87" s="22">
        <v>85.85</v>
      </c>
      <c r="AG87" s="22">
        <v>85.85</v>
      </c>
      <c r="AH87" s="22">
        <v>85.85</v>
      </c>
      <c r="AI87" s="22">
        <v>85.85</v>
      </c>
      <c r="AJ87" s="22">
        <v>85.85</v>
      </c>
      <c r="AK87" s="22">
        <v>85.85</v>
      </c>
      <c r="AL87" s="22">
        <v>85.85</v>
      </c>
      <c r="AM87" s="22">
        <v>85.85</v>
      </c>
    </row>
    <row r="88" spans="2:39">
      <c r="B88" s="21" t="s">
        <v>6</v>
      </c>
      <c r="C88" s="22">
        <v>77.937888198757804</v>
      </c>
      <c r="D88" s="22">
        <v>77.135036496350395</v>
      </c>
      <c r="E88" s="22">
        <v>77.350746268656707</v>
      </c>
      <c r="F88" s="22">
        <v>74.099999999999994</v>
      </c>
      <c r="G88" s="22">
        <v>77.350700280111994</v>
      </c>
      <c r="H88" s="22">
        <v>77.396226415094304</v>
      </c>
      <c r="I88" s="22">
        <v>75.655468749999997</v>
      </c>
      <c r="J88" s="22">
        <v>77.121562499999996</v>
      </c>
      <c r="K88" s="22">
        <v>77.400000000000006</v>
      </c>
      <c r="L88" s="22">
        <v>77.400000000000006</v>
      </c>
      <c r="M88" s="22">
        <v>77.057142857142907</v>
      </c>
      <c r="N88" s="22">
        <v>77.163499999999999</v>
      </c>
      <c r="O88" s="22">
        <v>76.664609892911798</v>
      </c>
      <c r="P88" s="22">
        <v>77.709923664122101</v>
      </c>
      <c r="Q88" s="22">
        <v>77.111357702349906</v>
      </c>
      <c r="R88" s="22">
        <v>74.099999999999994</v>
      </c>
      <c r="S88" s="22">
        <v>77.097260075384199</v>
      </c>
      <c r="T88" s="22">
        <v>77.155555555555594</v>
      </c>
      <c r="U88" s="22">
        <v>77.400000000000006</v>
      </c>
      <c r="V88" s="22">
        <v>77.334000000000003</v>
      </c>
      <c r="W88" s="22">
        <v>77.049152542372894</v>
      </c>
      <c r="X88" s="22">
        <v>58.780165289256203</v>
      </c>
      <c r="Y88" s="22">
        <v>73.253846153846098</v>
      </c>
      <c r="Z88" s="22">
        <v>77.425641025640999</v>
      </c>
      <c r="AA88" s="22">
        <v>88.963858837894705</v>
      </c>
      <c r="AB88" s="22">
        <v>77.029770992366394</v>
      </c>
      <c r="AC88" s="22">
        <v>76.044324324324293</v>
      </c>
      <c r="AD88" s="22">
        <v>75.42</v>
      </c>
      <c r="AE88" s="22">
        <v>78</v>
      </c>
      <c r="AF88" s="22">
        <v>77.16</v>
      </c>
      <c r="AG88" s="22">
        <v>74.099999999999994</v>
      </c>
      <c r="AH88" s="22">
        <v>74.099999999999994</v>
      </c>
      <c r="AI88" s="22">
        <v>77.315308121139097</v>
      </c>
      <c r="AJ88" s="22">
        <v>75.473101635313299</v>
      </c>
      <c r="AK88" s="22">
        <v>74.099999999999994</v>
      </c>
      <c r="AL88" s="22">
        <v>76.833766233766198</v>
      </c>
      <c r="AM88" s="22">
        <v>74.099999999999994</v>
      </c>
    </row>
    <row r="89" spans="2:39">
      <c r="B89" s="21" t="s">
        <v>8</v>
      </c>
      <c r="C89" s="22">
        <v>60</v>
      </c>
      <c r="D89" s="22">
        <v>56.1</v>
      </c>
      <c r="E89" s="22">
        <v>56.1</v>
      </c>
      <c r="F89" s="22">
        <v>56.1</v>
      </c>
      <c r="G89" s="22">
        <v>56.1</v>
      </c>
      <c r="H89" s="22">
        <v>60</v>
      </c>
      <c r="I89" s="22">
        <v>56.1</v>
      </c>
      <c r="J89" s="22">
        <v>56.1</v>
      </c>
      <c r="K89" s="22">
        <v>56.1</v>
      </c>
      <c r="L89" s="22">
        <v>56.1</v>
      </c>
      <c r="M89" s="22">
        <v>56.1</v>
      </c>
      <c r="N89" s="22">
        <v>56.1</v>
      </c>
      <c r="O89" s="22">
        <v>56.1</v>
      </c>
      <c r="P89" s="22">
        <v>60</v>
      </c>
      <c r="Q89" s="22">
        <v>56.1</v>
      </c>
      <c r="R89" s="22">
        <v>56.1</v>
      </c>
      <c r="S89" s="22">
        <v>56.1</v>
      </c>
      <c r="T89" s="22">
        <v>56.1</v>
      </c>
      <c r="U89" s="22">
        <v>56.1</v>
      </c>
      <c r="V89" s="22">
        <v>56.1</v>
      </c>
      <c r="W89" s="22">
        <v>56.1</v>
      </c>
      <c r="X89" s="22">
        <v>56.1</v>
      </c>
      <c r="Y89" s="22">
        <v>56.1</v>
      </c>
      <c r="Z89" s="22">
        <v>60</v>
      </c>
      <c r="AA89" s="22">
        <v>56.1</v>
      </c>
      <c r="AB89" s="22">
        <v>56.1</v>
      </c>
      <c r="AC89" s="22">
        <v>56.1</v>
      </c>
      <c r="AD89" s="22">
        <v>56.1</v>
      </c>
      <c r="AE89" s="22">
        <v>60</v>
      </c>
      <c r="AF89" s="22">
        <v>56.1</v>
      </c>
      <c r="AG89" s="22">
        <v>56.1</v>
      </c>
      <c r="AH89" s="22">
        <v>56.1</v>
      </c>
      <c r="AI89" s="22">
        <v>56.1</v>
      </c>
      <c r="AJ89" s="22">
        <v>56.1</v>
      </c>
      <c r="AK89" s="22">
        <v>56.1</v>
      </c>
      <c r="AL89" s="22">
        <v>56.1</v>
      </c>
      <c r="AM89" s="22">
        <v>56.1</v>
      </c>
    </row>
    <row r="90" spans="2:39">
      <c r="B90" s="21" t="s">
        <v>16</v>
      </c>
      <c r="C90" s="22">
        <v>45</v>
      </c>
      <c r="D90" s="22">
        <v>85.85</v>
      </c>
      <c r="E90" s="22">
        <v>85.85</v>
      </c>
      <c r="F90" s="22">
        <v>85.85</v>
      </c>
      <c r="G90" s="22">
        <v>85.85</v>
      </c>
      <c r="H90" s="22">
        <v>45</v>
      </c>
      <c r="I90" s="22">
        <v>85.85</v>
      </c>
      <c r="J90" s="22">
        <v>85.85</v>
      </c>
      <c r="K90" s="22">
        <v>85.85</v>
      </c>
      <c r="L90" s="22">
        <v>85.85</v>
      </c>
      <c r="M90" s="22">
        <v>85.85</v>
      </c>
      <c r="N90" s="22">
        <v>85.85</v>
      </c>
      <c r="O90" s="22">
        <v>85.85</v>
      </c>
      <c r="P90" s="22">
        <v>45</v>
      </c>
      <c r="Q90" s="22">
        <v>85.85</v>
      </c>
      <c r="R90" s="22">
        <v>85.85</v>
      </c>
      <c r="S90" s="22">
        <v>85.85</v>
      </c>
      <c r="T90" s="22">
        <v>85.85</v>
      </c>
      <c r="U90" s="22">
        <v>85.85</v>
      </c>
      <c r="V90" s="22">
        <v>85.85</v>
      </c>
      <c r="W90" s="22">
        <v>85.85</v>
      </c>
      <c r="X90" s="22">
        <v>85.85</v>
      </c>
      <c r="Y90" s="22">
        <v>85.85</v>
      </c>
      <c r="Z90" s="22">
        <v>45</v>
      </c>
      <c r="AA90" s="22">
        <v>85.85</v>
      </c>
      <c r="AB90" s="22">
        <v>85.85</v>
      </c>
      <c r="AC90" s="22">
        <v>85.85</v>
      </c>
      <c r="AD90" s="22">
        <v>85.85</v>
      </c>
      <c r="AE90" s="22">
        <v>45</v>
      </c>
      <c r="AF90" s="22">
        <v>85.85</v>
      </c>
      <c r="AG90" s="22">
        <v>85.85</v>
      </c>
      <c r="AH90" s="22">
        <v>85.85</v>
      </c>
      <c r="AI90" s="22">
        <v>85.85</v>
      </c>
      <c r="AJ90" s="22">
        <v>85.85</v>
      </c>
      <c r="AK90" s="22">
        <v>85.85</v>
      </c>
      <c r="AL90" s="22">
        <v>85.85</v>
      </c>
      <c r="AM90" s="22">
        <v>85.85</v>
      </c>
    </row>
    <row r="91" spans="2:39">
      <c r="B91" s="21" t="s">
        <v>13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0</v>
      </c>
      <c r="AD91" s="22">
        <v>0</v>
      </c>
      <c r="AE91" s="22">
        <v>0</v>
      </c>
      <c r="AF91" s="22">
        <v>0</v>
      </c>
      <c r="AG91" s="22">
        <v>0</v>
      </c>
      <c r="AH91" s="22">
        <v>0</v>
      </c>
      <c r="AI91" s="22">
        <v>0</v>
      </c>
      <c r="AJ91" s="22">
        <v>0</v>
      </c>
      <c r="AK91" s="22">
        <v>0</v>
      </c>
      <c r="AL91" s="22">
        <v>0</v>
      </c>
      <c r="AM91" s="22">
        <v>0</v>
      </c>
    </row>
    <row r="92" spans="2:39">
      <c r="B92" s="21" t="s">
        <v>123</v>
      </c>
      <c r="C92" s="22">
        <v>108.2</v>
      </c>
      <c r="D92" s="22">
        <v>108.2</v>
      </c>
      <c r="E92" s="22">
        <v>108.2</v>
      </c>
      <c r="F92" s="22">
        <v>108.2</v>
      </c>
      <c r="G92" s="22">
        <v>108.2</v>
      </c>
      <c r="H92" s="22">
        <v>108.2</v>
      </c>
      <c r="I92" s="22">
        <v>108.2</v>
      </c>
      <c r="J92" s="22">
        <v>108.2</v>
      </c>
      <c r="K92" s="22">
        <v>108.2</v>
      </c>
      <c r="L92" s="22">
        <v>108.2</v>
      </c>
      <c r="M92" s="22">
        <v>107.65900000000001</v>
      </c>
      <c r="N92" s="22">
        <v>108.2</v>
      </c>
      <c r="O92" s="22">
        <v>108.2</v>
      </c>
      <c r="P92" s="22">
        <v>108.2</v>
      </c>
      <c r="Q92" s="22">
        <v>108.2</v>
      </c>
      <c r="R92" s="22">
        <v>108.2</v>
      </c>
      <c r="S92" s="22">
        <v>108.2</v>
      </c>
      <c r="T92" s="22">
        <v>108.2</v>
      </c>
      <c r="U92" s="22">
        <v>108.2</v>
      </c>
      <c r="V92" s="22">
        <v>108.2</v>
      </c>
      <c r="W92" s="22">
        <v>108.2</v>
      </c>
      <c r="X92" s="22">
        <v>108.2</v>
      </c>
      <c r="Y92" s="22">
        <v>108.2</v>
      </c>
      <c r="Z92" s="22">
        <v>108.2</v>
      </c>
      <c r="AA92" s="22">
        <v>108.2</v>
      </c>
      <c r="AB92" s="22">
        <v>108.2</v>
      </c>
      <c r="AC92" s="22">
        <v>108.2</v>
      </c>
      <c r="AD92" s="22">
        <v>108.2</v>
      </c>
      <c r="AE92" s="22">
        <v>108.2</v>
      </c>
      <c r="AF92" s="22">
        <v>108.2</v>
      </c>
      <c r="AG92" s="22">
        <v>108.2</v>
      </c>
      <c r="AH92" s="22">
        <v>108.2</v>
      </c>
      <c r="AI92" s="22">
        <v>108.2</v>
      </c>
      <c r="AJ92" s="22">
        <v>108.2</v>
      </c>
      <c r="AK92" s="22">
        <v>108.2</v>
      </c>
      <c r="AL92" s="22">
        <v>108.2</v>
      </c>
      <c r="AM92" s="22">
        <v>108.2</v>
      </c>
    </row>
    <row r="93" spans="2:39">
      <c r="B93" s="21" t="s">
        <v>122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</row>
    <row r="94" spans="2:39">
      <c r="B94" s="21" t="s">
        <v>25</v>
      </c>
      <c r="C94" s="22">
        <v>95</v>
      </c>
      <c r="D94" s="22">
        <v>98.3</v>
      </c>
      <c r="E94" s="22">
        <v>95</v>
      </c>
      <c r="F94" s="22">
        <v>98.3</v>
      </c>
      <c r="G94" s="22">
        <v>98.3</v>
      </c>
      <c r="H94" s="22">
        <v>95</v>
      </c>
      <c r="I94" s="22">
        <v>95</v>
      </c>
      <c r="J94" s="22">
        <v>98.3</v>
      </c>
      <c r="K94" s="22">
        <v>98.3</v>
      </c>
      <c r="L94" s="22">
        <v>98.3</v>
      </c>
      <c r="M94" s="22">
        <v>92.707999999999998</v>
      </c>
      <c r="N94" s="22">
        <v>98.3</v>
      </c>
      <c r="O94" s="22">
        <v>98.3</v>
      </c>
      <c r="P94" s="22">
        <v>95</v>
      </c>
      <c r="Q94" s="22">
        <v>98.3</v>
      </c>
      <c r="R94" s="22">
        <v>98.3</v>
      </c>
      <c r="S94" s="22">
        <v>98.3</v>
      </c>
      <c r="T94" s="22">
        <v>98.3</v>
      </c>
      <c r="U94" s="22">
        <v>98.3</v>
      </c>
      <c r="V94" s="22">
        <v>98.3</v>
      </c>
      <c r="W94" s="22">
        <v>98.3</v>
      </c>
      <c r="X94" s="22">
        <v>98.3</v>
      </c>
      <c r="Y94" s="22">
        <v>98.3</v>
      </c>
      <c r="Z94" s="22">
        <v>95</v>
      </c>
      <c r="AA94" s="22">
        <v>98.3</v>
      </c>
      <c r="AB94" s="22">
        <v>98.3</v>
      </c>
      <c r="AC94" s="22">
        <v>98.3</v>
      </c>
      <c r="AD94" s="22">
        <v>98.3</v>
      </c>
      <c r="AE94" s="22">
        <v>95</v>
      </c>
      <c r="AF94" s="22">
        <v>98.3</v>
      </c>
      <c r="AG94" s="22">
        <v>95</v>
      </c>
      <c r="AH94" s="22">
        <v>95</v>
      </c>
      <c r="AI94" s="22">
        <v>95</v>
      </c>
      <c r="AJ94" s="22">
        <v>95</v>
      </c>
      <c r="AK94" s="22">
        <v>95</v>
      </c>
      <c r="AL94" s="22">
        <v>95</v>
      </c>
      <c r="AM94" s="22">
        <v>95</v>
      </c>
    </row>
    <row r="95" spans="2:39">
      <c r="B95" s="21" t="s">
        <v>121</v>
      </c>
      <c r="C95" s="22">
        <v>110.6</v>
      </c>
      <c r="D95" s="22">
        <v>101.2</v>
      </c>
      <c r="E95" s="22">
        <v>110.6</v>
      </c>
      <c r="F95" s="22">
        <v>101.2</v>
      </c>
      <c r="G95" s="22">
        <v>101.2</v>
      </c>
      <c r="H95" s="22">
        <v>110.6</v>
      </c>
      <c r="I95" s="22">
        <v>110.6</v>
      </c>
      <c r="J95" s="22">
        <v>101.2</v>
      </c>
      <c r="K95" s="22">
        <v>101.2</v>
      </c>
      <c r="L95" s="22">
        <v>101.2</v>
      </c>
      <c r="M95" s="22">
        <v>104.544</v>
      </c>
      <c r="N95" s="22">
        <v>101.2</v>
      </c>
      <c r="O95" s="22">
        <v>101.2</v>
      </c>
      <c r="P95" s="22">
        <v>110.6</v>
      </c>
      <c r="Q95" s="22">
        <v>101.2</v>
      </c>
      <c r="R95" s="22">
        <v>101.2</v>
      </c>
      <c r="S95" s="22">
        <v>101.2</v>
      </c>
      <c r="T95" s="22">
        <v>101.2</v>
      </c>
      <c r="U95" s="22">
        <v>101.2</v>
      </c>
      <c r="V95" s="22">
        <v>101.2</v>
      </c>
      <c r="W95" s="22">
        <v>101.2</v>
      </c>
      <c r="X95" s="22">
        <v>101.2</v>
      </c>
      <c r="Y95" s="22">
        <v>101.2</v>
      </c>
      <c r="Z95" s="22">
        <v>110.6</v>
      </c>
      <c r="AA95" s="22">
        <v>101.2</v>
      </c>
      <c r="AB95" s="22">
        <v>101.2</v>
      </c>
      <c r="AC95" s="22">
        <v>101.2</v>
      </c>
      <c r="AD95" s="22">
        <v>101.2</v>
      </c>
      <c r="AE95" s="22">
        <v>110.6</v>
      </c>
      <c r="AF95" s="22">
        <v>101.2</v>
      </c>
      <c r="AG95" s="22">
        <v>110.6</v>
      </c>
      <c r="AH95" s="22">
        <v>110.6</v>
      </c>
      <c r="AI95" s="22">
        <v>110.6</v>
      </c>
      <c r="AJ95" s="22">
        <v>110.6</v>
      </c>
      <c r="AK95" s="22">
        <v>110.6</v>
      </c>
      <c r="AL95" s="22">
        <v>110.6</v>
      </c>
      <c r="AM95" s="22">
        <v>110.6</v>
      </c>
    </row>
    <row r="96" spans="2:39">
      <c r="B96" s="21" t="s">
        <v>120</v>
      </c>
      <c r="C96" s="22">
        <v>108.2</v>
      </c>
      <c r="D96" s="22">
        <v>108.2</v>
      </c>
      <c r="E96" s="22">
        <v>108.2</v>
      </c>
      <c r="F96" s="22">
        <v>108.2</v>
      </c>
      <c r="G96" s="22">
        <v>108.2</v>
      </c>
      <c r="H96" s="22">
        <v>108.2</v>
      </c>
      <c r="I96" s="22">
        <v>108.2</v>
      </c>
      <c r="J96" s="22">
        <v>108.2</v>
      </c>
      <c r="K96" s="22">
        <v>108.2</v>
      </c>
      <c r="L96" s="22">
        <v>108.2</v>
      </c>
      <c r="M96" s="22">
        <v>107.65900000000001</v>
      </c>
      <c r="N96" s="22">
        <v>108.2</v>
      </c>
      <c r="O96" s="22">
        <v>108.2</v>
      </c>
      <c r="P96" s="22">
        <v>108.2</v>
      </c>
      <c r="Q96" s="22">
        <v>108.2</v>
      </c>
      <c r="R96" s="22">
        <v>108.2</v>
      </c>
      <c r="S96" s="22">
        <v>108.2</v>
      </c>
      <c r="T96" s="22">
        <v>108.2</v>
      </c>
      <c r="U96" s="22">
        <v>108.2</v>
      </c>
      <c r="V96" s="22">
        <v>108.2</v>
      </c>
      <c r="W96" s="22">
        <v>108.2</v>
      </c>
      <c r="X96" s="22">
        <v>108.2</v>
      </c>
      <c r="Y96" s="22">
        <v>108.2</v>
      </c>
      <c r="Z96" s="22">
        <v>108.2</v>
      </c>
      <c r="AA96" s="22">
        <v>108.2</v>
      </c>
      <c r="AB96" s="22">
        <v>108.2</v>
      </c>
      <c r="AC96" s="22">
        <v>108.2</v>
      </c>
      <c r="AD96" s="22">
        <v>108.2</v>
      </c>
      <c r="AE96" s="22">
        <v>108.2</v>
      </c>
      <c r="AF96" s="22">
        <v>108.2</v>
      </c>
      <c r="AG96" s="22">
        <v>108.2</v>
      </c>
      <c r="AH96" s="22">
        <v>108.2</v>
      </c>
      <c r="AI96" s="22">
        <v>108.2</v>
      </c>
      <c r="AJ96" s="22">
        <v>108.2</v>
      </c>
      <c r="AK96" s="22">
        <v>108.2</v>
      </c>
      <c r="AL96" s="22">
        <v>108.2</v>
      </c>
      <c r="AM96" s="22">
        <v>108.2</v>
      </c>
    </row>
    <row r="97" spans="2:39">
      <c r="B97" s="21" t="s">
        <v>24</v>
      </c>
      <c r="C97" s="22">
        <v>110.6</v>
      </c>
      <c r="D97" s="22">
        <v>101.2</v>
      </c>
      <c r="E97" s="22">
        <v>110.6</v>
      </c>
      <c r="F97" s="22">
        <v>101.2</v>
      </c>
      <c r="G97" s="22">
        <v>101.2</v>
      </c>
      <c r="H97" s="22">
        <v>110.6</v>
      </c>
      <c r="I97" s="22">
        <v>110.6</v>
      </c>
      <c r="J97" s="22">
        <v>101.2</v>
      </c>
      <c r="K97" s="22">
        <v>101.2</v>
      </c>
      <c r="L97" s="22">
        <v>101.2</v>
      </c>
      <c r="M97" s="22">
        <v>99.176000000000002</v>
      </c>
      <c r="N97" s="22">
        <v>101.2</v>
      </c>
      <c r="O97" s="22">
        <v>101.2</v>
      </c>
      <c r="P97" s="22">
        <v>110.6</v>
      </c>
      <c r="Q97" s="22">
        <v>101.2</v>
      </c>
      <c r="R97" s="22">
        <v>101.2</v>
      </c>
      <c r="S97" s="22">
        <v>101.2</v>
      </c>
      <c r="T97" s="22">
        <v>101.2</v>
      </c>
      <c r="U97" s="22">
        <v>101.2</v>
      </c>
      <c r="V97" s="22">
        <v>101.2</v>
      </c>
      <c r="W97" s="22">
        <v>101.2</v>
      </c>
      <c r="X97" s="22">
        <v>101.2</v>
      </c>
      <c r="Y97" s="22">
        <v>101.2</v>
      </c>
      <c r="Z97" s="22">
        <v>110.6</v>
      </c>
      <c r="AA97" s="22">
        <v>101.2</v>
      </c>
      <c r="AB97" s="22">
        <v>101.2</v>
      </c>
      <c r="AC97" s="22">
        <v>101.2</v>
      </c>
      <c r="AD97" s="22">
        <v>101.2</v>
      </c>
      <c r="AE97" s="22">
        <v>110.6</v>
      </c>
      <c r="AF97" s="22">
        <v>101.2</v>
      </c>
      <c r="AG97" s="22">
        <v>110.6</v>
      </c>
      <c r="AH97" s="22">
        <v>110.6</v>
      </c>
      <c r="AI97" s="22">
        <v>110.6</v>
      </c>
      <c r="AJ97" s="22">
        <v>110.6</v>
      </c>
      <c r="AK97" s="22">
        <v>110.6</v>
      </c>
      <c r="AL97" s="22">
        <v>110.6</v>
      </c>
      <c r="AM97" s="22">
        <v>110.6</v>
      </c>
    </row>
    <row r="98" spans="2:39">
      <c r="B98" s="21" t="s">
        <v>119</v>
      </c>
      <c r="C98" s="22">
        <v>105</v>
      </c>
      <c r="D98" s="22">
        <v>94.6</v>
      </c>
      <c r="E98" s="22">
        <v>105</v>
      </c>
      <c r="F98" s="22">
        <v>94.6</v>
      </c>
      <c r="G98" s="22">
        <v>94.6</v>
      </c>
      <c r="H98" s="22">
        <v>105</v>
      </c>
      <c r="I98" s="22">
        <v>105</v>
      </c>
      <c r="J98" s="22">
        <v>94.6</v>
      </c>
      <c r="K98" s="22">
        <v>94.6</v>
      </c>
      <c r="L98" s="22">
        <v>94.6</v>
      </c>
      <c r="M98" s="22">
        <v>105.84</v>
      </c>
      <c r="N98" s="22">
        <v>94.6</v>
      </c>
      <c r="O98" s="22">
        <v>94.6</v>
      </c>
      <c r="P98" s="22">
        <v>105</v>
      </c>
      <c r="Q98" s="22">
        <v>94.6</v>
      </c>
      <c r="R98" s="22">
        <v>94.6</v>
      </c>
      <c r="S98" s="22">
        <v>94.6</v>
      </c>
      <c r="T98" s="22">
        <v>94.6</v>
      </c>
      <c r="U98" s="22">
        <v>94.6</v>
      </c>
      <c r="V98" s="22">
        <v>94.6</v>
      </c>
      <c r="W98" s="22">
        <v>94.6</v>
      </c>
      <c r="X98" s="22">
        <v>94.6</v>
      </c>
      <c r="Y98" s="22">
        <v>94.6</v>
      </c>
      <c r="Z98" s="22">
        <v>105</v>
      </c>
      <c r="AA98" s="22">
        <v>94.6</v>
      </c>
      <c r="AB98" s="22">
        <v>94.6</v>
      </c>
      <c r="AC98" s="22">
        <v>94.6</v>
      </c>
      <c r="AD98" s="22">
        <v>94.6</v>
      </c>
      <c r="AE98" s="22">
        <v>105</v>
      </c>
      <c r="AF98" s="22">
        <v>94.6</v>
      </c>
      <c r="AG98" s="22">
        <v>105</v>
      </c>
      <c r="AH98" s="22">
        <v>105</v>
      </c>
      <c r="AI98" s="22">
        <v>105</v>
      </c>
      <c r="AJ98" s="22">
        <v>105</v>
      </c>
      <c r="AK98" s="22">
        <v>105</v>
      </c>
      <c r="AL98" s="22">
        <v>105</v>
      </c>
      <c r="AM98" s="22">
        <v>105</v>
      </c>
    </row>
    <row r="99" spans="2:39">
      <c r="B99" s="21" t="s">
        <v>118</v>
      </c>
      <c r="C99" s="22">
        <v>66.4201388888889</v>
      </c>
      <c r="D99" s="22">
        <v>66.4201388888889</v>
      </c>
      <c r="E99" s="22">
        <v>66.4201388888889</v>
      </c>
      <c r="F99" s="22">
        <v>66.4201388888889</v>
      </c>
      <c r="G99" s="22">
        <v>66.4201388888889</v>
      </c>
      <c r="H99" s="22">
        <v>66.4201388888889</v>
      </c>
      <c r="I99" s="22">
        <v>66.4201388888889</v>
      </c>
      <c r="J99" s="22">
        <v>66.4201388888889</v>
      </c>
      <c r="K99" s="22">
        <v>66.4201388888889</v>
      </c>
      <c r="L99" s="22">
        <v>66.4201388888889</v>
      </c>
      <c r="M99" s="22">
        <v>66.4201388888889</v>
      </c>
      <c r="N99" s="22">
        <v>66.4201388888889</v>
      </c>
      <c r="O99" s="22">
        <v>66.4201388888889</v>
      </c>
      <c r="P99" s="22">
        <v>66.4201388888889</v>
      </c>
      <c r="Q99" s="22">
        <v>66.4201388888889</v>
      </c>
      <c r="R99" s="22">
        <v>66.4201388888889</v>
      </c>
      <c r="S99" s="22">
        <v>66.4201388888889</v>
      </c>
      <c r="T99" s="22">
        <v>66.4201388888889</v>
      </c>
      <c r="U99" s="22">
        <v>66.4201388888889</v>
      </c>
      <c r="V99" s="22">
        <v>66.4201388888889</v>
      </c>
      <c r="W99" s="22">
        <v>66.4201388888889</v>
      </c>
      <c r="X99" s="22">
        <v>66.4201388888889</v>
      </c>
      <c r="Y99" s="22">
        <v>66.4201388888889</v>
      </c>
      <c r="Z99" s="22">
        <v>66.4201388888889</v>
      </c>
      <c r="AA99" s="22">
        <v>66.4201388888889</v>
      </c>
      <c r="AB99" s="22">
        <v>66.4201388888889</v>
      </c>
      <c r="AC99" s="22">
        <v>66.4201388888889</v>
      </c>
      <c r="AD99" s="22">
        <v>66.4201388888889</v>
      </c>
      <c r="AE99" s="22">
        <v>66.4201388888889</v>
      </c>
      <c r="AF99" s="22">
        <v>66.4201388888889</v>
      </c>
      <c r="AG99" s="22">
        <v>66.4201388888889</v>
      </c>
      <c r="AH99" s="22">
        <v>66.4201388888889</v>
      </c>
      <c r="AI99" s="22">
        <v>66.4201388888889</v>
      </c>
      <c r="AJ99" s="22">
        <v>66.4201388888889</v>
      </c>
      <c r="AK99" s="22">
        <v>66.4201388888889</v>
      </c>
      <c r="AL99" s="22">
        <v>66.4201388888889</v>
      </c>
      <c r="AM99" s="22">
        <v>66.4201388888889</v>
      </c>
    </row>
    <row r="100" spans="2:39">
      <c r="B100" s="21" t="s">
        <v>21</v>
      </c>
      <c r="C100" s="22">
        <v>73.478546344529207</v>
      </c>
      <c r="D100" s="22">
        <v>57.348071843512798</v>
      </c>
      <c r="E100" s="22">
        <v>63.9046688911479</v>
      </c>
      <c r="F100" s="22">
        <v>133.14205863394301</v>
      </c>
      <c r="G100" s="22">
        <v>56.1</v>
      </c>
      <c r="H100" s="22">
        <v>55.2315718684183</v>
      </c>
      <c r="I100" s="22">
        <v>63.259422826545901</v>
      </c>
      <c r="J100" s="22">
        <v>68.2891212743708</v>
      </c>
      <c r="K100" s="22">
        <v>68.3683986236462</v>
      </c>
      <c r="L100" s="22">
        <v>75.775532806496997</v>
      </c>
      <c r="M100" s="22">
        <v>131.55750247903899</v>
      </c>
      <c r="N100" s="22">
        <v>66.940073004355597</v>
      </c>
      <c r="O100" s="22">
        <v>100.034232735044</v>
      </c>
      <c r="P100" s="22">
        <v>61.4533917619544</v>
      </c>
      <c r="Q100" s="22">
        <v>67.946505935485803</v>
      </c>
      <c r="R100" s="22">
        <v>56.1</v>
      </c>
      <c r="S100" s="22">
        <v>56.554346079130397</v>
      </c>
      <c r="T100" s="22">
        <v>157.72995399112099</v>
      </c>
      <c r="U100" s="22">
        <v>56.1</v>
      </c>
      <c r="V100" s="22">
        <v>61.101263349550401</v>
      </c>
      <c r="W100" s="22">
        <v>56.1</v>
      </c>
      <c r="X100" s="22">
        <v>78.981245273013101</v>
      </c>
      <c r="Y100" s="22">
        <v>56.1</v>
      </c>
      <c r="Z100" s="22">
        <v>64.358738147814904</v>
      </c>
      <c r="AA100" s="22">
        <v>67.641429509207498</v>
      </c>
      <c r="AB100" s="22">
        <v>56.362479631629</v>
      </c>
      <c r="AC100" s="22">
        <v>57.669473546351902</v>
      </c>
      <c r="AD100" s="22">
        <v>66.638983456753806</v>
      </c>
      <c r="AE100" s="22">
        <v>60.164283208121603</v>
      </c>
      <c r="AF100" s="22">
        <v>65.548599058856297</v>
      </c>
      <c r="AG100" s="22">
        <v>56</v>
      </c>
      <c r="AH100" s="22">
        <v>56</v>
      </c>
      <c r="AI100" s="22">
        <v>55.965553651830902</v>
      </c>
      <c r="AJ100" s="22">
        <v>56</v>
      </c>
      <c r="AK100" s="22">
        <v>56</v>
      </c>
      <c r="AL100" s="22">
        <v>56</v>
      </c>
      <c r="AM100" s="22">
        <v>56</v>
      </c>
    </row>
    <row r="101" spans="2:39">
      <c r="B101" s="21" t="s">
        <v>26</v>
      </c>
      <c r="C101" s="22">
        <v>78</v>
      </c>
      <c r="D101" s="22">
        <v>77.400000000000006</v>
      </c>
      <c r="E101" s="22">
        <v>78</v>
      </c>
      <c r="F101" s="22">
        <v>77.400000000000006</v>
      </c>
      <c r="G101" s="22">
        <v>77.400000000000006</v>
      </c>
      <c r="H101" s="22">
        <v>78</v>
      </c>
      <c r="I101" s="22">
        <v>78</v>
      </c>
      <c r="J101" s="22">
        <v>77.400000000000006</v>
      </c>
      <c r="K101" s="22">
        <v>77.400000000000006</v>
      </c>
      <c r="L101" s="22">
        <v>77.400000000000006</v>
      </c>
      <c r="M101" s="22">
        <v>76.626000000000005</v>
      </c>
      <c r="N101" s="22">
        <v>77.400000000000006</v>
      </c>
      <c r="O101" s="22">
        <v>77.400000000000006</v>
      </c>
      <c r="P101" s="22">
        <v>78</v>
      </c>
      <c r="Q101" s="22">
        <v>77.400000000000006</v>
      </c>
      <c r="R101" s="22">
        <v>77.400000000000006</v>
      </c>
      <c r="S101" s="22">
        <v>75.829108045349003</v>
      </c>
      <c r="T101" s="22">
        <v>77.400000000000006</v>
      </c>
      <c r="U101" s="22">
        <v>77.400000000000006</v>
      </c>
      <c r="V101" s="22">
        <v>77.400000000000006</v>
      </c>
      <c r="W101" s="22">
        <v>77.400000000000006</v>
      </c>
      <c r="X101" s="22">
        <v>77.400000000000006</v>
      </c>
      <c r="Y101" s="22">
        <v>77.400000000000006</v>
      </c>
      <c r="Z101" s="22">
        <v>78</v>
      </c>
      <c r="AA101" s="22">
        <v>77.400000000000006</v>
      </c>
      <c r="AB101" s="22">
        <v>77.400000000000006</v>
      </c>
      <c r="AC101" s="22">
        <v>77.400000000000006</v>
      </c>
      <c r="AD101" s="22">
        <v>77.400000000000006</v>
      </c>
      <c r="AE101" s="22">
        <v>78</v>
      </c>
      <c r="AF101" s="22">
        <v>77.400000000000006</v>
      </c>
      <c r="AG101" s="22">
        <v>78</v>
      </c>
      <c r="AH101" s="22">
        <v>78</v>
      </c>
      <c r="AI101" s="22">
        <v>78</v>
      </c>
      <c r="AJ101" s="22">
        <v>78</v>
      </c>
      <c r="AK101" s="22">
        <v>78</v>
      </c>
      <c r="AL101" s="22">
        <v>78</v>
      </c>
      <c r="AM101" s="22">
        <v>78</v>
      </c>
    </row>
    <row r="102" spans="2:39">
      <c r="B102" s="21" t="s">
        <v>117</v>
      </c>
      <c r="C102" s="22">
        <v>74</v>
      </c>
      <c r="D102" s="22">
        <v>74.062199312714796</v>
      </c>
      <c r="E102" s="22">
        <v>74</v>
      </c>
      <c r="F102" s="22">
        <v>74.093573585712207</v>
      </c>
      <c r="G102" s="22">
        <v>74.099999999999994</v>
      </c>
      <c r="H102" s="22">
        <v>74</v>
      </c>
      <c r="I102" s="22">
        <v>74</v>
      </c>
      <c r="J102" s="22">
        <v>74.087723785166204</v>
      </c>
      <c r="K102" s="22">
        <v>74</v>
      </c>
      <c r="L102" s="22">
        <v>74.099999999999994</v>
      </c>
      <c r="M102" s="22">
        <v>73.358999999999995</v>
      </c>
      <c r="N102" s="22">
        <v>74.099999999999994</v>
      </c>
      <c r="O102" s="22">
        <v>74.080444444444396</v>
      </c>
      <c r="P102" s="22">
        <v>74</v>
      </c>
      <c r="Q102" s="22">
        <v>73.241290322580596</v>
      </c>
      <c r="R102" s="22">
        <v>74.099999999999994</v>
      </c>
      <c r="S102" s="22">
        <v>72.6643129770992</v>
      </c>
      <c r="T102" s="22">
        <v>73.739999999999995</v>
      </c>
      <c r="U102" s="22">
        <v>74.025000000000006</v>
      </c>
      <c r="V102" s="22">
        <v>73.825714285714298</v>
      </c>
      <c r="W102" s="22">
        <v>74.099999999999994</v>
      </c>
      <c r="X102" s="22">
        <v>73.984864863810699</v>
      </c>
      <c r="Y102" s="22">
        <v>74.099999999999994</v>
      </c>
      <c r="Z102" s="22">
        <v>73.981447124304296</v>
      </c>
      <c r="AA102" s="22">
        <v>74.063003832655596</v>
      </c>
      <c r="AB102" s="22">
        <v>73.458767772511806</v>
      </c>
      <c r="AC102" s="22">
        <v>74.099999999999994</v>
      </c>
      <c r="AD102" s="22">
        <v>74.099999999999994</v>
      </c>
      <c r="AE102" s="22">
        <v>74</v>
      </c>
      <c r="AF102" s="22">
        <v>73.422578109648299</v>
      </c>
      <c r="AG102" s="22">
        <v>74</v>
      </c>
      <c r="AH102" s="22">
        <v>74</v>
      </c>
      <c r="AI102" s="22">
        <v>73.915081334436195</v>
      </c>
      <c r="AJ102" s="22">
        <v>74</v>
      </c>
      <c r="AK102" s="22">
        <v>74</v>
      </c>
      <c r="AL102" s="22">
        <v>74</v>
      </c>
      <c r="AM102" s="22">
        <v>74</v>
      </c>
    </row>
    <row r="103" spans="2:39">
      <c r="B103" s="21" t="s">
        <v>116</v>
      </c>
      <c r="C103" s="22">
        <v>65</v>
      </c>
      <c r="D103" s="22">
        <v>63.1</v>
      </c>
      <c r="E103" s="22">
        <v>65</v>
      </c>
      <c r="F103" s="22">
        <v>63.1</v>
      </c>
      <c r="G103" s="22">
        <v>63.1</v>
      </c>
      <c r="H103" s="22">
        <v>65</v>
      </c>
      <c r="I103" s="22">
        <v>65</v>
      </c>
      <c r="J103" s="22">
        <v>63.1</v>
      </c>
      <c r="K103" s="22">
        <v>63.1</v>
      </c>
      <c r="L103" s="22">
        <v>63.1</v>
      </c>
      <c r="M103" s="22">
        <v>62.469000000000001</v>
      </c>
      <c r="N103" s="22">
        <v>63.1</v>
      </c>
      <c r="O103" s="22">
        <v>63.1</v>
      </c>
      <c r="P103" s="22">
        <v>65</v>
      </c>
      <c r="Q103" s="22">
        <v>63.1</v>
      </c>
      <c r="R103" s="22">
        <v>63.1</v>
      </c>
      <c r="S103" s="22">
        <v>63.1</v>
      </c>
      <c r="T103" s="22">
        <v>63.1</v>
      </c>
      <c r="U103" s="22">
        <v>63.1</v>
      </c>
      <c r="V103" s="22">
        <v>63.1</v>
      </c>
      <c r="W103" s="22">
        <v>63.1</v>
      </c>
      <c r="X103" s="22">
        <v>63.1</v>
      </c>
      <c r="Y103" s="22">
        <v>63.1</v>
      </c>
      <c r="Z103" s="22">
        <v>65</v>
      </c>
      <c r="AA103" s="22">
        <v>63.1</v>
      </c>
      <c r="AB103" s="22">
        <v>63.1</v>
      </c>
      <c r="AC103" s="22">
        <v>63.1</v>
      </c>
      <c r="AD103" s="22">
        <v>63.1</v>
      </c>
      <c r="AE103" s="22">
        <v>65</v>
      </c>
      <c r="AF103" s="22">
        <v>63.1</v>
      </c>
      <c r="AG103" s="22">
        <v>65</v>
      </c>
      <c r="AH103" s="22">
        <v>65</v>
      </c>
      <c r="AI103" s="22">
        <v>65</v>
      </c>
      <c r="AJ103" s="22">
        <v>65</v>
      </c>
      <c r="AK103" s="22">
        <v>65</v>
      </c>
      <c r="AL103" s="22">
        <v>65</v>
      </c>
      <c r="AM103" s="22">
        <v>65</v>
      </c>
    </row>
    <row r="104" spans="2:39">
      <c r="B104" s="21" t="s">
        <v>115</v>
      </c>
      <c r="C104" s="22">
        <v>45</v>
      </c>
      <c r="D104" s="22">
        <v>85.85</v>
      </c>
      <c r="E104" s="22">
        <v>45</v>
      </c>
      <c r="F104" s="22">
        <v>85.85</v>
      </c>
      <c r="G104" s="22">
        <v>85.85</v>
      </c>
      <c r="H104" s="22">
        <v>45</v>
      </c>
      <c r="I104" s="22">
        <v>45</v>
      </c>
      <c r="J104" s="22">
        <v>85.85</v>
      </c>
      <c r="K104" s="22">
        <v>85.85</v>
      </c>
      <c r="L104" s="22">
        <v>85.85</v>
      </c>
      <c r="M104" s="22">
        <v>31.481999999999999</v>
      </c>
      <c r="N104" s="22">
        <v>85.85</v>
      </c>
      <c r="O104" s="22">
        <v>85.85</v>
      </c>
      <c r="P104" s="22">
        <v>45</v>
      </c>
      <c r="Q104" s="22">
        <v>85.85</v>
      </c>
      <c r="R104" s="22">
        <v>85.85</v>
      </c>
      <c r="S104" s="22">
        <v>85.85</v>
      </c>
      <c r="T104" s="22">
        <v>85.85</v>
      </c>
      <c r="U104" s="22">
        <v>85.85</v>
      </c>
      <c r="V104" s="22">
        <v>85.85</v>
      </c>
      <c r="W104" s="22">
        <v>85.85</v>
      </c>
      <c r="X104" s="22">
        <v>85.85</v>
      </c>
      <c r="Y104" s="22">
        <v>85.85</v>
      </c>
      <c r="Z104" s="22">
        <v>45</v>
      </c>
      <c r="AA104" s="22">
        <v>85.85</v>
      </c>
      <c r="AB104" s="22">
        <v>85.85</v>
      </c>
      <c r="AC104" s="22">
        <v>85.85</v>
      </c>
      <c r="AD104" s="22">
        <v>85.85</v>
      </c>
      <c r="AE104" s="22">
        <v>45</v>
      </c>
      <c r="AF104" s="22">
        <v>85.85</v>
      </c>
      <c r="AG104" s="22">
        <v>45</v>
      </c>
      <c r="AH104" s="22">
        <v>45</v>
      </c>
      <c r="AI104" s="22">
        <v>45</v>
      </c>
      <c r="AJ104" s="22">
        <v>45</v>
      </c>
      <c r="AK104" s="22">
        <v>45</v>
      </c>
      <c r="AL104" s="22">
        <v>45</v>
      </c>
      <c r="AM104" s="22">
        <v>45</v>
      </c>
    </row>
    <row r="105" spans="2:39">
      <c r="B105" s="21" t="s">
        <v>114</v>
      </c>
      <c r="C105" s="22">
        <v>73.3</v>
      </c>
      <c r="D105" s="22">
        <v>73.3</v>
      </c>
      <c r="E105" s="22">
        <v>73.3</v>
      </c>
      <c r="F105" s="22">
        <v>73.3</v>
      </c>
      <c r="G105" s="22">
        <v>73.3</v>
      </c>
      <c r="H105" s="22">
        <v>73.3</v>
      </c>
      <c r="I105" s="22">
        <v>73.3</v>
      </c>
      <c r="J105" s="22">
        <v>73.3</v>
      </c>
      <c r="K105" s="22">
        <v>73.3</v>
      </c>
      <c r="L105" s="22">
        <v>73.3</v>
      </c>
      <c r="M105" s="22">
        <v>72.566999999999993</v>
      </c>
      <c r="N105" s="22">
        <v>73.3</v>
      </c>
      <c r="O105" s="22">
        <v>73.3</v>
      </c>
      <c r="P105" s="22">
        <v>73.3</v>
      </c>
      <c r="Q105" s="22">
        <v>73.3</v>
      </c>
      <c r="R105" s="22">
        <v>73.3</v>
      </c>
      <c r="S105" s="22">
        <v>73.3</v>
      </c>
      <c r="T105" s="22">
        <v>73.3</v>
      </c>
      <c r="U105" s="22">
        <v>73.3</v>
      </c>
      <c r="V105" s="22">
        <v>73.3</v>
      </c>
      <c r="W105" s="22">
        <v>73.3</v>
      </c>
      <c r="X105" s="22">
        <v>73.3</v>
      </c>
      <c r="Y105" s="22">
        <v>73.3</v>
      </c>
      <c r="Z105" s="22">
        <v>73.3</v>
      </c>
      <c r="AA105" s="22">
        <v>73.3</v>
      </c>
      <c r="AB105" s="22">
        <v>73.3</v>
      </c>
      <c r="AC105" s="22">
        <v>73.3</v>
      </c>
      <c r="AD105" s="22">
        <v>73.3</v>
      </c>
      <c r="AE105" s="22">
        <v>73.3</v>
      </c>
      <c r="AF105" s="22">
        <v>73.3</v>
      </c>
      <c r="AG105" s="22">
        <v>73.3</v>
      </c>
      <c r="AH105" s="22">
        <v>73.3</v>
      </c>
      <c r="AI105" s="22">
        <v>73.3</v>
      </c>
      <c r="AJ105" s="22">
        <v>73.3</v>
      </c>
      <c r="AK105" s="22">
        <v>73.3</v>
      </c>
      <c r="AL105" s="22">
        <v>73.3</v>
      </c>
      <c r="AM105" s="22">
        <v>73.3</v>
      </c>
    </row>
    <row r="106" spans="2:39">
      <c r="B106" s="21" t="s">
        <v>113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  <c r="V106" s="22">
        <v>0</v>
      </c>
      <c r="W106" s="22">
        <v>0</v>
      </c>
      <c r="X106" s="22">
        <v>0</v>
      </c>
      <c r="Y106" s="22">
        <v>0</v>
      </c>
      <c r="Z106" s="22">
        <v>0</v>
      </c>
      <c r="AA106" s="22">
        <v>0</v>
      </c>
      <c r="AB106" s="22">
        <v>0</v>
      </c>
      <c r="AC106" s="22">
        <v>0</v>
      </c>
      <c r="AD106" s="22">
        <v>0</v>
      </c>
      <c r="AE106" s="22">
        <v>0</v>
      </c>
      <c r="AF106" s="22">
        <v>0</v>
      </c>
      <c r="AG106" s="22">
        <v>0</v>
      </c>
      <c r="AH106" s="22">
        <v>0</v>
      </c>
      <c r="AI106" s="22">
        <v>0</v>
      </c>
      <c r="AJ106" s="22">
        <v>0</v>
      </c>
      <c r="AK106" s="22">
        <v>0</v>
      </c>
      <c r="AL106" s="22">
        <v>0</v>
      </c>
      <c r="AM106" s="22">
        <v>0</v>
      </c>
    </row>
    <row r="107" spans="2:39">
      <c r="B107" s="21" t="s">
        <v>112</v>
      </c>
      <c r="C107" s="22">
        <v>60</v>
      </c>
      <c r="D107" s="22">
        <v>56.1</v>
      </c>
      <c r="E107" s="22">
        <v>60</v>
      </c>
      <c r="F107" s="22">
        <v>56.1</v>
      </c>
      <c r="G107" s="22">
        <v>56.1</v>
      </c>
      <c r="H107" s="22">
        <v>60</v>
      </c>
      <c r="I107" s="22">
        <v>60</v>
      </c>
      <c r="J107" s="22">
        <v>56.1</v>
      </c>
      <c r="K107" s="22">
        <v>56.1</v>
      </c>
      <c r="L107" s="22">
        <v>56.1</v>
      </c>
      <c r="M107" s="22">
        <v>55.539000000000001</v>
      </c>
      <c r="N107" s="22">
        <v>56.1</v>
      </c>
      <c r="O107" s="22">
        <v>56.1</v>
      </c>
      <c r="P107" s="22">
        <v>60</v>
      </c>
      <c r="Q107" s="22">
        <v>56.1</v>
      </c>
      <c r="R107" s="22">
        <v>56.1</v>
      </c>
      <c r="S107" s="22">
        <v>56.1</v>
      </c>
      <c r="T107" s="22">
        <v>56.1</v>
      </c>
      <c r="U107" s="22">
        <v>56.1</v>
      </c>
      <c r="V107" s="22">
        <v>56.1</v>
      </c>
      <c r="W107" s="22">
        <v>56.1</v>
      </c>
      <c r="X107" s="22">
        <v>56.1</v>
      </c>
      <c r="Y107" s="22">
        <v>56.1</v>
      </c>
      <c r="Z107" s="22">
        <v>60</v>
      </c>
      <c r="AA107" s="22">
        <v>56.1</v>
      </c>
      <c r="AB107" s="22">
        <v>56.1</v>
      </c>
      <c r="AC107" s="22">
        <v>56.1</v>
      </c>
      <c r="AD107" s="22">
        <v>56.1</v>
      </c>
      <c r="AE107" s="22">
        <v>60</v>
      </c>
      <c r="AF107" s="22">
        <v>56.1</v>
      </c>
      <c r="AG107" s="22">
        <v>60</v>
      </c>
      <c r="AH107" s="22">
        <v>60</v>
      </c>
      <c r="AI107" s="22">
        <v>60</v>
      </c>
      <c r="AJ107" s="22">
        <v>60</v>
      </c>
      <c r="AK107" s="22">
        <v>60</v>
      </c>
      <c r="AL107" s="22">
        <v>60</v>
      </c>
      <c r="AM107" s="22">
        <v>60</v>
      </c>
    </row>
    <row r="108" spans="2:39">
      <c r="B108" s="21" t="s">
        <v>111</v>
      </c>
      <c r="C108" s="22">
        <v>45</v>
      </c>
      <c r="D108" s="22">
        <v>85.85</v>
      </c>
      <c r="E108" s="22">
        <v>45</v>
      </c>
      <c r="F108" s="22">
        <v>85.85</v>
      </c>
      <c r="G108" s="22">
        <v>85.85</v>
      </c>
      <c r="H108" s="22">
        <v>45</v>
      </c>
      <c r="I108" s="22">
        <v>45</v>
      </c>
      <c r="J108" s="22">
        <v>85.85</v>
      </c>
      <c r="K108" s="22">
        <v>85.85</v>
      </c>
      <c r="L108" s="22">
        <v>85.85</v>
      </c>
      <c r="M108" s="22">
        <v>74.25</v>
      </c>
      <c r="N108" s="22">
        <v>85.85</v>
      </c>
      <c r="O108" s="22">
        <v>85.85</v>
      </c>
      <c r="P108" s="22">
        <v>45</v>
      </c>
      <c r="Q108" s="22">
        <v>85.85</v>
      </c>
      <c r="R108" s="22">
        <v>85.85</v>
      </c>
      <c r="S108" s="22">
        <v>85.85</v>
      </c>
      <c r="T108" s="22">
        <v>85.85</v>
      </c>
      <c r="U108" s="22">
        <v>85.85</v>
      </c>
      <c r="V108" s="22">
        <v>85.85</v>
      </c>
      <c r="W108" s="22">
        <v>85.85</v>
      </c>
      <c r="X108" s="22">
        <v>85.85</v>
      </c>
      <c r="Y108" s="22">
        <v>85.85</v>
      </c>
      <c r="Z108" s="22">
        <v>45</v>
      </c>
      <c r="AA108" s="22">
        <v>85.85</v>
      </c>
      <c r="AB108" s="22">
        <v>85.85</v>
      </c>
      <c r="AC108" s="22">
        <v>85.85</v>
      </c>
      <c r="AD108" s="22">
        <v>85.85</v>
      </c>
      <c r="AE108" s="22">
        <v>45</v>
      </c>
      <c r="AF108" s="22">
        <v>85.85</v>
      </c>
      <c r="AG108" s="22">
        <v>45</v>
      </c>
      <c r="AH108" s="22">
        <v>45</v>
      </c>
      <c r="AI108" s="22">
        <v>45</v>
      </c>
      <c r="AJ108" s="22">
        <v>45</v>
      </c>
      <c r="AK108" s="22">
        <v>45</v>
      </c>
      <c r="AL108" s="22">
        <v>45</v>
      </c>
      <c r="AM108" s="22">
        <v>45</v>
      </c>
    </row>
    <row r="109" spans="2:39">
      <c r="B109" s="21" t="s">
        <v>110</v>
      </c>
      <c r="C109" s="22">
        <v>0</v>
      </c>
      <c r="D109" s="22"/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22">
        <v>45</v>
      </c>
      <c r="AA109" s="22">
        <v>0</v>
      </c>
      <c r="AB109" s="22">
        <v>85.85</v>
      </c>
      <c r="AC109" s="22">
        <v>0</v>
      </c>
      <c r="AD109" s="22">
        <v>0</v>
      </c>
      <c r="AE109" s="22">
        <v>0</v>
      </c>
      <c r="AF109" s="22">
        <v>0</v>
      </c>
      <c r="AG109" s="22">
        <v>0</v>
      </c>
      <c r="AH109" s="22">
        <v>0</v>
      </c>
      <c r="AI109" s="22">
        <v>0</v>
      </c>
      <c r="AJ109" s="22">
        <v>0</v>
      </c>
      <c r="AK109" s="22">
        <v>0</v>
      </c>
      <c r="AL109" s="22">
        <v>0</v>
      </c>
      <c r="AM109" s="22">
        <v>0</v>
      </c>
    </row>
    <row r="110" spans="2:39">
      <c r="B110" s="21" t="s">
        <v>109</v>
      </c>
      <c r="C110" s="22">
        <v>108.2</v>
      </c>
      <c r="D110" s="22">
        <v>98.3</v>
      </c>
      <c r="E110" s="22">
        <v>108.32</v>
      </c>
      <c r="F110" s="22">
        <v>98.3</v>
      </c>
      <c r="G110" s="22">
        <v>98.3</v>
      </c>
      <c r="H110" s="22">
        <v>108.26315789473701</v>
      </c>
      <c r="I110" s="22">
        <v>108.7113243762</v>
      </c>
      <c r="J110" s="22">
        <v>98.3</v>
      </c>
      <c r="K110" s="22">
        <v>101.2</v>
      </c>
      <c r="L110" s="22">
        <v>106.99</v>
      </c>
      <c r="M110" s="22">
        <v>98.3</v>
      </c>
      <c r="N110" s="22">
        <v>107.542417582418</v>
      </c>
      <c r="O110" s="22">
        <v>98.3</v>
      </c>
      <c r="P110" s="22">
        <v>108.317073170732</v>
      </c>
      <c r="Q110" s="22">
        <v>101.2</v>
      </c>
      <c r="R110" s="22">
        <v>98.3</v>
      </c>
      <c r="S110" s="22">
        <v>98.704832713754598</v>
      </c>
      <c r="T110" s="22">
        <v>98.3</v>
      </c>
      <c r="U110" s="22">
        <v>98.3</v>
      </c>
      <c r="V110" s="22">
        <v>98.3</v>
      </c>
      <c r="W110" s="22">
        <v>98.3</v>
      </c>
      <c r="X110" s="22">
        <v>108.2</v>
      </c>
      <c r="Y110" s="22">
        <v>98.3</v>
      </c>
      <c r="Z110" s="22">
        <v>104.679406307978</v>
      </c>
      <c r="AA110" s="22">
        <v>98.3</v>
      </c>
      <c r="AB110" s="22">
        <v>107.905494505495</v>
      </c>
      <c r="AC110" s="22">
        <v>108.2</v>
      </c>
      <c r="AD110" s="22">
        <v>98.3</v>
      </c>
      <c r="AE110" s="22">
        <v>108.23829787234</v>
      </c>
      <c r="AF110" s="22">
        <v>108.09060773480699</v>
      </c>
      <c r="AG110" s="22">
        <v>95</v>
      </c>
      <c r="AH110" s="22">
        <v>95</v>
      </c>
      <c r="AI110" s="22">
        <v>95</v>
      </c>
      <c r="AJ110" s="22">
        <v>95</v>
      </c>
      <c r="AK110" s="22">
        <v>95</v>
      </c>
      <c r="AL110" s="22">
        <v>95</v>
      </c>
      <c r="AM110" s="22">
        <v>95</v>
      </c>
    </row>
    <row r="111" spans="2:39">
      <c r="B111" s="21" t="s">
        <v>108</v>
      </c>
      <c r="C111" s="22">
        <v>80</v>
      </c>
      <c r="D111" s="22">
        <v>73.3</v>
      </c>
      <c r="E111" s="22">
        <v>80</v>
      </c>
      <c r="F111" s="22">
        <v>73.3</v>
      </c>
      <c r="G111" s="22">
        <v>73.3</v>
      </c>
      <c r="H111" s="22">
        <v>80</v>
      </c>
      <c r="I111" s="22">
        <v>80</v>
      </c>
      <c r="J111" s="22">
        <v>73.3</v>
      </c>
      <c r="K111" s="22">
        <v>73.3</v>
      </c>
      <c r="L111" s="22">
        <v>73.3</v>
      </c>
      <c r="M111" s="22">
        <v>73.3</v>
      </c>
      <c r="N111" s="22">
        <v>73.3</v>
      </c>
      <c r="O111" s="22">
        <v>73.3</v>
      </c>
      <c r="P111" s="22">
        <v>80</v>
      </c>
      <c r="Q111" s="22">
        <v>73.3</v>
      </c>
      <c r="R111" s="22">
        <v>73.3</v>
      </c>
      <c r="S111" s="22">
        <v>73.3</v>
      </c>
      <c r="T111" s="22">
        <v>73.3</v>
      </c>
      <c r="U111" s="22">
        <v>73.3</v>
      </c>
      <c r="V111" s="22">
        <v>73.3</v>
      </c>
      <c r="W111" s="22">
        <v>73.3</v>
      </c>
      <c r="X111" s="22">
        <v>73.3</v>
      </c>
      <c r="Y111" s="22">
        <v>73.3</v>
      </c>
      <c r="Z111" s="22">
        <v>80</v>
      </c>
      <c r="AA111" s="22">
        <v>73.3</v>
      </c>
      <c r="AB111" s="22">
        <v>73.3</v>
      </c>
      <c r="AC111" s="22">
        <v>73.3</v>
      </c>
      <c r="AD111" s="22">
        <v>73.3</v>
      </c>
      <c r="AE111" s="22">
        <v>80</v>
      </c>
      <c r="AF111" s="22">
        <v>73.3</v>
      </c>
      <c r="AG111" s="22">
        <v>80</v>
      </c>
      <c r="AH111" s="22">
        <v>80</v>
      </c>
      <c r="AI111" s="22">
        <v>80</v>
      </c>
      <c r="AJ111" s="22">
        <v>80</v>
      </c>
      <c r="AK111" s="22">
        <v>80</v>
      </c>
      <c r="AL111" s="22">
        <v>80</v>
      </c>
      <c r="AM111" s="22">
        <v>80</v>
      </c>
    </row>
    <row r="112" spans="2:39">
      <c r="B112" s="21" t="s">
        <v>107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2">
        <v>3.4874999999999998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 s="22">
        <v>0</v>
      </c>
      <c r="T112" s="22">
        <v>0</v>
      </c>
      <c r="U112" s="22">
        <v>0</v>
      </c>
      <c r="V112" s="22">
        <v>0</v>
      </c>
      <c r="W112" s="22">
        <v>0</v>
      </c>
      <c r="X112" s="22">
        <v>0</v>
      </c>
      <c r="Y112" s="22">
        <v>0</v>
      </c>
      <c r="Z112" s="22">
        <v>0</v>
      </c>
      <c r="AA112" s="22">
        <v>0</v>
      </c>
      <c r="AB112" s="22">
        <v>0</v>
      </c>
      <c r="AC112" s="22">
        <v>37.4</v>
      </c>
      <c r="AD112" s="22">
        <v>0</v>
      </c>
      <c r="AE112" s="22">
        <v>0</v>
      </c>
      <c r="AF112" s="22">
        <v>0</v>
      </c>
      <c r="AG112" s="22">
        <v>0</v>
      </c>
      <c r="AH112" s="22">
        <v>0</v>
      </c>
      <c r="AI112" s="22">
        <v>0</v>
      </c>
      <c r="AJ112" s="22">
        <v>0</v>
      </c>
      <c r="AK112" s="22">
        <v>0</v>
      </c>
      <c r="AL112" s="22">
        <v>0</v>
      </c>
      <c r="AM112" s="22">
        <v>0</v>
      </c>
    </row>
    <row r="113" spans="2:39">
      <c r="B113" s="21" t="s">
        <v>106</v>
      </c>
      <c r="C113" s="22">
        <v>60.590809628008799</v>
      </c>
      <c r="D113" s="22">
        <v>56.420987654321003</v>
      </c>
      <c r="E113" s="22">
        <v>65.064686346727598</v>
      </c>
      <c r="F113" s="22">
        <v>70.986937173770997</v>
      </c>
      <c r="G113" s="22">
        <v>56.1</v>
      </c>
      <c r="H113" s="22">
        <v>60</v>
      </c>
      <c r="I113" s="22">
        <v>60.541943131050701</v>
      </c>
      <c r="J113" s="22">
        <v>57.5200245996595</v>
      </c>
      <c r="K113" s="22">
        <v>56.1</v>
      </c>
      <c r="L113" s="22">
        <v>56.1</v>
      </c>
      <c r="M113" s="22">
        <v>56.1</v>
      </c>
      <c r="N113" s="22">
        <v>56.4709727632778</v>
      </c>
      <c r="O113" s="22">
        <v>56.772082717872998</v>
      </c>
      <c r="P113" s="22">
        <v>60</v>
      </c>
      <c r="Q113" s="22">
        <v>56.582758620689702</v>
      </c>
      <c r="R113" s="22">
        <v>56.1</v>
      </c>
      <c r="S113" s="22">
        <v>56.8468682967167</v>
      </c>
      <c r="T113" s="22">
        <v>56.1</v>
      </c>
      <c r="U113" s="22">
        <v>56.1</v>
      </c>
      <c r="V113" s="22">
        <v>56.1</v>
      </c>
      <c r="W113" s="22">
        <v>56.1</v>
      </c>
      <c r="X113" s="22">
        <v>69.417060754821094</v>
      </c>
      <c r="Y113" s="22">
        <v>56.269014084506999</v>
      </c>
      <c r="Z113" s="22">
        <v>60</v>
      </c>
      <c r="AA113" s="22">
        <v>63.1</v>
      </c>
      <c r="AB113" s="22">
        <v>56.301040512691102</v>
      </c>
      <c r="AC113" s="22">
        <v>56.1</v>
      </c>
      <c r="AD113" s="22">
        <v>56.1</v>
      </c>
      <c r="AE113" s="22">
        <v>61.060288517345199</v>
      </c>
      <c r="AF113" s="22">
        <v>56.189090909090901</v>
      </c>
      <c r="AG113" s="22">
        <v>60</v>
      </c>
      <c r="AH113" s="22">
        <v>60</v>
      </c>
      <c r="AI113" s="22">
        <v>60.167692806221702</v>
      </c>
      <c r="AJ113" s="22">
        <v>60</v>
      </c>
      <c r="AK113" s="22">
        <v>60</v>
      </c>
      <c r="AL113" s="22">
        <v>60</v>
      </c>
      <c r="AM113" s="22">
        <v>60</v>
      </c>
    </row>
    <row r="114" spans="2:39">
      <c r="B114" s="21" t="s">
        <v>105</v>
      </c>
      <c r="C114" s="22">
        <v>85.122384570224497</v>
      </c>
      <c r="D114" s="22">
        <v>89.602608746831294</v>
      </c>
      <c r="E114" s="22">
        <v>78</v>
      </c>
      <c r="F114" s="22">
        <v>111.147661417953</v>
      </c>
      <c r="G114" s="22">
        <v>77.400000000000006</v>
      </c>
      <c r="H114" s="22">
        <v>119.43410312994899</v>
      </c>
      <c r="I114" s="22">
        <v>88.399165449363807</v>
      </c>
      <c r="J114" s="22">
        <v>105.46933590413801</v>
      </c>
      <c r="K114" s="22">
        <v>74.512500000000003</v>
      </c>
      <c r="L114" s="22">
        <v>76.193411964837907</v>
      </c>
      <c r="M114" s="22">
        <v>273.60941439263399</v>
      </c>
      <c r="N114" s="22">
        <v>80.498436314051901</v>
      </c>
      <c r="O114" s="22">
        <v>94.644898043641106</v>
      </c>
      <c r="P114" s="22">
        <v>85.558701610646906</v>
      </c>
      <c r="Q114" s="22">
        <v>76.834285714285699</v>
      </c>
      <c r="R114" s="22">
        <v>77.400000000000006</v>
      </c>
      <c r="S114" s="22">
        <v>78.024480038737593</v>
      </c>
      <c r="T114" s="22">
        <v>118.82317834285701</v>
      </c>
      <c r="U114" s="22">
        <v>77.400000000000006</v>
      </c>
      <c r="V114" s="22">
        <v>77.400000000000006</v>
      </c>
      <c r="W114" s="22">
        <v>77.400000000000006</v>
      </c>
      <c r="X114" s="22">
        <v>102.699962201227</v>
      </c>
      <c r="Y114" s="22">
        <v>74.099999999999994</v>
      </c>
      <c r="Z114" s="22">
        <v>197.80864152838001</v>
      </c>
      <c r="AA114" s="22">
        <v>75.500668151447698</v>
      </c>
      <c r="AB114" s="22">
        <v>76.806475247149194</v>
      </c>
      <c r="AC114" s="22">
        <v>173.83887312687301</v>
      </c>
      <c r="AD114" s="22">
        <v>77.400000000000006</v>
      </c>
      <c r="AE114" s="22">
        <v>241.40093460363499</v>
      </c>
      <c r="AF114" s="22">
        <v>80.323204755784005</v>
      </c>
      <c r="AG114" s="22">
        <v>78</v>
      </c>
      <c r="AH114" s="22">
        <v>74</v>
      </c>
      <c r="AI114" s="22">
        <v>78.291973111901896</v>
      </c>
      <c r="AJ114" s="22">
        <v>78</v>
      </c>
      <c r="AK114" s="22">
        <v>78</v>
      </c>
      <c r="AL114" s="22">
        <v>78</v>
      </c>
      <c r="AM114" s="22">
        <v>78</v>
      </c>
    </row>
    <row r="122" spans="2:39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</row>
    <row r="123" spans="2:39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</row>
    <row r="124" spans="2:39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</row>
    <row r="125" spans="2:39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</row>
    <row r="126" spans="2:39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</row>
    <row r="127" spans="2:39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</row>
    <row r="128" spans="2:39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</row>
    <row r="129" spans="3:39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</row>
    <row r="130" spans="3:39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</row>
    <row r="131" spans="3:39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</row>
    <row r="132" spans="3:39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</row>
    <row r="133" spans="3:39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</row>
    <row r="134" spans="3:39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</row>
    <row r="135" spans="3:39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</row>
    <row r="136" spans="3:39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</row>
    <row r="137" spans="3:39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</row>
    <row r="138" spans="3:39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</row>
    <row r="139" spans="3:39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</row>
    <row r="140" spans="3:39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</row>
    <row r="141" spans="3:39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</row>
    <row r="142" spans="3:39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</row>
    <row r="143" spans="3:39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</row>
    <row r="144" spans="3:39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</row>
    <row r="145" spans="3:39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</row>
    <row r="146" spans="3:39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</row>
    <row r="147" spans="3:39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</row>
    <row r="148" spans="3:39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</row>
    <row r="149" spans="3:39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</row>
    <row r="150" spans="3:39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</row>
    <row r="151" spans="3:39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</row>
    <row r="152" spans="3:39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</row>
    <row r="153" spans="3:39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</row>
    <row r="154" spans="3:39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</row>
    <row r="155" spans="3:39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</row>
  </sheetData>
  <phoneticPr fontId="0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workbookViewId="0">
      <selection activeCell="O25" sqref="O25"/>
    </sheetView>
  </sheetViews>
  <sheetFormatPr defaultRowHeight="12.75"/>
  <cols>
    <col min="2" max="2" width="14.59765625" bestFit="1" customWidth="1"/>
  </cols>
  <sheetData>
    <row r="1" spans="2:12">
      <c r="L1" t="s">
        <v>314</v>
      </c>
    </row>
    <row r="2" spans="2:12" ht="14.25">
      <c r="B2" s="93"/>
      <c r="C2" s="93"/>
      <c r="D2" s="93"/>
      <c r="E2" s="93"/>
      <c r="F2" s="93" t="s">
        <v>303</v>
      </c>
      <c r="G2" s="93" t="s">
        <v>315</v>
      </c>
      <c r="H2" s="93" t="s">
        <v>304</v>
      </c>
      <c r="I2" s="93" t="s">
        <v>305</v>
      </c>
      <c r="J2" s="95" t="s">
        <v>312</v>
      </c>
      <c r="L2" s="95" t="s">
        <v>313</v>
      </c>
    </row>
    <row r="3" spans="2:12" ht="14.25">
      <c r="B3" s="93" t="s">
        <v>306</v>
      </c>
      <c r="C3" s="93" t="s">
        <v>307</v>
      </c>
      <c r="D3">
        <v>4.3</v>
      </c>
      <c r="E3" t="s">
        <v>308</v>
      </c>
      <c r="F3">
        <v>18</v>
      </c>
      <c r="G3">
        <f>D3*F3/1000</f>
        <v>7.7399999999999997E-2</v>
      </c>
      <c r="H3" s="90">
        <f>D3*0.5</f>
        <v>2.15</v>
      </c>
      <c r="I3" s="90">
        <f>H3*44/12</f>
        <v>7.8833333333333329</v>
      </c>
      <c r="J3" s="90">
        <f>I3-I4</f>
        <v>5.9805333333333328</v>
      </c>
      <c r="L3" s="32">
        <f>I3/G3</f>
        <v>101.85185185185185</v>
      </c>
    </row>
    <row r="4" spans="2:12" ht="14.25">
      <c r="B4" s="93"/>
      <c r="C4" s="93" t="s">
        <v>309</v>
      </c>
      <c r="D4">
        <v>1</v>
      </c>
      <c r="E4" t="s">
        <v>308</v>
      </c>
      <c r="F4">
        <v>26.8</v>
      </c>
      <c r="G4">
        <f>D4*F4/1000</f>
        <v>2.6800000000000001E-2</v>
      </c>
      <c r="H4" s="56">
        <f>I4/(44/12)</f>
        <v>0.5189454545454546</v>
      </c>
      <c r="I4" s="96">
        <f>71*G4</f>
        <v>1.9028</v>
      </c>
      <c r="L4" s="32">
        <f>I4/G4</f>
        <v>71</v>
      </c>
    </row>
    <row r="5" spans="2:12" ht="14.25">
      <c r="B5" s="93"/>
      <c r="C5" s="93"/>
      <c r="D5" s="94">
        <f>D4/D3</f>
        <v>0.23255813953488372</v>
      </c>
      <c r="F5" s="94"/>
      <c r="G5" s="94">
        <f>G4/G3</f>
        <v>0.34625322997416025</v>
      </c>
      <c r="H5" s="94"/>
      <c r="I5" s="94">
        <f>I4/I3</f>
        <v>0.24136997885835096</v>
      </c>
      <c r="L5" s="32"/>
    </row>
    <row r="6" spans="2:12" ht="14.25">
      <c r="B6" s="93"/>
      <c r="C6" s="93"/>
      <c r="D6" s="94"/>
      <c r="F6" s="94"/>
      <c r="G6" s="94"/>
      <c r="I6" s="90"/>
      <c r="L6" s="32"/>
    </row>
    <row r="7" spans="2:12" ht="14.25">
      <c r="B7" s="93"/>
      <c r="C7" s="93"/>
      <c r="D7" s="93"/>
      <c r="F7" s="93" t="s">
        <v>303</v>
      </c>
      <c r="G7" s="93" t="s">
        <v>315</v>
      </c>
      <c r="H7" s="93" t="s">
        <v>304</v>
      </c>
      <c r="I7" s="93" t="s">
        <v>305</v>
      </c>
      <c r="J7" s="95" t="s">
        <v>312</v>
      </c>
      <c r="L7" s="32"/>
    </row>
    <row r="8" spans="2:12" ht="14.25">
      <c r="B8" s="93" t="s">
        <v>310</v>
      </c>
      <c r="C8" s="93" t="s">
        <v>307</v>
      </c>
      <c r="D8">
        <v>5</v>
      </c>
      <c r="E8" t="s">
        <v>308</v>
      </c>
      <c r="F8">
        <v>18</v>
      </c>
      <c r="G8">
        <f>D8*F8/1000</f>
        <v>0.09</v>
      </c>
      <c r="H8" s="90">
        <f>D8*0.5</f>
        <v>2.5</v>
      </c>
      <c r="I8" s="90">
        <f>H8*44/12</f>
        <v>9.1666666666666661</v>
      </c>
      <c r="J8" s="90">
        <f>I8-I9</f>
        <v>6.3320266666666658</v>
      </c>
      <c r="L8" s="32">
        <f>I8/G8</f>
        <v>101.85185185185185</v>
      </c>
    </row>
    <row r="9" spans="2:12" ht="14.25">
      <c r="B9" s="93"/>
      <c r="C9" s="93" t="s">
        <v>311</v>
      </c>
      <c r="D9">
        <v>1</v>
      </c>
      <c r="E9" t="s">
        <v>308</v>
      </c>
      <c r="F9">
        <v>37.200000000000003</v>
      </c>
      <c r="G9">
        <f>D9*F9/1000</f>
        <v>3.7200000000000004E-2</v>
      </c>
      <c r="H9" s="56">
        <f>I9/(44/12)</f>
        <v>0.77308363636363642</v>
      </c>
      <c r="I9" s="96">
        <f>76.2*G9</f>
        <v>2.8346400000000003</v>
      </c>
      <c r="L9" s="90">
        <f>I9/G9</f>
        <v>76.2</v>
      </c>
    </row>
    <row r="10" spans="2:12" ht="14.25">
      <c r="B10" s="93"/>
      <c r="C10" s="93"/>
      <c r="D10" s="94">
        <f>D9/D8</f>
        <v>0.2</v>
      </c>
      <c r="E10" s="94"/>
      <c r="F10" s="94"/>
      <c r="G10" s="94">
        <f>G9/G8</f>
        <v>0.41333333333333339</v>
      </c>
      <c r="H10" s="94"/>
      <c r="I10" s="94">
        <f>I9/I8</f>
        <v>0.30923345454545459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Coeffs_ELC</vt:lpstr>
      <vt:lpstr>Final Coeffs_SUP</vt:lpstr>
      <vt:lpstr>Final Coeffs_IND</vt:lpstr>
      <vt:lpstr>ETS Emissions</vt:lpstr>
      <vt:lpstr>Biofuel 2nd with CCS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Olex</cp:lastModifiedBy>
  <cp:lastPrinted>2006-08-03T13:15:24Z</cp:lastPrinted>
  <dcterms:created xsi:type="dcterms:W3CDTF">2006-04-24T12:33:08Z</dcterms:created>
  <dcterms:modified xsi:type="dcterms:W3CDTF">2020-05-02T01:06:45Z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664130628108978</vt:r8>
  </property>
</Properties>
</file>